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higashi\Box\東\000. 事業計画関係\2026年5月期(第51期) 営業計画\"/>
    </mc:Choice>
  </mc:AlternateContent>
  <xr:revisionPtr revIDLastSave="0" documentId="13_ncr:1_{B6976C96-8716-49A7-B7D6-072F42B9109B}" xr6:coauthVersionLast="47" xr6:coauthVersionMax="47" xr10:uidLastSave="{00000000-0000-0000-0000-000000000000}"/>
  <bookViews>
    <workbookView xWindow="-110" yWindow="-110" windowWidth="19420" windowHeight="10300" firstSheet="7" activeTab="12" xr2:uid="{C2F4D331-96C9-43E4-9901-474FD88C8408}"/>
  </bookViews>
  <sheets>
    <sheet name="PL" sheetId="26" r:id="rId1"/>
    <sheet name="BS" sheetId="27" r:id="rId2"/>
    <sheet name="第50期販管費予算" sheetId="28" state="hidden" r:id="rId3"/>
    <sheet name="金融機関報告用" sheetId="32" r:id="rId4"/>
    <sheet name="月次進捗" sheetId="4" r:id="rId5"/>
    <sheet name="計画集計" sheetId="2" r:id="rId6"/>
    <sheet name="実績集計" sheetId="15" r:id="rId7"/>
    <sheet name="松岡" sheetId="5" r:id="rId8"/>
    <sheet name="大谷" sheetId="10" r:id="rId9"/>
    <sheet name="宮本" sheetId="9" r:id="rId10"/>
    <sheet name="深串" sheetId="6" r:id="rId11"/>
    <sheet name="深串INV" sheetId="16" r:id="rId12"/>
    <sheet name="前川" sheetId="8" r:id="rId13"/>
    <sheet name="前川INV" sheetId="17" r:id="rId14"/>
    <sheet name="千葉" sheetId="13" r:id="rId15"/>
    <sheet name="Sheet1" sheetId="29" state="hidden" r:id="rId16"/>
    <sheet name="千葉INV" sheetId="18" r:id="rId17"/>
    <sheet name="中国" sheetId="12" r:id="rId18"/>
    <sheet name="中国INV" sheetId="20" r:id="rId19"/>
    <sheet name="VVR" sheetId="14" r:id="rId20"/>
    <sheet name="VVRINV" sheetId="19" r:id="rId21"/>
    <sheet name="新規1" sheetId="7" r:id="rId22"/>
    <sheet name="新規1INV" sheetId="23" r:id="rId23"/>
    <sheet name="新規2" sheetId="1" r:id="rId24"/>
    <sheet name="Sheet2" sheetId="31" state="hidden" r:id="rId25"/>
    <sheet name="新規2INV" sheetId="24" r:id="rId26"/>
    <sheet name="為替" sheetId="21" r:id="rId27"/>
    <sheet name="Macro" sheetId="22" r:id="rId28"/>
  </sheets>
  <definedNames>
    <definedName name="_xlnm._FilterDatabase" localSheetId="13" hidden="1">前川INV!$A$5:$S$400</definedName>
    <definedName name="_xleta.AVERAGE" hidden="1" xlm="1">#NAME?</definedName>
    <definedName name="_xleta.ROUND" hidden="1" xlm="1">#NAME?</definedName>
    <definedName name="_xleta.SUM" hidden="1" xlm="1">#NAME?</definedName>
    <definedName name="_xlnm.Print_Area" localSheetId="0">PL!$A$1:$I$82</definedName>
    <definedName name="_xlnm.Print_Area" localSheetId="3">金融機関報告用!$C$107:$L$141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2" i="9" l="1"/>
  <c r="O12" i="9"/>
  <c r="N12" i="9"/>
  <c r="M12" i="9"/>
  <c r="P8" i="9"/>
  <c r="O8" i="9"/>
  <c r="N8" i="9"/>
  <c r="M8" i="9"/>
  <c r="P32" i="10"/>
  <c r="O32" i="10"/>
  <c r="N32" i="10"/>
  <c r="M32" i="10"/>
  <c r="P28" i="10"/>
  <c r="O28" i="10"/>
  <c r="N28" i="10"/>
  <c r="M28" i="10"/>
  <c r="P22" i="10"/>
  <c r="O22" i="10"/>
  <c r="N22" i="10"/>
  <c r="M22" i="10"/>
  <c r="P18" i="10"/>
  <c r="O18" i="10"/>
  <c r="N18" i="10"/>
  <c r="M18" i="10"/>
  <c r="P12" i="10"/>
  <c r="O12" i="10"/>
  <c r="N12" i="10"/>
  <c r="M12" i="10"/>
  <c r="P8" i="10"/>
  <c r="O8" i="10"/>
  <c r="N8" i="10"/>
  <c r="M8" i="10"/>
  <c r="P32" i="5"/>
  <c r="O32" i="5"/>
  <c r="N32" i="5"/>
  <c r="M32" i="5"/>
  <c r="P28" i="5"/>
  <c r="O28" i="5"/>
  <c r="N28" i="5"/>
  <c r="M28" i="5"/>
  <c r="M29" i="5"/>
  <c r="N29" i="5"/>
  <c r="O29" i="5"/>
  <c r="P29" i="5"/>
  <c r="P22" i="5"/>
  <c r="O22" i="5"/>
  <c r="N22" i="5"/>
  <c r="M22" i="5"/>
  <c r="P18" i="5"/>
  <c r="O18" i="5"/>
  <c r="N18" i="5"/>
  <c r="M18" i="5"/>
  <c r="P12" i="5"/>
  <c r="O12" i="5"/>
  <c r="N12" i="5"/>
  <c r="M12" i="5"/>
  <c r="P8" i="5"/>
  <c r="O8" i="5"/>
  <c r="N8" i="5"/>
  <c r="M8" i="5"/>
  <c r="P28" i="8" l="1"/>
  <c r="R7" i="13" l="1"/>
  <c r="M22" i="6"/>
  <c r="M18" i="6"/>
  <c r="M12" i="6"/>
  <c r="M28" i="6"/>
  <c r="M8" i="6"/>
  <c r="M14" i="6" l="1"/>
  <c r="K115" i="4" l="1"/>
  <c r="J115" i="4"/>
  <c r="I115" i="4"/>
  <c r="H115" i="4"/>
  <c r="G115" i="4"/>
  <c r="F115" i="4"/>
  <c r="E115" i="4"/>
  <c r="K47" i="4"/>
  <c r="J47" i="4"/>
  <c r="I47" i="4"/>
  <c r="H47" i="4"/>
  <c r="G47" i="4"/>
  <c r="F47" i="4"/>
  <c r="E47" i="4"/>
  <c r="B3" i="22" a="1"/>
  <c r="B3" i="22" s="1"/>
  <c r="L22" i="6"/>
  <c r="L8" i="6"/>
  <c r="L12" i="6"/>
  <c r="L18" i="6"/>
  <c r="L14" i="6" l="1"/>
  <c r="V60" i="32"/>
  <c r="E22" i="32"/>
  <c r="E20" i="32"/>
  <c r="W95" i="32"/>
  <c r="X95" i="32"/>
  <c r="Y95" i="32"/>
  <c r="Z95" i="32"/>
  <c r="AA95" i="32"/>
  <c r="AB95" i="32"/>
  <c r="AC95" i="32"/>
  <c r="AD95" i="32"/>
  <c r="AE95" i="32"/>
  <c r="AF95" i="32"/>
  <c r="AG95" i="32"/>
  <c r="W99" i="32"/>
  <c r="X99" i="32"/>
  <c r="Y99" i="32"/>
  <c r="Z99" i="32"/>
  <c r="AA99" i="32"/>
  <c r="AB99" i="32"/>
  <c r="AC99" i="32"/>
  <c r="AD99" i="32"/>
  <c r="AE99" i="32"/>
  <c r="AF99" i="32"/>
  <c r="AG99" i="32"/>
  <c r="V99" i="32"/>
  <c r="V95" i="32"/>
  <c r="P99" i="32"/>
  <c r="O99" i="32"/>
  <c r="N99" i="32"/>
  <c r="M99" i="32"/>
  <c r="L99" i="32"/>
  <c r="K99" i="32"/>
  <c r="J99" i="32"/>
  <c r="I99" i="32"/>
  <c r="H99" i="32"/>
  <c r="G99" i="32"/>
  <c r="F99" i="32"/>
  <c r="P95" i="32"/>
  <c r="O95" i="32"/>
  <c r="N95" i="32"/>
  <c r="M95" i="32"/>
  <c r="L95" i="32"/>
  <c r="K95" i="32"/>
  <c r="J95" i="32"/>
  <c r="I95" i="32"/>
  <c r="H95" i="32"/>
  <c r="G95" i="32"/>
  <c r="F95" i="32"/>
  <c r="G96" i="32" s="1"/>
  <c r="E99" i="32"/>
  <c r="E95" i="32"/>
  <c r="AG93" i="32"/>
  <c r="AF93" i="32"/>
  <c r="AE93" i="32"/>
  <c r="AD93" i="32"/>
  <c r="AC93" i="32"/>
  <c r="AB93" i="32"/>
  <c r="AA93" i="32"/>
  <c r="Z93" i="32"/>
  <c r="Y93" i="32"/>
  <c r="X93" i="32"/>
  <c r="W93" i="32"/>
  <c r="AG91" i="32"/>
  <c r="AF91" i="32"/>
  <c r="AE91" i="32"/>
  <c r="AD91" i="32"/>
  <c r="AC91" i="32"/>
  <c r="AB91" i="32"/>
  <c r="AA91" i="32"/>
  <c r="Z91" i="32"/>
  <c r="Y91" i="32"/>
  <c r="X91" i="32"/>
  <c r="W91" i="32"/>
  <c r="AG87" i="32"/>
  <c r="AF87" i="32"/>
  <c r="AE87" i="32"/>
  <c r="AD87" i="32"/>
  <c r="AC87" i="32"/>
  <c r="AB87" i="32"/>
  <c r="AA87" i="32"/>
  <c r="Z87" i="32"/>
  <c r="Y87" i="32"/>
  <c r="X87" i="32"/>
  <c r="W87" i="32"/>
  <c r="AG83" i="32"/>
  <c r="AF83" i="32"/>
  <c r="AE83" i="32"/>
  <c r="AD83" i="32"/>
  <c r="AC83" i="32"/>
  <c r="AB83" i="32"/>
  <c r="AA83" i="32"/>
  <c r="Z83" i="32"/>
  <c r="Y83" i="32"/>
  <c r="X83" i="32"/>
  <c r="W83" i="32"/>
  <c r="V93" i="32"/>
  <c r="V91" i="32"/>
  <c r="X92" i="32" s="1"/>
  <c r="V87" i="32"/>
  <c r="AB88" i="32" s="1"/>
  <c r="V83" i="32"/>
  <c r="P93" i="32"/>
  <c r="O93" i="32"/>
  <c r="N93" i="32"/>
  <c r="M93" i="32"/>
  <c r="L93" i="32"/>
  <c r="K93" i="32"/>
  <c r="J93" i="32"/>
  <c r="I93" i="32"/>
  <c r="H93" i="32"/>
  <c r="G93" i="32"/>
  <c r="F93" i="32"/>
  <c r="P91" i="32"/>
  <c r="O91" i="32"/>
  <c r="N91" i="32"/>
  <c r="M91" i="32"/>
  <c r="L91" i="32"/>
  <c r="K91" i="32"/>
  <c r="J91" i="32"/>
  <c r="I91" i="32"/>
  <c r="H91" i="32"/>
  <c r="G91" i="32"/>
  <c r="F91" i="32"/>
  <c r="P87" i="32"/>
  <c r="O87" i="32"/>
  <c r="N87" i="32"/>
  <c r="M87" i="32"/>
  <c r="L87" i="32"/>
  <c r="K87" i="32"/>
  <c r="J87" i="32"/>
  <c r="I87" i="32"/>
  <c r="H87" i="32"/>
  <c r="G87" i="32"/>
  <c r="F87" i="32"/>
  <c r="P83" i="32"/>
  <c r="O83" i="32"/>
  <c r="N83" i="32"/>
  <c r="M83" i="32"/>
  <c r="L83" i="32"/>
  <c r="K83" i="32"/>
  <c r="J83" i="32"/>
  <c r="I83" i="32"/>
  <c r="H83" i="32"/>
  <c r="G83" i="32"/>
  <c r="F83" i="32"/>
  <c r="E93" i="32"/>
  <c r="E94" i="32" s="1"/>
  <c r="E91" i="32"/>
  <c r="E87" i="32"/>
  <c r="E88" i="32" s="1"/>
  <c r="E83" i="32"/>
  <c r="AG79" i="32"/>
  <c r="AF79" i="32"/>
  <c r="AE79" i="32"/>
  <c r="AD79" i="32"/>
  <c r="AC79" i="32"/>
  <c r="AB79" i="32"/>
  <c r="AA79" i="32"/>
  <c r="Z79" i="32"/>
  <c r="Y79" i="32"/>
  <c r="X79" i="32"/>
  <c r="W79" i="32"/>
  <c r="V79" i="32"/>
  <c r="P79" i="32"/>
  <c r="O79" i="32"/>
  <c r="N79" i="32"/>
  <c r="M79" i="32"/>
  <c r="L79" i="32"/>
  <c r="K79" i="32"/>
  <c r="J79" i="32"/>
  <c r="I79" i="32"/>
  <c r="H79" i="32"/>
  <c r="G79" i="32"/>
  <c r="F79" i="32"/>
  <c r="F80" i="32" s="1"/>
  <c r="E79" i="32"/>
  <c r="AG75" i="32"/>
  <c r="AF75" i="32"/>
  <c r="AE75" i="32"/>
  <c r="AD75" i="32"/>
  <c r="AC75" i="32"/>
  <c r="AB75" i="32"/>
  <c r="AA75" i="32"/>
  <c r="Z75" i="32"/>
  <c r="Y75" i="32"/>
  <c r="X75" i="32"/>
  <c r="W75" i="32"/>
  <c r="AG71" i="32"/>
  <c r="AF71" i="32"/>
  <c r="AE71" i="32"/>
  <c r="AD71" i="32"/>
  <c r="AC71" i="32"/>
  <c r="AB71" i="32"/>
  <c r="AA71" i="32"/>
  <c r="Z71" i="32"/>
  <c r="Y71" i="32"/>
  <c r="X71" i="32"/>
  <c r="W71" i="32"/>
  <c r="V75" i="32"/>
  <c r="Z76" i="32" s="1"/>
  <c r="V71" i="32"/>
  <c r="P75" i="32"/>
  <c r="O75" i="32"/>
  <c r="N75" i="32"/>
  <c r="M75" i="32"/>
  <c r="L75" i="32"/>
  <c r="K75" i="32"/>
  <c r="J75" i="32"/>
  <c r="I75" i="32"/>
  <c r="H75" i="32"/>
  <c r="G75" i="32"/>
  <c r="F75" i="32"/>
  <c r="P71" i="32"/>
  <c r="O71" i="32"/>
  <c r="N71" i="32"/>
  <c r="M71" i="32"/>
  <c r="L71" i="32"/>
  <c r="K71" i="32"/>
  <c r="J71" i="32"/>
  <c r="I71" i="32"/>
  <c r="H71" i="32"/>
  <c r="G71" i="32"/>
  <c r="F71" i="32"/>
  <c r="E75" i="32"/>
  <c r="E71" i="32"/>
  <c r="E72" i="32" s="1"/>
  <c r="AG67" i="32"/>
  <c r="AF67" i="32"/>
  <c r="AE67" i="32"/>
  <c r="AD67" i="32"/>
  <c r="AC67" i="32"/>
  <c r="AB67" i="32"/>
  <c r="AA67" i="32"/>
  <c r="Z67" i="32"/>
  <c r="Y67" i="32"/>
  <c r="X67" i="32"/>
  <c r="W67" i="32"/>
  <c r="AG63" i="32"/>
  <c r="AF63" i="32"/>
  <c r="AE63" i="32"/>
  <c r="AD63" i="32"/>
  <c r="AC63" i="32"/>
  <c r="AB63" i="32"/>
  <c r="AA63" i="32"/>
  <c r="Z63" i="32"/>
  <c r="Y63" i="32"/>
  <c r="X63" i="32"/>
  <c r="W63" i="32"/>
  <c r="AG59" i="32"/>
  <c r="AF59" i="32"/>
  <c r="AE59" i="32"/>
  <c r="AD59" i="32"/>
  <c r="AC59" i="32"/>
  <c r="AB59" i="32"/>
  <c r="AA59" i="32"/>
  <c r="Z59" i="32"/>
  <c r="Y59" i="32"/>
  <c r="X59" i="32"/>
  <c r="W59" i="32"/>
  <c r="V67" i="32"/>
  <c r="V63" i="32"/>
  <c r="V64" i="32" s="1"/>
  <c r="V59" i="32"/>
  <c r="P67" i="32"/>
  <c r="O67" i="32"/>
  <c r="N67" i="32"/>
  <c r="M67" i="32"/>
  <c r="L67" i="32"/>
  <c r="K67" i="32"/>
  <c r="J67" i="32"/>
  <c r="I67" i="32"/>
  <c r="H67" i="32"/>
  <c r="G67" i="32"/>
  <c r="F67" i="32"/>
  <c r="F68" i="32" s="1"/>
  <c r="P63" i="32"/>
  <c r="O63" i="32"/>
  <c r="N63" i="32"/>
  <c r="M63" i="32"/>
  <c r="L63" i="32"/>
  <c r="K63" i="32"/>
  <c r="J63" i="32"/>
  <c r="I63" i="32"/>
  <c r="H63" i="32"/>
  <c r="G63" i="32"/>
  <c r="F63" i="32"/>
  <c r="P59" i="32"/>
  <c r="O59" i="32"/>
  <c r="N59" i="32"/>
  <c r="M59" i="32"/>
  <c r="L59" i="32"/>
  <c r="K59" i="32"/>
  <c r="J59" i="32"/>
  <c r="I59" i="32"/>
  <c r="H59" i="32"/>
  <c r="G59" i="32"/>
  <c r="F59" i="32"/>
  <c r="E67" i="32"/>
  <c r="E68" i="32" s="1"/>
  <c r="E63" i="32"/>
  <c r="E59" i="32"/>
  <c r="E60" i="32" s="1"/>
  <c r="AG55" i="32"/>
  <c r="AF55" i="32"/>
  <c r="AE55" i="32"/>
  <c r="AD55" i="32"/>
  <c r="AC55" i="32"/>
  <c r="AB55" i="32"/>
  <c r="AA55" i="32"/>
  <c r="Z55" i="32"/>
  <c r="Y55" i="32"/>
  <c r="X55" i="32"/>
  <c r="W55" i="32"/>
  <c r="AG51" i="32"/>
  <c r="AF51" i="32"/>
  <c r="AE51" i="32"/>
  <c r="AD51" i="32"/>
  <c r="AC51" i="32"/>
  <c r="AB51" i="32"/>
  <c r="AA51" i="32"/>
  <c r="Z51" i="32"/>
  <c r="Y51" i="32"/>
  <c r="X51" i="32"/>
  <c r="W51" i="32"/>
  <c r="AG47" i="32"/>
  <c r="AF47" i="32"/>
  <c r="AE47" i="32"/>
  <c r="AD47" i="32"/>
  <c r="AC47" i="32"/>
  <c r="AB47" i="32"/>
  <c r="AA47" i="32"/>
  <c r="Z47" i="32"/>
  <c r="Y47" i="32"/>
  <c r="X47" i="32"/>
  <c r="W47" i="32"/>
  <c r="V55" i="32"/>
  <c r="V51" i="32"/>
  <c r="W52" i="32" s="1"/>
  <c r="V47" i="32"/>
  <c r="P55" i="32"/>
  <c r="O55" i="32"/>
  <c r="N55" i="32"/>
  <c r="M55" i="32"/>
  <c r="L55" i="32"/>
  <c r="K55" i="32"/>
  <c r="J55" i="32"/>
  <c r="I55" i="32"/>
  <c r="H55" i="32"/>
  <c r="G55" i="32"/>
  <c r="F55" i="32"/>
  <c r="P51" i="32"/>
  <c r="O51" i="32"/>
  <c r="N51" i="32"/>
  <c r="M51" i="32"/>
  <c r="L51" i="32"/>
  <c r="K51" i="32"/>
  <c r="J51" i="32"/>
  <c r="I51" i="32"/>
  <c r="H51" i="32"/>
  <c r="G51" i="32"/>
  <c r="F51" i="32"/>
  <c r="P47" i="32"/>
  <c r="O47" i="32"/>
  <c r="N47" i="32"/>
  <c r="M47" i="32"/>
  <c r="L47" i="32"/>
  <c r="K47" i="32"/>
  <c r="J47" i="32"/>
  <c r="I47" i="32"/>
  <c r="H47" i="32"/>
  <c r="G47" i="32"/>
  <c r="F47" i="32"/>
  <c r="E55" i="32"/>
  <c r="E51" i="32"/>
  <c r="I52" i="32" s="1"/>
  <c r="E47" i="32"/>
  <c r="E48" i="32" s="1"/>
  <c r="AG43" i="32"/>
  <c r="AF43" i="32"/>
  <c r="AE43" i="32"/>
  <c r="AD43" i="32"/>
  <c r="AC43" i="32"/>
  <c r="AB43" i="32"/>
  <c r="AA43" i="32"/>
  <c r="Z43" i="32"/>
  <c r="Y43" i="32"/>
  <c r="X43" i="32"/>
  <c r="W43" i="32"/>
  <c r="W44" i="32" s="1"/>
  <c r="AG39" i="32"/>
  <c r="AF39" i="32"/>
  <c r="AE39" i="32"/>
  <c r="AD39" i="32"/>
  <c r="AC39" i="32"/>
  <c r="AB39" i="32"/>
  <c r="AA39" i="32"/>
  <c r="Z39" i="32"/>
  <c r="Y39" i="32"/>
  <c r="X39" i="32"/>
  <c r="W39" i="32"/>
  <c r="AG35" i="32"/>
  <c r="AF35" i="32"/>
  <c r="AE35" i="32"/>
  <c r="AD35" i="32"/>
  <c r="AC35" i="32"/>
  <c r="AB35" i="32"/>
  <c r="AA35" i="32"/>
  <c r="Z35" i="32"/>
  <c r="Y35" i="32"/>
  <c r="X35" i="32"/>
  <c r="W35" i="32"/>
  <c r="AA36" i="32" s="1"/>
  <c r="V43" i="32"/>
  <c r="V44" i="32" s="1"/>
  <c r="V39" i="32"/>
  <c r="AB40" i="32" s="1"/>
  <c r="V35" i="32"/>
  <c r="P43" i="32"/>
  <c r="O43" i="32"/>
  <c r="N43" i="32"/>
  <c r="M43" i="32"/>
  <c r="L43" i="32"/>
  <c r="K43" i="32"/>
  <c r="J43" i="32"/>
  <c r="I43" i="32"/>
  <c r="H43" i="32"/>
  <c r="G43" i="32"/>
  <c r="F43" i="32"/>
  <c r="P39" i="32"/>
  <c r="O39" i="32"/>
  <c r="N39" i="32"/>
  <c r="M39" i="32"/>
  <c r="L39" i="32"/>
  <c r="K39" i="32"/>
  <c r="J39" i="32"/>
  <c r="I39" i="32"/>
  <c r="H39" i="32"/>
  <c r="G39" i="32"/>
  <c r="F39" i="32"/>
  <c r="P35" i="32"/>
  <c r="O35" i="32"/>
  <c r="N35" i="32"/>
  <c r="M35" i="32"/>
  <c r="L35" i="32"/>
  <c r="K35" i="32"/>
  <c r="J35" i="32"/>
  <c r="I35" i="32"/>
  <c r="H35" i="32"/>
  <c r="G35" i="32"/>
  <c r="F35" i="32"/>
  <c r="E43" i="32"/>
  <c r="E39" i="32"/>
  <c r="F40" i="32" s="1"/>
  <c r="E35" i="32"/>
  <c r="W29" i="32"/>
  <c r="AG27" i="32"/>
  <c r="AF27" i="32"/>
  <c r="AE27" i="32"/>
  <c r="AD27" i="32"/>
  <c r="AC27" i="32"/>
  <c r="AB27" i="32"/>
  <c r="AA27" i="32"/>
  <c r="Z27" i="32"/>
  <c r="Y27" i="32"/>
  <c r="X27" i="32"/>
  <c r="W27" i="32"/>
  <c r="V29" i="32"/>
  <c r="V27" i="32"/>
  <c r="F15" i="32"/>
  <c r="G15" i="32"/>
  <c r="H15" i="32"/>
  <c r="I15" i="32"/>
  <c r="J15" i="32"/>
  <c r="K15" i="32"/>
  <c r="L15" i="32"/>
  <c r="M15" i="32"/>
  <c r="N15" i="32"/>
  <c r="O15" i="32"/>
  <c r="P15" i="32"/>
  <c r="F17" i="32"/>
  <c r="G17" i="32"/>
  <c r="H17" i="32"/>
  <c r="I17" i="32"/>
  <c r="J17" i="32"/>
  <c r="K17" i="32"/>
  <c r="L17" i="32"/>
  <c r="M17" i="32"/>
  <c r="N17" i="32"/>
  <c r="O17" i="32"/>
  <c r="P17" i="32"/>
  <c r="F19" i="32"/>
  <c r="G19" i="32"/>
  <c r="H19" i="32"/>
  <c r="I19" i="32"/>
  <c r="J19" i="32"/>
  <c r="K19" i="32"/>
  <c r="L19" i="32"/>
  <c r="M19" i="32"/>
  <c r="N19" i="32"/>
  <c r="O19" i="32"/>
  <c r="P19" i="32"/>
  <c r="F21" i="32"/>
  <c r="F22" i="32" s="1"/>
  <c r="G21" i="32"/>
  <c r="H21" i="32"/>
  <c r="I21" i="32"/>
  <c r="J21" i="32"/>
  <c r="K21" i="32"/>
  <c r="L21" i="32"/>
  <c r="M21" i="32"/>
  <c r="N21" i="32"/>
  <c r="O21" i="32"/>
  <c r="P21" i="32"/>
  <c r="F23" i="32"/>
  <c r="G23" i="32"/>
  <c r="H23" i="32"/>
  <c r="I23" i="32"/>
  <c r="J23" i="32"/>
  <c r="K23" i="32"/>
  <c r="L23" i="32"/>
  <c r="M23" i="32"/>
  <c r="N23" i="32"/>
  <c r="O23" i="32"/>
  <c r="P23" i="32"/>
  <c r="F25" i="32"/>
  <c r="G25" i="32"/>
  <c r="H25" i="32"/>
  <c r="I25" i="32"/>
  <c r="J25" i="32"/>
  <c r="K25" i="32"/>
  <c r="L25" i="32"/>
  <c r="M25" i="32"/>
  <c r="N25" i="32"/>
  <c r="O25" i="32"/>
  <c r="P25" i="32"/>
  <c r="F27" i="32"/>
  <c r="G27" i="32"/>
  <c r="H27" i="32"/>
  <c r="I27" i="32"/>
  <c r="J27" i="32"/>
  <c r="K27" i="32"/>
  <c r="L27" i="32"/>
  <c r="M27" i="32"/>
  <c r="N27" i="32"/>
  <c r="O27" i="32"/>
  <c r="P27" i="32"/>
  <c r="F29" i="32"/>
  <c r="G29" i="32"/>
  <c r="H29" i="32"/>
  <c r="I29" i="32"/>
  <c r="J29" i="32"/>
  <c r="K29" i="32"/>
  <c r="L29" i="32"/>
  <c r="M29" i="32"/>
  <c r="N29" i="32"/>
  <c r="O29" i="32"/>
  <c r="P29" i="32"/>
  <c r="W15" i="32"/>
  <c r="X15" i="32"/>
  <c r="Y15" i="32"/>
  <c r="Z15" i="32"/>
  <c r="AA15" i="32"/>
  <c r="AB15" i="32"/>
  <c r="AC15" i="32"/>
  <c r="AD15" i="32"/>
  <c r="AE15" i="32"/>
  <c r="AF15" i="32"/>
  <c r="AG15" i="32"/>
  <c r="W17" i="32"/>
  <c r="X17" i="32"/>
  <c r="W19" i="32"/>
  <c r="X19" i="32"/>
  <c r="Y19" i="32"/>
  <c r="Z19" i="32"/>
  <c r="AA19" i="32"/>
  <c r="AB19" i="32"/>
  <c r="AC19" i="32"/>
  <c r="AD19" i="32"/>
  <c r="AE19" i="32"/>
  <c r="AF19" i="32"/>
  <c r="AG19" i="32"/>
  <c r="W21" i="32"/>
  <c r="X21" i="32"/>
  <c r="W23" i="32"/>
  <c r="X23" i="32"/>
  <c r="X24" i="32" s="1"/>
  <c r="Y23" i="32"/>
  <c r="Z23" i="32"/>
  <c r="AA23" i="32"/>
  <c r="AB23" i="32"/>
  <c r="AC23" i="32"/>
  <c r="AD23" i="32"/>
  <c r="AE23" i="32"/>
  <c r="AF23" i="32"/>
  <c r="AG23" i="32"/>
  <c r="W25" i="32"/>
  <c r="X25" i="32"/>
  <c r="V25" i="32"/>
  <c r="V23" i="32"/>
  <c r="V21" i="32"/>
  <c r="V19" i="32"/>
  <c r="V17" i="32"/>
  <c r="V15" i="32"/>
  <c r="E29" i="32"/>
  <c r="E30" i="32" s="1"/>
  <c r="E27" i="32"/>
  <c r="E28" i="32" s="1"/>
  <c r="E25" i="32"/>
  <c r="E23" i="32"/>
  <c r="E21" i="32"/>
  <c r="E19" i="32"/>
  <c r="E17" i="32"/>
  <c r="E15" i="32"/>
  <c r="F11" i="32"/>
  <c r="G11" i="32"/>
  <c r="H11" i="32"/>
  <c r="I11" i="32"/>
  <c r="J11" i="32"/>
  <c r="K11" i="32"/>
  <c r="L11" i="32"/>
  <c r="M11" i="32"/>
  <c r="N11" i="32"/>
  <c r="O11" i="32"/>
  <c r="P11" i="32"/>
  <c r="F13" i="32"/>
  <c r="G13" i="32"/>
  <c r="H13" i="32"/>
  <c r="I13" i="32"/>
  <c r="J13" i="32"/>
  <c r="K13" i="32"/>
  <c r="L13" i="32"/>
  <c r="M13" i="32"/>
  <c r="N13" i="32"/>
  <c r="O13" i="32"/>
  <c r="P13" i="32"/>
  <c r="W3" i="32"/>
  <c r="X3" i="32"/>
  <c r="Y3" i="32"/>
  <c r="Z3" i="32"/>
  <c r="AA3" i="32"/>
  <c r="AB3" i="32"/>
  <c r="AC3" i="32"/>
  <c r="AD3" i="32"/>
  <c r="AE3" i="32"/>
  <c r="AF3" i="32"/>
  <c r="AG3" i="32"/>
  <c r="W5" i="32"/>
  <c r="X5" i="32"/>
  <c r="W7" i="32"/>
  <c r="X7" i="32"/>
  <c r="Y7" i="32"/>
  <c r="Z7" i="32"/>
  <c r="AA7" i="32"/>
  <c r="AB7" i="32"/>
  <c r="AC7" i="32"/>
  <c r="AD7" i="32"/>
  <c r="AE7" i="32"/>
  <c r="AF7" i="32"/>
  <c r="AG7" i="32"/>
  <c r="W9" i="32"/>
  <c r="X9" i="32"/>
  <c r="W11" i="32"/>
  <c r="X11" i="32"/>
  <c r="Y11" i="32"/>
  <c r="Z11" i="32"/>
  <c r="AA11" i="32"/>
  <c r="AA12" i="32" s="1"/>
  <c r="AB11" i="32"/>
  <c r="AC11" i="32"/>
  <c r="AD11" i="32"/>
  <c r="AE11" i="32"/>
  <c r="AF11" i="32"/>
  <c r="AG11" i="32"/>
  <c r="W13" i="32"/>
  <c r="X13" i="32"/>
  <c r="V13" i="32"/>
  <c r="V11" i="32"/>
  <c r="E13" i="32"/>
  <c r="E14" i="32" s="1"/>
  <c r="E11" i="32"/>
  <c r="E12" i="32" s="1"/>
  <c r="V9" i="32"/>
  <c r="V10" i="32" s="1"/>
  <c r="V7" i="32"/>
  <c r="V5" i="32"/>
  <c r="V6" i="32" s="1"/>
  <c r="V3" i="32"/>
  <c r="F7" i="32"/>
  <c r="G7" i="32"/>
  <c r="H7" i="32"/>
  <c r="I7" i="32"/>
  <c r="J7" i="32"/>
  <c r="K7" i="32"/>
  <c r="L7" i="32"/>
  <c r="M7" i="32"/>
  <c r="N7" i="32"/>
  <c r="O7" i="32"/>
  <c r="P7" i="32"/>
  <c r="F9" i="32"/>
  <c r="G9" i="32"/>
  <c r="H9" i="32"/>
  <c r="I9" i="32"/>
  <c r="J9" i="32"/>
  <c r="K9" i="32"/>
  <c r="L9" i="32"/>
  <c r="M9" i="32"/>
  <c r="N9" i="32"/>
  <c r="O9" i="32"/>
  <c r="P9" i="32"/>
  <c r="E9" i="32"/>
  <c r="E7" i="32"/>
  <c r="E8" i="32" s="1"/>
  <c r="P5" i="32"/>
  <c r="O5" i="32"/>
  <c r="N5" i="32"/>
  <c r="M5" i="32"/>
  <c r="L5" i="32"/>
  <c r="K5" i="32"/>
  <c r="J5" i="32"/>
  <c r="I5" i="32"/>
  <c r="H5" i="32"/>
  <c r="G5" i="32"/>
  <c r="F5" i="32"/>
  <c r="E5" i="32"/>
  <c r="E6" i="32" s="1"/>
  <c r="F3" i="32"/>
  <c r="G3" i="32"/>
  <c r="H3" i="32"/>
  <c r="I3" i="32"/>
  <c r="J3" i="32"/>
  <c r="K3" i="32"/>
  <c r="L3" i="32"/>
  <c r="M3" i="32"/>
  <c r="N3" i="32"/>
  <c r="O3" i="32"/>
  <c r="P3" i="32"/>
  <c r="E3" i="32"/>
  <c r="I65" i="27"/>
  <c r="I62" i="27"/>
  <c r="I73" i="27" s="1"/>
  <c r="I52" i="27"/>
  <c r="I43" i="27"/>
  <c r="I59" i="27" s="1"/>
  <c r="I77" i="27" s="1"/>
  <c r="I32" i="27"/>
  <c r="I28" i="27"/>
  <c r="I17" i="27"/>
  <c r="I16" i="27"/>
  <c r="I5" i="27"/>
  <c r="I70" i="26"/>
  <c r="I63" i="26"/>
  <c r="I54" i="26"/>
  <c r="I16" i="26"/>
  <c r="I9" i="26"/>
  <c r="R27" i="13"/>
  <c r="F96" i="32" l="1"/>
  <c r="Z12" i="32"/>
  <c r="X14" i="32"/>
  <c r="W14" i="32"/>
  <c r="X12" i="32"/>
  <c r="Y16" i="32"/>
  <c r="H8" i="32"/>
  <c r="Y24" i="32"/>
  <c r="F14" i="32"/>
  <c r="W24" i="32"/>
  <c r="Y28" i="32"/>
  <c r="H36" i="32"/>
  <c r="Y36" i="32"/>
  <c r="X48" i="32"/>
  <c r="AA60" i="32"/>
  <c r="X72" i="32"/>
  <c r="I80" i="32"/>
  <c r="AB80" i="32"/>
  <c r="H84" i="32"/>
  <c r="X84" i="32"/>
  <c r="H96" i="32"/>
  <c r="X64" i="32"/>
  <c r="W18" i="32"/>
  <c r="AA20" i="32"/>
  <c r="P72" i="32"/>
  <c r="Z96" i="32"/>
  <c r="AA56" i="32"/>
  <c r="P64" i="32"/>
  <c r="AA68" i="32"/>
  <c r="AA94" i="32"/>
  <c r="Y12" i="32"/>
  <c r="Y64" i="32"/>
  <c r="J44" i="32"/>
  <c r="Z56" i="32"/>
  <c r="AB68" i="32"/>
  <c r="P92" i="32"/>
  <c r="Z64" i="32"/>
  <c r="G26" i="32"/>
  <c r="AB94" i="32"/>
  <c r="F28" i="32"/>
  <c r="V14" i="32"/>
  <c r="Y84" i="32"/>
  <c r="Z84" i="32"/>
  <c r="F52" i="32"/>
  <c r="AA84" i="32"/>
  <c r="P44" i="32"/>
  <c r="AA96" i="32"/>
  <c r="G52" i="32"/>
  <c r="E80" i="32"/>
  <c r="Z36" i="32"/>
  <c r="V92" i="32"/>
  <c r="AB20" i="32"/>
  <c r="Y4" i="32"/>
  <c r="AA24" i="32"/>
  <c r="P96" i="32"/>
  <c r="AA4" i="32"/>
  <c r="W48" i="32"/>
  <c r="G60" i="32"/>
  <c r="E84" i="32"/>
  <c r="AB4" i="32"/>
  <c r="V16" i="32"/>
  <c r="X22" i="32"/>
  <c r="V30" i="32"/>
  <c r="AB48" i="32"/>
  <c r="V72" i="32"/>
  <c r="G80" i="32"/>
  <c r="W4" i="32"/>
  <c r="Z100" i="32"/>
  <c r="H80" i="32"/>
  <c r="V48" i="32"/>
  <c r="Y8" i="32"/>
  <c r="Y44" i="32"/>
  <c r="J72" i="32"/>
  <c r="F60" i="32"/>
  <c r="AA48" i="32"/>
  <c r="X20" i="32"/>
  <c r="V28" i="32"/>
  <c r="Z20" i="32"/>
  <c r="AB28" i="32"/>
  <c r="AB36" i="32"/>
  <c r="F24" i="32"/>
  <c r="AB84" i="32"/>
  <c r="E36" i="32"/>
  <c r="H60" i="32"/>
  <c r="J84" i="32"/>
  <c r="W16" i="32"/>
  <c r="W30" i="32"/>
  <c r="V52" i="32"/>
  <c r="W72" i="32"/>
  <c r="V96" i="32"/>
  <c r="J36" i="32"/>
  <c r="I64" i="32"/>
  <c r="H92" i="32"/>
  <c r="AB8" i="32"/>
  <c r="X16" i="32"/>
  <c r="W96" i="32"/>
  <c r="AG12" i="32"/>
  <c r="H44" i="32"/>
  <c r="J64" i="32"/>
  <c r="I92" i="32"/>
  <c r="W36" i="32"/>
  <c r="X56" i="32"/>
  <c r="V80" i="32"/>
  <c r="X96" i="32"/>
  <c r="I44" i="32"/>
  <c r="J92" i="32"/>
  <c r="V12" i="32"/>
  <c r="X36" i="32"/>
  <c r="Y56" i="32"/>
  <c r="W84" i="32"/>
  <c r="Y96" i="32"/>
  <c r="AB96" i="32"/>
  <c r="V20" i="32"/>
  <c r="W20" i="32"/>
  <c r="P48" i="32"/>
  <c r="X26" i="32"/>
  <c r="P36" i="32"/>
  <c r="P84" i="32"/>
  <c r="V4" i="32"/>
  <c r="Y20" i="32"/>
  <c r="AA28" i="32"/>
  <c r="W12" i="32"/>
  <c r="V24" i="32"/>
  <c r="AG40" i="32"/>
  <c r="AF40" i="32"/>
  <c r="AE40" i="32"/>
  <c r="AD40" i="32"/>
  <c r="AC40" i="32"/>
  <c r="AA40" i="32"/>
  <c r="X40" i="32"/>
  <c r="V40" i="32"/>
  <c r="Z40" i="32"/>
  <c r="W40" i="32"/>
  <c r="Y40" i="32"/>
  <c r="AG52" i="32"/>
  <c r="AC52" i="32"/>
  <c r="AF52" i="32"/>
  <c r="AE52" i="32"/>
  <c r="AD52" i="32"/>
  <c r="AA52" i="32"/>
  <c r="Z52" i="32"/>
  <c r="X52" i="32"/>
  <c r="Y52" i="32"/>
  <c r="AB52" i="32"/>
  <c r="P80" i="32"/>
  <c r="J80" i="32"/>
  <c r="O100" i="32"/>
  <c r="K100" i="32"/>
  <c r="N100" i="32"/>
  <c r="M100" i="32"/>
  <c r="L100" i="32"/>
  <c r="J100" i="32"/>
  <c r="G100" i="32"/>
  <c r="F100" i="32"/>
  <c r="I100" i="32"/>
  <c r="H100" i="32"/>
  <c r="E100" i="32"/>
  <c r="H52" i="32"/>
  <c r="X28" i="32"/>
  <c r="W28" i="32"/>
  <c r="O56" i="32"/>
  <c r="N56" i="32"/>
  <c r="M56" i="32"/>
  <c r="K56" i="32"/>
  <c r="L56" i="32"/>
  <c r="J56" i="32"/>
  <c r="G56" i="32"/>
  <c r="F56" i="32"/>
  <c r="I56" i="32"/>
  <c r="H56" i="32"/>
  <c r="E56" i="32"/>
  <c r="O68" i="32"/>
  <c r="K68" i="32"/>
  <c r="N68" i="32"/>
  <c r="M68" i="32"/>
  <c r="L68" i="32"/>
  <c r="J68" i="32"/>
  <c r="H68" i="32"/>
  <c r="P68" i="32"/>
  <c r="I68" i="32"/>
  <c r="G68" i="32"/>
  <c r="AB72" i="32"/>
  <c r="AA72" i="32"/>
  <c r="Z72" i="32"/>
  <c r="Y72" i="32"/>
  <c r="I96" i="32"/>
  <c r="W92" i="32"/>
  <c r="W10" i="32"/>
  <c r="X10" i="32"/>
  <c r="F103" i="32"/>
  <c r="F36" i="32"/>
  <c r="G36" i="32"/>
  <c r="I48" i="32"/>
  <c r="H48" i="32"/>
  <c r="G48" i="32"/>
  <c r="J48" i="32"/>
  <c r="F48" i="32"/>
  <c r="J60" i="32"/>
  <c r="I60" i="32"/>
  <c r="P60" i="32"/>
  <c r="Y60" i="32"/>
  <c r="X60" i="32"/>
  <c r="W60" i="32"/>
  <c r="Z60" i="32"/>
  <c r="O94" i="32"/>
  <c r="N94" i="32"/>
  <c r="M94" i="32"/>
  <c r="K94" i="32"/>
  <c r="L94" i="32"/>
  <c r="G94" i="32"/>
  <c r="P94" i="32"/>
  <c r="I94" i="32"/>
  <c r="H94" i="32"/>
  <c r="F94" i="32"/>
  <c r="J94" i="32"/>
  <c r="AG94" i="32"/>
  <c r="AC94" i="32"/>
  <c r="AF94" i="32"/>
  <c r="AE94" i="32"/>
  <c r="AD94" i="32"/>
  <c r="Y94" i="32"/>
  <c r="X94" i="32"/>
  <c r="W94" i="32"/>
  <c r="V94" i="32"/>
  <c r="E24" i="32"/>
  <c r="E40" i="32"/>
  <c r="J52" i="32"/>
  <c r="H72" i="32"/>
  <c r="J96" i="32"/>
  <c r="W26" i="32"/>
  <c r="O76" i="32"/>
  <c r="N76" i="32"/>
  <c r="M76" i="32"/>
  <c r="K76" i="32"/>
  <c r="L76" i="32"/>
  <c r="P76" i="32"/>
  <c r="J76" i="32"/>
  <c r="G76" i="32"/>
  <c r="E76" i="32"/>
  <c r="I76" i="32"/>
  <c r="H76" i="32"/>
  <c r="F76" i="32"/>
  <c r="AG76" i="32"/>
  <c r="AF76" i="32"/>
  <c r="AE76" i="32"/>
  <c r="AD76" i="32"/>
  <c r="AC76" i="32"/>
  <c r="X76" i="32"/>
  <c r="W76" i="32"/>
  <c r="V76" i="32"/>
  <c r="X80" i="32"/>
  <c r="W80" i="32"/>
  <c r="AA80" i="32"/>
  <c r="Z80" i="32"/>
  <c r="Y80" i="32"/>
  <c r="O88" i="32"/>
  <c r="K88" i="32"/>
  <c r="N88" i="32"/>
  <c r="M88" i="32"/>
  <c r="L88" i="32"/>
  <c r="P88" i="32"/>
  <c r="J88" i="32"/>
  <c r="I88" i="32"/>
  <c r="H88" i="32"/>
  <c r="AG100" i="32"/>
  <c r="AF100" i="32"/>
  <c r="AE100" i="32"/>
  <c r="AC100" i="32"/>
  <c r="AD100" i="32"/>
  <c r="W100" i="32"/>
  <c r="V100" i="32"/>
  <c r="W6" i="32"/>
  <c r="X100" i="32"/>
  <c r="AG8" i="32"/>
  <c r="AC8" i="32"/>
  <c r="AF8" i="32"/>
  <c r="AE8" i="32"/>
  <c r="AD8" i="32"/>
  <c r="X8" i="32"/>
  <c r="W8" i="32"/>
  <c r="V8" i="32"/>
  <c r="O44" i="32"/>
  <c r="N44" i="32"/>
  <c r="K44" i="32"/>
  <c r="M44" i="32"/>
  <c r="L44" i="32"/>
  <c r="G44" i="32"/>
  <c r="F44" i="32"/>
  <c r="E44" i="32"/>
  <c r="AG44" i="32"/>
  <c r="AF44" i="32"/>
  <c r="AC44" i="32"/>
  <c r="AE44" i="32"/>
  <c r="AD44" i="32"/>
  <c r="Z44" i="32"/>
  <c r="AA44" i="32"/>
  <c r="AB44" i="32"/>
  <c r="AG56" i="32"/>
  <c r="AF56" i="32"/>
  <c r="AE56" i="32"/>
  <c r="AC56" i="32"/>
  <c r="AD56" i="32"/>
  <c r="W56" i="32"/>
  <c r="V56" i="32"/>
  <c r="AG68" i="32"/>
  <c r="AF68" i="32"/>
  <c r="AE68" i="32"/>
  <c r="AD68" i="32"/>
  <c r="AC68" i="32"/>
  <c r="Z68" i="32"/>
  <c r="Y68" i="32"/>
  <c r="X68" i="32"/>
  <c r="W68" i="32"/>
  <c r="V68" i="32"/>
  <c r="O92" i="32"/>
  <c r="N92" i="32"/>
  <c r="M92" i="32"/>
  <c r="L92" i="32"/>
  <c r="K92" i="32"/>
  <c r="G92" i="32"/>
  <c r="F92" i="32"/>
  <c r="E92" i="32"/>
  <c r="AG92" i="32"/>
  <c r="AF92" i="32"/>
  <c r="AE92" i="32"/>
  <c r="AD92" i="32"/>
  <c r="AC92" i="32"/>
  <c r="AA92" i="32"/>
  <c r="AB92" i="32"/>
  <c r="Z92" i="32"/>
  <c r="G72" i="32"/>
  <c r="X6" i="32"/>
  <c r="V26" i="32"/>
  <c r="X44" i="32"/>
  <c r="AB56" i="32"/>
  <c r="Y100" i="32"/>
  <c r="AC12" i="32"/>
  <c r="AB12" i="32"/>
  <c r="AC16" i="32"/>
  <c r="AA16" i="32"/>
  <c r="AB16" i="32"/>
  <c r="Z16" i="32"/>
  <c r="F84" i="32"/>
  <c r="G84" i="32"/>
  <c r="P56" i="32"/>
  <c r="I72" i="32"/>
  <c r="F88" i="32"/>
  <c r="P100" i="32"/>
  <c r="Z8" i="32"/>
  <c r="AA76" i="32"/>
  <c r="Y92" i="32"/>
  <c r="AA100" i="32"/>
  <c r="O40" i="32"/>
  <c r="N40" i="32"/>
  <c r="M40" i="32"/>
  <c r="K40" i="32"/>
  <c r="L40" i="32"/>
  <c r="I40" i="32"/>
  <c r="H40" i="32"/>
  <c r="P40" i="32"/>
  <c r="J40" i="32"/>
  <c r="O52" i="32"/>
  <c r="K52" i="32"/>
  <c r="N52" i="32"/>
  <c r="M52" i="32"/>
  <c r="L52" i="32"/>
  <c r="E52" i="32"/>
  <c r="P52" i="32"/>
  <c r="O64" i="32"/>
  <c r="N64" i="32"/>
  <c r="K64" i="32"/>
  <c r="M64" i="32"/>
  <c r="L64" i="32"/>
  <c r="H64" i="32"/>
  <c r="G64" i="32"/>
  <c r="F64" i="32"/>
  <c r="E64" i="32"/>
  <c r="AG64" i="32"/>
  <c r="AF64" i="32"/>
  <c r="AE64" i="32"/>
  <c r="AD64" i="32"/>
  <c r="AC64" i="32"/>
  <c r="AB64" i="32"/>
  <c r="AA64" i="32"/>
  <c r="AG88" i="32"/>
  <c r="AF88" i="32"/>
  <c r="AE88" i="32"/>
  <c r="AD88" i="32"/>
  <c r="AC88" i="32"/>
  <c r="AA88" i="32"/>
  <c r="X88" i="32"/>
  <c r="W88" i="32"/>
  <c r="Z88" i="32"/>
  <c r="V88" i="32"/>
  <c r="Y88" i="32"/>
  <c r="Y76" i="32"/>
  <c r="F26" i="32"/>
  <c r="G40" i="32"/>
  <c r="G88" i="32"/>
  <c r="AA8" i="32"/>
  <c r="Z48" i="32"/>
  <c r="W64" i="32"/>
  <c r="AB76" i="32"/>
  <c r="Z94" i="32"/>
  <c r="AB100" i="32"/>
  <c r="X4" i="32"/>
  <c r="Z24" i="32"/>
  <c r="AG16" i="32"/>
  <c r="V18" i="32"/>
  <c r="AG20" i="32"/>
  <c r="AF20" i="32"/>
  <c r="AE20" i="32"/>
  <c r="AD20" i="32"/>
  <c r="AC20" i="32"/>
  <c r="G12" i="32"/>
  <c r="X18" i="32"/>
  <c r="V22" i="32"/>
  <c r="H4" i="32"/>
  <c r="AG4" i="32"/>
  <c r="AF4" i="32"/>
  <c r="AE4" i="32"/>
  <c r="AC4" i="32"/>
  <c r="AD4" i="32"/>
  <c r="G16" i="32"/>
  <c r="AG24" i="32"/>
  <c r="AC24" i="32"/>
  <c r="AF24" i="32"/>
  <c r="AE24" i="32"/>
  <c r="AD24" i="32"/>
  <c r="AG28" i="32"/>
  <c r="AF28" i="32"/>
  <c r="AE28" i="32"/>
  <c r="AD28" i="32"/>
  <c r="AC28" i="32"/>
  <c r="O36" i="32"/>
  <c r="N36" i="32"/>
  <c r="M36" i="32"/>
  <c r="L36" i="32"/>
  <c r="K36" i="32"/>
  <c r="AG36" i="32"/>
  <c r="AF36" i="32"/>
  <c r="AE36" i="32"/>
  <c r="AD36" i="32"/>
  <c r="AC36" i="32"/>
  <c r="O48" i="32"/>
  <c r="N48" i="32"/>
  <c r="M48" i="32"/>
  <c r="L48" i="32"/>
  <c r="K48" i="32"/>
  <c r="AG48" i="32"/>
  <c r="AF48" i="32"/>
  <c r="AE48" i="32"/>
  <c r="AD48" i="32"/>
  <c r="AC48" i="32"/>
  <c r="O60" i="32"/>
  <c r="N60" i="32"/>
  <c r="M60" i="32"/>
  <c r="L60" i="32"/>
  <c r="K60" i="32"/>
  <c r="AG60" i="32"/>
  <c r="AF60" i="32"/>
  <c r="AE60" i="32"/>
  <c r="AD60" i="32"/>
  <c r="AC60" i="32"/>
  <c r="O72" i="32"/>
  <c r="N72" i="32"/>
  <c r="M72" i="32"/>
  <c r="L72" i="32"/>
  <c r="K72" i="32"/>
  <c r="AG72" i="32"/>
  <c r="AF72" i="32"/>
  <c r="AE72" i="32"/>
  <c r="AD72" i="32"/>
  <c r="AC72" i="32"/>
  <c r="O80" i="32"/>
  <c r="N80" i="32"/>
  <c r="K80" i="32"/>
  <c r="M80" i="32"/>
  <c r="L80" i="32"/>
  <c r="AG80" i="32"/>
  <c r="AF80" i="32"/>
  <c r="AE80" i="32"/>
  <c r="AD80" i="32"/>
  <c r="AC80" i="32"/>
  <c r="O84" i="32"/>
  <c r="N84" i="32"/>
  <c r="M84" i="32"/>
  <c r="L84" i="32"/>
  <c r="K84" i="32"/>
  <c r="AG84" i="32"/>
  <c r="AF84" i="32"/>
  <c r="AE84" i="32"/>
  <c r="AD84" i="32"/>
  <c r="AC84" i="32"/>
  <c r="O96" i="32"/>
  <c r="N96" i="32"/>
  <c r="K96" i="32"/>
  <c r="M96" i="32"/>
  <c r="L96" i="32"/>
  <c r="AG96" i="32"/>
  <c r="AF96" i="32"/>
  <c r="AC96" i="32"/>
  <c r="AE96" i="32"/>
  <c r="AD96" i="32"/>
  <c r="I36" i="32"/>
  <c r="F72" i="32"/>
  <c r="I84" i="32"/>
  <c r="E96" i="32"/>
  <c r="Z4" i="32"/>
  <c r="W22" i="32"/>
  <c r="AB24" i="32"/>
  <c r="Z28" i="32"/>
  <c r="V36" i="32"/>
  <c r="Y48" i="32"/>
  <c r="AB60" i="32"/>
  <c r="V84" i="32"/>
  <c r="AD12" i="32"/>
  <c r="AD16" i="32"/>
  <c r="E26" i="32"/>
  <c r="AE12" i="32"/>
  <c r="AE16" i="32"/>
  <c r="AF12" i="32"/>
  <c r="AF16" i="32"/>
  <c r="G6" i="32"/>
  <c r="P18" i="32"/>
  <c r="E4" i="32"/>
  <c r="G4" i="32"/>
  <c r="G14" i="32"/>
  <c r="P12" i="32"/>
  <c r="P24" i="32"/>
  <c r="H30" i="32"/>
  <c r="H28" i="32"/>
  <c r="H26" i="32"/>
  <c r="H14" i="32"/>
  <c r="P14" i="32"/>
  <c r="P26" i="32"/>
  <c r="L30" i="32"/>
  <c r="L28" i="32"/>
  <c r="E16" i="32"/>
  <c r="G28" i="32"/>
  <c r="P28" i="32"/>
  <c r="N30" i="32"/>
  <c r="F16" i="32"/>
  <c r="F12" i="32"/>
  <c r="P4" i="32"/>
  <c r="P8" i="32"/>
  <c r="P20" i="32"/>
  <c r="F4" i="32"/>
  <c r="P22" i="32"/>
  <c r="P30" i="32"/>
  <c r="F8" i="32"/>
  <c r="F30" i="32"/>
  <c r="P6" i="32"/>
  <c r="P16" i="32"/>
  <c r="P10" i="32"/>
  <c r="G24" i="32"/>
  <c r="L4" i="32"/>
  <c r="L8" i="32"/>
  <c r="L16" i="32"/>
  <c r="G8" i="32"/>
  <c r="H16" i="32"/>
  <c r="G30" i="32"/>
  <c r="E18" i="32"/>
  <c r="G18" i="32"/>
  <c r="H6" i="32"/>
  <c r="I4" i="32"/>
  <c r="I6" i="32"/>
  <c r="I8" i="32"/>
  <c r="I10" i="32"/>
  <c r="I12" i="32"/>
  <c r="I14" i="32"/>
  <c r="I16" i="32"/>
  <c r="I18" i="32"/>
  <c r="I20" i="32"/>
  <c r="I22" i="32"/>
  <c r="I24" i="32"/>
  <c r="I26" i="32"/>
  <c r="I28" i="32"/>
  <c r="I30" i="32"/>
  <c r="J4" i="32"/>
  <c r="J6" i="32"/>
  <c r="J8" i="32"/>
  <c r="J10" i="32"/>
  <c r="J12" i="32"/>
  <c r="J14" i="32"/>
  <c r="J16" i="32"/>
  <c r="J18" i="32"/>
  <c r="J20" i="32"/>
  <c r="J22" i="32"/>
  <c r="J24" i="32"/>
  <c r="J26" i="32"/>
  <c r="J28" i="32"/>
  <c r="J30" i="32"/>
  <c r="K4" i="32"/>
  <c r="K6" i="32"/>
  <c r="K8" i="32"/>
  <c r="K10" i="32"/>
  <c r="K12" i="32"/>
  <c r="K14" i="32"/>
  <c r="K16" i="32"/>
  <c r="K18" i="32"/>
  <c r="K20" i="32"/>
  <c r="K22" i="32"/>
  <c r="K24" i="32"/>
  <c r="K26" i="32"/>
  <c r="K28" i="32"/>
  <c r="K30" i="32"/>
  <c r="E10" i="32"/>
  <c r="F18" i="32"/>
  <c r="H10" i="32"/>
  <c r="H12" i="32"/>
  <c r="H18" i="32"/>
  <c r="H20" i="32"/>
  <c r="H22" i="32"/>
  <c r="H24" i="32"/>
  <c r="L6" i="32"/>
  <c r="L12" i="32"/>
  <c r="L14" i="32"/>
  <c r="L18" i="32"/>
  <c r="L20" i="32"/>
  <c r="L22" i="32"/>
  <c r="L24" i="32"/>
  <c r="L26" i="32"/>
  <c r="M4" i="32"/>
  <c r="M6" i="32"/>
  <c r="M8" i="32"/>
  <c r="M10" i="32"/>
  <c r="M12" i="32"/>
  <c r="M14" i="32"/>
  <c r="M16" i="32"/>
  <c r="M18" i="32"/>
  <c r="M20" i="32"/>
  <c r="M22" i="32"/>
  <c r="M24" i="32"/>
  <c r="M26" i="32"/>
  <c r="M28" i="32"/>
  <c r="M30" i="32"/>
  <c r="N4" i="32"/>
  <c r="N6" i="32"/>
  <c r="N8" i="32"/>
  <c r="N10" i="32"/>
  <c r="N12" i="32"/>
  <c r="N14" i="32"/>
  <c r="N16" i="32"/>
  <c r="N18" i="32"/>
  <c r="N20" i="32"/>
  <c r="N22" i="32"/>
  <c r="N24" i="32"/>
  <c r="N26" i="32"/>
  <c r="N28" i="32"/>
  <c r="O4" i="32"/>
  <c r="O6" i="32"/>
  <c r="O8" i="32"/>
  <c r="O10" i="32"/>
  <c r="O12" i="32"/>
  <c r="O14" i="32"/>
  <c r="O16" i="32"/>
  <c r="O18" i="32"/>
  <c r="O20" i="32"/>
  <c r="O22" i="32"/>
  <c r="O24" i="32"/>
  <c r="O26" i="32"/>
  <c r="O28" i="32"/>
  <c r="O30" i="32"/>
  <c r="F6" i="32"/>
  <c r="F10" i="32"/>
  <c r="F20" i="32"/>
  <c r="G10" i="32"/>
  <c r="G20" i="32"/>
  <c r="G22" i="32"/>
  <c r="L10" i="32"/>
  <c r="P31" i="32"/>
  <c r="J31" i="32"/>
  <c r="H31" i="32"/>
  <c r="F31" i="32"/>
  <c r="V33" i="32"/>
  <c r="AA31" i="32"/>
  <c r="Y31" i="32"/>
  <c r="W31" i="32"/>
  <c r="G103" i="32"/>
  <c r="X103" i="32"/>
  <c r="N31" i="32"/>
  <c r="H103" i="32"/>
  <c r="Y103" i="32"/>
  <c r="Z103" i="32"/>
  <c r="I103" i="32"/>
  <c r="E31" i="32"/>
  <c r="V31" i="32"/>
  <c r="AB31" i="32"/>
  <c r="Z31" i="32"/>
  <c r="I31" i="32"/>
  <c r="G31" i="32"/>
  <c r="E103" i="32"/>
  <c r="O103" i="32"/>
  <c r="V103" i="32"/>
  <c r="AF103" i="32"/>
  <c r="O31" i="32"/>
  <c r="O33" i="32"/>
  <c r="M103" i="32"/>
  <c r="AD103" i="32"/>
  <c r="E33" i="32"/>
  <c r="G33" i="32"/>
  <c r="H33" i="32"/>
  <c r="AG31" i="32"/>
  <c r="M31" i="32"/>
  <c r="L31" i="32"/>
  <c r="J33" i="32"/>
  <c r="AE31" i="32"/>
  <c r="J103" i="32"/>
  <c r="AA103" i="32"/>
  <c r="K31" i="32"/>
  <c r="K33" i="32"/>
  <c r="AD31" i="32"/>
  <c r="K103" i="32"/>
  <c r="AB103" i="32"/>
  <c r="W103" i="32"/>
  <c r="X31" i="32"/>
  <c r="I33" i="32"/>
  <c r="AF31" i="32"/>
  <c r="L33" i="32"/>
  <c r="AC31" i="32"/>
  <c r="M33" i="32"/>
  <c r="N33" i="32"/>
  <c r="L103" i="32"/>
  <c r="AC103" i="32"/>
  <c r="F33" i="32"/>
  <c r="W33" i="32"/>
  <c r="P103" i="32"/>
  <c r="AG103" i="32"/>
  <c r="P33" i="32"/>
  <c r="N103" i="32"/>
  <c r="AE103" i="32"/>
  <c r="I40" i="27"/>
  <c r="I17" i="26"/>
  <c r="I55" i="26" s="1"/>
  <c r="I71" i="26" s="1"/>
  <c r="I18" i="26"/>
  <c r="Q41" i="10"/>
  <c r="Q37" i="10"/>
  <c r="R2" i="10"/>
  <c r="R13" i="10"/>
  <c r="R41" i="10" s="1"/>
  <c r="R37" i="10"/>
  <c r="R11" i="10"/>
  <c r="R23" i="10"/>
  <c r="R21" i="10"/>
  <c r="R33" i="10"/>
  <c r="R31" i="10"/>
  <c r="R27" i="10"/>
  <c r="R7" i="10"/>
  <c r="R17" i="10"/>
  <c r="L104" i="32" l="1"/>
  <c r="O32" i="32"/>
  <c r="N32" i="32"/>
  <c r="M32" i="32"/>
  <c r="L32" i="32"/>
  <c r="K32" i="32"/>
  <c r="P32" i="32"/>
  <c r="H32" i="32"/>
  <c r="G32" i="32"/>
  <c r="J32" i="32"/>
  <c r="F32" i="32"/>
  <c r="I32" i="32"/>
  <c r="E32" i="32"/>
  <c r="W34" i="32"/>
  <c r="V34" i="32"/>
  <c r="F104" i="32"/>
  <c r="P104" i="32"/>
  <c r="O104" i="32"/>
  <c r="N104" i="32"/>
  <c r="K104" i="32"/>
  <c r="J104" i="32"/>
  <c r="E104" i="32"/>
  <c r="I104" i="32"/>
  <c r="H104" i="32"/>
  <c r="G104" i="32"/>
  <c r="O34" i="32"/>
  <c r="K34" i="32"/>
  <c r="N34" i="32"/>
  <c r="M34" i="32"/>
  <c r="L34" i="32"/>
  <c r="P34" i="32"/>
  <c r="J34" i="32"/>
  <c r="I34" i="32"/>
  <c r="G34" i="32"/>
  <c r="E34" i="32"/>
  <c r="H34" i="32"/>
  <c r="F34" i="32"/>
  <c r="AG32" i="32"/>
  <c r="AF32" i="32"/>
  <c r="AE32" i="32"/>
  <c r="AD32" i="32"/>
  <c r="AC32" i="32"/>
  <c r="X32" i="32"/>
  <c r="W32" i="32"/>
  <c r="V32" i="32"/>
  <c r="AB32" i="32"/>
  <c r="Z32" i="32"/>
  <c r="AA32" i="32"/>
  <c r="Y32" i="32"/>
  <c r="AG104" i="32"/>
  <c r="AF104" i="32"/>
  <c r="AE104" i="32"/>
  <c r="AD104" i="32"/>
  <c r="AC104" i="32"/>
  <c r="AB104" i="32"/>
  <c r="AA104" i="32"/>
  <c r="Y104" i="32"/>
  <c r="X104" i="32"/>
  <c r="W104" i="32"/>
  <c r="V104" i="32"/>
  <c r="Z104" i="32"/>
  <c r="M104" i="32"/>
  <c r="I80" i="26"/>
  <c r="I82" i="26" s="1"/>
  <c r="I72" i="26"/>
  <c r="T37" i="5"/>
  <c r="T7" i="9"/>
  <c r="Q109" i="4" l="1"/>
  <c r="P109" i="4"/>
  <c r="O109" i="4"/>
  <c r="N109" i="4"/>
  <c r="M109" i="4"/>
  <c r="L109" i="4"/>
  <c r="K109" i="4"/>
  <c r="J109" i="4"/>
  <c r="I109" i="4"/>
  <c r="H109" i="4"/>
  <c r="G109" i="4"/>
  <c r="F109" i="4"/>
  <c r="E109" i="4"/>
  <c r="E103" i="4"/>
  <c r="Q95" i="4"/>
  <c r="P95" i="4"/>
  <c r="O95" i="4"/>
  <c r="N95" i="4"/>
  <c r="M95" i="4"/>
  <c r="L95" i="4"/>
  <c r="K95" i="4"/>
  <c r="J95" i="4"/>
  <c r="I95" i="4"/>
  <c r="H95" i="4"/>
  <c r="G95" i="4"/>
  <c r="F95" i="4"/>
  <c r="E95" i="4"/>
  <c r="Q89" i="4"/>
  <c r="P89" i="4"/>
  <c r="O89" i="4"/>
  <c r="N89" i="4"/>
  <c r="M89" i="4"/>
  <c r="L89" i="4"/>
  <c r="K89" i="4"/>
  <c r="J89" i="4"/>
  <c r="I89" i="4"/>
  <c r="H89" i="4"/>
  <c r="G89" i="4"/>
  <c r="F89" i="4"/>
  <c r="E89" i="4"/>
  <c r="Q77" i="4"/>
  <c r="Q83" i="4"/>
  <c r="P83" i="4"/>
  <c r="O83" i="4"/>
  <c r="N83" i="4"/>
  <c r="M83" i="4"/>
  <c r="L83" i="4"/>
  <c r="K83" i="4"/>
  <c r="J83" i="4"/>
  <c r="I83" i="4"/>
  <c r="H83" i="4"/>
  <c r="G83" i="4"/>
  <c r="F83" i="4"/>
  <c r="E83" i="4"/>
  <c r="P77" i="4"/>
  <c r="O77" i="4"/>
  <c r="N77" i="4"/>
  <c r="M77" i="4"/>
  <c r="L77" i="4"/>
  <c r="K77" i="4"/>
  <c r="J77" i="4"/>
  <c r="I77" i="4"/>
  <c r="H77" i="4"/>
  <c r="G77" i="4"/>
  <c r="F77" i="4"/>
  <c r="E77" i="4"/>
  <c r="E71" i="4"/>
  <c r="Q71" i="4"/>
  <c r="P71" i="4"/>
  <c r="O71" i="4"/>
  <c r="N71" i="4"/>
  <c r="M71" i="4"/>
  <c r="L71" i="4"/>
  <c r="K71" i="4"/>
  <c r="J71" i="4"/>
  <c r="I71" i="4"/>
  <c r="H71" i="4"/>
  <c r="G71" i="4"/>
  <c r="F71" i="4"/>
  <c r="E14" i="10"/>
  <c r="E24" i="10"/>
  <c r="J14" i="10" l="1"/>
  <c r="AA17" i="32" s="1"/>
  <c r="I14" i="10"/>
  <c r="Z17" i="32" s="1"/>
  <c r="H14" i="10"/>
  <c r="Y17" i="32" s="1"/>
  <c r="G14" i="10"/>
  <c r="F14" i="10"/>
  <c r="Z18" i="32" l="1"/>
  <c r="Y18" i="32"/>
  <c r="AA18" i="32"/>
  <c r="P11" i="6"/>
  <c r="O11" i="6"/>
  <c r="N11" i="6"/>
  <c r="M11" i="6"/>
  <c r="L11" i="6"/>
  <c r="K11" i="6"/>
  <c r="J11" i="6"/>
  <c r="I11" i="6"/>
  <c r="H11" i="6"/>
  <c r="G11" i="6"/>
  <c r="F11" i="6"/>
  <c r="F7" i="6"/>
  <c r="F17" i="6"/>
  <c r="I3" i="6"/>
  <c r="I2" i="6"/>
  <c r="I1" i="6" s="1"/>
  <c r="H1" i="6"/>
  <c r="P7" i="6"/>
  <c r="O7" i="6"/>
  <c r="N7" i="6"/>
  <c r="M7" i="6"/>
  <c r="L7" i="6"/>
  <c r="K7" i="6"/>
  <c r="J7" i="6"/>
  <c r="I7" i="6"/>
  <c r="H7" i="6"/>
  <c r="G7" i="6"/>
  <c r="P21" i="8"/>
  <c r="O21" i="8"/>
  <c r="N21" i="8"/>
  <c r="M21" i="8"/>
  <c r="L21" i="8"/>
  <c r="K21" i="8"/>
  <c r="J21" i="8"/>
  <c r="I21" i="8"/>
  <c r="H21" i="8"/>
  <c r="G21" i="8"/>
  <c r="P17" i="8"/>
  <c r="O17" i="8"/>
  <c r="N17" i="8"/>
  <c r="M17" i="8"/>
  <c r="L17" i="8"/>
  <c r="K17" i="8"/>
  <c r="J17" i="8"/>
  <c r="I17" i="8"/>
  <c r="H17" i="8"/>
  <c r="G17" i="8"/>
  <c r="F21" i="8"/>
  <c r="F17" i="8"/>
  <c r="P31" i="8"/>
  <c r="O31" i="8"/>
  <c r="N31" i="8"/>
  <c r="M31" i="8"/>
  <c r="L31" i="8"/>
  <c r="K31" i="8"/>
  <c r="J31" i="8"/>
  <c r="I31" i="8"/>
  <c r="H31" i="8"/>
  <c r="G31" i="8"/>
  <c r="F31" i="8"/>
  <c r="J27" i="8"/>
  <c r="I27" i="8"/>
  <c r="H27" i="8"/>
  <c r="G27" i="8"/>
  <c r="P27" i="8"/>
  <c r="O27" i="8"/>
  <c r="N27" i="8"/>
  <c r="M27" i="8"/>
  <c r="L27" i="8"/>
  <c r="K27" i="8"/>
  <c r="F27" i="8"/>
  <c r="E31" i="8"/>
  <c r="E21" i="8"/>
  <c r="U32" i="8"/>
  <c r="F33" i="8" l="1"/>
  <c r="E37" i="1" l="1"/>
  <c r="Q31" i="2"/>
  <c r="P31" i="2"/>
  <c r="R31" i="2" s="1"/>
  <c r="O31" i="2"/>
  <c r="N31" i="2"/>
  <c r="M31" i="2"/>
  <c r="L31" i="2"/>
  <c r="K31" i="2"/>
  <c r="J31" i="2"/>
  <c r="I31" i="2"/>
  <c r="H31" i="2"/>
  <c r="G31" i="2"/>
  <c r="P37" i="7"/>
  <c r="Q37" i="7" s="1"/>
  <c r="U4" i="10"/>
  <c r="V4" i="10" s="1"/>
  <c r="R3" i="10"/>
  <c r="R35" i="10" s="1"/>
  <c r="X3" i="10" s="1"/>
  <c r="U31" i="10" s="1"/>
  <c r="R19" i="10"/>
  <c r="W2" i="10" s="1"/>
  <c r="U17" i="10" s="1"/>
  <c r="R25" i="10" l="1"/>
  <c r="W3" i="10" s="1"/>
  <c r="U21" i="10" s="1"/>
  <c r="R15" i="10"/>
  <c r="V3" i="10" s="1"/>
  <c r="U11" i="10" s="1"/>
  <c r="R9" i="10"/>
  <c r="V2" i="10" s="1"/>
  <c r="U7" i="10" s="1"/>
  <c r="R29" i="10"/>
  <c r="X2" i="10" s="1"/>
  <c r="U27" i="10" s="1"/>
  <c r="R4" i="10"/>
  <c r="S4" i="10" s="1"/>
  <c r="S63" i="2"/>
  <c r="S59" i="2"/>
  <c r="S47" i="2"/>
  <c r="P31" i="13"/>
  <c r="O31" i="13"/>
  <c r="Q31" i="13" s="1"/>
  <c r="N31" i="13"/>
  <c r="M31" i="13"/>
  <c r="L31" i="13"/>
  <c r="K31" i="13"/>
  <c r="J31" i="13"/>
  <c r="I31" i="13"/>
  <c r="H31" i="13"/>
  <c r="G31" i="13"/>
  <c r="F31" i="13"/>
  <c r="E31" i="13"/>
  <c r="P27" i="13"/>
  <c r="O27" i="13"/>
  <c r="N27" i="13"/>
  <c r="M27" i="13"/>
  <c r="L27" i="13"/>
  <c r="K27" i="13"/>
  <c r="J27" i="13"/>
  <c r="I27" i="13"/>
  <c r="H27" i="13"/>
  <c r="G27" i="13"/>
  <c r="F27" i="13"/>
  <c r="E27" i="13"/>
  <c r="Q27" i="13" l="1"/>
  <c r="Q65" i="2" l="1"/>
  <c r="P65" i="2"/>
  <c r="O65" i="2"/>
  <c r="N65" i="2"/>
  <c r="M65" i="2"/>
  <c r="K65" i="2"/>
  <c r="J65" i="2"/>
  <c r="I65" i="2"/>
  <c r="H65" i="2"/>
  <c r="G65" i="2"/>
  <c r="E37" i="7"/>
  <c r="E41" i="7"/>
  <c r="Q64" i="2"/>
  <c r="P64" i="2"/>
  <c r="O64" i="2"/>
  <c r="N64" i="2"/>
  <c r="M64" i="2"/>
  <c r="L64" i="2"/>
  <c r="K64" i="2"/>
  <c r="J64" i="2"/>
  <c r="I64" i="2"/>
  <c r="H64" i="2"/>
  <c r="G64" i="2"/>
  <c r="F64" i="2"/>
  <c r="R13" i="1" l="1"/>
  <c r="U7" i="5" l="1"/>
  <c r="U4" i="5"/>
  <c r="T4" i="5" s="1"/>
  <c r="U27" i="5"/>
  <c r="U17" i="5"/>
  <c r="V2" i="5"/>
  <c r="R2" i="5"/>
  <c r="H13" i="31" l="1"/>
  <c r="E14" i="31"/>
  <c r="G12" i="31"/>
  <c r="G13" i="31"/>
  <c r="D19" i="31"/>
  <c r="D13" i="31"/>
  <c r="P21" i="7"/>
  <c r="O21" i="7"/>
  <c r="N21" i="7"/>
  <c r="M21" i="7"/>
  <c r="L21" i="7"/>
  <c r="K21" i="7"/>
  <c r="J21" i="7"/>
  <c r="I21" i="7"/>
  <c r="H21" i="7"/>
  <c r="G21" i="7"/>
  <c r="F21" i="7"/>
  <c r="E21" i="7"/>
  <c r="P17" i="7"/>
  <c r="O17" i="7"/>
  <c r="N17" i="7"/>
  <c r="M17" i="7"/>
  <c r="L17" i="7"/>
  <c r="K17" i="7"/>
  <c r="J17" i="7"/>
  <c r="I17" i="7"/>
  <c r="H17" i="7"/>
  <c r="G17" i="7"/>
  <c r="F17" i="7"/>
  <c r="E17" i="7"/>
  <c r="I15" i="31" l="1"/>
  <c r="H15" i="31"/>
  <c r="G17" i="31"/>
  <c r="B6" i="31"/>
  <c r="D4" i="31" l="1"/>
  <c r="E8" i="31" s="1"/>
  <c r="F8" i="31" l="1"/>
  <c r="H8" i="31"/>
  <c r="H10" i="31" s="1"/>
  <c r="I8" i="31"/>
  <c r="I16" i="31" s="1"/>
  <c r="G8" i="31"/>
  <c r="G18" i="31"/>
  <c r="G19" i="31" s="1"/>
  <c r="I10" i="31" l="1"/>
  <c r="H16" i="31"/>
  <c r="H19" i="31" s="1"/>
  <c r="E20" i="31" s="1"/>
  <c r="R3" i="5" l="1"/>
  <c r="R25" i="5" s="1"/>
  <c r="W3" i="5" s="1"/>
  <c r="U21" i="5" s="1"/>
  <c r="R15" i="5"/>
  <c r="V3" i="5" s="1"/>
  <c r="U11" i="5" s="1"/>
  <c r="R35" i="5"/>
  <c r="X3" i="5" s="1"/>
  <c r="U31" i="5" s="1"/>
  <c r="R29" i="5"/>
  <c r="X2" i="5" s="1"/>
  <c r="R19" i="5"/>
  <c r="W2" i="5" s="1"/>
  <c r="R9" i="5"/>
  <c r="E14" i="9"/>
  <c r="P14" i="9"/>
  <c r="AG29" i="32" s="1"/>
  <c r="P34" i="10" l="1"/>
  <c r="AG25" i="32" s="1"/>
  <c r="P24" i="10"/>
  <c r="AG21" i="32" s="1"/>
  <c r="P14" i="10"/>
  <c r="AG17" i="32" s="1"/>
  <c r="P34" i="5"/>
  <c r="AG13" i="32" s="1"/>
  <c r="P24" i="5"/>
  <c r="AG9" i="32" s="1"/>
  <c r="P14" i="5"/>
  <c r="AG5" i="32" s="1"/>
  <c r="U32" i="9"/>
  <c r="U28" i="9"/>
  <c r="U22" i="9"/>
  <c r="U18" i="9"/>
  <c r="U12" i="9"/>
  <c r="U8" i="9"/>
  <c r="P7" i="9" s="1"/>
  <c r="U32" i="10"/>
  <c r="U28" i="10"/>
  <c r="U22" i="10"/>
  <c r="U18" i="10"/>
  <c r="U12" i="10"/>
  <c r="U8" i="10"/>
  <c r="U32" i="5"/>
  <c r="U28" i="5"/>
  <c r="U22" i="5"/>
  <c r="U18" i="5"/>
  <c r="U12" i="5"/>
  <c r="U8" i="5"/>
  <c r="P38" i="5"/>
  <c r="U32" i="7"/>
  <c r="U28" i="7"/>
  <c r="U22" i="7"/>
  <c r="U18" i="7"/>
  <c r="U12" i="7"/>
  <c r="U8" i="7"/>
  <c r="P11" i="14"/>
  <c r="O11" i="14"/>
  <c r="N11" i="14"/>
  <c r="M11" i="14"/>
  <c r="L11" i="14"/>
  <c r="K11" i="14"/>
  <c r="J11" i="14"/>
  <c r="I11" i="14"/>
  <c r="H11" i="14"/>
  <c r="G11" i="14"/>
  <c r="F11" i="14"/>
  <c r="E11" i="14"/>
  <c r="P7" i="14"/>
  <c r="O7" i="14"/>
  <c r="N7" i="14"/>
  <c r="M7" i="14"/>
  <c r="L7" i="14"/>
  <c r="K7" i="14"/>
  <c r="J7" i="14"/>
  <c r="I7" i="14"/>
  <c r="H7" i="14"/>
  <c r="G7" i="14"/>
  <c r="F7" i="14"/>
  <c r="E7" i="14"/>
  <c r="R11" i="14"/>
  <c r="U12" i="14" s="1"/>
  <c r="R7" i="14"/>
  <c r="U32" i="14"/>
  <c r="U28" i="14"/>
  <c r="U22" i="14"/>
  <c r="U18" i="14"/>
  <c r="U8" i="14"/>
  <c r="P21" i="12"/>
  <c r="O21" i="12"/>
  <c r="N21" i="12"/>
  <c r="M21" i="12"/>
  <c r="L21" i="12"/>
  <c r="K21" i="12"/>
  <c r="J21" i="12"/>
  <c r="I21" i="12"/>
  <c r="H21" i="12"/>
  <c r="G21" i="12"/>
  <c r="F21" i="12"/>
  <c r="E21" i="12"/>
  <c r="P17" i="12"/>
  <c r="O17" i="12"/>
  <c r="N17" i="12"/>
  <c r="M17" i="12"/>
  <c r="L17" i="12"/>
  <c r="K17" i="12"/>
  <c r="J17" i="12"/>
  <c r="I17" i="12"/>
  <c r="H17" i="12"/>
  <c r="G17" i="12"/>
  <c r="F17" i="12"/>
  <c r="E17" i="12"/>
  <c r="P11" i="12"/>
  <c r="O11" i="12"/>
  <c r="N11" i="12"/>
  <c r="M11" i="12"/>
  <c r="L11" i="12"/>
  <c r="K11" i="12"/>
  <c r="J11" i="12"/>
  <c r="I11" i="12"/>
  <c r="H11" i="12"/>
  <c r="G11" i="12"/>
  <c r="F11" i="12"/>
  <c r="E11" i="12"/>
  <c r="P7" i="12"/>
  <c r="O7" i="12"/>
  <c r="N7" i="12"/>
  <c r="M7" i="12"/>
  <c r="L7" i="12"/>
  <c r="K7" i="12"/>
  <c r="J7" i="12"/>
  <c r="I7" i="12"/>
  <c r="H7" i="12"/>
  <c r="G7" i="12"/>
  <c r="F7" i="12"/>
  <c r="E7" i="12"/>
  <c r="R23" i="12"/>
  <c r="R21" i="12"/>
  <c r="U22" i="12" s="1"/>
  <c r="R17" i="12"/>
  <c r="U18" i="12" s="1"/>
  <c r="R13" i="12"/>
  <c r="R11" i="12"/>
  <c r="U12" i="12" s="1"/>
  <c r="R7" i="12"/>
  <c r="U8" i="12" s="1"/>
  <c r="U32" i="12"/>
  <c r="U28" i="12"/>
  <c r="P21" i="13"/>
  <c r="O21" i="13"/>
  <c r="N21" i="13"/>
  <c r="M21" i="13"/>
  <c r="L21" i="13"/>
  <c r="K21" i="13"/>
  <c r="J21" i="13"/>
  <c r="I21" i="13"/>
  <c r="H21" i="13"/>
  <c r="G21" i="13"/>
  <c r="F21" i="13"/>
  <c r="E21" i="13"/>
  <c r="P17" i="13"/>
  <c r="O17" i="13"/>
  <c r="N17" i="13"/>
  <c r="M17" i="13"/>
  <c r="L17" i="13"/>
  <c r="K17" i="13"/>
  <c r="J17" i="13"/>
  <c r="I17" i="13"/>
  <c r="H17" i="13"/>
  <c r="G17" i="13"/>
  <c r="F17" i="13"/>
  <c r="E17" i="13"/>
  <c r="P7" i="13"/>
  <c r="E7" i="13"/>
  <c r="R33" i="13"/>
  <c r="R23" i="13"/>
  <c r="R13" i="13"/>
  <c r="R11" i="13"/>
  <c r="U32" i="13"/>
  <c r="U28" i="13"/>
  <c r="U22" i="13"/>
  <c r="U18" i="13"/>
  <c r="U8" i="13"/>
  <c r="O7" i="13" s="1"/>
  <c r="P31" i="6"/>
  <c r="O31" i="6"/>
  <c r="N31" i="6"/>
  <c r="M31" i="6"/>
  <c r="L31" i="6"/>
  <c r="K31" i="6"/>
  <c r="J31" i="6"/>
  <c r="I31" i="6"/>
  <c r="H31" i="6"/>
  <c r="G31" i="6"/>
  <c r="F31" i="6"/>
  <c r="E31" i="6"/>
  <c r="P27" i="6"/>
  <c r="O27" i="6"/>
  <c r="N27" i="6"/>
  <c r="M27" i="6"/>
  <c r="L27" i="6"/>
  <c r="K27" i="6"/>
  <c r="J27" i="6"/>
  <c r="I27" i="6"/>
  <c r="H27" i="6"/>
  <c r="G27" i="6"/>
  <c r="F27" i="6"/>
  <c r="E27" i="6"/>
  <c r="P21" i="6"/>
  <c r="O21" i="6"/>
  <c r="N21" i="6"/>
  <c r="M21" i="6"/>
  <c r="L21" i="6"/>
  <c r="K21" i="6"/>
  <c r="J21" i="6"/>
  <c r="I21" i="6"/>
  <c r="H21" i="6"/>
  <c r="G21" i="6"/>
  <c r="F21" i="6"/>
  <c r="E21" i="6"/>
  <c r="P17" i="6"/>
  <c r="O17" i="6"/>
  <c r="N17" i="6"/>
  <c r="M17" i="6"/>
  <c r="L17" i="6"/>
  <c r="K17" i="6"/>
  <c r="J17" i="6"/>
  <c r="I17" i="6"/>
  <c r="H17" i="6"/>
  <c r="G17" i="6"/>
  <c r="E17" i="6"/>
  <c r="U32" i="6"/>
  <c r="U28" i="6"/>
  <c r="U22" i="6"/>
  <c r="U18" i="6"/>
  <c r="U12" i="6"/>
  <c r="U8" i="6"/>
  <c r="E27" i="8"/>
  <c r="E17" i="8"/>
  <c r="P11" i="8"/>
  <c r="O11" i="8"/>
  <c r="N11" i="8"/>
  <c r="M11" i="8"/>
  <c r="L11" i="8"/>
  <c r="K11" i="8"/>
  <c r="J11" i="8"/>
  <c r="I11" i="8"/>
  <c r="H11" i="8"/>
  <c r="G11" i="8"/>
  <c r="F11" i="8"/>
  <c r="E11" i="8"/>
  <c r="P7" i="8"/>
  <c r="O7" i="8"/>
  <c r="N7" i="8"/>
  <c r="M7" i="8"/>
  <c r="L7" i="8"/>
  <c r="K7" i="8"/>
  <c r="J7" i="8"/>
  <c r="I7" i="8"/>
  <c r="H7" i="8"/>
  <c r="G7" i="8"/>
  <c r="F7" i="8"/>
  <c r="E7" i="8"/>
  <c r="U28" i="8"/>
  <c r="U22" i="8"/>
  <c r="U18" i="8"/>
  <c r="U12" i="8"/>
  <c r="U8" i="8"/>
  <c r="AG33" i="32" l="1"/>
  <c r="P41" i="32"/>
  <c r="P45" i="32"/>
  <c r="P37" i="32"/>
  <c r="L31" i="10"/>
  <c r="I31" i="10"/>
  <c r="H31" i="10"/>
  <c r="G31" i="10"/>
  <c r="F31" i="10"/>
  <c r="E31" i="10"/>
  <c r="O31" i="10"/>
  <c r="M31" i="10"/>
  <c r="K31" i="10"/>
  <c r="P31" i="10"/>
  <c r="N31" i="10"/>
  <c r="J31" i="10"/>
  <c r="L27" i="10"/>
  <c r="K27" i="10"/>
  <c r="P27" i="10"/>
  <c r="O27" i="10"/>
  <c r="M27" i="10"/>
  <c r="J27" i="10"/>
  <c r="I27" i="10"/>
  <c r="H27" i="10"/>
  <c r="F27" i="10"/>
  <c r="E27" i="10"/>
  <c r="N27" i="10"/>
  <c r="G27" i="10"/>
  <c r="L21" i="10"/>
  <c r="H21" i="10"/>
  <c r="K21" i="10"/>
  <c r="I21" i="10"/>
  <c r="O21" i="10"/>
  <c r="J21" i="10"/>
  <c r="P21" i="10"/>
  <c r="N21" i="10"/>
  <c r="G21" i="10"/>
  <c r="F21" i="10"/>
  <c r="E21" i="10"/>
  <c r="M21" i="10"/>
  <c r="K17" i="10"/>
  <c r="J17" i="10"/>
  <c r="H17" i="10"/>
  <c r="N17" i="10"/>
  <c r="L17" i="10"/>
  <c r="I17" i="10"/>
  <c r="G17" i="10"/>
  <c r="E17" i="10"/>
  <c r="P17" i="10"/>
  <c r="O17" i="10"/>
  <c r="M17" i="10"/>
  <c r="F17" i="10"/>
  <c r="L11" i="10"/>
  <c r="J11" i="10"/>
  <c r="I11" i="10"/>
  <c r="H11" i="10"/>
  <c r="G11" i="10"/>
  <c r="F11" i="10"/>
  <c r="E11" i="10"/>
  <c r="P11" i="10"/>
  <c r="M11" i="10"/>
  <c r="K11" i="10"/>
  <c r="O11" i="10"/>
  <c r="N11" i="10"/>
  <c r="L7" i="10"/>
  <c r="I7" i="10"/>
  <c r="O7" i="10"/>
  <c r="N7" i="10"/>
  <c r="M7" i="10"/>
  <c r="K7" i="10"/>
  <c r="P7" i="10"/>
  <c r="J7" i="10"/>
  <c r="H7" i="10"/>
  <c r="F7" i="10"/>
  <c r="E7" i="10"/>
  <c r="G7" i="10"/>
  <c r="H7" i="13"/>
  <c r="I7" i="13"/>
  <c r="F7" i="13"/>
  <c r="J7" i="13"/>
  <c r="K7" i="13"/>
  <c r="L7" i="13"/>
  <c r="M7" i="13"/>
  <c r="N7" i="13"/>
  <c r="G7" i="13"/>
  <c r="P31" i="5"/>
  <c r="O31" i="5"/>
  <c r="N31" i="5"/>
  <c r="M31" i="5"/>
  <c r="L31" i="5"/>
  <c r="I31" i="5"/>
  <c r="H31" i="5"/>
  <c r="K31" i="5"/>
  <c r="J31" i="5"/>
  <c r="O21" i="5"/>
  <c r="M21" i="5"/>
  <c r="E21" i="5"/>
  <c r="P21" i="5"/>
  <c r="N21" i="5"/>
  <c r="L21" i="5"/>
  <c r="G21" i="5"/>
  <c r="K21" i="5"/>
  <c r="J21" i="5"/>
  <c r="I21" i="5"/>
  <c r="H21" i="5"/>
  <c r="F21" i="5"/>
  <c r="P11" i="5"/>
  <c r="M11" i="5"/>
  <c r="K11" i="5"/>
  <c r="I11" i="5"/>
  <c r="G11" i="5"/>
  <c r="F11" i="5"/>
  <c r="O11" i="5"/>
  <c r="L11" i="5"/>
  <c r="E11" i="5"/>
  <c r="N11" i="5"/>
  <c r="H11" i="5"/>
  <c r="J11" i="5"/>
  <c r="P27" i="5"/>
  <c r="O27" i="5"/>
  <c r="J27" i="5"/>
  <c r="N27" i="5"/>
  <c r="L27" i="5"/>
  <c r="K27" i="5"/>
  <c r="I27" i="5"/>
  <c r="H27" i="5"/>
  <c r="M27" i="5"/>
  <c r="P17" i="5"/>
  <c r="O17" i="5"/>
  <c r="N17" i="5"/>
  <c r="H17" i="5"/>
  <c r="M17" i="5"/>
  <c r="L17" i="5"/>
  <c r="K17" i="5"/>
  <c r="J17" i="5"/>
  <c r="G17" i="5"/>
  <c r="F17" i="5"/>
  <c r="E17" i="5"/>
  <c r="P20" i="5" s="1"/>
  <c r="I17" i="5"/>
  <c r="P7" i="5"/>
  <c r="P37" i="5" s="1"/>
  <c r="O7" i="5"/>
  <c r="N7" i="5"/>
  <c r="M7" i="5"/>
  <c r="L7" i="5"/>
  <c r="K7" i="5"/>
  <c r="J7" i="5"/>
  <c r="I7" i="5"/>
  <c r="H7" i="5"/>
  <c r="G7" i="5"/>
  <c r="E7" i="5"/>
  <c r="F7" i="5"/>
  <c r="P11" i="9"/>
  <c r="M11" i="9"/>
  <c r="L11" i="9"/>
  <c r="K11" i="9"/>
  <c r="J11" i="9"/>
  <c r="I11" i="9"/>
  <c r="H11" i="9"/>
  <c r="G11" i="9"/>
  <c r="F11" i="9"/>
  <c r="E11" i="9"/>
  <c r="O11" i="9"/>
  <c r="N11" i="9"/>
  <c r="O7" i="9"/>
  <c r="M7" i="9"/>
  <c r="L7" i="9"/>
  <c r="K7" i="9"/>
  <c r="J7" i="9"/>
  <c r="H7" i="9"/>
  <c r="G7" i="9"/>
  <c r="F7" i="9"/>
  <c r="N7" i="9"/>
  <c r="I7" i="9"/>
  <c r="E7" i="9"/>
  <c r="P42" i="5"/>
  <c r="P30" i="5"/>
  <c r="P33" i="5" l="1"/>
  <c r="P35" i="5" s="1"/>
  <c r="P23" i="5"/>
  <c r="P25" i="5" s="1"/>
  <c r="P19" i="5"/>
  <c r="P10" i="5"/>
  <c r="P9" i="5"/>
  <c r="P13" i="5"/>
  <c r="Q7" i="6"/>
  <c r="P39" i="5"/>
  <c r="P41" i="5" l="1"/>
  <c r="P43" i="5" s="1"/>
  <c r="P15" i="5"/>
  <c r="H18" i="26"/>
  <c r="G18" i="26"/>
  <c r="F18" i="26"/>
  <c r="E18" i="26"/>
  <c r="D18" i="26"/>
  <c r="C18" i="26"/>
  <c r="B18" i="26"/>
  <c r="J34" i="10" l="1"/>
  <c r="AA25" i="32" s="1"/>
  <c r="I34" i="10"/>
  <c r="Z25" i="32" s="1"/>
  <c r="H34" i="10"/>
  <c r="Y25" i="32" s="1"/>
  <c r="G34" i="10"/>
  <c r="F34" i="10"/>
  <c r="E34" i="10"/>
  <c r="J24" i="10"/>
  <c r="AA21" i="32" s="1"/>
  <c r="I24" i="10"/>
  <c r="Z21" i="32" s="1"/>
  <c r="H24" i="10"/>
  <c r="Y21" i="32" s="1"/>
  <c r="G24" i="10"/>
  <c r="F24" i="10"/>
  <c r="O14" i="10"/>
  <c r="AF17" i="32" s="1"/>
  <c r="N14" i="10"/>
  <c r="AE17" i="32" s="1"/>
  <c r="M14" i="10"/>
  <c r="AD17" i="32" s="1"/>
  <c r="L14" i="10"/>
  <c r="AC17" i="32" s="1"/>
  <c r="K14" i="10"/>
  <c r="AB17" i="32" s="1"/>
  <c r="P12" i="7"/>
  <c r="P8" i="7"/>
  <c r="AG18" i="32" l="1"/>
  <c r="AF18" i="32"/>
  <c r="AE18" i="32"/>
  <c r="AD18" i="32"/>
  <c r="AC18" i="32"/>
  <c r="AB18" i="32"/>
  <c r="Z26" i="32"/>
  <c r="Y26" i="32"/>
  <c r="AA26" i="32"/>
  <c r="Z22" i="32"/>
  <c r="Y22" i="32"/>
  <c r="AA22" i="32"/>
  <c r="P85" i="32"/>
  <c r="N78" i="20"/>
  <c r="M78" i="20"/>
  <c r="L78" i="20"/>
  <c r="K78" i="20"/>
  <c r="I78" i="20"/>
  <c r="J78" i="20" s="1"/>
  <c r="N77" i="20"/>
  <c r="L77" i="20"/>
  <c r="M77" i="20" s="1"/>
  <c r="K77" i="20"/>
  <c r="I77" i="20"/>
  <c r="J77" i="20" s="1"/>
  <c r="N76" i="20"/>
  <c r="L76" i="20"/>
  <c r="M76" i="20" s="1"/>
  <c r="K76" i="20"/>
  <c r="I76" i="20"/>
  <c r="J76" i="20" s="1"/>
  <c r="N75" i="20"/>
  <c r="M75" i="20"/>
  <c r="L75" i="20"/>
  <c r="K75" i="20"/>
  <c r="I75" i="20"/>
  <c r="J75" i="20" s="1"/>
  <c r="N74" i="20"/>
  <c r="L74" i="20"/>
  <c r="M74" i="20" s="1"/>
  <c r="K74" i="20"/>
  <c r="I74" i="20"/>
  <c r="J74" i="20" s="1"/>
  <c r="N73" i="20"/>
  <c r="L73" i="20"/>
  <c r="M73" i="20" s="1"/>
  <c r="K73" i="20"/>
  <c r="I73" i="20"/>
  <c r="J73" i="20" s="1"/>
  <c r="N72" i="20"/>
  <c r="M72" i="20"/>
  <c r="L72" i="20"/>
  <c r="K72" i="20"/>
  <c r="I72" i="20"/>
  <c r="J72" i="20" s="1"/>
  <c r="N71" i="20"/>
  <c r="L71" i="20"/>
  <c r="M71" i="20" s="1"/>
  <c r="K71" i="20"/>
  <c r="I71" i="20"/>
  <c r="J71" i="20" s="1"/>
  <c r="N70" i="20"/>
  <c r="L70" i="20"/>
  <c r="M70" i="20" s="1"/>
  <c r="K70" i="20"/>
  <c r="I70" i="20"/>
  <c r="J70" i="20" s="1"/>
  <c r="N69" i="20"/>
  <c r="M69" i="20"/>
  <c r="L69" i="20"/>
  <c r="K69" i="20"/>
  <c r="I69" i="20"/>
  <c r="J69" i="20" s="1"/>
  <c r="N68" i="20"/>
  <c r="L68" i="20"/>
  <c r="M68" i="20" s="1"/>
  <c r="K68" i="20"/>
  <c r="I68" i="20"/>
  <c r="J68" i="20" s="1"/>
  <c r="N67" i="20"/>
  <c r="L67" i="20"/>
  <c r="M67" i="20" s="1"/>
  <c r="K67" i="20"/>
  <c r="I67" i="20"/>
  <c r="J67" i="20" s="1"/>
  <c r="N66" i="20"/>
  <c r="M66" i="20"/>
  <c r="L66" i="20"/>
  <c r="K66" i="20"/>
  <c r="I66" i="20"/>
  <c r="J66" i="20" s="1"/>
  <c r="N65" i="20"/>
  <c r="L65" i="20"/>
  <c r="M65" i="20" s="1"/>
  <c r="K65" i="20"/>
  <c r="I65" i="20"/>
  <c r="J65" i="20" s="1"/>
  <c r="N64" i="20"/>
  <c r="L64" i="20"/>
  <c r="M64" i="20" s="1"/>
  <c r="K64" i="20"/>
  <c r="I64" i="20"/>
  <c r="J64" i="20" s="1"/>
  <c r="N63" i="20"/>
  <c r="L63" i="20"/>
  <c r="M63" i="20" s="1"/>
  <c r="K63" i="20"/>
  <c r="I63" i="20"/>
  <c r="J63" i="20" s="1"/>
  <c r="N62" i="20"/>
  <c r="L62" i="20"/>
  <c r="M62" i="20" s="1"/>
  <c r="K62" i="20"/>
  <c r="I62" i="20"/>
  <c r="J62" i="20" s="1"/>
  <c r="N61" i="20"/>
  <c r="L61" i="20"/>
  <c r="M61" i="20" s="1"/>
  <c r="K61" i="20"/>
  <c r="I61" i="20"/>
  <c r="J61" i="20" s="1"/>
  <c r="N60" i="20"/>
  <c r="L60" i="20"/>
  <c r="M60" i="20" s="1"/>
  <c r="K60" i="20"/>
  <c r="I60" i="20"/>
  <c r="J60" i="20" s="1"/>
  <c r="N59" i="20"/>
  <c r="L59" i="20"/>
  <c r="M59" i="20" s="1"/>
  <c r="K59" i="20"/>
  <c r="I59" i="20"/>
  <c r="J59" i="20" s="1"/>
  <c r="N58" i="20"/>
  <c r="L58" i="20"/>
  <c r="M58" i="20" s="1"/>
  <c r="K58" i="20"/>
  <c r="I58" i="20"/>
  <c r="J58" i="20" s="1"/>
  <c r="N57" i="20"/>
  <c r="L57" i="20"/>
  <c r="M57" i="20" s="1"/>
  <c r="K57" i="20"/>
  <c r="I57" i="20"/>
  <c r="J57" i="20" s="1"/>
  <c r="N56" i="20"/>
  <c r="L56" i="20"/>
  <c r="M56" i="20" s="1"/>
  <c r="K56" i="20"/>
  <c r="I56" i="20"/>
  <c r="J56" i="20" s="1"/>
  <c r="O66" i="20" l="1"/>
  <c r="P66" i="20" s="1"/>
  <c r="O69" i="20"/>
  <c r="P69" i="20" s="1"/>
  <c r="O63" i="20"/>
  <c r="P63" i="20" s="1"/>
  <c r="O72" i="20"/>
  <c r="P72" i="20" s="1"/>
  <c r="O75" i="20"/>
  <c r="P75" i="20" s="1"/>
  <c r="O78" i="20"/>
  <c r="P78" i="20" s="1"/>
  <c r="O60" i="20"/>
  <c r="P60" i="20" s="1"/>
  <c r="O57" i="20"/>
  <c r="P57" i="20" s="1"/>
  <c r="O56" i="20"/>
  <c r="P56" i="20" s="1"/>
  <c r="O59" i="20"/>
  <c r="P59" i="20" s="1"/>
  <c r="O62" i="20"/>
  <c r="P62" i="20" s="1"/>
  <c r="O65" i="20"/>
  <c r="P65" i="20" s="1"/>
  <c r="O68" i="20"/>
  <c r="P68" i="20" s="1"/>
  <c r="O71" i="20"/>
  <c r="P71" i="20" s="1"/>
  <c r="O74" i="20"/>
  <c r="P74" i="20" s="1"/>
  <c r="O77" i="20"/>
  <c r="P77" i="20" s="1"/>
  <c r="O58" i="20"/>
  <c r="P58" i="20" s="1"/>
  <c r="O61" i="20"/>
  <c r="P61" i="20" s="1"/>
  <c r="O64" i="20"/>
  <c r="P64" i="20" s="1"/>
  <c r="O67" i="20"/>
  <c r="P67" i="20" s="1"/>
  <c r="O70" i="20"/>
  <c r="P70" i="20" s="1"/>
  <c r="O73" i="20"/>
  <c r="P73" i="20" s="1"/>
  <c r="O76" i="20"/>
  <c r="P76" i="20" s="1"/>
  <c r="N55" i="20" l="1"/>
  <c r="L55" i="20"/>
  <c r="M55" i="20" s="1"/>
  <c r="K55" i="20"/>
  <c r="I55" i="20"/>
  <c r="J55" i="20" s="1"/>
  <c r="N54" i="20"/>
  <c r="L54" i="20"/>
  <c r="M54" i="20" s="1"/>
  <c r="K54" i="20"/>
  <c r="I54" i="20"/>
  <c r="J54" i="20" s="1"/>
  <c r="L53" i="20"/>
  <c r="M53" i="20" s="1"/>
  <c r="N53" i="20" s="1"/>
  <c r="K53" i="20"/>
  <c r="I53" i="20"/>
  <c r="J53" i="20" s="1"/>
  <c r="N52" i="20"/>
  <c r="L52" i="20"/>
  <c r="M52" i="20" s="1"/>
  <c r="K52" i="20"/>
  <c r="I52" i="20"/>
  <c r="J52" i="20" s="1"/>
  <c r="N51" i="20"/>
  <c r="L51" i="20"/>
  <c r="M51" i="20" s="1"/>
  <c r="K51" i="20"/>
  <c r="I51" i="20"/>
  <c r="J51" i="20" s="1"/>
  <c r="L50" i="20"/>
  <c r="M50" i="20" s="1"/>
  <c r="N50" i="20" s="1"/>
  <c r="K50" i="20"/>
  <c r="I50" i="20"/>
  <c r="J50" i="20" s="1"/>
  <c r="N49" i="20"/>
  <c r="L49" i="20"/>
  <c r="M49" i="20" s="1"/>
  <c r="K49" i="20"/>
  <c r="I49" i="20"/>
  <c r="J49" i="20" s="1"/>
  <c r="N48" i="20"/>
  <c r="L48" i="20"/>
  <c r="M48" i="20" s="1"/>
  <c r="K48" i="20"/>
  <c r="I48" i="20"/>
  <c r="J48" i="20" s="1"/>
  <c r="N47" i="20"/>
  <c r="L47" i="20"/>
  <c r="M47" i="20" s="1"/>
  <c r="K47" i="20"/>
  <c r="I47" i="20"/>
  <c r="J47" i="20" s="1"/>
  <c r="N46" i="20"/>
  <c r="L46" i="20"/>
  <c r="M46" i="20" s="1"/>
  <c r="K46" i="20"/>
  <c r="I46" i="20"/>
  <c r="J46" i="20" s="1"/>
  <c r="N45" i="20"/>
  <c r="L45" i="20"/>
  <c r="M45" i="20" s="1"/>
  <c r="K45" i="20"/>
  <c r="I45" i="20"/>
  <c r="J45" i="20" s="1"/>
  <c r="N44" i="20"/>
  <c r="L44" i="20"/>
  <c r="M44" i="20" s="1"/>
  <c r="K44" i="20"/>
  <c r="I44" i="20"/>
  <c r="J44" i="20" s="1"/>
  <c r="N43" i="20"/>
  <c r="L43" i="20"/>
  <c r="M43" i="20" s="1"/>
  <c r="K43" i="20"/>
  <c r="I43" i="20"/>
  <c r="J43" i="20" s="1"/>
  <c r="N42" i="20"/>
  <c r="L42" i="20"/>
  <c r="M42" i="20" s="1"/>
  <c r="K42" i="20"/>
  <c r="I42" i="20"/>
  <c r="J42" i="20" s="1"/>
  <c r="O47" i="20" l="1"/>
  <c r="P47" i="20" s="1"/>
  <c r="O50" i="20"/>
  <c r="P50" i="20" s="1"/>
  <c r="O53" i="20"/>
  <c r="P53" i="20" s="1"/>
  <c r="O46" i="20"/>
  <c r="P46" i="20" s="1"/>
  <c r="O49" i="20"/>
  <c r="P49" i="20" s="1"/>
  <c r="O52" i="20"/>
  <c r="P52" i="20" s="1"/>
  <c r="O55" i="20"/>
  <c r="P55" i="20" s="1"/>
  <c r="O43" i="20"/>
  <c r="P43" i="20" s="1"/>
  <c r="O44" i="20"/>
  <c r="P44" i="20" s="1"/>
  <c r="O42" i="20"/>
  <c r="P42" i="20" s="1"/>
  <c r="O45" i="20"/>
  <c r="P45" i="20" s="1"/>
  <c r="O48" i="20"/>
  <c r="P48" i="20" s="1"/>
  <c r="O51" i="20"/>
  <c r="P51" i="20" s="1"/>
  <c r="O54" i="20"/>
  <c r="P54" i="20" s="1"/>
  <c r="CQ374" i="21" l="1"/>
  <c r="CP374" i="21"/>
  <c r="CO374" i="21"/>
  <c r="CN374" i="21"/>
  <c r="CM374" i="21"/>
  <c r="CL374" i="21"/>
  <c r="CK374" i="21"/>
  <c r="CJ374" i="21"/>
  <c r="CI374" i="21"/>
  <c r="CH374" i="21"/>
  <c r="CG374" i="21"/>
  <c r="CF374" i="21"/>
  <c r="CE374" i="21"/>
  <c r="CD374" i="21"/>
  <c r="CC374" i="21"/>
  <c r="CB374" i="21"/>
  <c r="CA374" i="21"/>
  <c r="BZ374" i="21"/>
  <c r="BY374" i="21"/>
  <c r="BX374" i="21"/>
  <c r="BW374" i="21"/>
  <c r="BV374" i="21"/>
  <c r="BU374" i="21"/>
  <c r="BT374" i="21"/>
  <c r="BS374" i="21"/>
  <c r="BR374" i="21"/>
  <c r="BQ374" i="21"/>
  <c r="BP374" i="21"/>
  <c r="BO374" i="21"/>
  <c r="BN374" i="21"/>
  <c r="BM374" i="21"/>
  <c r="BL374" i="21"/>
  <c r="BK374" i="21"/>
  <c r="BJ374" i="21"/>
  <c r="BI374" i="21"/>
  <c r="BH374" i="21"/>
  <c r="BG374" i="21"/>
  <c r="BF374" i="21"/>
  <c r="BE374" i="21"/>
  <c r="BD374" i="21"/>
  <c r="BC374" i="21"/>
  <c r="BB374" i="21"/>
  <c r="BA374" i="21"/>
  <c r="AZ374" i="21"/>
  <c r="AY374" i="21"/>
  <c r="AX374" i="21"/>
  <c r="AW374" i="21"/>
  <c r="AV374" i="21"/>
  <c r="AU374" i="21"/>
  <c r="AT374" i="21"/>
  <c r="AS374" i="21"/>
  <c r="AR374" i="21"/>
  <c r="AQ374" i="21"/>
  <c r="AP374" i="21"/>
  <c r="AO374" i="21"/>
  <c r="AN374" i="21"/>
  <c r="AM374" i="21"/>
  <c r="AI374" i="21"/>
  <c r="AH374" i="21"/>
  <c r="AG374" i="21"/>
  <c r="AF374" i="21"/>
  <c r="AE374" i="21"/>
  <c r="AD374" i="21"/>
  <c r="AC374" i="21"/>
  <c r="AB374" i="21"/>
  <c r="AA374" i="21"/>
  <c r="Z374" i="21"/>
  <c r="Y374" i="21"/>
  <c r="X374" i="21"/>
  <c r="W374" i="21"/>
  <c r="V374" i="21"/>
  <c r="U374" i="21"/>
  <c r="T374" i="21"/>
  <c r="S374" i="21"/>
  <c r="R374" i="21"/>
  <c r="Q374" i="21"/>
  <c r="P374" i="21"/>
  <c r="O374" i="21"/>
  <c r="N374" i="21"/>
  <c r="M374" i="21"/>
  <c r="L374" i="21"/>
  <c r="K374" i="21"/>
  <c r="J374" i="21"/>
  <c r="I374" i="21"/>
  <c r="H374" i="21"/>
  <c r="G374" i="21"/>
  <c r="F374" i="21"/>
  <c r="E374" i="21"/>
  <c r="D374" i="21"/>
  <c r="C374" i="21"/>
  <c r="CQ373" i="21"/>
  <c r="CP373" i="21"/>
  <c r="CO373" i="21"/>
  <c r="CN373" i="21"/>
  <c r="CM373" i="21"/>
  <c r="CL373" i="21"/>
  <c r="CK373" i="21"/>
  <c r="CJ373" i="21"/>
  <c r="CI373" i="21"/>
  <c r="CH373" i="21"/>
  <c r="CG373" i="21"/>
  <c r="CF373" i="21"/>
  <c r="CE373" i="21"/>
  <c r="CD373" i="21"/>
  <c r="CC373" i="21"/>
  <c r="CB373" i="21"/>
  <c r="CA373" i="21"/>
  <c r="BZ373" i="21"/>
  <c r="BY373" i="21"/>
  <c r="BX373" i="21"/>
  <c r="BW373" i="21"/>
  <c r="BV373" i="21"/>
  <c r="BU373" i="21"/>
  <c r="BT373" i="21"/>
  <c r="BS373" i="21"/>
  <c r="BR373" i="21"/>
  <c r="BQ373" i="21"/>
  <c r="BP373" i="21"/>
  <c r="BO373" i="21"/>
  <c r="BN373" i="21"/>
  <c r="BM373" i="21"/>
  <c r="BL373" i="21"/>
  <c r="BK373" i="21"/>
  <c r="BJ373" i="21"/>
  <c r="BI373" i="21"/>
  <c r="BH373" i="21"/>
  <c r="BG373" i="21"/>
  <c r="BF373" i="21"/>
  <c r="BE373" i="21"/>
  <c r="BD373" i="21"/>
  <c r="BC373" i="21"/>
  <c r="BB373" i="21"/>
  <c r="BA373" i="21"/>
  <c r="AZ373" i="21"/>
  <c r="AY373" i="21"/>
  <c r="AX373" i="21"/>
  <c r="AW373" i="21"/>
  <c r="AV373" i="21"/>
  <c r="AU373" i="21"/>
  <c r="AT373" i="21"/>
  <c r="AS373" i="21"/>
  <c r="AR373" i="21"/>
  <c r="AQ373" i="21"/>
  <c r="AP373" i="21"/>
  <c r="AO373" i="21"/>
  <c r="AN373" i="21"/>
  <c r="AM373" i="21"/>
  <c r="AI373" i="21"/>
  <c r="AH373" i="21"/>
  <c r="AG373" i="21"/>
  <c r="AF373" i="21"/>
  <c r="AE373" i="21"/>
  <c r="AD373" i="21"/>
  <c r="AC373" i="21"/>
  <c r="AB373" i="21"/>
  <c r="AA373" i="21"/>
  <c r="Z373" i="21"/>
  <c r="Y373" i="21"/>
  <c r="X373" i="21"/>
  <c r="W373" i="21"/>
  <c r="V373" i="21"/>
  <c r="U373" i="21"/>
  <c r="T373" i="21"/>
  <c r="S373" i="21"/>
  <c r="R373" i="21"/>
  <c r="Q373" i="21"/>
  <c r="P373" i="21"/>
  <c r="O373" i="21"/>
  <c r="N373" i="21"/>
  <c r="M373" i="21"/>
  <c r="L373" i="21"/>
  <c r="K373" i="21"/>
  <c r="J373" i="21"/>
  <c r="I373" i="21"/>
  <c r="H373" i="21"/>
  <c r="G373" i="21"/>
  <c r="F373" i="21"/>
  <c r="E373" i="21"/>
  <c r="D373" i="21"/>
  <c r="C373" i="21"/>
  <c r="CQ372" i="21"/>
  <c r="CP372" i="21"/>
  <c r="CO372" i="21"/>
  <c r="CN372" i="21"/>
  <c r="CM372" i="21"/>
  <c r="CL372" i="21"/>
  <c r="CK372" i="21"/>
  <c r="CJ372" i="21"/>
  <c r="CI372" i="21"/>
  <c r="CH372" i="21"/>
  <c r="CG372" i="21"/>
  <c r="CF372" i="21"/>
  <c r="CE372" i="21"/>
  <c r="CD372" i="21"/>
  <c r="CC372" i="21"/>
  <c r="CB372" i="21"/>
  <c r="CA372" i="21"/>
  <c r="BZ372" i="21"/>
  <c r="BY372" i="21"/>
  <c r="BX372" i="21"/>
  <c r="BW372" i="21"/>
  <c r="BV372" i="21"/>
  <c r="BU372" i="21"/>
  <c r="BT372" i="21"/>
  <c r="BS372" i="21"/>
  <c r="BR372" i="21"/>
  <c r="BQ372" i="21"/>
  <c r="BP372" i="21"/>
  <c r="BO372" i="21"/>
  <c r="BN372" i="21"/>
  <c r="BM372" i="21"/>
  <c r="BL372" i="21"/>
  <c r="BK372" i="21"/>
  <c r="BJ372" i="21"/>
  <c r="BI372" i="21"/>
  <c r="BH372" i="21"/>
  <c r="BG372" i="21"/>
  <c r="BF372" i="21"/>
  <c r="BE372" i="21"/>
  <c r="BD372" i="21"/>
  <c r="BC372" i="21"/>
  <c r="BB372" i="21"/>
  <c r="BA372" i="21"/>
  <c r="AZ372" i="21"/>
  <c r="AY372" i="21"/>
  <c r="AX372" i="21"/>
  <c r="AW372" i="21"/>
  <c r="AV372" i="21"/>
  <c r="AU372" i="21"/>
  <c r="AT372" i="21"/>
  <c r="AS372" i="21"/>
  <c r="AR372" i="21"/>
  <c r="AQ372" i="21"/>
  <c r="AP372" i="21"/>
  <c r="AO372" i="21"/>
  <c r="AN372" i="21"/>
  <c r="AM372" i="21"/>
  <c r="AI372" i="21"/>
  <c r="AH372" i="21"/>
  <c r="AG372" i="21"/>
  <c r="AF372" i="21"/>
  <c r="AE372" i="21"/>
  <c r="AD372" i="21"/>
  <c r="AC372" i="21"/>
  <c r="AB372" i="21"/>
  <c r="AA372" i="21"/>
  <c r="Z372" i="21"/>
  <c r="Y372" i="21"/>
  <c r="X372" i="21"/>
  <c r="W372" i="21"/>
  <c r="V372" i="21"/>
  <c r="U372" i="21"/>
  <c r="T372" i="21"/>
  <c r="S372" i="21"/>
  <c r="R372" i="21"/>
  <c r="Q372" i="21"/>
  <c r="P372" i="21"/>
  <c r="O372" i="21"/>
  <c r="N372" i="21"/>
  <c r="M372" i="21"/>
  <c r="L372" i="21"/>
  <c r="K372" i="21"/>
  <c r="J372" i="21"/>
  <c r="I372" i="21"/>
  <c r="H372" i="21"/>
  <c r="G372" i="21"/>
  <c r="F372" i="21"/>
  <c r="E372" i="21"/>
  <c r="D372" i="21"/>
  <c r="C372" i="21"/>
  <c r="Q14" i="10" l="1"/>
  <c r="N41" i="20" l="1"/>
  <c r="L41" i="20"/>
  <c r="M41" i="20" s="1"/>
  <c r="K41" i="20"/>
  <c r="I41" i="20"/>
  <c r="J41" i="20" s="1"/>
  <c r="N40" i="20"/>
  <c r="L40" i="20"/>
  <c r="M40" i="20" s="1"/>
  <c r="K40" i="20"/>
  <c r="I40" i="20"/>
  <c r="J40" i="20" s="1"/>
  <c r="N39" i="20"/>
  <c r="L39" i="20"/>
  <c r="M39" i="20" s="1"/>
  <c r="K39" i="20"/>
  <c r="I39" i="20"/>
  <c r="J39" i="20" s="1"/>
  <c r="N38" i="20"/>
  <c r="L38" i="20"/>
  <c r="M38" i="20" s="1"/>
  <c r="K38" i="20"/>
  <c r="I38" i="20"/>
  <c r="J38" i="20" s="1"/>
  <c r="N37" i="20"/>
  <c r="L37" i="20"/>
  <c r="M37" i="20" s="1"/>
  <c r="K37" i="20"/>
  <c r="I37" i="20"/>
  <c r="J37" i="20" s="1"/>
  <c r="N36" i="20"/>
  <c r="L36" i="20"/>
  <c r="M36" i="20" s="1"/>
  <c r="K36" i="20"/>
  <c r="I36" i="20"/>
  <c r="J36" i="20" s="1"/>
  <c r="N35" i="20"/>
  <c r="L35" i="20"/>
  <c r="M35" i="20" s="1"/>
  <c r="K35" i="20"/>
  <c r="I35" i="20"/>
  <c r="J35" i="20" s="1"/>
  <c r="N34" i="20"/>
  <c r="L34" i="20"/>
  <c r="M34" i="20" s="1"/>
  <c r="K34" i="20"/>
  <c r="I34" i="20"/>
  <c r="J34" i="20" s="1"/>
  <c r="N33" i="20"/>
  <c r="L33" i="20"/>
  <c r="M33" i="20" s="1"/>
  <c r="K33" i="20"/>
  <c r="I33" i="20"/>
  <c r="J33" i="20" s="1"/>
  <c r="N32" i="20"/>
  <c r="L32" i="20"/>
  <c r="M32" i="20" s="1"/>
  <c r="K32" i="20"/>
  <c r="I32" i="20"/>
  <c r="J32" i="20" s="1"/>
  <c r="N31" i="20"/>
  <c r="L31" i="20"/>
  <c r="M31" i="20" s="1"/>
  <c r="K31" i="20"/>
  <c r="I31" i="20"/>
  <c r="J31" i="20" s="1"/>
  <c r="O32" i="20" l="1"/>
  <c r="P32" i="20" s="1"/>
  <c r="O35" i="20"/>
  <c r="P35" i="20" s="1"/>
  <c r="O34" i="20"/>
  <c r="P34" i="20" s="1"/>
  <c r="O38" i="20"/>
  <c r="P38" i="20" s="1"/>
  <c r="O40" i="20"/>
  <c r="P40" i="20" s="1"/>
  <c r="O37" i="20"/>
  <c r="P37" i="20" s="1"/>
  <c r="O31" i="20"/>
  <c r="P31" i="20" s="1"/>
  <c r="O33" i="20"/>
  <c r="P33" i="20" s="1"/>
  <c r="O36" i="20"/>
  <c r="P36" i="20" s="1"/>
  <c r="O39" i="20"/>
  <c r="P39" i="20" s="1"/>
  <c r="O41" i="20"/>
  <c r="P41" i="20" s="1"/>
  <c r="N30" i="20" l="1"/>
  <c r="L30" i="20"/>
  <c r="M30" i="20" s="1"/>
  <c r="K30" i="20"/>
  <c r="I30" i="20"/>
  <c r="J30" i="20" s="1"/>
  <c r="N29" i="20"/>
  <c r="L29" i="20"/>
  <c r="M29" i="20" s="1"/>
  <c r="K29" i="20"/>
  <c r="I29" i="20"/>
  <c r="J29" i="20" s="1"/>
  <c r="N28" i="20"/>
  <c r="L28" i="20"/>
  <c r="M28" i="20" s="1"/>
  <c r="K28" i="20"/>
  <c r="I28" i="20"/>
  <c r="J28" i="20" s="1"/>
  <c r="N27" i="20"/>
  <c r="L27" i="20"/>
  <c r="M27" i="20" s="1"/>
  <c r="K27" i="20"/>
  <c r="I27" i="20"/>
  <c r="J27" i="20" s="1"/>
  <c r="N26" i="20"/>
  <c r="L26" i="20"/>
  <c r="M26" i="20" s="1"/>
  <c r="K26" i="20"/>
  <c r="I26" i="20"/>
  <c r="J26" i="20" s="1"/>
  <c r="N25" i="20"/>
  <c r="L25" i="20"/>
  <c r="M25" i="20" s="1"/>
  <c r="K25" i="20"/>
  <c r="I25" i="20"/>
  <c r="J25" i="20" s="1"/>
  <c r="N24" i="20"/>
  <c r="L24" i="20"/>
  <c r="M24" i="20" s="1"/>
  <c r="K24" i="20"/>
  <c r="I24" i="20"/>
  <c r="J24" i="20" s="1"/>
  <c r="N23" i="20"/>
  <c r="L23" i="20"/>
  <c r="M23" i="20" s="1"/>
  <c r="K23" i="20"/>
  <c r="I23" i="20"/>
  <c r="J23" i="20" s="1"/>
  <c r="N22" i="20"/>
  <c r="L22" i="20"/>
  <c r="M22" i="20" s="1"/>
  <c r="K22" i="20"/>
  <c r="I22" i="20"/>
  <c r="J22" i="20" s="1"/>
  <c r="N21" i="20"/>
  <c r="L21" i="20"/>
  <c r="M21" i="20" s="1"/>
  <c r="K21" i="20"/>
  <c r="I21" i="20"/>
  <c r="J21" i="20" s="1"/>
  <c r="N20" i="20"/>
  <c r="L20" i="20"/>
  <c r="M20" i="20" s="1"/>
  <c r="K20" i="20"/>
  <c r="I20" i="20"/>
  <c r="J20" i="20" s="1"/>
  <c r="N19" i="20"/>
  <c r="L19" i="20"/>
  <c r="M19" i="20" s="1"/>
  <c r="K19" i="20"/>
  <c r="I19" i="20"/>
  <c r="J19" i="20" s="1"/>
  <c r="O24" i="20" l="1"/>
  <c r="P24" i="20" s="1"/>
  <c r="O27" i="20"/>
  <c r="P27" i="20" s="1"/>
  <c r="O30" i="20"/>
  <c r="P30" i="20" s="1"/>
  <c r="O23" i="20"/>
  <c r="P23" i="20" s="1"/>
  <c r="O26" i="20"/>
  <c r="P26" i="20" s="1"/>
  <c r="O29" i="20"/>
  <c r="P29" i="20" s="1"/>
  <c r="O21" i="20"/>
  <c r="P21" i="20" s="1"/>
  <c r="O20" i="20"/>
  <c r="P20" i="20" s="1"/>
  <c r="O19" i="20"/>
  <c r="P19" i="20" s="1"/>
  <c r="O22" i="20"/>
  <c r="P22" i="20" s="1"/>
  <c r="O25" i="20"/>
  <c r="P25" i="20" s="1"/>
  <c r="O28" i="20"/>
  <c r="P28" i="20" s="1"/>
  <c r="O58" i="28" l="1"/>
  <c r="H58" i="28"/>
  <c r="P58" i="28" s="1"/>
  <c r="O54" i="28"/>
  <c r="N54" i="28"/>
  <c r="M54" i="28"/>
  <c r="L54" i="28"/>
  <c r="K54" i="28"/>
  <c r="F54" i="28"/>
  <c r="E54" i="28"/>
  <c r="O52" i="28"/>
  <c r="N52" i="28"/>
  <c r="M52" i="28"/>
  <c r="L52" i="28"/>
  <c r="K52" i="28"/>
  <c r="J52" i="28"/>
  <c r="J54" i="28" s="1"/>
  <c r="I52" i="28"/>
  <c r="G52" i="28"/>
  <c r="G54" i="28" s="1"/>
  <c r="F52" i="28"/>
  <c r="E52" i="28"/>
  <c r="D52" i="28"/>
  <c r="D54" i="28" s="1"/>
  <c r="C52" i="28"/>
  <c r="C54" i="28" s="1"/>
  <c r="B52" i="28"/>
  <c r="B54" i="28" s="1"/>
  <c r="O51" i="28"/>
  <c r="H51" i="28"/>
  <c r="P51" i="28" s="1"/>
  <c r="O50" i="28"/>
  <c r="H50" i="28"/>
  <c r="P50" i="28" s="1"/>
  <c r="O49" i="28"/>
  <c r="P49" i="28" s="1"/>
  <c r="P52" i="28" s="1"/>
  <c r="P54" i="28" s="1"/>
  <c r="H49" i="28"/>
  <c r="P48" i="28"/>
  <c r="P46" i="28"/>
  <c r="O46" i="28"/>
  <c r="N46" i="28"/>
  <c r="M46" i="28"/>
  <c r="L46" i="28"/>
  <c r="K46" i="28"/>
  <c r="J46" i="28"/>
  <c r="I46" i="28"/>
  <c r="H46" i="28"/>
  <c r="G46" i="28"/>
  <c r="F46" i="28"/>
  <c r="E46" i="28"/>
  <c r="D46" i="28"/>
  <c r="C46" i="28"/>
  <c r="B46" i="28"/>
  <c r="O45" i="28"/>
  <c r="H45" i="28"/>
  <c r="P45" i="28" s="1"/>
  <c r="P44" i="28"/>
  <c r="P43" i="28"/>
  <c r="P42" i="28"/>
  <c r="F40" i="28"/>
  <c r="F56" i="28" s="1"/>
  <c r="O38" i="28"/>
  <c r="N38" i="28"/>
  <c r="M38" i="28"/>
  <c r="L38" i="28"/>
  <c r="K38" i="28"/>
  <c r="J38" i="28"/>
  <c r="I38" i="28"/>
  <c r="H38" i="28"/>
  <c r="G38" i="28"/>
  <c r="F38" i="28"/>
  <c r="E38" i="28"/>
  <c r="E40" i="28" s="1"/>
  <c r="E56" i="28" s="1"/>
  <c r="D38" i="28"/>
  <c r="C38" i="28"/>
  <c r="B38" i="28"/>
  <c r="P37" i="28"/>
  <c r="P36" i="28"/>
  <c r="P35" i="28"/>
  <c r="P34" i="28"/>
  <c r="P33" i="28"/>
  <c r="P32" i="28"/>
  <c r="P31" i="28"/>
  <c r="P30" i="28"/>
  <c r="P29" i="28"/>
  <c r="P28" i="28"/>
  <c r="P27" i="28"/>
  <c r="P26" i="28"/>
  <c r="P25" i="28"/>
  <c r="P24" i="28"/>
  <c r="P23" i="28"/>
  <c r="P22" i="28"/>
  <c r="P21" i="28"/>
  <c r="P20" i="28"/>
  <c r="P19" i="28"/>
  <c r="P18" i="28"/>
  <c r="P17" i="28"/>
  <c r="P16" i="28"/>
  <c r="P15" i="28"/>
  <c r="P38" i="28" s="1"/>
  <c r="P14" i="28"/>
  <c r="P13" i="28"/>
  <c r="P12" i="28"/>
  <c r="N10" i="28"/>
  <c r="N40" i="28" s="1"/>
  <c r="N56" i="28" s="1"/>
  <c r="M10" i="28"/>
  <c r="L10" i="28"/>
  <c r="L40" i="28" s="1"/>
  <c r="L56" i="28" s="1"/>
  <c r="K10" i="28"/>
  <c r="J10" i="28"/>
  <c r="I10" i="28"/>
  <c r="G10" i="28"/>
  <c r="F10" i="28"/>
  <c r="E10" i="28"/>
  <c r="D10" i="28"/>
  <c r="C10" i="28"/>
  <c r="B10" i="28"/>
  <c r="B40" i="28" s="1"/>
  <c r="B56" i="28" s="1"/>
  <c r="O9" i="28"/>
  <c r="H9" i="28"/>
  <c r="P9" i="28" s="1"/>
  <c r="O8" i="28"/>
  <c r="O10" i="28" s="1"/>
  <c r="H8" i="28"/>
  <c r="P8" i="28" s="1"/>
  <c r="P7" i="28"/>
  <c r="O6" i="28"/>
  <c r="H6" i="28"/>
  <c r="P6" i="28" s="1"/>
  <c r="P5" i="28"/>
  <c r="P4" i="28"/>
  <c r="P3" i="28"/>
  <c r="H65" i="27"/>
  <c r="G65" i="27"/>
  <c r="G73" i="27" s="1"/>
  <c r="F65" i="27"/>
  <c r="E65" i="27"/>
  <c r="D65" i="27"/>
  <c r="C65" i="27"/>
  <c r="B65" i="27"/>
  <c r="H62" i="27"/>
  <c r="G62" i="27"/>
  <c r="F62" i="27"/>
  <c r="E62" i="27"/>
  <c r="E73" i="27" s="1"/>
  <c r="D62" i="27"/>
  <c r="D73" i="27" s="1"/>
  <c r="C62" i="27"/>
  <c r="C73" i="27" s="1"/>
  <c r="B62" i="27"/>
  <c r="B73" i="27" s="1"/>
  <c r="H59" i="27"/>
  <c r="B59" i="27"/>
  <c r="H52" i="27"/>
  <c r="G52" i="27"/>
  <c r="F52" i="27"/>
  <c r="E52" i="27"/>
  <c r="D52" i="27"/>
  <c r="C52" i="27"/>
  <c r="C59" i="27" s="1"/>
  <c r="B52" i="27"/>
  <c r="H43" i="27"/>
  <c r="G43" i="27"/>
  <c r="G59" i="27" s="1"/>
  <c r="F43" i="27"/>
  <c r="F59" i="27" s="1"/>
  <c r="E43" i="27"/>
  <c r="D43" i="27"/>
  <c r="C43" i="27"/>
  <c r="B43" i="27"/>
  <c r="E40" i="27"/>
  <c r="H32" i="27"/>
  <c r="G32" i="27"/>
  <c r="F32" i="27"/>
  <c r="E32" i="27"/>
  <c r="E16" i="27" s="1"/>
  <c r="D32" i="27"/>
  <c r="C32" i="27"/>
  <c r="B32" i="27"/>
  <c r="H28" i="27"/>
  <c r="G28" i="27"/>
  <c r="F28" i="27"/>
  <c r="E28" i="27"/>
  <c r="D28" i="27"/>
  <c r="C28" i="27"/>
  <c r="B28" i="27"/>
  <c r="H17" i="27"/>
  <c r="H16" i="27" s="1"/>
  <c r="G17" i="27"/>
  <c r="F17" i="27"/>
  <c r="E17" i="27"/>
  <c r="D17" i="27"/>
  <c r="C17" i="27"/>
  <c r="B17" i="27"/>
  <c r="D16" i="27"/>
  <c r="C16" i="27"/>
  <c r="C40" i="27" s="1"/>
  <c r="B16" i="27"/>
  <c r="B40" i="27" s="1"/>
  <c r="H5" i="27"/>
  <c r="G5" i="27"/>
  <c r="F5" i="27"/>
  <c r="E5" i="27"/>
  <c r="D5" i="27"/>
  <c r="C5" i="27"/>
  <c r="B5" i="27"/>
  <c r="H80" i="26"/>
  <c r="H82" i="26" s="1"/>
  <c r="F80" i="26"/>
  <c r="F82" i="26" s="1"/>
  <c r="H70" i="26"/>
  <c r="G70" i="26"/>
  <c r="F70" i="26"/>
  <c r="E70" i="26"/>
  <c r="D70" i="26"/>
  <c r="C70" i="26"/>
  <c r="B70" i="26"/>
  <c r="H63" i="26"/>
  <c r="G63" i="26"/>
  <c r="F63" i="26"/>
  <c r="E63" i="26"/>
  <c r="D63" i="26"/>
  <c r="C63" i="26"/>
  <c r="B63" i="26"/>
  <c r="F55" i="26"/>
  <c r="F71" i="26" s="1"/>
  <c r="F72" i="26" s="1"/>
  <c r="E55" i="26"/>
  <c r="E71" i="26" s="1"/>
  <c r="H54" i="26"/>
  <c r="G54" i="26"/>
  <c r="F54" i="26"/>
  <c r="E54" i="26"/>
  <c r="D54" i="26"/>
  <c r="C54" i="26"/>
  <c r="B54" i="26"/>
  <c r="B17" i="26"/>
  <c r="B55" i="26" s="1"/>
  <c r="B71" i="26" s="1"/>
  <c r="H16" i="26"/>
  <c r="H17" i="26" s="1"/>
  <c r="H55" i="26" s="1"/>
  <c r="H71" i="26" s="1"/>
  <c r="H72" i="26" s="1"/>
  <c r="G16" i="26"/>
  <c r="G17" i="26" s="1"/>
  <c r="G55" i="26" s="1"/>
  <c r="F16" i="26"/>
  <c r="E16" i="26"/>
  <c r="D16" i="26"/>
  <c r="C16" i="26"/>
  <c r="B16" i="26"/>
  <c r="H9" i="26"/>
  <c r="G9" i="26"/>
  <c r="F9" i="26"/>
  <c r="F17" i="26" s="1"/>
  <c r="E9" i="26"/>
  <c r="E17" i="26" s="1"/>
  <c r="D9" i="26"/>
  <c r="D17" i="26" s="1"/>
  <c r="D55" i="26" s="1"/>
  <c r="D71" i="26" s="1"/>
  <c r="C9" i="26"/>
  <c r="C17" i="26" s="1"/>
  <c r="C55" i="26" s="1"/>
  <c r="C71" i="26" s="1"/>
  <c r="B9" i="26"/>
  <c r="C80" i="26" l="1"/>
  <c r="C82" i="26" s="1"/>
  <c r="C72" i="26"/>
  <c r="D80" i="26"/>
  <c r="D82" i="26" s="1"/>
  <c r="D72" i="26"/>
  <c r="B72" i="26"/>
  <c r="B80" i="26"/>
  <c r="B82" i="26" s="1"/>
  <c r="H10" i="28"/>
  <c r="H40" i="28" s="1"/>
  <c r="D40" i="28"/>
  <c r="D56" i="28" s="1"/>
  <c r="I40" i="28"/>
  <c r="E80" i="26"/>
  <c r="E82" i="26" s="1"/>
  <c r="E72" i="26"/>
  <c r="F77" i="27"/>
  <c r="G77" i="27"/>
  <c r="G16" i="27"/>
  <c r="C77" i="27"/>
  <c r="F73" i="27"/>
  <c r="H77" i="27"/>
  <c r="G40" i="28"/>
  <c r="G56" i="28" s="1"/>
  <c r="O40" i="28"/>
  <c r="O56" i="28" s="1"/>
  <c r="G40" i="27"/>
  <c r="P10" i="28"/>
  <c r="P40" i="28" s="1"/>
  <c r="P56" i="28" s="1"/>
  <c r="H40" i="27"/>
  <c r="C40" i="28"/>
  <c r="C56" i="28" s="1"/>
  <c r="H52" i="28"/>
  <c r="H54" i="28" s="1"/>
  <c r="I54" i="28"/>
  <c r="D59" i="27"/>
  <c r="D77" i="27" s="1"/>
  <c r="G71" i="26"/>
  <c r="D40" i="27"/>
  <c r="E59" i="27"/>
  <c r="E77" i="27" s="1"/>
  <c r="J40" i="28"/>
  <c r="J56" i="28" s="1"/>
  <c r="B77" i="27"/>
  <c r="K40" i="28"/>
  <c r="K56" i="28" s="1"/>
  <c r="F16" i="27"/>
  <c r="F40" i="27" s="1"/>
  <c r="M40" i="28"/>
  <c r="M56" i="28" s="1"/>
  <c r="H73" i="27"/>
  <c r="G72" i="26" l="1"/>
  <c r="G80" i="26"/>
  <c r="G82" i="26" s="1"/>
  <c r="H56" i="28"/>
  <c r="I56" i="28"/>
  <c r="O14" i="9" l="1"/>
  <c r="AF29" i="32" s="1"/>
  <c r="N14" i="9"/>
  <c r="AE29" i="32" s="1"/>
  <c r="M14" i="9"/>
  <c r="AD29" i="32" s="1"/>
  <c r="L14" i="9"/>
  <c r="AC29" i="32" s="1"/>
  <c r="K14" i="9"/>
  <c r="AB29" i="32" s="1"/>
  <c r="J14" i="9"/>
  <c r="AA29" i="32" s="1"/>
  <c r="I14" i="9"/>
  <c r="Z29" i="32" s="1"/>
  <c r="H14" i="9"/>
  <c r="Y29" i="32" s="1"/>
  <c r="G14" i="9"/>
  <c r="X29" i="32" s="1"/>
  <c r="F14" i="9"/>
  <c r="O34" i="10"/>
  <c r="AF25" i="32" s="1"/>
  <c r="N34" i="10"/>
  <c r="AE25" i="32" s="1"/>
  <c r="M34" i="10"/>
  <c r="AD25" i="32" s="1"/>
  <c r="L34" i="10"/>
  <c r="AC25" i="32" s="1"/>
  <c r="K34" i="10"/>
  <c r="AB25" i="32" s="1"/>
  <c r="O24" i="10"/>
  <c r="AF21" i="32" s="1"/>
  <c r="N24" i="10"/>
  <c r="AE21" i="32" s="1"/>
  <c r="M24" i="10"/>
  <c r="AD21" i="32" s="1"/>
  <c r="L24" i="10"/>
  <c r="AC21" i="32" s="1"/>
  <c r="K24" i="10"/>
  <c r="AB21" i="32" s="1"/>
  <c r="O34" i="5"/>
  <c r="AF13" i="32" s="1"/>
  <c r="N34" i="5"/>
  <c r="AE13" i="32" s="1"/>
  <c r="M34" i="5"/>
  <c r="AD13" i="32" s="1"/>
  <c r="L34" i="5"/>
  <c r="AC13" i="32" s="1"/>
  <c r="K34" i="5"/>
  <c r="AB13" i="32" s="1"/>
  <c r="J34" i="5"/>
  <c r="AA13" i="32" s="1"/>
  <c r="I34" i="5"/>
  <c r="Z13" i="32" s="1"/>
  <c r="H34" i="5"/>
  <c r="Y13" i="32" s="1"/>
  <c r="G34" i="5"/>
  <c r="F34" i="5"/>
  <c r="O24" i="5"/>
  <c r="AF9" i="32" s="1"/>
  <c r="N24" i="5"/>
  <c r="AE9" i="32" s="1"/>
  <c r="M24" i="5"/>
  <c r="AD9" i="32" s="1"/>
  <c r="L24" i="5"/>
  <c r="AC9" i="32" s="1"/>
  <c r="K24" i="5"/>
  <c r="AB9" i="32" s="1"/>
  <c r="J24" i="5"/>
  <c r="AA9" i="32" s="1"/>
  <c r="I24" i="5"/>
  <c r="Z9" i="32" s="1"/>
  <c r="H24" i="5"/>
  <c r="Y9" i="32" s="1"/>
  <c r="G24" i="5"/>
  <c r="F24" i="5"/>
  <c r="O14" i="5"/>
  <c r="AF5" i="32" s="1"/>
  <c r="N14" i="5"/>
  <c r="AE5" i="32" s="1"/>
  <c r="M14" i="5"/>
  <c r="AD5" i="32" s="1"/>
  <c r="L14" i="5"/>
  <c r="AC5" i="32" s="1"/>
  <c r="K14" i="5"/>
  <c r="AB5" i="32" s="1"/>
  <c r="J14" i="5"/>
  <c r="AA5" i="32" s="1"/>
  <c r="I14" i="5"/>
  <c r="Z5" i="32" s="1"/>
  <c r="H14" i="5"/>
  <c r="Y5" i="32" s="1"/>
  <c r="G14" i="5"/>
  <c r="F14" i="5"/>
  <c r="AE33" i="32" l="1"/>
  <c r="AD33" i="32"/>
  <c r="AF33" i="32"/>
  <c r="AC33" i="32"/>
  <c r="AB26" i="32"/>
  <c r="AG26" i="32"/>
  <c r="AF26" i="32"/>
  <c r="AE26" i="32"/>
  <c r="AD26" i="32"/>
  <c r="AC26" i="32"/>
  <c r="AD22" i="32"/>
  <c r="AB22" i="32"/>
  <c r="AG22" i="32"/>
  <c r="AF22" i="32"/>
  <c r="AE22" i="32"/>
  <c r="AC22" i="32"/>
  <c r="AB33" i="32"/>
  <c r="AA33" i="32"/>
  <c r="Z33" i="32"/>
  <c r="X30" i="32"/>
  <c r="X33" i="32"/>
  <c r="X34" i="32" s="1"/>
  <c r="Y30" i="32"/>
  <c r="AG30" i="32"/>
  <c r="AB30" i="32"/>
  <c r="Z30" i="32"/>
  <c r="AA30" i="32"/>
  <c r="AF30" i="32"/>
  <c r="AE30" i="32"/>
  <c r="AC30" i="32"/>
  <c r="AD30" i="32"/>
  <c r="AF14" i="32"/>
  <c r="AA14" i="32"/>
  <c r="Z14" i="32"/>
  <c r="Y14" i="32"/>
  <c r="AE14" i="32"/>
  <c r="AG14" i="32"/>
  <c r="AC14" i="32"/>
  <c r="AB14" i="32"/>
  <c r="AD14" i="32"/>
  <c r="AA10" i="32"/>
  <c r="AE10" i="32"/>
  <c r="AD10" i="32"/>
  <c r="AB10" i="32"/>
  <c r="AG10" i="32"/>
  <c r="AC10" i="32"/>
  <c r="Z10" i="32"/>
  <c r="Y10" i="32"/>
  <c r="AF10" i="32"/>
  <c r="AF6" i="32"/>
  <c r="Y33" i="32"/>
  <c r="AC6" i="32"/>
  <c r="AG6" i="32"/>
  <c r="AE6" i="32"/>
  <c r="AD6" i="32"/>
  <c r="Z6" i="32"/>
  <c r="AB6" i="32"/>
  <c r="AA6" i="32"/>
  <c r="Y6" i="32"/>
  <c r="Q108" i="4"/>
  <c r="X11" i="4" s="1"/>
  <c r="Q101" i="4"/>
  <c r="X10" i="4" s="1"/>
  <c r="Q42" i="4"/>
  <c r="X6" i="4" s="1"/>
  <c r="Q37" i="4"/>
  <c r="AG34" i="32" l="1"/>
  <c r="AF34" i="32"/>
  <c r="AE34" i="32"/>
  <c r="AD34" i="32"/>
  <c r="Z34" i="32"/>
  <c r="AA34" i="32"/>
  <c r="AC34" i="32"/>
  <c r="AB34" i="32"/>
  <c r="Y34" i="32"/>
  <c r="X5" i="4"/>
  <c r="N3" i="24" l="1"/>
  <c r="M3" i="24"/>
  <c r="N3" i="23"/>
  <c r="M3" i="23"/>
  <c r="N400" i="24"/>
  <c r="L400" i="24"/>
  <c r="M400" i="24" s="1"/>
  <c r="K400" i="24"/>
  <c r="J400" i="24"/>
  <c r="I400" i="24"/>
  <c r="N399" i="24"/>
  <c r="M399" i="24"/>
  <c r="L399" i="24"/>
  <c r="K399" i="24"/>
  <c r="J399" i="24"/>
  <c r="I399" i="24"/>
  <c r="N398" i="24"/>
  <c r="M398" i="24"/>
  <c r="L398" i="24"/>
  <c r="K398" i="24"/>
  <c r="I398" i="24"/>
  <c r="J398" i="24" s="1"/>
  <c r="N397" i="24"/>
  <c r="M397" i="24"/>
  <c r="L397" i="24"/>
  <c r="K397" i="24"/>
  <c r="I397" i="24"/>
  <c r="J397" i="24" s="1"/>
  <c r="N396" i="24"/>
  <c r="M396" i="24"/>
  <c r="L396" i="24"/>
  <c r="K396" i="24"/>
  <c r="I396" i="24"/>
  <c r="J396" i="24" s="1"/>
  <c r="N395" i="24"/>
  <c r="L395" i="24"/>
  <c r="M395" i="24" s="1"/>
  <c r="K395" i="24"/>
  <c r="J395" i="24"/>
  <c r="I395" i="24"/>
  <c r="N394" i="24"/>
  <c r="L394" i="24"/>
  <c r="M394" i="24" s="1"/>
  <c r="K394" i="24"/>
  <c r="J394" i="24"/>
  <c r="I394" i="24"/>
  <c r="N393" i="24"/>
  <c r="M393" i="24"/>
  <c r="L393" i="24"/>
  <c r="K393" i="24"/>
  <c r="I393" i="24"/>
  <c r="J393" i="24" s="1"/>
  <c r="N392" i="24"/>
  <c r="L392" i="24"/>
  <c r="M392" i="24" s="1"/>
  <c r="K392" i="24"/>
  <c r="J392" i="24"/>
  <c r="I392" i="24"/>
  <c r="N391" i="24"/>
  <c r="L391" i="24"/>
  <c r="M391" i="24" s="1"/>
  <c r="K391" i="24"/>
  <c r="J391" i="24"/>
  <c r="I391" i="24"/>
  <c r="N390" i="24"/>
  <c r="M390" i="24"/>
  <c r="L390" i="24"/>
  <c r="K390" i="24"/>
  <c r="J390" i="24"/>
  <c r="I390" i="24"/>
  <c r="N389" i="24"/>
  <c r="M389" i="24"/>
  <c r="L389" i="24"/>
  <c r="K389" i="24"/>
  <c r="I389" i="24"/>
  <c r="J389" i="24" s="1"/>
  <c r="N388" i="24"/>
  <c r="L388" i="24"/>
  <c r="M388" i="24" s="1"/>
  <c r="K388" i="24"/>
  <c r="I388" i="24"/>
  <c r="J388" i="24" s="1"/>
  <c r="N387" i="24"/>
  <c r="M387" i="24"/>
  <c r="L387" i="24"/>
  <c r="K387" i="24"/>
  <c r="I387" i="24"/>
  <c r="J387" i="24" s="1"/>
  <c r="N386" i="24"/>
  <c r="M386" i="24"/>
  <c r="L386" i="24"/>
  <c r="K386" i="24"/>
  <c r="J386" i="24"/>
  <c r="I386" i="24"/>
  <c r="N385" i="24"/>
  <c r="L385" i="24"/>
  <c r="M385" i="24" s="1"/>
  <c r="K385" i="24"/>
  <c r="J385" i="24"/>
  <c r="I385" i="24"/>
  <c r="N384" i="24"/>
  <c r="M384" i="24"/>
  <c r="L384" i="24"/>
  <c r="K384" i="24"/>
  <c r="I384" i="24"/>
  <c r="J384" i="24" s="1"/>
  <c r="N383" i="24"/>
  <c r="L383" i="24"/>
  <c r="M383" i="24" s="1"/>
  <c r="K383" i="24"/>
  <c r="J383" i="24"/>
  <c r="I383" i="24"/>
  <c r="N382" i="24"/>
  <c r="L382" i="24"/>
  <c r="M382" i="24" s="1"/>
  <c r="K382" i="24"/>
  <c r="I382" i="24"/>
  <c r="J382" i="24" s="1"/>
  <c r="N381" i="24"/>
  <c r="M381" i="24"/>
  <c r="L381" i="24"/>
  <c r="K381" i="24"/>
  <c r="J381" i="24"/>
  <c r="I381" i="24"/>
  <c r="N380" i="24"/>
  <c r="L380" i="24"/>
  <c r="M380" i="24" s="1"/>
  <c r="K380" i="24"/>
  <c r="I380" i="24"/>
  <c r="J380" i="24" s="1"/>
  <c r="N379" i="24"/>
  <c r="M379" i="24"/>
  <c r="L379" i="24"/>
  <c r="K379" i="24"/>
  <c r="I379" i="24"/>
  <c r="J379" i="24" s="1"/>
  <c r="N378" i="24"/>
  <c r="M378" i="24"/>
  <c r="L378" i="24"/>
  <c r="K378" i="24"/>
  <c r="I378" i="24"/>
  <c r="J378" i="24" s="1"/>
  <c r="N377" i="24"/>
  <c r="M377" i="24"/>
  <c r="L377" i="24"/>
  <c r="K377" i="24"/>
  <c r="I377" i="24"/>
  <c r="J377" i="24" s="1"/>
  <c r="N376" i="24"/>
  <c r="L376" i="24"/>
  <c r="M376" i="24" s="1"/>
  <c r="K376" i="24"/>
  <c r="J376" i="24"/>
  <c r="I376" i="24"/>
  <c r="N375" i="24"/>
  <c r="M375" i="24"/>
  <c r="L375" i="24"/>
  <c r="K375" i="24"/>
  <c r="J375" i="24"/>
  <c r="I375" i="24"/>
  <c r="N374" i="24"/>
  <c r="M374" i="24"/>
  <c r="L374" i="24"/>
  <c r="K374" i="24"/>
  <c r="J374" i="24"/>
  <c r="I374" i="24"/>
  <c r="N373" i="24"/>
  <c r="L373" i="24"/>
  <c r="M373" i="24" s="1"/>
  <c r="K373" i="24"/>
  <c r="I373" i="24"/>
  <c r="J373" i="24" s="1"/>
  <c r="N372" i="24"/>
  <c r="M372" i="24"/>
  <c r="L372" i="24"/>
  <c r="K372" i="24"/>
  <c r="J372" i="24"/>
  <c r="I372" i="24"/>
  <c r="N371" i="24"/>
  <c r="M371" i="24"/>
  <c r="L371" i="24"/>
  <c r="K371" i="24"/>
  <c r="I371" i="24"/>
  <c r="J371" i="24" s="1"/>
  <c r="N370" i="24"/>
  <c r="M370" i="24"/>
  <c r="L370" i="24"/>
  <c r="K370" i="24"/>
  <c r="I370" i="24"/>
  <c r="J370" i="24" s="1"/>
  <c r="N369" i="24"/>
  <c r="M369" i="24"/>
  <c r="L369" i="24"/>
  <c r="K369" i="24"/>
  <c r="I369" i="24"/>
  <c r="J369" i="24" s="1"/>
  <c r="N368" i="24"/>
  <c r="M368" i="24"/>
  <c r="L368" i="24"/>
  <c r="K368" i="24"/>
  <c r="J368" i="24"/>
  <c r="I368" i="24"/>
  <c r="N367" i="24"/>
  <c r="M367" i="24"/>
  <c r="L367" i="24"/>
  <c r="K367" i="24"/>
  <c r="I367" i="24"/>
  <c r="J367" i="24" s="1"/>
  <c r="N366" i="24"/>
  <c r="M366" i="24"/>
  <c r="L366" i="24"/>
  <c r="K366" i="24"/>
  <c r="I366" i="24"/>
  <c r="J366" i="24" s="1"/>
  <c r="N365" i="24"/>
  <c r="L365" i="24"/>
  <c r="M365" i="24" s="1"/>
  <c r="K365" i="24"/>
  <c r="J365" i="24"/>
  <c r="I365" i="24"/>
  <c r="N364" i="24"/>
  <c r="M364" i="24"/>
  <c r="L364" i="24"/>
  <c r="K364" i="24"/>
  <c r="J364" i="24"/>
  <c r="I364" i="24"/>
  <c r="N363" i="24"/>
  <c r="M363" i="24"/>
  <c r="L363" i="24"/>
  <c r="K363" i="24"/>
  <c r="J363" i="24"/>
  <c r="I363" i="24"/>
  <c r="N362" i="24"/>
  <c r="M362" i="24"/>
  <c r="L362" i="24"/>
  <c r="K362" i="24"/>
  <c r="I362" i="24"/>
  <c r="J362" i="24" s="1"/>
  <c r="N361" i="24"/>
  <c r="M361" i="24"/>
  <c r="L361" i="24"/>
  <c r="K361" i="24"/>
  <c r="I361" i="24"/>
  <c r="J361" i="24" s="1"/>
  <c r="N360" i="24"/>
  <c r="M360" i="24"/>
  <c r="L360" i="24"/>
  <c r="K360" i="24"/>
  <c r="J360" i="24"/>
  <c r="I360" i="24"/>
  <c r="N359" i="24"/>
  <c r="L359" i="24"/>
  <c r="M359" i="24" s="1"/>
  <c r="K359" i="24"/>
  <c r="J359" i="24"/>
  <c r="I359" i="24"/>
  <c r="N358" i="24"/>
  <c r="L358" i="24"/>
  <c r="M358" i="24" s="1"/>
  <c r="K358" i="24"/>
  <c r="J358" i="24"/>
  <c r="I358" i="24"/>
  <c r="N357" i="24"/>
  <c r="M357" i="24"/>
  <c r="L357" i="24"/>
  <c r="K357" i="24"/>
  <c r="J357" i="24"/>
  <c r="I357" i="24"/>
  <c r="N356" i="24"/>
  <c r="M356" i="24"/>
  <c r="L356" i="24"/>
  <c r="K356" i="24"/>
  <c r="I356" i="24"/>
  <c r="J356" i="24" s="1"/>
  <c r="N355" i="24"/>
  <c r="M355" i="24"/>
  <c r="L355" i="24"/>
  <c r="K355" i="24"/>
  <c r="I355" i="24"/>
  <c r="J355" i="24" s="1"/>
  <c r="N354" i="24"/>
  <c r="M354" i="24"/>
  <c r="L354" i="24"/>
  <c r="K354" i="24"/>
  <c r="I354" i="24"/>
  <c r="J354" i="24" s="1"/>
  <c r="N353" i="24"/>
  <c r="M353" i="24"/>
  <c r="L353" i="24"/>
  <c r="K353" i="24"/>
  <c r="I353" i="24"/>
  <c r="J353" i="24" s="1"/>
  <c r="N352" i="24"/>
  <c r="L352" i="24"/>
  <c r="M352" i="24" s="1"/>
  <c r="K352" i="24"/>
  <c r="I352" i="24"/>
  <c r="J352" i="24" s="1"/>
  <c r="N351" i="24"/>
  <c r="M351" i="24"/>
  <c r="L351" i="24"/>
  <c r="K351" i="24"/>
  <c r="J351" i="24"/>
  <c r="I351" i="24"/>
  <c r="N350" i="24"/>
  <c r="L350" i="24"/>
  <c r="M350" i="24" s="1"/>
  <c r="K350" i="24"/>
  <c r="J350" i="24"/>
  <c r="I350" i="24"/>
  <c r="N349" i="24"/>
  <c r="L349" i="24"/>
  <c r="M349" i="24" s="1"/>
  <c r="K349" i="24"/>
  <c r="I349" i="24"/>
  <c r="J349" i="24" s="1"/>
  <c r="N348" i="24"/>
  <c r="M348" i="24"/>
  <c r="L348" i="24"/>
  <c r="K348" i="24"/>
  <c r="I348" i="24"/>
  <c r="J348" i="24" s="1"/>
  <c r="N347" i="24"/>
  <c r="L347" i="24"/>
  <c r="M347" i="24" s="1"/>
  <c r="K347" i="24"/>
  <c r="I347" i="24"/>
  <c r="J347" i="24" s="1"/>
  <c r="N346" i="24"/>
  <c r="M346" i="24"/>
  <c r="L346" i="24"/>
  <c r="K346" i="24"/>
  <c r="I346" i="24"/>
  <c r="J346" i="24" s="1"/>
  <c r="N345" i="24"/>
  <c r="M345" i="24"/>
  <c r="L345" i="24"/>
  <c r="K345" i="24"/>
  <c r="J345" i="24"/>
  <c r="I345" i="24"/>
  <c r="N344" i="24"/>
  <c r="L344" i="24"/>
  <c r="M344" i="24" s="1"/>
  <c r="K344" i="24"/>
  <c r="I344" i="24"/>
  <c r="J344" i="24" s="1"/>
  <c r="N343" i="24"/>
  <c r="L343" i="24"/>
  <c r="M343" i="24" s="1"/>
  <c r="K343" i="24"/>
  <c r="I343" i="24"/>
  <c r="J343" i="24" s="1"/>
  <c r="N342" i="24"/>
  <c r="M342" i="24"/>
  <c r="L342" i="24"/>
  <c r="K342" i="24"/>
  <c r="I342" i="24"/>
  <c r="J342" i="24" s="1"/>
  <c r="N341" i="24"/>
  <c r="L341" i="24"/>
  <c r="M341" i="24" s="1"/>
  <c r="K341" i="24"/>
  <c r="J341" i="24"/>
  <c r="I341" i="24"/>
  <c r="N340" i="24"/>
  <c r="L340" i="24"/>
  <c r="M340" i="24" s="1"/>
  <c r="K340" i="24"/>
  <c r="J340" i="24"/>
  <c r="I340" i="24"/>
  <c r="N339" i="24"/>
  <c r="M339" i="24"/>
  <c r="L339" i="24"/>
  <c r="K339" i="24"/>
  <c r="I339" i="24"/>
  <c r="J339" i="24" s="1"/>
  <c r="N338" i="24"/>
  <c r="M338" i="24"/>
  <c r="L338" i="24"/>
  <c r="K338" i="24"/>
  <c r="I338" i="24"/>
  <c r="J338" i="24" s="1"/>
  <c r="N337" i="24"/>
  <c r="M337" i="24"/>
  <c r="L337" i="24"/>
  <c r="K337" i="24"/>
  <c r="I337" i="24"/>
  <c r="J337" i="24" s="1"/>
  <c r="N336" i="24"/>
  <c r="M336" i="24"/>
  <c r="L336" i="24"/>
  <c r="K336" i="24"/>
  <c r="I336" i="24"/>
  <c r="J336" i="24" s="1"/>
  <c r="N335" i="24"/>
  <c r="L335" i="24"/>
  <c r="M335" i="24" s="1"/>
  <c r="K335" i="24"/>
  <c r="I335" i="24"/>
  <c r="J335" i="24" s="1"/>
  <c r="N334" i="24"/>
  <c r="L334" i="24"/>
  <c r="M334" i="24" s="1"/>
  <c r="K334" i="24"/>
  <c r="J334" i="24"/>
  <c r="I334" i="24"/>
  <c r="N333" i="24"/>
  <c r="M333" i="24"/>
  <c r="L333" i="24"/>
  <c r="K333" i="24"/>
  <c r="J333" i="24"/>
  <c r="I333" i="24"/>
  <c r="N332" i="24"/>
  <c r="L332" i="24"/>
  <c r="M332" i="24" s="1"/>
  <c r="K332" i="24"/>
  <c r="J332" i="24"/>
  <c r="I332" i="24"/>
  <c r="N331" i="24"/>
  <c r="M331" i="24"/>
  <c r="L331" i="24"/>
  <c r="K331" i="24"/>
  <c r="J331" i="24"/>
  <c r="I331" i="24"/>
  <c r="N330" i="24"/>
  <c r="M330" i="24"/>
  <c r="L330" i="24"/>
  <c r="K330" i="24"/>
  <c r="I330" i="24"/>
  <c r="J330" i="24" s="1"/>
  <c r="N329" i="24"/>
  <c r="M329" i="24"/>
  <c r="L329" i="24"/>
  <c r="K329" i="24"/>
  <c r="I329" i="24"/>
  <c r="J329" i="24" s="1"/>
  <c r="N328" i="24"/>
  <c r="M328" i="24"/>
  <c r="L328" i="24"/>
  <c r="K328" i="24"/>
  <c r="J328" i="24"/>
  <c r="I328" i="24"/>
  <c r="N327" i="24"/>
  <c r="M327" i="24"/>
  <c r="L327" i="24"/>
  <c r="K327" i="24"/>
  <c r="J327" i="24"/>
  <c r="I327" i="24"/>
  <c r="N326" i="24"/>
  <c r="L326" i="24"/>
  <c r="M326" i="24" s="1"/>
  <c r="K326" i="24"/>
  <c r="J326" i="24"/>
  <c r="I326" i="24"/>
  <c r="N325" i="24"/>
  <c r="L325" i="24"/>
  <c r="M325" i="24" s="1"/>
  <c r="K325" i="24"/>
  <c r="I325" i="24"/>
  <c r="J325" i="24" s="1"/>
  <c r="N324" i="24"/>
  <c r="M324" i="24"/>
  <c r="L324" i="24"/>
  <c r="K324" i="24"/>
  <c r="I324" i="24"/>
  <c r="J324" i="24" s="1"/>
  <c r="N323" i="24"/>
  <c r="L323" i="24"/>
  <c r="M323" i="24" s="1"/>
  <c r="K323" i="24"/>
  <c r="I323" i="24"/>
  <c r="J323" i="24" s="1"/>
  <c r="N322" i="24"/>
  <c r="L322" i="24"/>
  <c r="M322" i="24" s="1"/>
  <c r="K322" i="24"/>
  <c r="J322" i="24"/>
  <c r="I322" i="24"/>
  <c r="N321" i="24"/>
  <c r="M321" i="24"/>
  <c r="L321" i="24"/>
  <c r="K321" i="24"/>
  <c r="I321" i="24"/>
  <c r="J321" i="24" s="1"/>
  <c r="N320" i="24"/>
  <c r="M320" i="24"/>
  <c r="L320" i="24"/>
  <c r="K320" i="24"/>
  <c r="I320" i="24"/>
  <c r="J320" i="24" s="1"/>
  <c r="N319" i="24"/>
  <c r="M319" i="24"/>
  <c r="L319" i="24"/>
  <c r="K319" i="24"/>
  <c r="I319" i="24"/>
  <c r="J319" i="24" s="1"/>
  <c r="N318" i="24"/>
  <c r="M318" i="24"/>
  <c r="L318" i="24"/>
  <c r="K318" i="24"/>
  <c r="I318" i="24"/>
  <c r="J318" i="24" s="1"/>
  <c r="N317" i="24"/>
  <c r="M317" i="24"/>
  <c r="L317" i="24"/>
  <c r="K317" i="24"/>
  <c r="I317" i="24"/>
  <c r="J317" i="24" s="1"/>
  <c r="N316" i="24"/>
  <c r="L316" i="24"/>
  <c r="M316" i="24" s="1"/>
  <c r="K316" i="24"/>
  <c r="I316" i="24"/>
  <c r="J316" i="24" s="1"/>
  <c r="N315" i="24"/>
  <c r="M315" i="24"/>
  <c r="L315" i="24"/>
  <c r="K315" i="24"/>
  <c r="J315" i="24"/>
  <c r="I315" i="24"/>
  <c r="N314" i="24"/>
  <c r="M314" i="24"/>
  <c r="L314" i="24"/>
  <c r="K314" i="24"/>
  <c r="J314" i="24"/>
  <c r="I314" i="24"/>
  <c r="N313" i="24"/>
  <c r="L313" i="24"/>
  <c r="M313" i="24" s="1"/>
  <c r="K313" i="24"/>
  <c r="I313" i="24"/>
  <c r="J313" i="24" s="1"/>
  <c r="N312" i="24"/>
  <c r="M312" i="24"/>
  <c r="L312" i="24"/>
  <c r="K312" i="24"/>
  <c r="I312" i="24"/>
  <c r="J312" i="24" s="1"/>
  <c r="N311" i="24"/>
  <c r="L311" i="24"/>
  <c r="M311" i="24" s="1"/>
  <c r="K311" i="24"/>
  <c r="J311" i="24"/>
  <c r="I311" i="24"/>
  <c r="N310" i="24"/>
  <c r="M310" i="24"/>
  <c r="L310" i="24"/>
  <c r="K310" i="24"/>
  <c r="I310" i="24"/>
  <c r="J310" i="24" s="1"/>
  <c r="N309" i="24"/>
  <c r="M309" i="24"/>
  <c r="L309" i="24"/>
  <c r="K309" i="24"/>
  <c r="J309" i="24"/>
  <c r="I309" i="24"/>
  <c r="N308" i="24"/>
  <c r="L308" i="24"/>
  <c r="M308" i="24" s="1"/>
  <c r="K308" i="24"/>
  <c r="I308" i="24"/>
  <c r="J308" i="24" s="1"/>
  <c r="N307" i="24"/>
  <c r="M307" i="24"/>
  <c r="L307" i="24"/>
  <c r="K307" i="24"/>
  <c r="I307" i="24"/>
  <c r="J307" i="24" s="1"/>
  <c r="N306" i="24"/>
  <c r="M306" i="24"/>
  <c r="L306" i="24"/>
  <c r="K306" i="24"/>
  <c r="I306" i="24"/>
  <c r="J306" i="24" s="1"/>
  <c r="N305" i="24"/>
  <c r="M305" i="24"/>
  <c r="L305" i="24"/>
  <c r="K305" i="24"/>
  <c r="I305" i="24"/>
  <c r="J305" i="24" s="1"/>
  <c r="N304" i="24"/>
  <c r="M304" i="24"/>
  <c r="L304" i="24"/>
  <c r="K304" i="24"/>
  <c r="I304" i="24"/>
  <c r="J304" i="24" s="1"/>
  <c r="N303" i="24"/>
  <c r="M303" i="24"/>
  <c r="L303" i="24"/>
  <c r="K303" i="24"/>
  <c r="J303" i="24"/>
  <c r="I303" i="24"/>
  <c r="N302" i="24"/>
  <c r="M302" i="24"/>
  <c r="L302" i="24"/>
  <c r="K302" i="24"/>
  <c r="J302" i="24"/>
  <c r="I302" i="24"/>
  <c r="N301" i="24"/>
  <c r="L301" i="24"/>
  <c r="M301" i="24" s="1"/>
  <c r="K301" i="24"/>
  <c r="J301" i="24"/>
  <c r="I301" i="24"/>
  <c r="N300" i="24"/>
  <c r="M300" i="24"/>
  <c r="L300" i="24"/>
  <c r="K300" i="24"/>
  <c r="J300" i="24"/>
  <c r="I300" i="24"/>
  <c r="N299" i="24"/>
  <c r="M299" i="24"/>
  <c r="L299" i="24"/>
  <c r="K299" i="24"/>
  <c r="I299" i="24"/>
  <c r="J299" i="24" s="1"/>
  <c r="N298" i="24"/>
  <c r="M298" i="24"/>
  <c r="L298" i="24"/>
  <c r="K298" i="24"/>
  <c r="I298" i="24"/>
  <c r="J298" i="24" s="1"/>
  <c r="N297" i="24"/>
  <c r="M297" i="24"/>
  <c r="L297" i="24"/>
  <c r="K297" i="24"/>
  <c r="I297" i="24"/>
  <c r="J297" i="24" s="1"/>
  <c r="N296" i="24"/>
  <c r="M296" i="24"/>
  <c r="L296" i="24"/>
  <c r="K296" i="24"/>
  <c r="I296" i="24"/>
  <c r="J296" i="24" s="1"/>
  <c r="N295" i="24"/>
  <c r="L295" i="24"/>
  <c r="M295" i="24" s="1"/>
  <c r="K295" i="24"/>
  <c r="I295" i="24"/>
  <c r="J295" i="24" s="1"/>
  <c r="N294" i="24"/>
  <c r="M294" i="24"/>
  <c r="L294" i="24"/>
  <c r="K294" i="24"/>
  <c r="I294" i="24"/>
  <c r="J294" i="24" s="1"/>
  <c r="N293" i="24"/>
  <c r="L293" i="24"/>
  <c r="M293" i="24" s="1"/>
  <c r="K293" i="24"/>
  <c r="J293" i="24"/>
  <c r="I293" i="24"/>
  <c r="N292" i="24"/>
  <c r="M292" i="24"/>
  <c r="L292" i="24"/>
  <c r="K292" i="24"/>
  <c r="I292" i="24"/>
  <c r="J292" i="24" s="1"/>
  <c r="N291" i="24"/>
  <c r="M291" i="24"/>
  <c r="L291" i="24"/>
  <c r="K291" i="24"/>
  <c r="I291" i="24"/>
  <c r="J291" i="24" s="1"/>
  <c r="N290" i="24"/>
  <c r="L290" i="24"/>
  <c r="M290" i="24" s="1"/>
  <c r="K290" i="24"/>
  <c r="I290" i="24"/>
  <c r="J290" i="24" s="1"/>
  <c r="N289" i="24"/>
  <c r="M289" i="24"/>
  <c r="L289" i="24"/>
  <c r="K289" i="24"/>
  <c r="I289" i="24"/>
  <c r="J289" i="24" s="1"/>
  <c r="N288" i="24"/>
  <c r="M288" i="24"/>
  <c r="L288" i="24"/>
  <c r="K288" i="24"/>
  <c r="J288" i="24"/>
  <c r="I288" i="24"/>
  <c r="N287" i="24"/>
  <c r="L287" i="24"/>
  <c r="M287" i="24" s="1"/>
  <c r="K287" i="24"/>
  <c r="I287" i="24"/>
  <c r="J287" i="24" s="1"/>
  <c r="N286" i="24"/>
  <c r="L286" i="24"/>
  <c r="M286" i="24" s="1"/>
  <c r="K286" i="24"/>
  <c r="J286" i="24"/>
  <c r="I286" i="24"/>
  <c r="N285" i="24"/>
  <c r="M285" i="24"/>
  <c r="L285" i="24"/>
  <c r="K285" i="24"/>
  <c r="I285" i="24"/>
  <c r="J285" i="24" s="1"/>
  <c r="N284" i="24"/>
  <c r="M284" i="24"/>
  <c r="L284" i="24"/>
  <c r="K284" i="24"/>
  <c r="J284" i="24"/>
  <c r="I284" i="24"/>
  <c r="N283" i="24"/>
  <c r="L283" i="24"/>
  <c r="M283" i="24" s="1"/>
  <c r="K283" i="24"/>
  <c r="I283" i="24"/>
  <c r="J283" i="24" s="1"/>
  <c r="N282" i="24"/>
  <c r="M282" i="24"/>
  <c r="L282" i="24"/>
  <c r="K282" i="24"/>
  <c r="J282" i="24"/>
  <c r="I282" i="24"/>
  <c r="N281" i="24"/>
  <c r="M281" i="24"/>
  <c r="L281" i="24"/>
  <c r="K281" i="24"/>
  <c r="I281" i="24"/>
  <c r="J281" i="24" s="1"/>
  <c r="N280" i="24"/>
  <c r="M280" i="24"/>
  <c r="L280" i="24"/>
  <c r="K280" i="24"/>
  <c r="J280" i="24"/>
  <c r="I280" i="24"/>
  <c r="N279" i="24"/>
  <c r="M279" i="24"/>
  <c r="L279" i="24"/>
  <c r="K279" i="24"/>
  <c r="I279" i="24"/>
  <c r="J279" i="24" s="1"/>
  <c r="N278" i="24"/>
  <c r="M278" i="24"/>
  <c r="L278" i="24"/>
  <c r="K278" i="24"/>
  <c r="J278" i="24"/>
  <c r="I278" i="24"/>
  <c r="N277" i="24"/>
  <c r="L277" i="24"/>
  <c r="M277" i="24" s="1"/>
  <c r="K277" i="24"/>
  <c r="I277" i="24"/>
  <c r="J277" i="24" s="1"/>
  <c r="N276" i="24"/>
  <c r="M276" i="24"/>
  <c r="L276" i="24"/>
  <c r="K276" i="24"/>
  <c r="I276" i="24"/>
  <c r="J276" i="24" s="1"/>
  <c r="N275" i="24"/>
  <c r="L275" i="24"/>
  <c r="M275" i="24" s="1"/>
  <c r="K275" i="24"/>
  <c r="I275" i="24"/>
  <c r="J275" i="24" s="1"/>
  <c r="N274" i="24"/>
  <c r="M274" i="24"/>
  <c r="L274" i="24"/>
  <c r="K274" i="24"/>
  <c r="I274" i="24"/>
  <c r="J274" i="24" s="1"/>
  <c r="N273" i="24"/>
  <c r="M273" i="24"/>
  <c r="L273" i="24"/>
  <c r="K273" i="24"/>
  <c r="I273" i="24"/>
  <c r="J273" i="24" s="1"/>
  <c r="N272" i="24"/>
  <c r="L272" i="24"/>
  <c r="M272" i="24" s="1"/>
  <c r="K272" i="24"/>
  <c r="I272" i="24"/>
  <c r="J272" i="24" s="1"/>
  <c r="N271" i="24"/>
  <c r="L271" i="24"/>
  <c r="M271" i="24" s="1"/>
  <c r="K271" i="24"/>
  <c r="I271" i="24"/>
  <c r="J271" i="24" s="1"/>
  <c r="N270" i="24"/>
  <c r="M270" i="24"/>
  <c r="L270" i="24"/>
  <c r="K270" i="24"/>
  <c r="I270" i="24"/>
  <c r="J270" i="24" s="1"/>
  <c r="N269" i="24"/>
  <c r="M269" i="24"/>
  <c r="L269" i="24"/>
  <c r="K269" i="24"/>
  <c r="I269" i="24"/>
  <c r="J269" i="24" s="1"/>
  <c r="N268" i="24"/>
  <c r="L268" i="24"/>
  <c r="M268" i="24" s="1"/>
  <c r="K268" i="24"/>
  <c r="I268" i="24"/>
  <c r="J268" i="24" s="1"/>
  <c r="N267" i="24"/>
  <c r="M267" i="24"/>
  <c r="L267" i="24"/>
  <c r="K267" i="24"/>
  <c r="I267" i="24"/>
  <c r="J267" i="24" s="1"/>
  <c r="N266" i="24"/>
  <c r="M266" i="24"/>
  <c r="L266" i="24"/>
  <c r="K266" i="24"/>
  <c r="J266" i="24"/>
  <c r="I266" i="24"/>
  <c r="N265" i="24"/>
  <c r="L265" i="24"/>
  <c r="M265" i="24" s="1"/>
  <c r="K265" i="24"/>
  <c r="J265" i="24"/>
  <c r="I265" i="24"/>
  <c r="N264" i="24"/>
  <c r="M264" i="24"/>
  <c r="L264" i="24"/>
  <c r="K264" i="24"/>
  <c r="J264" i="24"/>
  <c r="I264" i="24"/>
  <c r="N263" i="24"/>
  <c r="M263" i="24"/>
  <c r="L263" i="24"/>
  <c r="K263" i="24"/>
  <c r="I263" i="24"/>
  <c r="J263" i="24" s="1"/>
  <c r="N262" i="24"/>
  <c r="M262" i="24"/>
  <c r="L262" i="24"/>
  <c r="K262" i="24"/>
  <c r="I262" i="24"/>
  <c r="J262" i="24" s="1"/>
  <c r="N261" i="24"/>
  <c r="M261" i="24"/>
  <c r="L261" i="24"/>
  <c r="K261" i="24"/>
  <c r="I261" i="24"/>
  <c r="J261" i="24" s="1"/>
  <c r="N260" i="24"/>
  <c r="L260" i="24"/>
  <c r="M260" i="24" s="1"/>
  <c r="K260" i="24"/>
  <c r="J260" i="24"/>
  <c r="I260" i="24"/>
  <c r="N259" i="24"/>
  <c r="M259" i="24"/>
  <c r="L259" i="24"/>
  <c r="K259" i="24"/>
  <c r="I259" i="24"/>
  <c r="J259" i="24" s="1"/>
  <c r="N258" i="24"/>
  <c r="M258" i="24"/>
  <c r="L258" i="24"/>
  <c r="K258" i="24"/>
  <c r="I258" i="24"/>
  <c r="J258" i="24" s="1"/>
  <c r="N257" i="24"/>
  <c r="L257" i="24"/>
  <c r="M257" i="24" s="1"/>
  <c r="K257" i="24"/>
  <c r="I257" i="24"/>
  <c r="J257" i="24" s="1"/>
  <c r="N256" i="24"/>
  <c r="M256" i="24"/>
  <c r="L256" i="24"/>
  <c r="K256" i="24"/>
  <c r="J256" i="24"/>
  <c r="I256" i="24"/>
  <c r="N255" i="24"/>
  <c r="M255" i="24"/>
  <c r="L255" i="24"/>
  <c r="K255" i="24"/>
  <c r="I255" i="24"/>
  <c r="J255" i="24" s="1"/>
  <c r="N254" i="24"/>
  <c r="M254" i="24"/>
  <c r="L254" i="24"/>
  <c r="K254" i="24"/>
  <c r="I254" i="24"/>
  <c r="J254" i="24" s="1"/>
  <c r="N253" i="24"/>
  <c r="M253" i="24"/>
  <c r="L253" i="24"/>
  <c r="K253" i="24"/>
  <c r="I253" i="24"/>
  <c r="J253" i="24" s="1"/>
  <c r="N252" i="24"/>
  <c r="M252" i="24"/>
  <c r="L252" i="24"/>
  <c r="K252" i="24"/>
  <c r="J252" i="24"/>
  <c r="I252" i="24"/>
  <c r="N251" i="24"/>
  <c r="L251" i="24"/>
  <c r="M251" i="24" s="1"/>
  <c r="K251" i="24"/>
  <c r="J251" i="24"/>
  <c r="I251" i="24"/>
  <c r="N250" i="24"/>
  <c r="L250" i="24"/>
  <c r="M250" i="24" s="1"/>
  <c r="K250" i="24"/>
  <c r="J250" i="24"/>
  <c r="I250" i="24"/>
  <c r="N249" i="24"/>
  <c r="M249" i="24"/>
  <c r="L249" i="24"/>
  <c r="K249" i="24"/>
  <c r="I249" i="24"/>
  <c r="J249" i="24" s="1"/>
  <c r="N248" i="24"/>
  <c r="M248" i="24"/>
  <c r="L248" i="24"/>
  <c r="K248" i="24"/>
  <c r="J248" i="24"/>
  <c r="I248" i="24"/>
  <c r="N247" i="24"/>
  <c r="M247" i="24"/>
  <c r="L247" i="24"/>
  <c r="K247" i="24"/>
  <c r="I247" i="24"/>
  <c r="J247" i="24" s="1"/>
  <c r="N246" i="24"/>
  <c r="M246" i="24"/>
  <c r="L246" i="24"/>
  <c r="K246" i="24"/>
  <c r="J246" i="24"/>
  <c r="I246" i="24"/>
  <c r="N245" i="24"/>
  <c r="M245" i="24"/>
  <c r="L245" i="24"/>
  <c r="K245" i="24"/>
  <c r="I245" i="24"/>
  <c r="J245" i="24" s="1"/>
  <c r="N244" i="24"/>
  <c r="M244" i="24"/>
  <c r="L244" i="24"/>
  <c r="K244" i="24"/>
  <c r="J244" i="24"/>
  <c r="I244" i="24"/>
  <c r="N243" i="24"/>
  <c r="M243" i="24"/>
  <c r="L243" i="24"/>
  <c r="K243" i="24"/>
  <c r="I243" i="24"/>
  <c r="J243" i="24" s="1"/>
  <c r="N242" i="24"/>
  <c r="L242" i="24"/>
  <c r="M242" i="24" s="1"/>
  <c r="K242" i="24"/>
  <c r="J242" i="24"/>
  <c r="I242" i="24"/>
  <c r="N241" i="24"/>
  <c r="L241" i="24"/>
  <c r="M241" i="24" s="1"/>
  <c r="K241" i="24"/>
  <c r="I241" i="24"/>
  <c r="J241" i="24" s="1"/>
  <c r="N240" i="24"/>
  <c r="M240" i="24"/>
  <c r="L240" i="24"/>
  <c r="K240" i="24"/>
  <c r="I240" i="24"/>
  <c r="J240" i="24" s="1"/>
  <c r="N239" i="24"/>
  <c r="L239" i="24"/>
  <c r="M239" i="24" s="1"/>
  <c r="K239" i="24"/>
  <c r="I239" i="24"/>
  <c r="J239" i="24" s="1"/>
  <c r="N238" i="24"/>
  <c r="M238" i="24"/>
  <c r="L238" i="24"/>
  <c r="K238" i="24"/>
  <c r="I238" i="24"/>
  <c r="J238" i="24" s="1"/>
  <c r="N237" i="24"/>
  <c r="M237" i="24"/>
  <c r="L237" i="24"/>
  <c r="K237" i="24"/>
  <c r="I237" i="24"/>
  <c r="J237" i="24" s="1"/>
  <c r="N236" i="24"/>
  <c r="L236" i="24"/>
  <c r="M236" i="24" s="1"/>
  <c r="K236" i="24"/>
  <c r="I236" i="24"/>
  <c r="J236" i="24" s="1"/>
  <c r="N235" i="24"/>
  <c r="L235" i="24"/>
  <c r="M235" i="24" s="1"/>
  <c r="K235" i="24"/>
  <c r="I235" i="24"/>
  <c r="J235" i="24" s="1"/>
  <c r="N234" i="24"/>
  <c r="M234" i="24"/>
  <c r="L234" i="24"/>
  <c r="K234" i="24"/>
  <c r="I234" i="24"/>
  <c r="J234" i="24" s="1"/>
  <c r="N233" i="24"/>
  <c r="M233" i="24"/>
  <c r="L233" i="24"/>
  <c r="K233" i="24"/>
  <c r="I233" i="24"/>
  <c r="J233" i="24" s="1"/>
  <c r="N232" i="24"/>
  <c r="L232" i="24"/>
  <c r="M232" i="24" s="1"/>
  <c r="K232" i="24"/>
  <c r="I232" i="24"/>
  <c r="J232" i="24" s="1"/>
  <c r="N231" i="24"/>
  <c r="M231" i="24"/>
  <c r="L231" i="24"/>
  <c r="K231" i="24"/>
  <c r="J231" i="24"/>
  <c r="I231" i="24"/>
  <c r="N230" i="24"/>
  <c r="M230" i="24"/>
  <c r="L230" i="24"/>
  <c r="K230" i="24"/>
  <c r="J230" i="24"/>
  <c r="I230" i="24"/>
  <c r="N229" i="24"/>
  <c r="L229" i="24"/>
  <c r="M229" i="24" s="1"/>
  <c r="K229" i="24"/>
  <c r="J229" i="24"/>
  <c r="I229" i="24"/>
  <c r="N228" i="24"/>
  <c r="M228" i="24"/>
  <c r="L228" i="24"/>
  <c r="K228" i="24"/>
  <c r="I228" i="24"/>
  <c r="J228" i="24" s="1"/>
  <c r="N227" i="24"/>
  <c r="M227" i="24"/>
  <c r="L227" i="24"/>
  <c r="K227" i="24"/>
  <c r="I227" i="24"/>
  <c r="J227" i="24" s="1"/>
  <c r="N226" i="24"/>
  <c r="M226" i="24"/>
  <c r="L226" i="24"/>
  <c r="K226" i="24"/>
  <c r="I226" i="24"/>
  <c r="J226" i="24" s="1"/>
  <c r="N225" i="24"/>
  <c r="M225" i="24"/>
  <c r="L225" i="24"/>
  <c r="K225" i="24"/>
  <c r="I225" i="24"/>
  <c r="J225" i="24" s="1"/>
  <c r="N224" i="24"/>
  <c r="L224" i="24"/>
  <c r="M224" i="24" s="1"/>
  <c r="K224" i="24"/>
  <c r="I224" i="24"/>
  <c r="J224" i="24" s="1"/>
  <c r="N223" i="24"/>
  <c r="M223" i="24"/>
  <c r="L223" i="24"/>
  <c r="K223" i="24"/>
  <c r="I223" i="24"/>
  <c r="J223" i="24" s="1"/>
  <c r="N222" i="24"/>
  <c r="M222" i="24"/>
  <c r="L222" i="24"/>
  <c r="K222" i="24"/>
  <c r="I222" i="24"/>
  <c r="J222" i="24" s="1"/>
  <c r="N221" i="24"/>
  <c r="L221" i="24"/>
  <c r="M221" i="24" s="1"/>
  <c r="K221" i="24"/>
  <c r="I221" i="24"/>
  <c r="J221" i="24" s="1"/>
  <c r="N220" i="24"/>
  <c r="M220" i="24"/>
  <c r="L220" i="24"/>
  <c r="K220" i="24"/>
  <c r="J220" i="24"/>
  <c r="I220" i="24"/>
  <c r="N219" i="24"/>
  <c r="M219" i="24"/>
  <c r="L219" i="24"/>
  <c r="K219" i="24"/>
  <c r="J219" i="24"/>
  <c r="I219" i="24"/>
  <c r="N218" i="24"/>
  <c r="M218" i="24"/>
  <c r="L218" i="24"/>
  <c r="K218" i="24"/>
  <c r="I218" i="24"/>
  <c r="J218" i="24" s="1"/>
  <c r="N217" i="24"/>
  <c r="L217" i="24"/>
  <c r="M217" i="24" s="1"/>
  <c r="K217" i="24"/>
  <c r="I217" i="24"/>
  <c r="J217" i="24" s="1"/>
  <c r="N216" i="24"/>
  <c r="M216" i="24"/>
  <c r="L216" i="24"/>
  <c r="K216" i="24"/>
  <c r="J216" i="24"/>
  <c r="I216" i="24"/>
  <c r="N215" i="24"/>
  <c r="L215" i="24"/>
  <c r="M215" i="24" s="1"/>
  <c r="K215" i="24"/>
  <c r="J215" i="24"/>
  <c r="I215" i="24"/>
  <c r="N214" i="24"/>
  <c r="L214" i="24"/>
  <c r="M214" i="24" s="1"/>
  <c r="K214" i="24"/>
  <c r="J214" i="24"/>
  <c r="I214" i="24"/>
  <c r="N213" i="24"/>
  <c r="M213" i="24"/>
  <c r="L213" i="24"/>
  <c r="K213" i="24"/>
  <c r="I213" i="24"/>
  <c r="J213" i="24" s="1"/>
  <c r="N212" i="24"/>
  <c r="M212" i="24"/>
  <c r="L212" i="24"/>
  <c r="K212" i="24"/>
  <c r="I212" i="24"/>
  <c r="J212" i="24" s="1"/>
  <c r="N211" i="24"/>
  <c r="M211" i="24"/>
  <c r="L211" i="24"/>
  <c r="K211" i="24"/>
  <c r="I211" i="24"/>
  <c r="J211" i="24" s="1"/>
  <c r="N210" i="24"/>
  <c r="M210" i="24"/>
  <c r="L210" i="24"/>
  <c r="K210" i="24"/>
  <c r="I210" i="24"/>
  <c r="J210" i="24" s="1"/>
  <c r="N209" i="24"/>
  <c r="L209" i="24"/>
  <c r="M209" i="24" s="1"/>
  <c r="K209" i="24"/>
  <c r="I209" i="24"/>
  <c r="J209" i="24" s="1"/>
  <c r="N208" i="24"/>
  <c r="L208" i="24"/>
  <c r="M208" i="24" s="1"/>
  <c r="K208" i="24"/>
  <c r="J208" i="24"/>
  <c r="I208" i="24"/>
  <c r="N207" i="24"/>
  <c r="M207" i="24"/>
  <c r="L207" i="24"/>
  <c r="K207" i="24"/>
  <c r="I207" i="24"/>
  <c r="J207" i="24" s="1"/>
  <c r="N206" i="24"/>
  <c r="L206" i="24"/>
  <c r="M206" i="24" s="1"/>
  <c r="K206" i="24"/>
  <c r="I206" i="24"/>
  <c r="J206" i="24" s="1"/>
  <c r="N205" i="24"/>
  <c r="L205" i="24"/>
  <c r="M205" i="24" s="1"/>
  <c r="K205" i="24"/>
  <c r="J205" i="24"/>
  <c r="I205" i="24"/>
  <c r="N204" i="24"/>
  <c r="M204" i="24"/>
  <c r="L204" i="24"/>
  <c r="K204" i="24"/>
  <c r="I204" i="24"/>
  <c r="J204" i="24" s="1"/>
  <c r="N203" i="24"/>
  <c r="M203" i="24"/>
  <c r="L203" i="24"/>
  <c r="K203" i="24"/>
  <c r="I203" i="24"/>
  <c r="J203" i="24" s="1"/>
  <c r="N202" i="24"/>
  <c r="M202" i="24"/>
  <c r="L202" i="24"/>
  <c r="K202" i="24"/>
  <c r="I202" i="24"/>
  <c r="J202" i="24" s="1"/>
  <c r="N201" i="24"/>
  <c r="M201" i="24"/>
  <c r="L201" i="24"/>
  <c r="K201" i="24"/>
  <c r="I201" i="24"/>
  <c r="J201" i="24" s="1"/>
  <c r="N200" i="24"/>
  <c r="L200" i="24"/>
  <c r="M200" i="24" s="1"/>
  <c r="K200" i="24"/>
  <c r="J200" i="24"/>
  <c r="I200" i="24"/>
  <c r="N199" i="24"/>
  <c r="L199" i="24"/>
  <c r="M199" i="24" s="1"/>
  <c r="K199" i="24"/>
  <c r="I199" i="24"/>
  <c r="J199" i="24" s="1"/>
  <c r="N198" i="24"/>
  <c r="M198" i="24"/>
  <c r="L198" i="24"/>
  <c r="K198" i="24"/>
  <c r="I198" i="24"/>
  <c r="J198" i="24" s="1"/>
  <c r="N197" i="24"/>
  <c r="M197" i="24"/>
  <c r="L197" i="24"/>
  <c r="K197" i="24"/>
  <c r="J197" i="24"/>
  <c r="I197" i="24"/>
  <c r="N196" i="24"/>
  <c r="M196" i="24"/>
  <c r="L196" i="24"/>
  <c r="K196" i="24"/>
  <c r="I196" i="24"/>
  <c r="J196" i="24" s="1"/>
  <c r="N195" i="24"/>
  <c r="M195" i="24"/>
  <c r="L195" i="24"/>
  <c r="K195" i="24"/>
  <c r="I195" i="24"/>
  <c r="J195" i="24" s="1"/>
  <c r="N194" i="24"/>
  <c r="M194" i="24"/>
  <c r="L194" i="24"/>
  <c r="K194" i="24"/>
  <c r="I194" i="24"/>
  <c r="J194" i="24" s="1"/>
  <c r="N193" i="24"/>
  <c r="M193" i="24"/>
  <c r="L193" i="24"/>
  <c r="K193" i="24"/>
  <c r="J193" i="24"/>
  <c r="I193" i="24"/>
  <c r="N192" i="24"/>
  <c r="M192" i="24"/>
  <c r="L192" i="24"/>
  <c r="K192" i="24"/>
  <c r="I192" i="24"/>
  <c r="J192" i="24" s="1"/>
  <c r="N191" i="24"/>
  <c r="L191" i="24"/>
  <c r="M191" i="24" s="1"/>
  <c r="K191" i="24"/>
  <c r="I191" i="24"/>
  <c r="J191" i="24" s="1"/>
  <c r="N190" i="24"/>
  <c r="L190" i="24"/>
  <c r="M190" i="24" s="1"/>
  <c r="K190" i="24"/>
  <c r="I190" i="24"/>
  <c r="J190" i="24" s="1"/>
  <c r="N189" i="24"/>
  <c r="M189" i="24"/>
  <c r="L189" i="24"/>
  <c r="K189" i="24"/>
  <c r="I189" i="24"/>
  <c r="J189" i="24" s="1"/>
  <c r="N188" i="24"/>
  <c r="L188" i="24"/>
  <c r="M188" i="24" s="1"/>
  <c r="K188" i="24"/>
  <c r="I188" i="24"/>
  <c r="J188" i="24" s="1"/>
  <c r="N187" i="24"/>
  <c r="M187" i="24"/>
  <c r="L187" i="24"/>
  <c r="K187" i="24"/>
  <c r="I187" i="24"/>
  <c r="J187" i="24" s="1"/>
  <c r="N186" i="24"/>
  <c r="M186" i="24"/>
  <c r="L186" i="24"/>
  <c r="K186" i="24"/>
  <c r="I186" i="24"/>
  <c r="J186" i="24" s="1"/>
  <c r="N185" i="24"/>
  <c r="L185" i="24"/>
  <c r="M185" i="24" s="1"/>
  <c r="K185" i="24"/>
  <c r="I185" i="24"/>
  <c r="J185" i="24" s="1"/>
  <c r="N184" i="24"/>
  <c r="M184" i="24"/>
  <c r="L184" i="24"/>
  <c r="K184" i="24"/>
  <c r="J184" i="24"/>
  <c r="I184" i="24"/>
  <c r="N183" i="24"/>
  <c r="M183" i="24"/>
  <c r="L183" i="24"/>
  <c r="K183" i="24"/>
  <c r="J183" i="24"/>
  <c r="I183" i="24"/>
  <c r="N182" i="24"/>
  <c r="M182" i="24"/>
  <c r="L182" i="24"/>
  <c r="K182" i="24"/>
  <c r="I182" i="24"/>
  <c r="J182" i="24" s="1"/>
  <c r="N181" i="24"/>
  <c r="M181" i="24"/>
  <c r="L181" i="24"/>
  <c r="K181" i="24"/>
  <c r="I181" i="24"/>
  <c r="J181" i="24" s="1"/>
  <c r="N180" i="24"/>
  <c r="M180" i="24"/>
  <c r="L180" i="24"/>
  <c r="K180" i="24"/>
  <c r="I180" i="24"/>
  <c r="J180" i="24" s="1"/>
  <c r="N179" i="24"/>
  <c r="L179" i="24"/>
  <c r="M179" i="24" s="1"/>
  <c r="K179" i="24"/>
  <c r="J179" i="24"/>
  <c r="I179" i="24"/>
  <c r="N178" i="24"/>
  <c r="M178" i="24"/>
  <c r="L178" i="24"/>
  <c r="K178" i="24"/>
  <c r="I178" i="24"/>
  <c r="J178" i="24" s="1"/>
  <c r="N177" i="24"/>
  <c r="M177" i="24"/>
  <c r="L177" i="24"/>
  <c r="K177" i="24"/>
  <c r="I177" i="24"/>
  <c r="J177" i="24" s="1"/>
  <c r="N176" i="24"/>
  <c r="M176" i="24"/>
  <c r="L176" i="24"/>
  <c r="K176" i="24"/>
  <c r="I176" i="24"/>
  <c r="J176" i="24" s="1"/>
  <c r="N175" i="24"/>
  <c r="M175" i="24"/>
  <c r="L175" i="24"/>
  <c r="K175" i="24"/>
  <c r="I175" i="24"/>
  <c r="J175" i="24" s="1"/>
  <c r="N174" i="24"/>
  <c r="M174" i="24"/>
  <c r="L174" i="24"/>
  <c r="K174" i="24"/>
  <c r="I174" i="24"/>
  <c r="J174" i="24" s="1"/>
  <c r="N173" i="24"/>
  <c r="M173" i="24"/>
  <c r="L173" i="24"/>
  <c r="K173" i="24"/>
  <c r="I173" i="24"/>
  <c r="J173" i="24" s="1"/>
  <c r="N172" i="24"/>
  <c r="L172" i="24"/>
  <c r="M172" i="24" s="1"/>
  <c r="K172" i="24"/>
  <c r="J172" i="24"/>
  <c r="I172" i="24"/>
  <c r="N171" i="24"/>
  <c r="M171" i="24"/>
  <c r="L171" i="24"/>
  <c r="K171" i="24"/>
  <c r="J171" i="24"/>
  <c r="I171" i="24"/>
  <c r="N170" i="24"/>
  <c r="L170" i="24"/>
  <c r="M170" i="24" s="1"/>
  <c r="K170" i="24"/>
  <c r="I170" i="24"/>
  <c r="J170" i="24" s="1"/>
  <c r="N169" i="24"/>
  <c r="M169" i="24"/>
  <c r="L169" i="24"/>
  <c r="K169" i="24"/>
  <c r="J169" i="24"/>
  <c r="I169" i="24"/>
  <c r="N168" i="24"/>
  <c r="M168" i="24"/>
  <c r="L168" i="24"/>
  <c r="K168" i="24"/>
  <c r="I168" i="24"/>
  <c r="J168" i="24" s="1"/>
  <c r="N167" i="24"/>
  <c r="M167" i="24"/>
  <c r="L167" i="24"/>
  <c r="K167" i="24"/>
  <c r="I167" i="24"/>
  <c r="J167" i="24" s="1"/>
  <c r="N166" i="24"/>
  <c r="M166" i="24"/>
  <c r="L166" i="24"/>
  <c r="K166" i="24"/>
  <c r="I166" i="24"/>
  <c r="J166" i="24" s="1"/>
  <c r="N165" i="24"/>
  <c r="M165" i="24"/>
  <c r="L165" i="24"/>
  <c r="K165" i="24"/>
  <c r="I165" i="24"/>
  <c r="J165" i="24" s="1"/>
  <c r="N164" i="24"/>
  <c r="L164" i="24"/>
  <c r="M164" i="24" s="1"/>
  <c r="K164" i="24"/>
  <c r="J164" i="24"/>
  <c r="I164" i="24"/>
  <c r="N163" i="24"/>
  <c r="L163" i="24"/>
  <c r="M163" i="24" s="1"/>
  <c r="K163" i="24"/>
  <c r="I163" i="24"/>
  <c r="J163" i="24" s="1"/>
  <c r="N162" i="24"/>
  <c r="M162" i="24"/>
  <c r="L162" i="24"/>
  <c r="K162" i="24"/>
  <c r="I162" i="24"/>
  <c r="J162" i="24" s="1"/>
  <c r="N161" i="24"/>
  <c r="M161" i="24"/>
  <c r="L161" i="24"/>
  <c r="K161" i="24"/>
  <c r="I161" i="24"/>
  <c r="J161" i="24" s="1"/>
  <c r="N160" i="24"/>
  <c r="M160" i="24"/>
  <c r="L160" i="24"/>
  <c r="K160" i="24"/>
  <c r="I160" i="24"/>
  <c r="J160" i="24" s="1"/>
  <c r="N159" i="24"/>
  <c r="M159" i="24"/>
  <c r="L159" i="24"/>
  <c r="K159" i="24"/>
  <c r="J159" i="24"/>
  <c r="I159" i="24"/>
  <c r="N158" i="24"/>
  <c r="M158" i="24"/>
  <c r="L158" i="24"/>
  <c r="K158" i="24"/>
  <c r="I158" i="24"/>
  <c r="J158" i="24" s="1"/>
  <c r="N157" i="24"/>
  <c r="L157" i="24"/>
  <c r="M157" i="24" s="1"/>
  <c r="K157" i="24"/>
  <c r="J157" i="24"/>
  <c r="I157" i="24"/>
  <c r="N156" i="24"/>
  <c r="M156" i="24"/>
  <c r="L156" i="24"/>
  <c r="K156" i="24"/>
  <c r="J156" i="24"/>
  <c r="I156" i="24"/>
  <c r="N155" i="24"/>
  <c r="L155" i="24"/>
  <c r="M155" i="24" s="1"/>
  <c r="K155" i="24"/>
  <c r="I155" i="24"/>
  <c r="J155" i="24" s="1"/>
  <c r="N154" i="24"/>
  <c r="L154" i="24"/>
  <c r="M154" i="24" s="1"/>
  <c r="K154" i="24"/>
  <c r="J154" i="24"/>
  <c r="I154" i="24"/>
  <c r="N153" i="24"/>
  <c r="M153" i="24"/>
  <c r="L153" i="24"/>
  <c r="K153" i="24"/>
  <c r="I153" i="24"/>
  <c r="J153" i="24" s="1"/>
  <c r="N152" i="24"/>
  <c r="M152" i="24"/>
  <c r="L152" i="24"/>
  <c r="K152" i="24"/>
  <c r="I152" i="24"/>
  <c r="J152" i="24" s="1"/>
  <c r="N151" i="24"/>
  <c r="L151" i="24"/>
  <c r="M151" i="24" s="1"/>
  <c r="K151" i="24"/>
  <c r="I151" i="24"/>
  <c r="J151" i="24" s="1"/>
  <c r="N150" i="24"/>
  <c r="M150" i="24"/>
  <c r="L150" i="24"/>
  <c r="K150" i="24"/>
  <c r="I150" i="24"/>
  <c r="J150" i="24" s="1"/>
  <c r="N149" i="24"/>
  <c r="L149" i="24"/>
  <c r="M149" i="24" s="1"/>
  <c r="K149" i="24"/>
  <c r="J149" i="24"/>
  <c r="I149" i="24"/>
  <c r="N148" i="24"/>
  <c r="M148" i="24"/>
  <c r="L148" i="24"/>
  <c r="K148" i="24"/>
  <c r="I148" i="24"/>
  <c r="J148" i="24" s="1"/>
  <c r="N147" i="24"/>
  <c r="M147" i="24"/>
  <c r="L147" i="24"/>
  <c r="K147" i="24"/>
  <c r="J147" i="24"/>
  <c r="I147" i="24"/>
  <c r="N146" i="24"/>
  <c r="L146" i="24"/>
  <c r="M146" i="24" s="1"/>
  <c r="K146" i="24"/>
  <c r="J146" i="24"/>
  <c r="I146" i="24"/>
  <c r="N145" i="24"/>
  <c r="M145" i="24"/>
  <c r="L145" i="24"/>
  <c r="K145" i="24"/>
  <c r="I145" i="24"/>
  <c r="J145" i="24" s="1"/>
  <c r="N144" i="24"/>
  <c r="L144" i="24"/>
  <c r="M144" i="24" s="1"/>
  <c r="K144" i="24"/>
  <c r="I144" i="24"/>
  <c r="J144" i="24" s="1"/>
  <c r="N143" i="24"/>
  <c r="L143" i="24"/>
  <c r="M143" i="24" s="1"/>
  <c r="K143" i="24"/>
  <c r="I143" i="24"/>
  <c r="J143" i="24" s="1"/>
  <c r="N142" i="24"/>
  <c r="M142" i="24"/>
  <c r="L142" i="24"/>
  <c r="K142" i="24"/>
  <c r="J142" i="24"/>
  <c r="I142" i="24"/>
  <c r="N141" i="24"/>
  <c r="L141" i="24"/>
  <c r="M141" i="24" s="1"/>
  <c r="K141" i="24"/>
  <c r="J141" i="24"/>
  <c r="I141" i="24"/>
  <c r="N140" i="24"/>
  <c r="M140" i="24"/>
  <c r="L140" i="24"/>
  <c r="K140" i="24"/>
  <c r="I140" i="24"/>
  <c r="J140" i="24" s="1"/>
  <c r="N139" i="24"/>
  <c r="M139" i="24"/>
  <c r="L139" i="24"/>
  <c r="K139" i="24"/>
  <c r="I139" i="24"/>
  <c r="J139" i="24" s="1"/>
  <c r="N138" i="24"/>
  <c r="M138" i="24"/>
  <c r="L138" i="24"/>
  <c r="K138" i="24"/>
  <c r="I138" i="24"/>
  <c r="J138" i="24" s="1"/>
  <c r="N137" i="24"/>
  <c r="L137" i="24"/>
  <c r="M137" i="24" s="1"/>
  <c r="K137" i="24"/>
  <c r="I137" i="24"/>
  <c r="J137" i="24" s="1"/>
  <c r="N136" i="24"/>
  <c r="M136" i="24"/>
  <c r="L136" i="24"/>
  <c r="K136" i="24"/>
  <c r="J136" i="24"/>
  <c r="I136" i="24"/>
  <c r="N135" i="24"/>
  <c r="L135" i="24"/>
  <c r="M135" i="24" s="1"/>
  <c r="K135" i="24"/>
  <c r="J135" i="24"/>
  <c r="I135" i="24"/>
  <c r="N134" i="24"/>
  <c r="M134" i="24"/>
  <c r="L134" i="24"/>
  <c r="K134" i="24"/>
  <c r="I134" i="24"/>
  <c r="J134" i="24" s="1"/>
  <c r="N133" i="24"/>
  <c r="M133" i="24"/>
  <c r="L133" i="24"/>
  <c r="K133" i="24"/>
  <c r="I133" i="24"/>
  <c r="J133" i="24" s="1"/>
  <c r="N132" i="24"/>
  <c r="L132" i="24"/>
  <c r="M132" i="24" s="1"/>
  <c r="K132" i="24"/>
  <c r="J132" i="24"/>
  <c r="I132" i="24"/>
  <c r="N131" i="24"/>
  <c r="L131" i="24"/>
  <c r="M131" i="24" s="1"/>
  <c r="K131" i="24"/>
  <c r="J131" i="24"/>
  <c r="I131" i="24"/>
  <c r="N130" i="24"/>
  <c r="M130" i="24"/>
  <c r="L130" i="24"/>
  <c r="K130" i="24"/>
  <c r="J130" i="24"/>
  <c r="I130" i="24"/>
  <c r="N129" i="24"/>
  <c r="L129" i="24"/>
  <c r="M129" i="24" s="1"/>
  <c r="K129" i="24"/>
  <c r="I129" i="24"/>
  <c r="J129" i="24" s="1"/>
  <c r="N128" i="24"/>
  <c r="M128" i="24"/>
  <c r="L128" i="24"/>
  <c r="K128" i="24"/>
  <c r="I128" i="24"/>
  <c r="J128" i="24" s="1"/>
  <c r="N127" i="24"/>
  <c r="M127" i="24"/>
  <c r="L127" i="24"/>
  <c r="K127" i="24"/>
  <c r="I127" i="24"/>
  <c r="J127" i="24" s="1"/>
  <c r="N126" i="24"/>
  <c r="M126" i="24"/>
  <c r="L126" i="24"/>
  <c r="K126" i="24"/>
  <c r="J126" i="24"/>
  <c r="I126" i="24"/>
  <c r="N125" i="24"/>
  <c r="L125" i="24"/>
  <c r="M125" i="24" s="1"/>
  <c r="K125" i="24"/>
  <c r="J125" i="24"/>
  <c r="I125" i="24"/>
  <c r="N124" i="24"/>
  <c r="M124" i="24"/>
  <c r="L124" i="24"/>
  <c r="K124" i="24"/>
  <c r="I124" i="24"/>
  <c r="J124" i="24" s="1"/>
  <c r="N123" i="24"/>
  <c r="L123" i="24"/>
  <c r="M123" i="24" s="1"/>
  <c r="K123" i="24"/>
  <c r="J123" i="24"/>
  <c r="I123" i="24"/>
  <c r="N122" i="24"/>
  <c r="M122" i="24"/>
  <c r="L122" i="24"/>
  <c r="K122" i="24"/>
  <c r="I122" i="24"/>
  <c r="J122" i="24" s="1"/>
  <c r="N121" i="24"/>
  <c r="M121" i="24"/>
  <c r="L121" i="24"/>
  <c r="K121" i="24"/>
  <c r="J121" i="24"/>
  <c r="I121" i="24"/>
  <c r="N120" i="24"/>
  <c r="M120" i="24"/>
  <c r="L120" i="24"/>
  <c r="K120" i="24"/>
  <c r="I120" i="24"/>
  <c r="J120" i="24" s="1"/>
  <c r="N119" i="24"/>
  <c r="M119" i="24"/>
  <c r="L119" i="24"/>
  <c r="K119" i="24"/>
  <c r="J119" i="24"/>
  <c r="I119" i="24"/>
  <c r="N118" i="24"/>
  <c r="M118" i="24"/>
  <c r="L118" i="24"/>
  <c r="K118" i="24"/>
  <c r="I118" i="24"/>
  <c r="J118" i="24" s="1"/>
  <c r="N117" i="24"/>
  <c r="L117" i="24"/>
  <c r="M117" i="24" s="1"/>
  <c r="K117" i="24"/>
  <c r="J117" i="24"/>
  <c r="I117" i="24"/>
  <c r="N116" i="24"/>
  <c r="L116" i="24"/>
  <c r="M116" i="24" s="1"/>
  <c r="K116" i="24"/>
  <c r="I116" i="24"/>
  <c r="J116" i="24" s="1"/>
  <c r="N115" i="24"/>
  <c r="M115" i="24"/>
  <c r="L115" i="24"/>
  <c r="K115" i="24"/>
  <c r="I115" i="24"/>
  <c r="J115" i="24" s="1"/>
  <c r="N114" i="24"/>
  <c r="M114" i="24"/>
  <c r="L114" i="24"/>
  <c r="K114" i="24"/>
  <c r="I114" i="24"/>
  <c r="J114" i="24" s="1"/>
  <c r="N113" i="24"/>
  <c r="M113" i="24"/>
  <c r="L113" i="24"/>
  <c r="K113" i="24"/>
  <c r="I113" i="24"/>
  <c r="J113" i="24" s="1"/>
  <c r="N112" i="24"/>
  <c r="M112" i="24"/>
  <c r="L112" i="24"/>
  <c r="K112" i="24"/>
  <c r="I112" i="24"/>
  <c r="J112" i="24" s="1"/>
  <c r="N111" i="24"/>
  <c r="L111" i="24"/>
  <c r="M111" i="24" s="1"/>
  <c r="K111" i="24"/>
  <c r="J111" i="24"/>
  <c r="I111" i="24"/>
  <c r="N110" i="24"/>
  <c r="L110" i="24"/>
  <c r="M110" i="24" s="1"/>
  <c r="K110" i="24"/>
  <c r="I110" i="24"/>
  <c r="J110" i="24" s="1"/>
  <c r="N109" i="24"/>
  <c r="M109" i="24"/>
  <c r="L109" i="24"/>
  <c r="K109" i="24"/>
  <c r="I109" i="24"/>
  <c r="J109" i="24" s="1"/>
  <c r="N108" i="24"/>
  <c r="L108" i="24"/>
  <c r="M108" i="24" s="1"/>
  <c r="K108" i="24"/>
  <c r="I108" i="24"/>
  <c r="J108" i="24" s="1"/>
  <c r="N107" i="24"/>
  <c r="L107" i="24"/>
  <c r="M107" i="24" s="1"/>
  <c r="K107" i="24"/>
  <c r="I107" i="24"/>
  <c r="J107" i="24" s="1"/>
  <c r="N106" i="24"/>
  <c r="M106" i="24"/>
  <c r="L106" i="24"/>
  <c r="K106" i="24"/>
  <c r="J106" i="24"/>
  <c r="I106" i="24"/>
  <c r="N105" i="24"/>
  <c r="M105" i="24"/>
  <c r="L105" i="24"/>
  <c r="K105" i="24"/>
  <c r="J105" i="24"/>
  <c r="I105" i="24"/>
  <c r="N104" i="24"/>
  <c r="M104" i="24"/>
  <c r="L104" i="24"/>
  <c r="K104" i="24"/>
  <c r="I104" i="24"/>
  <c r="J104" i="24" s="1"/>
  <c r="N103" i="24"/>
  <c r="M103" i="24"/>
  <c r="L103" i="24"/>
  <c r="K103" i="24"/>
  <c r="I103" i="24"/>
  <c r="J103" i="24" s="1"/>
  <c r="N102" i="24"/>
  <c r="L102" i="24"/>
  <c r="M102" i="24" s="1"/>
  <c r="K102" i="24"/>
  <c r="J102" i="24"/>
  <c r="I102" i="24"/>
  <c r="N101" i="24"/>
  <c r="M101" i="24"/>
  <c r="L101" i="24"/>
  <c r="K101" i="24"/>
  <c r="I101" i="24"/>
  <c r="J101" i="24" s="1"/>
  <c r="N100" i="24"/>
  <c r="M100" i="24"/>
  <c r="L100" i="24"/>
  <c r="K100" i="24"/>
  <c r="I100" i="24"/>
  <c r="J100" i="24" s="1"/>
  <c r="N99" i="24"/>
  <c r="L99" i="24"/>
  <c r="M99" i="24" s="1"/>
  <c r="K99" i="24"/>
  <c r="I99" i="24"/>
  <c r="J99" i="24" s="1"/>
  <c r="N98" i="24"/>
  <c r="M98" i="24"/>
  <c r="L98" i="24"/>
  <c r="K98" i="24"/>
  <c r="I98" i="24"/>
  <c r="J98" i="24" s="1"/>
  <c r="N97" i="24"/>
  <c r="M97" i="24"/>
  <c r="L97" i="24"/>
  <c r="K97" i="24"/>
  <c r="I97" i="24"/>
  <c r="J97" i="24" s="1"/>
  <c r="N96" i="24"/>
  <c r="M96" i="24"/>
  <c r="L96" i="24"/>
  <c r="K96" i="24"/>
  <c r="I96" i="24"/>
  <c r="J96" i="24" s="1"/>
  <c r="N95" i="24"/>
  <c r="M95" i="24"/>
  <c r="L95" i="24"/>
  <c r="K95" i="24"/>
  <c r="I95" i="24"/>
  <c r="J95" i="24" s="1"/>
  <c r="N94" i="24"/>
  <c r="M94" i="24"/>
  <c r="L94" i="24"/>
  <c r="K94" i="24"/>
  <c r="I94" i="24"/>
  <c r="J94" i="24" s="1"/>
  <c r="N93" i="24"/>
  <c r="M93" i="24"/>
  <c r="L93" i="24"/>
  <c r="K93" i="24"/>
  <c r="J93" i="24"/>
  <c r="I93" i="24"/>
  <c r="N92" i="24"/>
  <c r="M92" i="24"/>
  <c r="L92" i="24"/>
  <c r="K92" i="24"/>
  <c r="I92" i="24"/>
  <c r="J92" i="24" s="1"/>
  <c r="N91" i="24"/>
  <c r="M91" i="24"/>
  <c r="L91" i="24"/>
  <c r="K91" i="24"/>
  <c r="I91" i="24"/>
  <c r="J91" i="24" s="1"/>
  <c r="N90" i="24"/>
  <c r="M90" i="24"/>
  <c r="L90" i="24"/>
  <c r="K90" i="24"/>
  <c r="J90" i="24"/>
  <c r="I90" i="24"/>
  <c r="N89" i="24"/>
  <c r="M89" i="24"/>
  <c r="L89" i="24"/>
  <c r="K89" i="24"/>
  <c r="I89" i="24"/>
  <c r="J89" i="24" s="1"/>
  <c r="N88" i="24"/>
  <c r="M88" i="24"/>
  <c r="L88" i="24"/>
  <c r="K88" i="24"/>
  <c r="I88" i="24"/>
  <c r="J88" i="24" s="1"/>
  <c r="N87" i="24"/>
  <c r="L87" i="24"/>
  <c r="M87" i="24" s="1"/>
  <c r="K87" i="24"/>
  <c r="I87" i="24"/>
  <c r="J87" i="24" s="1"/>
  <c r="N86" i="24"/>
  <c r="M86" i="24"/>
  <c r="L86" i="24"/>
  <c r="K86" i="24"/>
  <c r="I86" i="24"/>
  <c r="J86" i="24" s="1"/>
  <c r="N85" i="24"/>
  <c r="M85" i="24"/>
  <c r="L85" i="24"/>
  <c r="K85" i="24"/>
  <c r="I85" i="24"/>
  <c r="J85" i="24" s="1"/>
  <c r="N84" i="24"/>
  <c r="M84" i="24"/>
  <c r="L84" i="24"/>
  <c r="K84" i="24"/>
  <c r="I84" i="24"/>
  <c r="J84" i="24" s="1"/>
  <c r="N83" i="24"/>
  <c r="M83" i="24"/>
  <c r="L83" i="24"/>
  <c r="K83" i="24"/>
  <c r="I83" i="24"/>
  <c r="J83" i="24" s="1"/>
  <c r="N82" i="24"/>
  <c r="M82" i="24"/>
  <c r="L82" i="24"/>
  <c r="K82" i="24"/>
  <c r="I82" i="24"/>
  <c r="J82" i="24" s="1"/>
  <c r="N81" i="24"/>
  <c r="M81" i="24"/>
  <c r="L81" i="24"/>
  <c r="K81" i="24"/>
  <c r="J81" i="24"/>
  <c r="I81" i="24"/>
  <c r="N80" i="24"/>
  <c r="M80" i="24"/>
  <c r="L80" i="24"/>
  <c r="K80" i="24"/>
  <c r="J80" i="24"/>
  <c r="I80" i="24"/>
  <c r="N79" i="24"/>
  <c r="M79" i="24"/>
  <c r="L79" i="24"/>
  <c r="K79" i="24"/>
  <c r="I79" i="24"/>
  <c r="J79" i="24" s="1"/>
  <c r="N78" i="24"/>
  <c r="L78" i="24"/>
  <c r="M78" i="24" s="1"/>
  <c r="K78" i="24"/>
  <c r="J78" i="24"/>
  <c r="I78" i="24"/>
  <c r="N77" i="24"/>
  <c r="M77" i="24"/>
  <c r="L77" i="24"/>
  <c r="K77" i="24"/>
  <c r="I77" i="24"/>
  <c r="J77" i="24" s="1"/>
  <c r="N76" i="24"/>
  <c r="M76" i="24"/>
  <c r="L76" i="24"/>
  <c r="K76" i="24"/>
  <c r="I76" i="24"/>
  <c r="J76" i="24" s="1"/>
  <c r="N75" i="24"/>
  <c r="L75" i="24"/>
  <c r="M75" i="24" s="1"/>
  <c r="K75" i="24"/>
  <c r="I75" i="24"/>
  <c r="J75" i="24" s="1"/>
  <c r="N74" i="24"/>
  <c r="M74" i="24"/>
  <c r="L74" i="24"/>
  <c r="K74" i="24"/>
  <c r="I74" i="24"/>
  <c r="J74" i="24" s="1"/>
  <c r="N73" i="24"/>
  <c r="M73" i="24"/>
  <c r="L73" i="24"/>
  <c r="K73" i="24"/>
  <c r="I73" i="24"/>
  <c r="J73" i="24" s="1"/>
  <c r="N72" i="24"/>
  <c r="M72" i="24"/>
  <c r="L72" i="24"/>
  <c r="K72" i="24"/>
  <c r="I72" i="24"/>
  <c r="J72" i="24" s="1"/>
  <c r="N71" i="24"/>
  <c r="M71" i="24"/>
  <c r="L71" i="24"/>
  <c r="K71" i="24"/>
  <c r="I71" i="24"/>
  <c r="J71" i="24" s="1"/>
  <c r="N70" i="24"/>
  <c r="M70" i="24"/>
  <c r="L70" i="24"/>
  <c r="K70" i="24"/>
  <c r="I70" i="24"/>
  <c r="J70" i="24" s="1"/>
  <c r="N69" i="24"/>
  <c r="M69" i="24"/>
  <c r="L69" i="24"/>
  <c r="K69" i="24"/>
  <c r="J69" i="24"/>
  <c r="I69" i="24"/>
  <c r="N68" i="24"/>
  <c r="M68" i="24"/>
  <c r="L68" i="24"/>
  <c r="K68" i="24"/>
  <c r="I68" i="24"/>
  <c r="J68" i="24" s="1"/>
  <c r="N67" i="24"/>
  <c r="M67" i="24"/>
  <c r="L67" i="24"/>
  <c r="K67" i="24"/>
  <c r="I67" i="24"/>
  <c r="J67" i="24" s="1"/>
  <c r="N66" i="24"/>
  <c r="L66" i="24"/>
  <c r="M66" i="24" s="1"/>
  <c r="K66" i="24"/>
  <c r="I66" i="24"/>
  <c r="J66" i="24" s="1"/>
  <c r="N65" i="24"/>
  <c r="M65" i="24"/>
  <c r="L65" i="24"/>
  <c r="K65" i="24"/>
  <c r="I65" i="24"/>
  <c r="J65" i="24" s="1"/>
  <c r="N64" i="24"/>
  <c r="M64" i="24"/>
  <c r="L64" i="24"/>
  <c r="K64" i="24"/>
  <c r="I64" i="24"/>
  <c r="J64" i="24" s="1"/>
  <c r="N63" i="24"/>
  <c r="M63" i="24"/>
  <c r="L63" i="24"/>
  <c r="K63" i="24"/>
  <c r="J63" i="24"/>
  <c r="I63" i="24"/>
  <c r="N62" i="24"/>
  <c r="M62" i="24"/>
  <c r="L62" i="24"/>
  <c r="K62" i="24"/>
  <c r="I62" i="24"/>
  <c r="J62" i="24" s="1"/>
  <c r="N61" i="24"/>
  <c r="M61" i="24"/>
  <c r="L61" i="24"/>
  <c r="K61" i="24"/>
  <c r="J61" i="24"/>
  <c r="I61" i="24"/>
  <c r="N60" i="24"/>
  <c r="L60" i="24"/>
  <c r="M60" i="24" s="1"/>
  <c r="K60" i="24"/>
  <c r="I60" i="24"/>
  <c r="J60" i="24" s="1"/>
  <c r="N59" i="24"/>
  <c r="L59" i="24"/>
  <c r="M59" i="24" s="1"/>
  <c r="K59" i="24"/>
  <c r="I59" i="24"/>
  <c r="J59" i="24" s="1"/>
  <c r="N58" i="24"/>
  <c r="L58" i="24"/>
  <c r="M58" i="24" s="1"/>
  <c r="K58" i="24"/>
  <c r="J58" i="24"/>
  <c r="I58" i="24"/>
  <c r="N57" i="24"/>
  <c r="L57" i="24"/>
  <c r="M57" i="24" s="1"/>
  <c r="K57" i="24"/>
  <c r="J57" i="24"/>
  <c r="I57" i="24"/>
  <c r="N56" i="24"/>
  <c r="L56" i="24"/>
  <c r="M56" i="24" s="1"/>
  <c r="K56" i="24"/>
  <c r="I56" i="24"/>
  <c r="J56" i="24" s="1"/>
  <c r="N55" i="24"/>
  <c r="L55" i="24"/>
  <c r="M55" i="24" s="1"/>
  <c r="K55" i="24"/>
  <c r="J55" i="24"/>
  <c r="I55" i="24"/>
  <c r="N54" i="24"/>
  <c r="L54" i="24"/>
  <c r="M54" i="24" s="1"/>
  <c r="K54" i="24"/>
  <c r="I54" i="24"/>
  <c r="J54" i="24" s="1"/>
  <c r="N53" i="24"/>
  <c r="L53" i="24"/>
  <c r="M53" i="24" s="1"/>
  <c r="K53" i="24"/>
  <c r="I53" i="24"/>
  <c r="J53" i="24" s="1"/>
  <c r="N52" i="24"/>
  <c r="M52" i="24"/>
  <c r="L52" i="24"/>
  <c r="K52" i="24"/>
  <c r="J52" i="24"/>
  <c r="I52" i="24"/>
  <c r="N51" i="24"/>
  <c r="L51" i="24"/>
  <c r="M51" i="24" s="1"/>
  <c r="K51" i="24"/>
  <c r="J51" i="24"/>
  <c r="I51" i="24"/>
  <c r="N50" i="24"/>
  <c r="L50" i="24"/>
  <c r="M50" i="24" s="1"/>
  <c r="K50" i="24"/>
  <c r="I50" i="24"/>
  <c r="J50" i="24" s="1"/>
  <c r="N49" i="24"/>
  <c r="L49" i="24"/>
  <c r="M49" i="24" s="1"/>
  <c r="K49" i="24"/>
  <c r="J49" i="24"/>
  <c r="I49" i="24"/>
  <c r="N48" i="24"/>
  <c r="L48" i="24"/>
  <c r="M48" i="24" s="1"/>
  <c r="K48" i="24"/>
  <c r="I48" i="24"/>
  <c r="J48" i="24" s="1"/>
  <c r="N47" i="24"/>
  <c r="L47" i="24"/>
  <c r="M47" i="24" s="1"/>
  <c r="K47" i="24"/>
  <c r="I47" i="24"/>
  <c r="J47" i="24" s="1"/>
  <c r="N46" i="24"/>
  <c r="M46" i="24"/>
  <c r="L46" i="24"/>
  <c r="K46" i="24"/>
  <c r="J46" i="24"/>
  <c r="I46" i="24"/>
  <c r="N45" i="24"/>
  <c r="L45" i="24"/>
  <c r="M45" i="24" s="1"/>
  <c r="K45" i="24"/>
  <c r="I45" i="24"/>
  <c r="J45" i="24" s="1"/>
  <c r="N44" i="24"/>
  <c r="L44" i="24"/>
  <c r="M44" i="24" s="1"/>
  <c r="K44" i="24"/>
  <c r="I44" i="24"/>
  <c r="J44" i="24" s="1"/>
  <c r="N43" i="24"/>
  <c r="L43" i="24"/>
  <c r="M43" i="24" s="1"/>
  <c r="K43" i="24"/>
  <c r="J43" i="24"/>
  <c r="I43" i="24"/>
  <c r="N42" i="24"/>
  <c r="L42" i="24"/>
  <c r="M42" i="24" s="1"/>
  <c r="K42" i="24"/>
  <c r="I42" i="24"/>
  <c r="J42" i="24" s="1"/>
  <c r="N41" i="24"/>
  <c r="L41" i="24"/>
  <c r="M41" i="24" s="1"/>
  <c r="K41" i="24"/>
  <c r="I41" i="24"/>
  <c r="J41" i="24" s="1"/>
  <c r="N40" i="24"/>
  <c r="M40" i="24"/>
  <c r="L40" i="24"/>
  <c r="K40" i="24"/>
  <c r="J40" i="24"/>
  <c r="I40" i="24"/>
  <c r="N39" i="24"/>
  <c r="L39" i="24"/>
  <c r="M39" i="24" s="1"/>
  <c r="K39" i="24"/>
  <c r="I39" i="24"/>
  <c r="J39" i="24" s="1"/>
  <c r="N38" i="24"/>
  <c r="L38" i="24"/>
  <c r="M38" i="24" s="1"/>
  <c r="K38" i="24"/>
  <c r="I38" i="24"/>
  <c r="J38" i="24" s="1"/>
  <c r="N37" i="24"/>
  <c r="L37" i="24"/>
  <c r="M37" i="24" s="1"/>
  <c r="K37" i="24"/>
  <c r="J37" i="24"/>
  <c r="I37" i="24"/>
  <c r="N36" i="24"/>
  <c r="L36" i="24"/>
  <c r="M36" i="24" s="1"/>
  <c r="K36" i="24"/>
  <c r="J36" i="24"/>
  <c r="I36" i="24"/>
  <c r="N35" i="24"/>
  <c r="L35" i="24"/>
  <c r="M35" i="24" s="1"/>
  <c r="K35" i="24"/>
  <c r="I35" i="24"/>
  <c r="J35" i="24" s="1"/>
  <c r="N34" i="24"/>
  <c r="L34" i="24"/>
  <c r="M34" i="24" s="1"/>
  <c r="K34" i="24"/>
  <c r="J34" i="24"/>
  <c r="I34" i="24"/>
  <c r="N33" i="24"/>
  <c r="L33" i="24"/>
  <c r="M33" i="24" s="1"/>
  <c r="K33" i="24"/>
  <c r="I33" i="24"/>
  <c r="J33" i="24" s="1"/>
  <c r="N32" i="24"/>
  <c r="L32" i="24"/>
  <c r="M32" i="24" s="1"/>
  <c r="K32" i="24"/>
  <c r="I32" i="24"/>
  <c r="J32" i="24" s="1"/>
  <c r="N31" i="24"/>
  <c r="L31" i="24"/>
  <c r="M31" i="24" s="1"/>
  <c r="K31" i="24"/>
  <c r="J31" i="24"/>
  <c r="I31" i="24"/>
  <c r="N30" i="24"/>
  <c r="L30" i="24"/>
  <c r="M30" i="24" s="1"/>
  <c r="K30" i="24"/>
  <c r="I30" i="24"/>
  <c r="J30" i="24" s="1"/>
  <c r="N29" i="24"/>
  <c r="L29" i="24"/>
  <c r="M29" i="24" s="1"/>
  <c r="K29" i="24"/>
  <c r="I29" i="24"/>
  <c r="J29" i="24" s="1"/>
  <c r="N28" i="24"/>
  <c r="L28" i="24"/>
  <c r="M28" i="24" s="1"/>
  <c r="K28" i="24"/>
  <c r="J28" i="24"/>
  <c r="I28" i="24"/>
  <c r="N27" i="24"/>
  <c r="L27" i="24"/>
  <c r="M27" i="24" s="1"/>
  <c r="K27" i="24"/>
  <c r="J27" i="24"/>
  <c r="I27" i="24"/>
  <c r="N26" i="24"/>
  <c r="L26" i="24"/>
  <c r="M26" i="24" s="1"/>
  <c r="K26" i="24"/>
  <c r="I26" i="24"/>
  <c r="J26" i="24" s="1"/>
  <c r="N25" i="24"/>
  <c r="M25" i="24"/>
  <c r="L25" i="24"/>
  <c r="K25" i="24"/>
  <c r="J25" i="24"/>
  <c r="I25" i="24"/>
  <c r="N24" i="24"/>
  <c r="L24" i="24"/>
  <c r="M24" i="24" s="1"/>
  <c r="K24" i="24"/>
  <c r="I24" i="24"/>
  <c r="J24" i="24" s="1"/>
  <c r="N23" i="24"/>
  <c r="L23" i="24"/>
  <c r="M23" i="24" s="1"/>
  <c r="K23" i="24"/>
  <c r="I23" i="24"/>
  <c r="J23" i="24" s="1"/>
  <c r="N22" i="24"/>
  <c r="L22" i="24"/>
  <c r="M22" i="24" s="1"/>
  <c r="K22" i="24"/>
  <c r="J22" i="24"/>
  <c r="I22" i="24"/>
  <c r="N21" i="24"/>
  <c r="L21" i="24"/>
  <c r="M21" i="24" s="1"/>
  <c r="K21" i="24"/>
  <c r="J21" i="24"/>
  <c r="I21" i="24"/>
  <c r="N20" i="24"/>
  <c r="L20" i="24"/>
  <c r="M20" i="24" s="1"/>
  <c r="K20" i="24"/>
  <c r="I20" i="24"/>
  <c r="J20" i="24" s="1"/>
  <c r="N19" i="24"/>
  <c r="L19" i="24"/>
  <c r="M19" i="24" s="1"/>
  <c r="K19" i="24"/>
  <c r="J19" i="24"/>
  <c r="I19" i="24"/>
  <c r="N18" i="24"/>
  <c r="L18" i="24"/>
  <c r="M18" i="24" s="1"/>
  <c r="K18" i="24"/>
  <c r="I18" i="24"/>
  <c r="J18" i="24" s="1"/>
  <c r="N17" i="24"/>
  <c r="L17" i="24"/>
  <c r="M17" i="24" s="1"/>
  <c r="K17" i="24"/>
  <c r="I17" i="24"/>
  <c r="J17" i="24" s="1"/>
  <c r="N16" i="24"/>
  <c r="M16" i="24"/>
  <c r="L16" i="24"/>
  <c r="K16" i="24"/>
  <c r="J16" i="24"/>
  <c r="I16" i="24"/>
  <c r="N15" i="24"/>
  <c r="L15" i="24"/>
  <c r="M15" i="24" s="1"/>
  <c r="K15" i="24"/>
  <c r="J15" i="24"/>
  <c r="I15" i="24"/>
  <c r="N14" i="24"/>
  <c r="L14" i="24"/>
  <c r="M14" i="24" s="1"/>
  <c r="K14" i="24"/>
  <c r="I14" i="24"/>
  <c r="J14" i="24" s="1"/>
  <c r="N13" i="24"/>
  <c r="L13" i="24"/>
  <c r="M13" i="24" s="1"/>
  <c r="K13" i="24"/>
  <c r="J13" i="24"/>
  <c r="I13" i="24"/>
  <c r="N12" i="24"/>
  <c r="L12" i="24"/>
  <c r="M12" i="24" s="1"/>
  <c r="K12" i="24"/>
  <c r="I12" i="24"/>
  <c r="J12" i="24" s="1"/>
  <c r="N11" i="24"/>
  <c r="L11" i="24"/>
  <c r="M11" i="24" s="1"/>
  <c r="K11" i="24"/>
  <c r="I11" i="24"/>
  <c r="J11" i="24" s="1"/>
  <c r="N10" i="24"/>
  <c r="M10" i="24"/>
  <c r="L10" i="24"/>
  <c r="K10" i="24"/>
  <c r="J10" i="24"/>
  <c r="I10" i="24"/>
  <c r="N9" i="24"/>
  <c r="L9" i="24"/>
  <c r="M9" i="24" s="1"/>
  <c r="K9" i="24"/>
  <c r="I9" i="24"/>
  <c r="J9" i="24" s="1"/>
  <c r="N8" i="24"/>
  <c r="L8" i="24"/>
  <c r="M8" i="24" s="1"/>
  <c r="K8" i="24"/>
  <c r="I8" i="24"/>
  <c r="J8" i="24" s="1"/>
  <c r="N7" i="24"/>
  <c r="L7" i="24"/>
  <c r="M7" i="24" s="1"/>
  <c r="K7" i="24"/>
  <c r="J7" i="24"/>
  <c r="I7" i="24"/>
  <c r="N6" i="24"/>
  <c r="L6" i="24"/>
  <c r="M6" i="24" s="1"/>
  <c r="K6" i="24"/>
  <c r="I6" i="24"/>
  <c r="J6" i="24" s="1"/>
  <c r="N400" i="23"/>
  <c r="M400" i="23"/>
  <c r="L400" i="23"/>
  <c r="K400" i="23"/>
  <c r="I400" i="23"/>
  <c r="J400" i="23" s="1"/>
  <c r="N399" i="23"/>
  <c r="M399" i="23"/>
  <c r="L399" i="23"/>
  <c r="K399" i="23"/>
  <c r="I399" i="23"/>
  <c r="J399" i="23" s="1"/>
  <c r="N398" i="23"/>
  <c r="L398" i="23"/>
  <c r="M398" i="23" s="1"/>
  <c r="K398" i="23"/>
  <c r="I398" i="23"/>
  <c r="J398" i="23" s="1"/>
  <c r="N397" i="23"/>
  <c r="M397" i="23"/>
  <c r="L397" i="23"/>
  <c r="K397" i="23"/>
  <c r="J397" i="23"/>
  <c r="I397" i="23"/>
  <c r="N396" i="23"/>
  <c r="M396" i="23"/>
  <c r="L396" i="23"/>
  <c r="K396" i="23"/>
  <c r="I396" i="23"/>
  <c r="J396" i="23" s="1"/>
  <c r="N395" i="23"/>
  <c r="M395" i="23"/>
  <c r="L395" i="23"/>
  <c r="K395" i="23"/>
  <c r="I395" i="23"/>
  <c r="J395" i="23" s="1"/>
  <c r="N394" i="23"/>
  <c r="M394" i="23"/>
  <c r="L394" i="23"/>
  <c r="K394" i="23"/>
  <c r="I394" i="23"/>
  <c r="J394" i="23" s="1"/>
  <c r="N393" i="23"/>
  <c r="M393" i="23"/>
  <c r="L393" i="23"/>
  <c r="K393" i="23"/>
  <c r="I393" i="23"/>
  <c r="J393" i="23" s="1"/>
  <c r="N392" i="23"/>
  <c r="L392" i="23"/>
  <c r="M392" i="23" s="1"/>
  <c r="K392" i="23"/>
  <c r="I392" i="23"/>
  <c r="J392" i="23" s="1"/>
  <c r="N391" i="23"/>
  <c r="M391" i="23"/>
  <c r="L391" i="23"/>
  <c r="K391" i="23"/>
  <c r="I391" i="23"/>
  <c r="J391" i="23" s="1"/>
  <c r="N390" i="23"/>
  <c r="M390" i="23"/>
  <c r="L390" i="23"/>
  <c r="K390" i="23"/>
  <c r="J390" i="23"/>
  <c r="I390" i="23"/>
  <c r="N389" i="23"/>
  <c r="L389" i="23"/>
  <c r="M389" i="23" s="1"/>
  <c r="K389" i="23"/>
  <c r="I389" i="23"/>
  <c r="J389" i="23" s="1"/>
  <c r="N388" i="23"/>
  <c r="M388" i="23"/>
  <c r="L388" i="23"/>
  <c r="K388" i="23"/>
  <c r="I388" i="23"/>
  <c r="J388" i="23" s="1"/>
  <c r="N387" i="23"/>
  <c r="M387" i="23"/>
  <c r="L387" i="23"/>
  <c r="K387" i="23"/>
  <c r="I387" i="23"/>
  <c r="J387" i="23" s="1"/>
  <c r="N386" i="23"/>
  <c r="L386" i="23"/>
  <c r="M386" i="23" s="1"/>
  <c r="K386" i="23"/>
  <c r="J386" i="23"/>
  <c r="I386" i="23"/>
  <c r="N385" i="23"/>
  <c r="M385" i="23"/>
  <c r="L385" i="23"/>
  <c r="K385" i="23"/>
  <c r="J385" i="23"/>
  <c r="I385" i="23"/>
  <c r="N384" i="23"/>
  <c r="M384" i="23"/>
  <c r="L384" i="23"/>
  <c r="K384" i="23"/>
  <c r="J384" i="23"/>
  <c r="I384" i="23"/>
  <c r="N383" i="23"/>
  <c r="M383" i="23"/>
  <c r="L383" i="23"/>
  <c r="K383" i="23"/>
  <c r="I383" i="23"/>
  <c r="J383" i="23" s="1"/>
  <c r="N382" i="23"/>
  <c r="M382" i="23"/>
  <c r="L382" i="23"/>
  <c r="K382" i="23"/>
  <c r="I382" i="23"/>
  <c r="J382" i="23" s="1"/>
  <c r="N381" i="23"/>
  <c r="M381" i="23"/>
  <c r="L381" i="23"/>
  <c r="K381" i="23"/>
  <c r="I381" i="23"/>
  <c r="J381" i="23" s="1"/>
  <c r="N380" i="23"/>
  <c r="L380" i="23"/>
  <c r="M380" i="23" s="1"/>
  <c r="K380" i="23"/>
  <c r="J380" i="23"/>
  <c r="I380" i="23"/>
  <c r="N379" i="23"/>
  <c r="M379" i="23"/>
  <c r="L379" i="23"/>
  <c r="K379" i="23"/>
  <c r="J379" i="23"/>
  <c r="I379" i="23"/>
  <c r="N378" i="23"/>
  <c r="M378" i="23"/>
  <c r="L378" i="23"/>
  <c r="K378" i="23"/>
  <c r="I378" i="23"/>
  <c r="J378" i="23" s="1"/>
  <c r="N377" i="23"/>
  <c r="M377" i="23"/>
  <c r="L377" i="23"/>
  <c r="K377" i="23"/>
  <c r="I377" i="23"/>
  <c r="J377" i="23" s="1"/>
  <c r="N376" i="23"/>
  <c r="M376" i="23"/>
  <c r="L376" i="23"/>
  <c r="K376" i="23"/>
  <c r="I376" i="23"/>
  <c r="J376" i="23" s="1"/>
  <c r="N375" i="23"/>
  <c r="M375" i="23"/>
  <c r="L375" i="23"/>
  <c r="K375" i="23"/>
  <c r="I375" i="23"/>
  <c r="J375" i="23" s="1"/>
  <c r="N374" i="23"/>
  <c r="L374" i="23"/>
  <c r="M374" i="23" s="1"/>
  <c r="K374" i="23"/>
  <c r="I374" i="23"/>
  <c r="J374" i="23" s="1"/>
  <c r="N373" i="23"/>
  <c r="M373" i="23"/>
  <c r="L373" i="23"/>
  <c r="K373" i="23"/>
  <c r="I373" i="23"/>
  <c r="J373" i="23" s="1"/>
  <c r="N372" i="23"/>
  <c r="M372" i="23"/>
  <c r="L372" i="23"/>
  <c r="K372" i="23"/>
  <c r="I372" i="23"/>
  <c r="J372" i="23" s="1"/>
  <c r="N371" i="23"/>
  <c r="L371" i="23"/>
  <c r="M371" i="23" s="1"/>
  <c r="K371" i="23"/>
  <c r="J371" i="23"/>
  <c r="I371" i="23"/>
  <c r="N370" i="23"/>
  <c r="M370" i="23"/>
  <c r="L370" i="23"/>
  <c r="K370" i="23"/>
  <c r="I370" i="23"/>
  <c r="J370" i="23" s="1"/>
  <c r="N369" i="23"/>
  <c r="M369" i="23"/>
  <c r="L369" i="23"/>
  <c r="K369" i="23"/>
  <c r="I369" i="23"/>
  <c r="J369" i="23" s="1"/>
  <c r="N368" i="23"/>
  <c r="L368" i="23"/>
  <c r="M368" i="23" s="1"/>
  <c r="K368" i="23"/>
  <c r="J368" i="23"/>
  <c r="I368" i="23"/>
  <c r="N367" i="23"/>
  <c r="M367" i="23"/>
  <c r="L367" i="23"/>
  <c r="K367" i="23"/>
  <c r="I367" i="23"/>
  <c r="J367" i="23" s="1"/>
  <c r="N366" i="23"/>
  <c r="M366" i="23"/>
  <c r="L366" i="23"/>
  <c r="K366" i="23"/>
  <c r="J366" i="23"/>
  <c r="I366" i="23"/>
  <c r="N365" i="23"/>
  <c r="L365" i="23"/>
  <c r="M365" i="23" s="1"/>
  <c r="K365" i="23"/>
  <c r="I365" i="23"/>
  <c r="J365" i="23" s="1"/>
  <c r="N364" i="23"/>
  <c r="M364" i="23"/>
  <c r="L364" i="23"/>
  <c r="K364" i="23"/>
  <c r="I364" i="23"/>
  <c r="J364" i="23" s="1"/>
  <c r="N363" i="23"/>
  <c r="M363" i="23"/>
  <c r="L363" i="23"/>
  <c r="K363" i="23"/>
  <c r="I363" i="23"/>
  <c r="J363" i="23" s="1"/>
  <c r="N362" i="23"/>
  <c r="M362" i="23"/>
  <c r="L362" i="23"/>
  <c r="K362" i="23"/>
  <c r="I362" i="23"/>
  <c r="J362" i="23" s="1"/>
  <c r="N361" i="23"/>
  <c r="M361" i="23"/>
  <c r="L361" i="23"/>
  <c r="K361" i="23"/>
  <c r="J361" i="23"/>
  <c r="I361" i="23"/>
  <c r="N360" i="23"/>
  <c r="M360" i="23"/>
  <c r="L360" i="23"/>
  <c r="K360" i="23"/>
  <c r="I360" i="23"/>
  <c r="J360" i="23" s="1"/>
  <c r="N359" i="23"/>
  <c r="M359" i="23"/>
  <c r="L359" i="23"/>
  <c r="K359" i="23"/>
  <c r="J359" i="23"/>
  <c r="I359" i="23"/>
  <c r="N358" i="23"/>
  <c r="M358" i="23"/>
  <c r="L358" i="23"/>
  <c r="K358" i="23"/>
  <c r="I358" i="23"/>
  <c r="J358" i="23" s="1"/>
  <c r="N357" i="23"/>
  <c r="M357" i="23"/>
  <c r="L357" i="23"/>
  <c r="K357" i="23"/>
  <c r="I357" i="23"/>
  <c r="J357" i="23" s="1"/>
  <c r="N356" i="23"/>
  <c r="L356" i="23"/>
  <c r="M356" i="23" s="1"/>
  <c r="K356" i="23"/>
  <c r="I356" i="23"/>
  <c r="J356" i="23" s="1"/>
  <c r="N355" i="23"/>
  <c r="M355" i="23"/>
  <c r="L355" i="23"/>
  <c r="K355" i="23"/>
  <c r="I355" i="23"/>
  <c r="J355" i="23" s="1"/>
  <c r="N354" i="23"/>
  <c r="M354" i="23"/>
  <c r="L354" i="23"/>
  <c r="K354" i="23"/>
  <c r="I354" i="23"/>
  <c r="J354" i="23" s="1"/>
  <c r="N353" i="23"/>
  <c r="M353" i="23"/>
  <c r="L353" i="23"/>
  <c r="K353" i="23"/>
  <c r="J353" i="23"/>
  <c r="I353" i="23"/>
  <c r="N352" i="23"/>
  <c r="M352" i="23"/>
  <c r="L352" i="23"/>
  <c r="K352" i="23"/>
  <c r="I352" i="23"/>
  <c r="J352" i="23" s="1"/>
  <c r="N351" i="23"/>
  <c r="M351" i="23"/>
  <c r="L351" i="23"/>
  <c r="K351" i="23"/>
  <c r="I351" i="23"/>
  <c r="J351" i="23" s="1"/>
  <c r="N350" i="23"/>
  <c r="L350" i="23"/>
  <c r="M350" i="23" s="1"/>
  <c r="K350" i="23"/>
  <c r="J350" i="23"/>
  <c r="I350" i="23"/>
  <c r="N349" i="23"/>
  <c r="M349" i="23"/>
  <c r="L349" i="23"/>
  <c r="K349" i="23"/>
  <c r="I349" i="23"/>
  <c r="J349" i="23" s="1"/>
  <c r="N348" i="23"/>
  <c r="M348" i="23"/>
  <c r="L348" i="23"/>
  <c r="K348" i="23"/>
  <c r="J348" i="23"/>
  <c r="I348" i="23"/>
  <c r="N347" i="23"/>
  <c r="M347" i="23"/>
  <c r="L347" i="23"/>
  <c r="K347" i="23"/>
  <c r="I347" i="23"/>
  <c r="J347" i="23" s="1"/>
  <c r="N346" i="23"/>
  <c r="M346" i="23"/>
  <c r="L346" i="23"/>
  <c r="K346" i="23"/>
  <c r="I346" i="23"/>
  <c r="J346" i="23" s="1"/>
  <c r="N345" i="23"/>
  <c r="M345" i="23"/>
  <c r="L345" i="23"/>
  <c r="K345" i="23"/>
  <c r="I345" i="23"/>
  <c r="J345" i="23" s="1"/>
  <c r="N344" i="23"/>
  <c r="L344" i="23"/>
  <c r="M344" i="23" s="1"/>
  <c r="K344" i="23"/>
  <c r="I344" i="23"/>
  <c r="J344" i="23" s="1"/>
  <c r="N343" i="23"/>
  <c r="M343" i="23"/>
  <c r="L343" i="23"/>
  <c r="K343" i="23"/>
  <c r="J343" i="23"/>
  <c r="I343" i="23"/>
  <c r="N342" i="23"/>
  <c r="M342" i="23"/>
  <c r="L342" i="23"/>
  <c r="K342" i="23"/>
  <c r="I342" i="23"/>
  <c r="J342" i="23" s="1"/>
  <c r="N341" i="23"/>
  <c r="M341" i="23"/>
  <c r="L341" i="23"/>
  <c r="K341" i="23"/>
  <c r="I341" i="23"/>
  <c r="J341" i="23" s="1"/>
  <c r="N340" i="23"/>
  <c r="M340" i="23"/>
  <c r="L340" i="23"/>
  <c r="K340" i="23"/>
  <c r="I340" i="23"/>
  <c r="J340" i="23" s="1"/>
  <c r="N339" i="23"/>
  <c r="M339" i="23"/>
  <c r="L339" i="23"/>
  <c r="K339" i="23"/>
  <c r="I339" i="23"/>
  <c r="J339" i="23" s="1"/>
  <c r="N338" i="23"/>
  <c r="L338" i="23"/>
  <c r="M338" i="23" s="1"/>
  <c r="K338" i="23"/>
  <c r="I338" i="23"/>
  <c r="J338" i="23" s="1"/>
  <c r="N337" i="23"/>
  <c r="M337" i="23"/>
  <c r="L337" i="23"/>
  <c r="K337" i="23"/>
  <c r="I337" i="23"/>
  <c r="J337" i="23" s="1"/>
  <c r="N336" i="23"/>
  <c r="M336" i="23"/>
  <c r="L336" i="23"/>
  <c r="K336" i="23"/>
  <c r="J336" i="23"/>
  <c r="I336" i="23"/>
  <c r="N335" i="23"/>
  <c r="L335" i="23"/>
  <c r="M335" i="23" s="1"/>
  <c r="K335" i="23"/>
  <c r="I335" i="23"/>
  <c r="J335" i="23" s="1"/>
  <c r="N334" i="23"/>
  <c r="M334" i="23"/>
  <c r="L334" i="23"/>
  <c r="K334" i="23"/>
  <c r="I334" i="23"/>
  <c r="J334" i="23" s="1"/>
  <c r="N333" i="23"/>
  <c r="M333" i="23"/>
  <c r="L333" i="23"/>
  <c r="K333" i="23"/>
  <c r="I333" i="23"/>
  <c r="J333" i="23" s="1"/>
  <c r="N332" i="23"/>
  <c r="L332" i="23"/>
  <c r="M332" i="23" s="1"/>
  <c r="K332" i="23"/>
  <c r="J332" i="23"/>
  <c r="I332" i="23"/>
  <c r="N331" i="23"/>
  <c r="M331" i="23"/>
  <c r="L331" i="23"/>
  <c r="K331" i="23"/>
  <c r="J331" i="23"/>
  <c r="I331" i="23"/>
  <c r="N330" i="23"/>
  <c r="M330" i="23"/>
  <c r="L330" i="23"/>
  <c r="K330" i="23"/>
  <c r="J330" i="23"/>
  <c r="I330" i="23"/>
  <c r="N329" i="23"/>
  <c r="M329" i="23"/>
  <c r="L329" i="23"/>
  <c r="K329" i="23"/>
  <c r="I329" i="23"/>
  <c r="J329" i="23" s="1"/>
  <c r="N328" i="23"/>
  <c r="M328" i="23"/>
  <c r="L328" i="23"/>
  <c r="K328" i="23"/>
  <c r="I328" i="23"/>
  <c r="J328" i="23" s="1"/>
  <c r="N327" i="23"/>
  <c r="M327" i="23"/>
  <c r="L327" i="23"/>
  <c r="K327" i="23"/>
  <c r="I327" i="23"/>
  <c r="J327" i="23" s="1"/>
  <c r="N326" i="23"/>
  <c r="L326" i="23"/>
  <c r="M326" i="23" s="1"/>
  <c r="K326" i="23"/>
  <c r="J326" i="23"/>
  <c r="I326" i="23"/>
  <c r="N325" i="23"/>
  <c r="M325" i="23"/>
  <c r="L325" i="23"/>
  <c r="K325" i="23"/>
  <c r="J325" i="23"/>
  <c r="I325" i="23"/>
  <c r="N324" i="23"/>
  <c r="M324" i="23"/>
  <c r="L324" i="23"/>
  <c r="K324" i="23"/>
  <c r="I324" i="23"/>
  <c r="J324" i="23" s="1"/>
  <c r="N323" i="23"/>
  <c r="M323" i="23"/>
  <c r="L323" i="23"/>
  <c r="K323" i="23"/>
  <c r="J323" i="23"/>
  <c r="I323" i="23"/>
  <c r="N322" i="23"/>
  <c r="M322" i="23"/>
  <c r="L322" i="23"/>
  <c r="K322" i="23"/>
  <c r="I322" i="23"/>
  <c r="J322" i="23" s="1"/>
  <c r="N321" i="23"/>
  <c r="M321" i="23"/>
  <c r="L321" i="23"/>
  <c r="K321" i="23"/>
  <c r="I321" i="23"/>
  <c r="J321" i="23" s="1"/>
  <c r="N320" i="23"/>
  <c r="L320" i="23"/>
  <c r="M320" i="23" s="1"/>
  <c r="K320" i="23"/>
  <c r="I320" i="23"/>
  <c r="J320" i="23" s="1"/>
  <c r="N319" i="23"/>
  <c r="M319" i="23"/>
  <c r="L319" i="23"/>
  <c r="K319" i="23"/>
  <c r="I319" i="23"/>
  <c r="J319" i="23" s="1"/>
  <c r="N318" i="23"/>
  <c r="M318" i="23"/>
  <c r="L318" i="23"/>
  <c r="K318" i="23"/>
  <c r="J318" i="23"/>
  <c r="I318" i="23"/>
  <c r="N317" i="23"/>
  <c r="M317" i="23"/>
  <c r="L317" i="23"/>
  <c r="K317" i="23"/>
  <c r="J317" i="23"/>
  <c r="I317" i="23"/>
  <c r="N316" i="23"/>
  <c r="M316" i="23"/>
  <c r="L316" i="23"/>
  <c r="K316" i="23"/>
  <c r="I316" i="23"/>
  <c r="J316" i="23" s="1"/>
  <c r="N315" i="23"/>
  <c r="M315" i="23"/>
  <c r="L315" i="23"/>
  <c r="K315" i="23"/>
  <c r="I315" i="23"/>
  <c r="J315" i="23" s="1"/>
  <c r="N314" i="23"/>
  <c r="L314" i="23"/>
  <c r="M314" i="23" s="1"/>
  <c r="K314" i="23"/>
  <c r="J314" i="23"/>
  <c r="I314" i="23"/>
  <c r="N313" i="23"/>
  <c r="M313" i="23"/>
  <c r="L313" i="23"/>
  <c r="K313" i="23"/>
  <c r="I313" i="23"/>
  <c r="J313" i="23" s="1"/>
  <c r="N312" i="23"/>
  <c r="M312" i="23"/>
  <c r="L312" i="23"/>
  <c r="K312" i="23"/>
  <c r="J312" i="23"/>
  <c r="I312" i="23"/>
  <c r="N311" i="23"/>
  <c r="L311" i="23"/>
  <c r="M311" i="23" s="1"/>
  <c r="K311" i="23"/>
  <c r="I311" i="23"/>
  <c r="J311" i="23" s="1"/>
  <c r="N310" i="23"/>
  <c r="M310" i="23"/>
  <c r="L310" i="23"/>
  <c r="K310" i="23"/>
  <c r="I310" i="23"/>
  <c r="J310" i="23" s="1"/>
  <c r="N309" i="23"/>
  <c r="M309" i="23"/>
  <c r="L309" i="23"/>
  <c r="K309" i="23"/>
  <c r="I309" i="23"/>
  <c r="J309" i="23" s="1"/>
  <c r="N308" i="23"/>
  <c r="M308" i="23"/>
  <c r="L308" i="23"/>
  <c r="K308" i="23"/>
  <c r="I308" i="23"/>
  <c r="J308" i="23" s="1"/>
  <c r="N307" i="23"/>
  <c r="M307" i="23"/>
  <c r="L307" i="23"/>
  <c r="K307" i="23"/>
  <c r="J307" i="23"/>
  <c r="I307" i="23"/>
  <c r="N306" i="23"/>
  <c r="M306" i="23"/>
  <c r="L306" i="23"/>
  <c r="K306" i="23"/>
  <c r="I306" i="23"/>
  <c r="J306" i="23" s="1"/>
  <c r="N305" i="23"/>
  <c r="M305" i="23"/>
  <c r="L305" i="23"/>
  <c r="K305" i="23"/>
  <c r="J305" i="23"/>
  <c r="I305" i="23"/>
  <c r="N304" i="23"/>
  <c r="M304" i="23"/>
  <c r="L304" i="23"/>
  <c r="K304" i="23"/>
  <c r="I304" i="23"/>
  <c r="J304" i="23" s="1"/>
  <c r="N303" i="23"/>
  <c r="M303" i="23"/>
  <c r="L303" i="23"/>
  <c r="K303" i="23"/>
  <c r="I303" i="23"/>
  <c r="J303" i="23" s="1"/>
  <c r="N302" i="23"/>
  <c r="L302" i="23"/>
  <c r="M302" i="23" s="1"/>
  <c r="K302" i="23"/>
  <c r="I302" i="23"/>
  <c r="J302" i="23" s="1"/>
  <c r="N301" i="23"/>
  <c r="M301" i="23"/>
  <c r="L301" i="23"/>
  <c r="K301" i="23"/>
  <c r="I301" i="23"/>
  <c r="J301" i="23" s="1"/>
  <c r="N300" i="23"/>
  <c r="M300" i="23"/>
  <c r="L300" i="23"/>
  <c r="K300" i="23"/>
  <c r="I300" i="23"/>
  <c r="J300" i="23" s="1"/>
  <c r="N299" i="23"/>
  <c r="M299" i="23"/>
  <c r="L299" i="23"/>
  <c r="K299" i="23"/>
  <c r="I299" i="23"/>
  <c r="J299" i="23" s="1"/>
  <c r="N298" i="23"/>
  <c r="M298" i="23"/>
  <c r="L298" i="23"/>
  <c r="K298" i="23"/>
  <c r="I298" i="23"/>
  <c r="J298" i="23" s="1"/>
  <c r="N297" i="23"/>
  <c r="M297" i="23"/>
  <c r="L297" i="23"/>
  <c r="K297" i="23"/>
  <c r="I297" i="23"/>
  <c r="J297" i="23" s="1"/>
  <c r="N296" i="23"/>
  <c r="L296" i="23"/>
  <c r="M296" i="23" s="1"/>
  <c r="K296" i="23"/>
  <c r="J296" i="23"/>
  <c r="I296" i="23"/>
  <c r="N295" i="23"/>
  <c r="M295" i="23"/>
  <c r="L295" i="23"/>
  <c r="K295" i="23"/>
  <c r="I295" i="23"/>
  <c r="J295" i="23" s="1"/>
  <c r="N294" i="23"/>
  <c r="M294" i="23"/>
  <c r="L294" i="23"/>
  <c r="K294" i="23"/>
  <c r="J294" i="23"/>
  <c r="I294" i="23"/>
  <c r="N293" i="23"/>
  <c r="L293" i="23"/>
  <c r="M293" i="23" s="1"/>
  <c r="K293" i="23"/>
  <c r="I293" i="23"/>
  <c r="J293" i="23" s="1"/>
  <c r="N292" i="23"/>
  <c r="M292" i="23"/>
  <c r="L292" i="23"/>
  <c r="K292" i="23"/>
  <c r="J292" i="23"/>
  <c r="I292" i="23"/>
  <c r="N291" i="23"/>
  <c r="M291" i="23"/>
  <c r="L291" i="23"/>
  <c r="K291" i="23"/>
  <c r="I291" i="23"/>
  <c r="J291" i="23" s="1"/>
  <c r="N290" i="23"/>
  <c r="L290" i="23"/>
  <c r="M290" i="23" s="1"/>
  <c r="K290" i="23"/>
  <c r="I290" i="23"/>
  <c r="J290" i="23" s="1"/>
  <c r="N289" i="23"/>
  <c r="M289" i="23"/>
  <c r="L289" i="23"/>
  <c r="K289" i="23"/>
  <c r="J289" i="23"/>
  <c r="I289" i="23"/>
  <c r="N288" i="23"/>
  <c r="M288" i="23"/>
  <c r="L288" i="23"/>
  <c r="K288" i="23"/>
  <c r="I288" i="23"/>
  <c r="J288" i="23" s="1"/>
  <c r="N287" i="23"/>
  <c r="M287" i="23"/>
  <c r="L287" i="23"/>
  <c r="K287" i="23"/>
  <c r="I287" i="23"/>
  <c r="J287" i="23" s="1"/>
  <c r="N286" i="23"/>
  <c r="M286" i="23"/>
  <c r="L286" i="23"/>
  <c r="K286" i="23"/>
  <c r="I286" i="23"/>
  <c r="J286" i="23" s="1"/>
  <c r="N285" i="23"/>
  <c r="M285" i="23"/>
  <c r="L285" i="23"/>
  <c r="K285" i="23"/>
  <c r="I285" i="23"/>
  <c r="J285" i="23" s="1"/>
  <c r="N284" i="23"/>
  <c r="L284" i="23"/>
  <c r="M284" i="23" s="1"/>
  <c r="K284" i="23"/>
  <c r="I284" i="23"/>
  <c r="J284" i="23" s="1"/>
  <c r="N283" i="23"/>
  <c r="M283" i="23"/>
  <c r="L283" i="23"/>
  <c r="K283" i="23"/>
  <c r="I283" i="23"/>
  <c r="J283" i="23" s="1"/>
  <c r="N282" i="23"/>
  <c r="M282" i="23"/>
  <c r="L282" i="23"/>
  <c r="K282" i="23"/>
  <c r="J282" i="23"/>
  <c r="I282" i="23"/>
  <c r="N281" i="23"/>
  <c r="L281" i="23"/>
  <c r="M281" i="23" s="1"/>
  <c r="K281" i="23"/>
  <c r="I281" i="23"/>
  <c r="J281" i="23" s="1"/>
  <c r="N280" i="23"/>
  <c r="M280" i="23"/>
  <c r="L280" i="23"/>
  <c r="K280" i="23"/>
  <c r="I280" i="23"/>
  <c r="J280" i="23" s="1"/>
  <c r="N279" i="23"/>
  <c r="M279" i="23"/>
  <c r="L279" i="23"/>
  <c r="K279" i="23"/>
  <c r="J279" i="23"/>
  <c r="I279" i="23"/>
  <c r="N278" i="23"/>
  <c r="L278" i="23"/>
  <c r="M278" i="23" s="1"/>
  <c r="K278" i="23"/>
  <c r="J278" i="23"/>
  <c r="I278" i="23"/>
  <c r="N277" i="23"/>
  <c r="M277" i="23"/>
  <c r="L277" i="23"/>
  <c r="K277" i="23"/>
  <c r="J277" i="23"/>
  <c r="I277" i="23"/>
  <c r="N276" i="23"/>
  <c r="M276" i="23"/>
  <c r="L276" i="23"/>
  <c r="K276" i="23"/>
  <c r="J276" i="23"/>
  <c r="I276" i="23"/>
  <c r="N275" i="23"/>
  <c r="M275" i="23"/>
  <c r="L275" i="23"/>
  <c r="K275" i="23"/>
  <c r="I275" i="23"/>
  <c r="J275" i="23" s="1"/>
  <c r="N274" i="23"/>
  <c r="M274" i="23"/>
  <c r="L274" i="23"/>
  <c r="K274" i="23"/>
  <c r="I274" i="23"/>
  <c r="J274" i="23" s="1"/>
  <c r="N273" i="23"/>
  <c r="M273" i="23"/>
  <c r="L273" i="23"/>
  <c r="K273" i="23"/>
  <c r="I273" i="23"/>
  <c r="J273" i="23" s="1"/>
  <c r="N272" i="23"/>
  <c r="L272" i="23"/>
  <c r="M272" i="23" s="1"/>
  <c r="K272" i="23"/>
  <c r="J272" i="23"/>
  <c r="I272" i="23"/>
  <c r="N271" i="23"/>
  <c r="M271" i="23"/>
  <c r="L271" i="23"/>
  <c r="K271" i="23"/>
  <c r="J271" i="23"/>
  <c r="I271" i="23"/>
  <c r="N270" i="23"/>
  <c r="M270" i="23"/>
  <c r="L270" i="23"/>
  <c r="K270" i="23"/>
  <c r="I270" i="23"/>
  <c r="J270" i="23" s="1"/>
  <c r="N269" i="23"/>
  <c r="M269" i="23"/>
  <c r="L269" i="23"/>
  <c r="K269" i="23"/>
  <c r="I269" i="23"/>
  <c r="J269" i="23" s="1"/>
  <c r="N268" i="23"/>
  <c r="M268" i="23"/>
  <c r="L268" i="23"/>
  <c r="K268" i="23"/>
  <c r="I268" i="23"/>
  <c r="J268" i="23" s="1"/>
  <c r="N267" i="23"/>
  <c r="M267" i="23"/>
  <c r="L267" i="23"/>
  <c r="K267" i="23"/>
  <c r="I267" i="23"/>
  <c r="J267" i="23" s="1"/>
  <c r="N266" i="23"/>
  <c r="L266" i="23"/>
  <c r="M266" i="23" s="1"/>
  <c r="K266" i="23"/>
  <c r="I266" i="23"/>
  <c r="J266" i="23" s="1"/>
  <c r="N265" i="23"/>
  <c r="M265" i="23"/>
  <c r="L265" i="23"/>
  <c r="K265" i="23"/>
  <c r="I265" i="23"/>
  <c r="J265" i="23" s="1"/>
  <c r="N264" i="23"/>
  <c r="M264" i="23"/>
  <c r="L264" i="23"/>
  <c r="K264" i="23"/>
  <c r="I264" i="23"/>
  <c r="J264" i="23" s="1"/>
  <c r="N263" i="23"/>
  <c r="L263" i="23"/>
  <c r="M263" i="23" s="1"/>
  <c r="K263" i="23"/>
  <c r="J263" i="23"/>
  <c r="I263" i="23"/>
  <c r="N262" i="23"/>
  <c r="M262" i="23"/>
  <c r="L262" i="23"/>
  <c r="K262" i="23"/>
  <c r="J262" i="23"/>
  <c r="I262" i="23"/>
  <c r="N261" i="23"/>
  <c r="M261" i="23"/>
  <c r="L261" i="23"/>
  <c r="K261" i="23"/>
  <c r="I261" i="23"/>
  <c r="J261" i="23" s="1"/>
  <c r="N260" i="23"/>
  <c r="L260" i="23"/>
  <c r="M260" i="23" s="1"/>
  <c r="K260" i="23"/>
  <c r="J260" i="23"/>
  <c r="I260" i="23"/>
  <c r="N259" i="23"/>
  <c r="M259" i="23"/>
  <c r="L259" i="23"/>
  <c r="K259" i="23"/>
  <c r="J259" i="23"/>
  <c r="I259" i="23"/>
  <c r="N258" i="23"/>
  <c r="M258" i="23"/>
  <c r="L258" i="23"/>
  <c r="K258" i="23"/>
  <c r="J258" i="23"/>
  <c r="I258" i="23"/>
  <c r="N257" i="23"/>
  <c r="L257" i="23"/>
  <c r="M257" i="23" s="1"/>
  <c r="K257" i="23"/>
  <c r="I257" i="23"/>
  <c r="J257" i="23" s="1"/>
  <c r="N256" i="23"/>
  <c r="M256" i="23"/>
  <c r="L256" i="23"/>
  <c r="K256" i="23"/>
  <c r="I256" i="23"/>
  <c r="J256" i="23" s="1"/>
  <c r="N255" i="23"/>
  <c r="M255" i="23"/>
  <c r="L255" i="23"/>
  <c r="K255" i="23"/>
  <c r="I255" i="23"/>
  <c r="J255" i="23" s="1"/>
  <c r="N254" i="23"/>
  <c r="M254" i="23"/>
  <c r="L254" i="23"/>
  <c r="K254" i="23"/>
  <c r="I254" i="23"/>
  <c r="J254" i="23" s="1"/>
  <c r="N253" i="23"/>
  <c r="M253" i="23"/>
  <c r="L253" i="23"/>
  <c r="K253" i="23"/>
  <c r="J253" i="23"/>
  <c r="I253" i="23"/>
  <c r="N252" i="23"/>
  <c r="M252" i="23"/>
  <c r="L252" i="23"/>
  <c r="K252" i="23"/>
  <c r="J252" i="23"/>
  <c r="I252" i="23"/>
  <c r="N251" i="23"/>
  <c r="M251" i="23"/>
  <c r="L251" i="23"/>
  <c r="K251" i="23"/>
  <c r="J251" i="23"/>
  <c r="I251" i="23"/>
  <c r="N250" i="23"/>
  <c r="M250" i="23"/>
  <c r="L250" i="23"/>
  <c r="K250" i="23"/>
  <c r="I250" i="23"/>
  <c r="J250" i="23" s="1"/>
  <c r="N249" i="23"/>
  <c r="M249" i="23"/>
  <c r="L249" i="23"/>
  <c r="K249" i="23"/>
  <c r="I249" i="23"/>
  <c r="J249" i="23" s="1"/>
  <c r="N248" i="23"/>
  <c r="L248" i="23"/>
  <c r="M248" i="23" s="1"/>
  <c r="K248" i="23"/>
  <c r="I248" i="23"/>
  <c r="J248" i="23" s="1"/>
  <c r="N247" i="23"/>
  <c r="M247" i="23"/>
  <c r="L247" i="23"/>
  <c r="K247" i="23"/>
  <c r="I247" i="23"/>
  <c r="J247" i="23" s="1"/>
  <c r="N246" i="23"/>
  <c r="M246" i="23"/>
  <c r="L246" i="23"/>
  <c r="K246" i="23"/>
  <c r="I246" i="23"/>
  <c r="J246" i="23" s="1"/>
  <c r="N245" i="23"/>
  <c r="M245" i="23"/>
  <c r="L245" i="23"/>
  <c r="K245" i="23"/>
  <c r="I245" i="23"/>
  <c r="J245" i="23" s="1"/>
  <c r="N244" i="23"/>
  <c r="M244" i="23"/>
  <c r="L244" i="23"/>
  <c r="K244" i="23"/>
  <c r="I244" i="23"/>
  <c r="J244" i="23" s="1"/>
  <c r="N243" i="23"/>
  <c r="M243" i="23"/>
  <c r="L243" i="23"/>
  <c r="K243" i="23"/>
  <c r="I243" i="23"/>
  <c r="J243" i="23" s="1"/>
  <c r="N242" i="23"/>
  <c r="L242" i="23"/>
  <c r="M242" i="23" s="1"/>
  <c r="K242" i="23"/>
  <c r="J242" i="23"/>
  <c r="I242" i="23"/>
  <c r="N241" i="23"/>
  <c r="M241" i="23"/>
  <c r="L241" i="23"/>
  <c r="K241" i="23"/>
  <c r="I241" i="23"/>
  <c r="J241" i="23" s="1"/>
  <c r="N240" i="23"/>
  <c r="M240" i="23"/>
  <c r="L240" i="23"/>
  <c r="K240" i="23"/>
  <c r="J240" i="23"/>
  <c r="I240" i="23"/>
  <c r="N239" i="23"/>
  <c r="L239" i="23"/>
  <c r="M239" i="23" s="1"/>
  <c r="K239" i="23"/>
  <c r="J239" i="23"/>
  <c r="I239" i="23"/>
  <c r="N238" i="23"/>
  <c r="M238" i="23"/>
  <c r="L238" i="23"/>
  <c r="K238" i="23"/>
  <c r="I238" i="23"/>
  <c r="J238" i="23" s="1"/>
  <c r="N237" i="23"/>
  <c r="M237" i="23"/>
  <c r="L237" i="23"/>
  <c r="K237" i="23"/>
  <c r="I237" i="23"/>
  <c r="J237" i="23" s="1"/>
  <c r="N236" i="23"/>
  <c r="L236" i="23"/>
  <c r="M236" i="23" s="1"/>
  <c r="K236" i="23"/>
  <c r="J236" i="23"/>
  <c r="I236" i="23"/>
  <c r="N235" i="23"/>
  <c r="M235" i="23"/>
  <c r="L235" i="23"/>
  <c r="K235" i="23"/>
  <c r="J235" i="23"/>
  <c r="I235" i="23"/>
  <c r="N234" i="23"/>
  <c r="M234" i="23"/>
  <c r="L234" i="23"/>
  <c r="K234" i="23"/>
  <c r="I234" i="23"/>
  <c r="J234" i="23" s="1"/>
  <c r="N233" i="23"/>
  <c r="L233" i="23"/>
  <c r="M233" i="23" s="1"/>
  <c r="K233" i="23"/>
  <c r="J233" i="23"/>
  <c r="I233" i="23"/>
  <c r="N232" i="23"/>
  <c r="L232" i="23"/>
  <c r="M232" i="23" s="1"/>
  <c r="K232" i="23"/>
  <c r="I232" i="23"/>
  <c r="J232" i="23" s="1"/>
  <c r="N231" i="23"/>
  <c r="M231" i="23"/>
  <c r="L231" i="23"/>
  <c r="K231" i="23"/>
  <c r="J231" i="23"/>
  <c r="I231" i="23"/>
  <c r="N230" i="23"/>
  <c r="M230" i="23"/>
  <c r="L230" i="23"/>
  <c r="K230" i="23"/>
  <c r="I230" i="23"/>
  <c r="J230" i="23" s="1"/>
  <c r="N229" i="23"/>
  <c r="M229" i="23"/>
  <c r="L229" i="23"/>
  <c r="K229" i="23"/>
  <c r="J229" i="23"/>
  <c r="I229" i="23"/>
  <c r="N228" i="23"/>
  <c r="M228" i="23"/>
  <c r="L228" i="23"/>
  <c r="K228" i="23"/>
  <c r="I228" i="23"/>
  <c r="J228" i="23" s="1"/>
  <c r="N227" i="23"/>
  <c r="L227" i="23"/>
  <c r="M227" i="23" s="1"/>
  <c r="K227" i="23"/>
  <c r="J227" i="23"/>
  <c r="I227" i="23"/>
  <c r="N226" i="23"/>
  <c r="M226" i="23"/>
  <c r="L226" i="23"/>
  <c r="K226" i="23"/>
  <c r="I226" i="23"/>
  <c r="J226" i="23" s="1"/>
  <c r="N225" i="23"/>
  <c r="M225" i="23"/>
  <c r="L225" i="23"/>
  <c r="K225" i="23"/>
  <c r="I225" i="23"/>
  <c r="J225" i="23" s="1"/>
  <c r="N224" i="23"/>
  <c r="M224" i="23"/>
  <c r="L224" i="23"/>
  <c r="K224" i="23"/>
  <c r="I224" i="23"/>
  <c r="J224" i="23" s="1"/>
  <c r="N223" i="23"/>
  <c r="M223" i="23"/>
  <c r="L223" i="23"/>
  <c r="K223" i="23"/>
  <c r="I223" i="23"/>
  <c r="J223" i="23" s="1"/>
  <c r="N222" i="23"/>
  <c r="M222" i="23"/>
  <c r="L222" i="23"/>
  <c r="K222" i="23"/>
  <c r="J222" i="23"/>
  <c r="I222" i="23"/>
  <c r="N221" i="23"/>
  <c r="M221" i="23"/>
  <c r="L221" i="23"/>
  <c r="K221" i="23"/>
  <c r="I221" i="23"/>
  <c r="J221" i="23" s="1"/>
  <c r="N220" i="23"/>
  <c r="L220" i="23"/>
  <c r="M220" i="23" s="1"/>
  <c r="K220" i="23"/>
  <c r="J220" i="23"/>
  <c r="I220" i="23"/>
  <c r="N219" i="23"/>
  <c r="M219" i="23"/>
  <c r="L219" i="23"/>
  <c r="K219" i="23"/>
  <c r="J219" i="23"/>
  <c r="I219" i="23"/>
  <c r="N218" i="23"/>
  <c r="L218" i="23"/>
  <c r="M218" i="23" s="1"/>
  <c r="K218" i="23"/>
  <c r="J218" i="23"/>
  <c r="I218" i="23"/>
  <c r="N217" i="23"/>
  <c r="L217" i="23"/>
  <c r="M217" i="23" s="1"/>
  <c r="K217" i="23"/>
  <c r="J217" i="23"/>
  <c r="I217" i="23"/>
  <c r="N216" i="23"/>
  <c r="M216" i="23"/>
  <c r="L216" i="23"/>
  <c r="K216" i="23"/>
  <c r="I216" i="23"/>
  <c r="J216" i="23" s="1"/>
  <c r="N215" i="23"/>
  <c r="M215" i="23"/>
  <c r="L215" i="23"/>
  <c r="K215" i="23"/>
  <c r="I215" i="23"/>
  <c r="J215" i="23" s="1"/>
  <c r="N214" i="23"/>
  <c r="M214" i="23"/>
  <c r="L214" i="23"/>
  <c r="K214" i="23"/>
  <c r="I214" i="23"/>
  <c r="J214" i="23" s="1"/>
  <c r="N213" i="23"/>
  <c r="M213" i="23"/>
  <c r="L213" i="23"/>
  <c r="K213" i="23"/>
  <c r="J213" i="23"/>
  <c r="I213" i="23"/>
  <c r="N212" i="23"/>
  <c r="M212" i="23"/>
  <c r="L212" i="23"/>
  <c r="K212" i="23"/>
  <c r="J212" i="23"/>
  <c r="I212" i="23"/>
  <c r="N211" i="23"/>
  <c r="L211" i="23"/>
  <c r="M211" i="23" s="1"/>
  <c r="K211" i="23"/>
  <c r="J211" i="23"/>
  <c r="I211" i="23"/>
  <c r="N210" i="23"/>
  <c r="M210" i="23"/>
  <c r="L210" i="23"/>
  <c r="K210" i="23"/>
  <c r="I210" i="23"/>
  <c r="J210" i="23" s="1"/>
  <c r="N209" i="23"/>
  <c r="L209" i="23"/>
  <c r="M209" i="23" s="1"/>
  <c r="K209" i="23"/>
  <c r="I209" i="23"/>
  <c r="J209" i="23" s="1"/>
  <c r="N208" i="23"/>
  <c r="L208" i="23"/>
  <c r="M208" i="23" s="1"/>
  <c r="K208" i="23"/>
  <c r="I208" i="23"/>
  <c r="J208" i="23" s="1"/>
  <c r="N207" i="23"/>
  <c r="M207" i="23"/>
  <c r="L207" i="23"/>
  <c r="K207" i="23"/>
  <c r="I207" i="23"/>
  <c r="J207" i="23" s="1"/>
  <c r="N206" i="23"/>
  <c r="M206" i="23"/>
  <c r="L206" i="23"/>
  <c r="K206" i="23"/>
  <c r="J206" i="23"/>
  <c r="I206" i="23"/>
  <c r="N205" i="23"/>
  <c r="L205" i="23"/>
  <c r="M205" i="23" s="1"/>
  <c r="K205" i="23"/>
  <c r="I205" i="23"/>
  <c r="J205" i="23" s="1"/>
  <c r="N204" i="23"/>
  <c r="M204" i="23"/>
  <c r="L204" i="23"/>
  <c r="K204" i="23"/>
  <c r="J204" i="23"/>
  <c r="I204" i="23"/>
  <c r="N203" i="23"/>
  <c r="L203" i="23"/>
  <c r="M203" i="23" s="1"/>
  <c r="K203" i="23"/>
  <c r="J203" i="23"/>
  <c r="I203" i="23"/>
  <c r="N202" i="23"/>
  <c r="M202" i="23"/>
  <c r="L202" i="23"/>
  <c r="K202" i="23"/>
  <c r="I202" i="23"/>
  <c r="J202" i="23" s="1"/>
  <c r="N201" i="23"/>
  <c r="M201" i="23"/>
  <c r="L201" i="23"/>
  <c r="K201" i="23"/>
  <c r="J201" i="23"/>
  <c r="I201" i="23"/>
  <c r="N200" i="23"/>
  <c r="M200" i="23"/>
  <c r="L200" i="23"/>
  <c r="K200" i="23"/>
  <c r="J200" i="23"/>
  <c r="I200" i="23"/>
  <c r="N199" i="23"/>
  <c r="L199" i="23"/>
  <c r="M199" i="23" s="1"/>
  <c r="K199" i="23"/>
  <c r="I199" i="23"/>
  <c r="J199" i="23" s="1"/>
  <c r="N198" i="23"/>
  <c r="M198" i="23"/>
  <c r="L198" i="23"/>
  <c r="K198" i="23"/>
  <c r="I198" i="23"/>
  <c r="J198" i="23" s="1"/>
  <c r="N197" i="23"/>
  <c r="L197" i="23"/>
  <c r="M197" i="23" s="1"/>
  <c r="K197" i="23"/>
  <c r="I197" i="23"/>
  <c r="J197" i="23" s="1"/>
  <c r="N196" i="23"/>
  <c r="L196" i="23"/>
  <c r="M196" i="23" s="1"/>
  <c r="K196" i="23"/>
  <c r="I196" i="23"/>
  <c r="J196" i="23" s="1"/>
  <c r="N195" i="23"/>
  <c r="M195" i="23"/>
  <c r="L195" i="23"/>
  <c r="K195" i="23"/>
  <c r="J195" i="23"/>
  <c r="I195" i="23"/>
  <c r="N194" i="23"/>
  <c r="M194" i="23"/>
  <c r="L194" i="23"/>
  <c r="K194" i="23"/>
  <c r="I194" i="23"/>
  <c r="J194" i="23" s="1"/>
  <c r="N193" i="23"/>
  <c r="M193" i="23"/>
  <c r="L193" i="23"/>
  <c r="K193" i="23"/>
  <c r="I193" i="23"/>
  <c r="J193" i="23" s="1"/>
  <c r="N192" i="23"/>
  <c r="M192" i="23"/>
  <c r="L192" i="23"/>
  <c r="K192" i="23"/>
  <c r="I192" i="23"/>
  <c r="J192" i="23" s="1"/>
  <c r="N191" i="23"/>
  <c r="M191" i="23"/>
  <c r="L191" i="23"/>
  <c r="K191" i="23"/>
  <c r="J191" i="23"/>
  <c r="I191" i="23"/>
  <c r="N190" i="23"/>
  <c r="L190" i="23"/>
  <c r="M190" i="23" s="1"/>
  <c r="K190" i="23"/>
  <c r="I190" i="23"/>
  <c r="J190" i="23" s="1"/>
  <c r="N189" i="23"/>
  <c r="M189" i="23"/>
  <c r="L189" i="23"/>
  <c r="K189" i="23"/>
  <c r="J189" i="23"/>
  <c r="I189" i="23"/>
  <c r="N188" i="23"/>
  <c r="L188" i="23"/>
  <c r="M188" i="23" s="1"/>
  <c r="K188" i="23"/>
  <c r="J188" i="23"/>
  <c r="I188" i="23"/>
  <c r="N187" i="23"/>
  <c r="L187" i="23"/>
  <c r="M187" i="23" s="1"/>
  <c r="K187" i="23"/>
  <c r="I187" i="23"/>
  <c r="J187" i="23" s="1"/>
  <c r="N186" i="23"/>
  <c r="M186" i="23"/>
  <c r="L186" i="23"/>
  <c r="K186" i="23"/>
  <c r="J186" i="23"/>
  <c r="I186" i="23"/>
  <c r="N185" i="23"/>
  <c r="L185" i="23"/>
  <c r="M185" i="23" s="1"/>
  <c r="K185" i="23"/>
  <c r="I185" i="23"/>
  <c r="J185" i="23" s="1"/>
  <c r="N184" i="23"/>
  <c r="M184" i="23"/>
  <c r="L184" i="23"/>
  <c r="K184" i="23"/>
  <c r="J184" i="23"/>
  <c r="I184" i="23"/>
  <c r="N183" i="23"/>
  <c r="M183" i="23"/>
  <c r="L183" i="23"/>
  <c r="K183" i="23"/>
  <c r="J183" i="23"/>
  <c r="I183" i="23"/>
  <c r="N182" i="23"/>
  <c r="L182" i="23"/>
  <c r="M182" i="23" s="1"/>
  <c r="K182" i="23"/>
  <c r="I182" i="23"/>
  <c r="J182" i="23" s="1"/>
  <c r="N181" i="23"/>
  <c r="L181" i="23"/>
  <c r="M181" i="23" s="1"/>
  <c r="K181" i="23"/>
  <c r="I181" i="23"/>
  <c r="J181" i="23" s="1"/>
  <c r="N180" i="23"/>
  <c r="M180" i="23"/>
  <c r="L180" i="23"/>
  <c r="K180" i="23"/>
  <c r="I180" i="23"/>
  <c r="J180" i="23" s="1"/>
  <c r="N179" i="23"/>
  <c r="M179" i="23"/>
  <c r="L179" i="23"/>
  <c r="K179" i="23"/>
  <c r="J179" i="23"/>
  <c r="I179" i="23"/>
  <c r="N178" i="23"/>
  <c r="L178" i="23"/>
  <c r="M178" i="23" s="1"/>
  <c r="K178" i="23"/>
  <c r="J178" i="23"/>
  <c r="I178" i="23"/>
  <c r="N177" i="23"/>
  <c r="M177" i="23"/>
  <c r="L177" i="23"/>
  <c r="K177" i="23"/>
  <c r="I177" i="23"/>
  <c r="J177" i="23" s="1"/>
  <c r="N176" i="23"/>
  <c r="M176" i="23"/>
  <c r="L176" i="23"/>
  <c r="K176" i="23"/>
  <c r="I176" i="23"/>
  <c r="J176" i="23" s="1"/>
  <c r="N175" i="23"/>
  <c r="M175" i="23"/>
  <c r="L175" i="23"/>
  <c r="K175" i="23"/>
  <c r="J175" i="23"/>
  <c r="I175" i="23"/>
  <c r="N174" i="23"/>
  <c r="M174" i="23"/>
  <c r="L174" i="23"/>
  <c r="K174" i="23"/>
  <c r="J174" i="23"/>
  <c r="I174" i="23"/>
  <c r="N173" i="23"/>
  <c r="L173" i="23"/>
  <c r="M173" i="23" s="1"/>
  <c r="K173" i="23"/>
  <c r="I173" i="23"/>
  <c r="J173" i="23" s="1"/>
  <c r="N172" i="23"/>
  <c r="L172" i="23"/>
  <c r="M172" i="23" s="1"/>
  <c r="K172" i="23"/>
  <c r="I172" i="23"/>
  <c r="J172" i="23" s="1"/>
  <c r="N171" i="23"/>
  <c r="M171" i="23"/>
  <c r="L171" i="23"/>
  <c r="K171" i="23"/>
  <c r="I171" i="23"/>
  <c r="J171" i="23" s="1"/>
  <c r="N170" i="23"/>
  <c r="M170" i="23"/>
  <c r="L170" i="23"/>
  <c r="K170" i="23"/>
  <c r="J170" i="23"/>
  <c r="I170" i="23"/>
  <c r="N169" i="23"/>
  <c r="L169" i="23"/>
  <c r="M169" i="23" s="1"/>
  <c r="K169" i="23"/>
  <c r="J169" i="23"/>
  <c r="I169" i="23"/>
  <c r="N168" i="23"/>
  <c r="M168" i="23"/>
  <c r="L168" i="23"/>
  <c r="K168" i="23"/>
  <c r="I168" i="23"/>
  <c r="J168" i="23" s="1"/>
  <c r="N167" i="23"/>
  <c r="L167" i="23"/>
  <c r="M167" i="23" s="1"/>
  <c r="K167" i="23"/>
  <c r="J167" i="23"/>
  <c r="I167" i="23"/>
  <c r="N166" i="23"/>
  <c r="L166" i="23"/>
  <c r="M166" i="23" s="1"/>
  <c r="K166" i="23"/>
  <c r="I166" i="23"/>
  <c r="J166" i="23" s="1"/>
  <c r="N165" i="23"/>
  <c r="M165" i="23"/>
  <c r="L165" i="23"/>
  <c r="K165" i="23"/>
  <c r="J165" i="23"/>
  <c r="I165" i="23"/>
  <c r="N164" i="23"/>
  <c r="L164" i="23"/>
  <c r="M164" i="23" s="1"/>
  <c r="K164" i="23"/>
  <c r="I164" i="23"/>
  <c r="J164" i="23" s="1"/>
  <c r="N163" i="23"/>
  <c r="M163" i="23"/>
  <c r="L163" i="23"/>
  <c r="K163" i="23"/>
  <c r="J163" i="23"/>
  <c r="I163" i="23"/>
  <c r="N162" i="23"/>
  <c r="M162" i="23"/>
  <c r="L162" i="23"/>
  <c r="K162" i="23"/>
  <c r="I162" i="23"/>
  <c r="J162" i="23" s="1"/>
  <c r="N161" i="23"/>
  <c r="L161" i="23"/>
  <c r="M161" i="23" s="1"/>
  <c r="K161" i="23"/>
  <c r="J161" i="23"/>
  <c r="I161" i="23"/>
  <c r="N160" i="23"/>
  <c r="L160" i="23"/>
  <c r="M160" i="23" s="1"/>
  <c r="K160" i="23"/>
  <c r="J160" i="23"/>
  <c r="I160" i="23"/>
  <c r="N159" i="23"/>
  <c r="M159" i="23"/>
  <c r="L159" i="23"/>
  <c r="K159" i="23"/>
  <c r="J159" i="23"/>
  <c r="I159" i="23"/>
  <c r="N158" i="23"/>
  <c r="L158" i="23"/>
  <c r="M158" i="23" s="1"/>
  <c r="K158" i="23"/>
  <c r="J158" i="23"/>
  <c r="I158" i="23"/>
  <c r="N157" i="23"/>
  <c r="M157" i="23"/>
  <c r="L157" i="23"/>
  <c r="K157" i="23"/>
  <c r="J157" i="23"/>
  <c r="I157" i="23"/>
  <c r="N156" i="23"/>
  <c r="M156" i="23"/>
  <c r="L156" i="23"/>
  <c r="K156" i="23"/>
  <c r="I156" i="23"/>
  <c r="J156" i="23" s="1"/>
  <c r="N155" i="23"/>
  <c r="M155" i="23"/>
  <c r="L155" i="23"/>
  <c r="K155" i="23"/>
  <c r="I155" i="23"/>
  <c r="J155" i="23" s="1"/>
  <c r="N154" i="23"/>
  <c r="L154" i="23"/>
  <c r="M154" i="23" s="1"/>
  <c r="K154" i="23"/>
  <c r="I154" i="23"/>
  <c r="J154" i="23" s="1"/>
  <c r="N153" i="23"/>
  <c r="M153" i="23"/>
  <c r="L153" i="23"/>
  <c r="K153" i="23"/>
  <c r="J153" i="23"/>
  <c r="I153" i="23"/>
  <c r="N152" i="23"/>
  <c r="L152" i="23"/>
  <c r="M152" i="23" s="1"/>
  <c r="K152" i="23"/>
  <c r="J152" i="23"/>
  <c r="I152" i="23"/>
  <c r="N151" i="23"/>
  <c r="M151" i="23"/>
  <c r="L151" i="23"/>
  <c r="K151" i="23"/>
  <c r="I151" i="23"/>
  <c r="J151" i="23" s="1"/>
  <c r="N150" i="23"/>
  <c r="M150" i="23"/>
  <c r="L150" i="23"/>
  <c r="K150" i="23"/>
  <c r="I150" i="23"/>
  <c r="J150" i="23" s="1"/>
  <c r="N149" i="23"/>
  <c r="L149" i="23"/>
  <c r="M149" i="23" s="1"/>
  <c r="K149" i="23"/>
  <c r="J149" i="23"/>
  <c r="I149" i="23"/>
  <c r="N148" i="23"/>
  <c r="L148" i="23"/>
  <c r="M148" i="23" s="1"/>
  <c r="K148" i="23"/>
  <c r="J148" i="23"/>
  <c r="I148" i="23"/>
  <c r="N147" i="23"/>
  <c r="M147" i="23"/>
  <c r="L147" i="23"/>
  <c r="K147" i="23"/>
  <c r="I147" i="23"/>
  <c r="J147" i="23" s="1"/>
  <c r="N146" i="23"/>
  <c r="L146" i="23"/>
  <c r="M146" i="23" s="1"/>
  <c r="K146" i="23"/>
  <c r="I146" i="23"/>
  <c r="J146" i="23" s="1"/>
  <c r="N145" i="23"/>
  <c r="L145" i="23"/>
  <c r="M145" i="23" s="1"/>
  <c r="K145" i="23"/>
  <c r="J145" i="23"/>
  <c r="I145" i="23"/>
  <c r="N144" i="23"/>
  <c r="L144" i="23"/>
  <c r="M144" i="23" s="1"/>
  <c r="K144" i="23"/>
  <c r="J144" i="23"/>
  <c r="I144" i="23"/>
  <c r="N143" i="23"/>
  <c r="L143" i="23"/>
  <c r="M143" i="23" s="1"/>
  <c r="K143" i="23"/>
  <c r="I143" i="23"/>
  <c r="J143" i="23" s="1"/>
  <c r="N142" i="23"/>
  <c r="M142" i="23"/>
  <c r="L142" i="23"/>
  <c r="K142" i="23"/>
  <c r="J142" i="23"/>
  <c r="I142" i="23"/>
  <c r="N141" i="23"/>
  <c r="L141" i="23"/>
  <c r="M141" i="23" s="1"/>
  <c r="K141" i="23"/>
  <c r="J141" i="23"/>
  <c r="I141" i="23"/>
  <c r="N140" i="23"/>
  <c r="L140" i="23"/>
  <c r="M140" i="23" s="1"/>
  <c r="K140" i="23"/>
  <c r="I140" i="23"/>
  <c r="J140" i="23" s="1"/>
  <c r="N139" i="23"/>
  <c r="M139" i="23"/>
  <c r="L139" i="23"/>
  <c r="K139" i="23"/>
  <c r="J139" i="23"/>
  <c r="I139" i="23"/>
  <c r="N138" i="23"/>
  <c r="L138" i="23"/>
  <c r="M138" i="23" s="1"/>
  <c r="K138" i="23"/>
  <c r="J138" i="23"/>
  <c r="I138" i="23"/>
  <c r="N137" i="23"/>
  <c r="L137" i="23"/>
  <c r="M137" i="23" s="1"/>
  <c r="K137" i="23"/>
  <c r="J137" i="23"/>
  <c r="I137" i="23"/>
  <c r="N136" i="23"/>
  <c r="M136" i="23"/>
  <c r="L136" i="23"/>
  <c r="K136" i="23"/>
  <c r="J136" i="23"/>
  <c r="I136" i="23"/>
  <c r="N135" i="23"/>
  <c r="L135" i="23"/>
  <c r="M135" i="23" s="1"/>
  <c r="K135" i="23"/>
  <c r="J135" i="23"/>
  <c r="I135" i="23"/>
  <c r="N134" i="23"/>
  <c r="L134" i="23"/>
  <c r="M134" i="23" s="1"/>
  <c r="K134" i="23"/>
  <c r="J134" i="23"/>
  <c r="I134" i="23"/>
  <c r="N133" i="23"/>
  <c r="M133" i="23"/>
  <c r="L133" i="23"/>
  <c r="K133" i="23"/>
  <c r="J133" i="23"/>
  <c r="I133" i="23"/>
  <c r="N132" i="23"/>
  <c r="L132" i="23"/>
  <c r="M132" i="23" s="1"/>
  <c r="K132" i="23"/>
  <c r="J132" i="23"/>
  <c r="I132" i="23"/>
  <c r="N131" i="23"/>
  <c r="L131" i="23"/>
  <c r="M131" i="23" s="1"/>
  <c r="K131" i="23"/>
  <c r="J131" i="23"/>
  <c r="I131" i="23"/>
  <c r="N130" i="23"/>
  <c r="M130" i="23"/>
  <c r="L130" i="23"/>
  <c r="K130" i="23"/>
  <c r="I130" i="23"/>
  <c r="J130" i="23" s="1"/>
  <c r="N129" i="23"/>
  <c r="L129" i="23"/>
  <c r="M129" i="23" s="1"/>
  <c r="K129" i="23"/>
  <c r="J129" i="23"/>
  <c r="I129" i="23"/>
  <c r="N128" i="23"/>
  <c r="L128" i="23"/>
  <c r="M128" i="23" s="1"/>
  <c r="K128" i="23"/>
  <c r="I128" i="23"/>
  <c r="J128" i="23" s="1"/>
  <c r="N127" i="23"/>
  <c r="M127" i="23"/>
  <c r="L127" i="23"/>
  <c r="K127" i="23"/>
  <c r="I127" i="23"/>
  <c r="J127" i="23" s="1"/>
  <c r="N126" i="23"/>
  <c r="L126" i="23"/>
  <c r="M126" i="23" s="1"/>
  <c r="K126" i="23"/>
  <c r="J126" i="23"/>
  <c r="I126" i="23"/>
  <c r="N125" i="23"/>
  <c r="L125" i="23"/>
  <c r="M125" i="23" s="1"/>
  <c r="K125" i="23"/>
  <c r="J125" i="23"/>
  <c r="I125" i="23"/>
  <c r="N124" i="23"/>
  <c r="M124" i="23"/>
  <c r="L124" i="23"/>
  <c r="K124" i="23"/>
  <c r="J124" i="23"/>
  <c r="I124" i="23"/>
  <c r="N123" i="23"/>
  <c r="M123" i="23"/>
  <c r="L123" i="23"/>
  <c r="K123" i="23"/>
  <c r="J123" i="23"/>
  <c r="I123" i="23"/>
  <c r="N122" i="23"/>
  <c r="L122" i="23"/>
  <c r="M122" i="23" s="1"/>
  <c r="K122" i="23"/>
  <c r="I122" i="23"/>
  <c r="J122" i="23" s="1"/>
  <c r="N121" i="23"/>
  <c r="M121" i="23"/>
  <c r="L121" i="23"/>
  <c r="K121" i="23"/>
  <c r="J121" i="23"/>
  <c r="I121" i="23"/>
  <c r="N120" i="23"/>
  <c r="L120" i="23"/>
  <c r="M120" i="23" s="1"/>
  <c r="K120" i="23"/>
  <c r="J120" i="23"/>
  <c r="I120" i="23"/>
  <c r="N119" i="23"/>
  <c r="M119" i="23"/>
  <c r="L119" i="23"/>
  <c r="K119" i="23"/>
  <c r="J119" i="23"/>
  <c r="I119" i="23"/>
  <c r="N118" i="23"/>
  <c r="M118" i="23"/>
  <c r="L118" i="23"/>
  <c r="K118" i="23"/>
  <c r="I118" i="23"/>
  <c r="J118" i="23" s="1"/>
  <c r="N117" i="23"/>
  <c r="L117" i="23"/>
  <c r="M117" i="23" s="1"/>
  <c r="K117" i="23"/>
  <c r="J117" i="23"/>
  <c r="I117" i="23"/>
  <c r="N116" i="23"/>
  <c r="M116" i="23"/>
  <c r="L116" i="23"/>
  <c r="K116" i="23"/>
  <c r="J116" i="23"/>
  <c r="I116" i="23"/>
  <c r="N115" i="23"/>
  <c r="M115" i="23"/>
  <c r="L115" i="23"/>
  <c r="K115" i="23"/>
  <c r="I115" i="23"/>
  <c r="J115" i="23" s="1"/>
  <c r="N114" i="23"/>
  <c r="L114" i="23"/>
  <c r="M114" i="23" s="1"/>
  <c r="K114" i="23"/>
  <c r="J114" i="23"/>
  <c r="I114" i="23"/>
  <c r="N113" i="23"/>
  <c r="L113" i="23"/>
  <c r="M113" i="23" s="1"/>
  <c r="K113" i="23"/>
  <c r="I113" i="23"/>
  <c r="J113" i="23" s="1"/>
  <c r="N112" i="23"/>
  <c r="M112" i="23"/>
  <c r="L112" i="23"/>
  <c r="K112" i="23"/>
  <c r="J112" i="23"/>
  <c r="I112" i="23"/>
  <c r="N111" i="23"/>
  <c r="L111" i="23"/>
  <c r="M111" i="23" s="1"/>
  <c r="K111" i="23"/>
  <c r="J111" i="23"/>
  <c r="I111" i="23"/>
  <c r="N110" i="23"/>
  <c r="M110" i="23"/>
  <c r="L110" i="23"/>
  <c r="K110" i="23"/>
  <c r="I110" i="23"/>
  <c r="J110" i="23" s="1"/>
  <c r="N109" i="23"/>
  <c r="M109" i="23"/>
  <c r="L109" i="23"/>
  <c r="K109" i="23"/>
  <c r="I109" i="23"/>
  <c r="J109" i="23" s="1"/>
  <c r="N108" i="23"/>
  <c r="L108" i="23"/>
  <c r="M108" i="23" s="1"/>
  <c r="K108" i="23"/>
  <c r="J108" i="23"/>
  <c r="I108" i="23"/>
  <c r="N107" i="23"/>
  <c r="L107" i="23"/>
  <c r="M107" i="23" s="1"/>
  <c r="K107" i="23"/>
  <c r="I107" i="23"/>
  <c r="J107" i="23" s="1"/>
  <c r="N106" i="23"/>
  <c r="M106" i="23"/>
  <c r="L106" i="23"/>
  <c r="K106" i="23"/>
  <c r="J106" i="23"/>
  <c r="I106" i="23"/>
  <c r="N105" i="23"/>
  <c r="M105" i="23"/>
  <c r="L105" i="23"/>
  <c r="K105" i="23"/>
  <c r="I105" i="23"/>
  <c r="J105" i="23" s="1"/>
  <c r="N104" i="23"/>
  <c r="L104" i="23"/>
  <c r="M104" i="23" s="1"/>
  <c r="K104" i="23"/>
  <c r="I104" i="23"/>
  <c r="J104" i="23" s="1"/>
  <c r="N103" i="23"/>
  <c r="M103" i="23"/>
  <c r="L103" i="23"/>
  <c r="K103" i="23"/>
  <c r="J103" i="23"/>
  <c r="I103" i="23"/>
  <c r="N102" i="23"/>
  <c r="L102" i="23"/>
  <c r="M102" i="23" s="1"/>
  <c r="K102" i="23"/>
  <c r="I102" i="23"/>
  <c r="J102" i="23" s="1"/>
  <c r="N101" i="23"/>
  <c r="M101" i="23"/>
  <c r="L101" i="23"/>
  <c r="K101" i="23"/>
  <c r="J101" i="23"/>
  <c r="I101" i="23"/>
  <c r="N100" i="23"/>
  <c r="M100" i="23"/>
  <c r="L100" i="23"/>
  <c r="K100" i="23"/>
  <c r="I100" i="23"/>
  <c r="J100" i="23" s="1"/>
  <c r="N99" i="23"/>
  <c r="L99" i="23"/>
  <c r="M99" i="23" s="1"/>
  <c r="K99" i="23"/>
  <c r="I99" i="23"/>
  <c r="J99" i="23" s="1"/>
  <c r="N98" i="23"/>
  <c r="L98" i="23"/>
  <c r="M98" i="23" s="1"/>
  <c r="K98" i="23"/>
  <c r="J98" i="23"/>
  <c r="I98" i="23"/>
  <c r="N97" i="23"/>
  <c r="M97" i="23"/>
  <c r="L97" i="23"/>
  <c r="K97" i="23"/>
  <c r="I97" i="23"/>
  <c r="J97" i="23" s="1"/>
  <c r="N96" i="23"/>
  <c r="L96" i="23"/>
  <c r="M96" i="23" s="1"/>
  <c r="K96" i="23"/>
  <c r="I96" i="23"/>
  <c r="J96" i="23" s="1"/>
  <c r="N95" i="23"/>
  <c r="M95" i="23"/>
  <c r="L95" i="23"/>
  <c r="K95" i="23"/>
  <c r="I95" i="23"/>
  <c r="J95" i="23" s="1"/>
  <c r="N94" i="23"/>
  <c r="M94" i="23"/>
  <c r="L94" i="23"/>
  <c r="K94" i="23"/>
  <c r="I94" i="23"/>
  <c r="J94" i="23" s="1"/>
  <c r="N93" i="23"/>
  <c r="L93" i="23"/>
  <c r="M93" i="23" s="1"/>
  <c r="K93" i="23"/>
  <c r="J93" i="23"/>
  <c r="I93" i="23"/>
  <c r="N92" i="23"/>
  <c r="L92" i="23"/>
  <c r="M92" i="23" s="1"/>
  <c r="K92" i="23"/>
  <c r="J92" i="23"/>
  <c r="I92" i="23"/>
  <c r="N91" i="23"/>
  <c r="M91" i="23"/>
  <c r="L91" i="23"/>
  <c r="K91" i="23"/>
  <c r="I91" i="23"/>
  <c r="J91" i="23" s="1"/>
  <c r="N90" i="23"/>
  <c r="M90" i="23"/>
  <c r="L90" i="23"/>
  <c r="K90" i="23"/>
  <c r="J90" i="23"/>
  <c r="I90" i="23"/>
  <c r="N89" i="23"/>
  <c r="L89" i="23"/>
  <c r="M89" i="23" s="1"/>
  <c r="K89" i="23"/>
  <c r="I89" i="23"/>
  <c r="J89" i="23" s="1"/>
  <c r="N88" i="23"/>
  <c r="M88" i="23"/>
  <c r="L88" i="23"/>
  <c r="K88" i="23"/>
  <c r="J88" i="23"/>
  <c r="I88" i="23"/>
  <c r="N87" i="23"/>
  <c r="L87" i="23"/>
  <c r="M87" i="23" s="1"/>
  <c r="K87" i="23"/>
  <c r="J87" i="23"/>
  <c r="I87" i="23"/>
  <c r="N86" i="23"/>
  <c r="L86" i="23"/>
  <c r="M86" i="23" s="1"/>
  <c r="K86" i="23"/>
  <c r="I86" i="23"/>
  <c r="J86" i="23" s="1"/>
  <c r="N85" i="23"/>
  <c r="M85" i="23"/>
  <c r="L85" i="23"/>
  <c r="K85" i="23"/>
  <c r="J85" i="23"/>
  <c r="I85" i="23"/>
  <c r="N84" i="23"/>
  <c r="L84" i="23"/>
  <c r="M84" i="23" s="1"/>
  <c r="K84" i="23"/>
  <c r="I84" i="23"/>
  <c r="J84" i="23" s="1"/>
  <c r="N83" i="23"/>
  <c r="L83" i="23"/>
  <c r="M83" i="23" s="1"/>
  <c r="K83" i="23"/>
  <c r="J83" i="23"/>
  <c r="I83" i="23"/>
  <c r="N82" i="23"/>
  <c r="M82" i="23"/>
  <c r="L82" i="23"/>
  <c r="K82" i="23"/>
  <c r="I82" i="23"/>
  <c r="J82" i="23" s="1"/>
  <c r="N81" i="23"/>
  <c r="L81" i="23"/>
  <c r="M81" i="23" s="1"/>
  <c r="K81" i="23"/>
  <c r="J81" i="23"/>
  <c r="I81" i="23"/>
  <c r="N80" i="23"/>
  <c r="L80" i="23"/>
  <c r="M80" i="23" s="1"/>
  <c r="K80" i="23"/>
  <c r="J80" i="23"/>
  <c r="I80" i="23"/>
  <c r="N79" i="23"/>
  <c r="M79" i="23"/>
  <c r="L79" i="23"/>
  <c r="K79" i="23"/>
  <c r="J79" i="23"/>
  <c r="I79" i="23"/>
  <c r="N78" i="23"/>
  <c r="L78" i="23"/>
  <c r="M78" i="23" s="1"/>
  <c r="K78" i="23"/>
  <c r="I78" i="23"/>
  <c r="J78" i="23" s="1"/>
  <c r="N77" i="23"/>
  <c r="M77" i="23"/>
  <c r="L77" i="23"/>
  <c r="K77" i="23"/>
  <c r="J77" i="23"/>
  <c r="I77" i="23"/>
  <c r="N76" i="23"/>
  <c r="M76" i="23"/>
  <c r="L76" i="23"/>
  <c r="K76" i="23"/>
  <c r="I76" i="23"/>
  <c r="J76" i="23" s="1"/>
  <c r="N75" i="23"/>
  <c r="M75" i="23"/>
  <c r="L75" i="23"/>
  <c r="K75" i="23"/>
  <c r="J75" i="23"/>
  <c r="I75" i="23"/>
  <c r="N74" i="23"/>
  <c r="L74" i="23"/>
  <c r="M74" i="23" s="1"/>
  <c r="K74" i="23"/>
  <c r="J74" i="23"/>
  <c r="I74" i="23"/>
  <c r="N73" i="23"/>
  <c r="M73" i="23"/>
  <c r="L73" i="23"/>
  <c r="K73" i="23"/>
  <c r="I73" i="23"/>
  <c r="J73" i="23" s="1"/>
  <c r="N72" i="23"/>
  <c r="L72" i="23"/>
  <c r="M72" i="23" s="1"/>
  <c r="K72" i="23"/>
  <c r="J72" i="23"/>
  <c r="I72" i="23"/>
  <c r="N71" i="23"/>
  <c r="L71" i="23"/>
  <c r="M71" i="23" s="1"/>
  <c r="K71" i="23"/>
  <c r="I71" i="23"/>
  <c r="J71" i="23" s="1"/>
  <c r="N70" i="23"/>
  <c r="M70" i="23"/>
  <c r="L70" i="23"/>
  <c r="K70" i="23"/>
  <c r="J70" i="23"/>
  <c r="I70" i="23"/>
  <c r="N69" i="23"/>
  <c r="L69" i="23"/>
  <c r="M69" i="23" s="1"/>
  <c r="K69" i="23"/>
  <c r="I69" i="23"/>
  <c r="J69" i="23" s="1"/>
  <c r="N68" i="23"/>
  <c r="L68" i="23"/>
  <c r="M68" i="23" s="1"/>
  <c r="K68" i="23"/>
  <c r="I68" i="23"/>
  <c r="J68" i="23" s="1"/>
  <c r="N67" i="23"/>
  <c r="M67" i="23"/>
  <c r="L67" i="23"/>
  <c r="K67" i="23"/>
  <c r="J67" i="23"/>
  <c r="I67" i="23"/>
  <c r="N66" i="23"/>
  <c r="L66" i="23"/>
  <c r="M66" i="23" s="1"/>
  <c r="K66" i="23"/>
  <c r="I66" i="23"/>
  <c r="J66" i="23" s="1"/>
  <c r="N65" i="23"/>
  <c r="L65" i="23"/>
  <c r="M65" i="23" s="1"/>
  <c r="K65" i="23"/>
  <c r="J65" i="23"/>
  <c r="I65" i="23"/>
  <c r="N64" i="23"/>
  <c r="M64" i="23"/>
  <c r="L64" i="23"/>
  <c r="K64" i="23"/>
  <c r="I64" i="23"/>
  <c r="J64" i="23" s="1"/>
  <c r="N63" i="23"/>
  <c r="L63" i="23"/>
  <c r="M63" i="23" s="1"/>
  <c r="K63" i="23"/>
  <c r="J63" i="23"/>
  <c r="I63" i="23"/>
  <c r="N62" i="23"/>
  <c r="M62" i="23"/>
  <c r="L62" i="23"/>
  <c r="K62" i="23"/>
  <c r="I62" i="23"/>
  <c r="J62" i="23" s="1"/>
  <c r="N61" i="23"/>
  <c r="M61" i="23"/>
  <c r="L61" i="23"/>
  <c r="K61" i="23"/>
  <c r="J61" i="23"/>
  <c r="I61" i="23"/>
  <c r="N60" i="23"/>
  <c r="M60" i="23"/>
  <c r="L60" i="23"/>
  <c r="K60" i="23"/>
  <c r="I60" i="23"/>
  <c r="J60" i="23" s="1"/>
  <c r="N59" i="23"/>
  <c r="L59" i="23"/>
  <c r="M59" i="23" s="1"/>
  <c r="K59" i="23"/>
  <c r="J59" i="23"/>
  <c r="I59" i="23"/>
  <c r="N58" i="23"/>
  <c r="M58" i="23"/>
  <c r="L58" i="23"/>
  <c r="K58" i="23"/>
  <c r="I58" i="23"/>
  <c r="J58" i="23" s="1"/>
  <c r="N57" i="23"/>
  <c r="L57" i="23"/>
  <c r="M57" i="23" s="1"/>
  <c r="K57" i="23"/>
  <c r="I57" i="23"/>
  <c r="J57" i="23" s="1"/>
  <c r="N56" i="23"/>
  <c r="L56" i="23"/>
  <c r="M56" i="23" s="1"/>
  <c r="K56" i="23"/>
  <c r="I56" i="23"/>
  <c r="J56" i="23" s="1"/>
  <c r="N55" i="23"/>
  <c r="M55" i="23"/>
  <c r="L55" i="23"/>
  <c r="K55" i="23"/>
  <c r="J55" i="23"/>
  <c r="I55" i="23"/>
  <c r="N54" i="23"/>
  <c r="M54" i="23"/>
  <c r="L54" i="23"/>
  <c r="K54" i="23"/>
  <c r="I54" i="23"/>
  <c r="J54" i="23" s="1"/>
  <c r="N53" i="23"/>
  <c r="M53" i="23"/>
  <c r="L53" i="23"/>
  <c r="K53" i="23"/>
  <c r="I53" i="23"/>
  <c r="J53" i="23" s="1"/>
  <c r="N52" i="23"/>
  <c r="M52" i="23"/>
  <c r="L52" i="23"/>
  <c r="K52" i="23"/>
  <c r="I52" i="23"/>
  <c r="J52" i="23" s="1"/>
  <c r="N51" i="23"/>
  <c r="L51" i="23"/>
  <c r="M51" i="23" s="1"/>
  <c r="K51" i="23"/>
  <c r="J51" i="23"/>
  <c r="I51" i="23"/>
  <c r="N50" i="23"/>
  <c r="L50" i="23"/>
  <c r="M50" i="23" s="1"/>
  <c r="K50" i="23"/>
  <c r="J50" i="23"/>
  <c r="I50" i="23"/>
  <c r="N49" i="23"/>
  <c r="M49" i="23"/>
  <c r="L49" i="23"/>
  <c r="K49" i="23"/>
  <c r="I49" i="23"/>
  <c r="J49" i="23" s="1"/>
  <c r="N48" i="23"/>
  <c r="M48" i="23"/>
  <c r="L48" i="23"/>
  <c r="K48" i="23"/>
  <c r="I48" i="23"/>
  <c r="J48" i="23" s="1"/>
  <c r="N47" i="23"/>
  <c r="L47" i="23"/>
  <c r="M47" i="23" s="1"/>
  <c r="K47" i="23"/>
  <c r="I47" i="23"/>
  <c r="J47" i="23" s="1"/>
  <c r="N46" i="23"/>
  <c r="M46" i="23"/>
  <c r="L46" i="23"/>
  <c r="K46" i="23"/>
  <c r="I46" i="23"/>
  <c r="J46" i="23" s="1"/>
  <c r="N45" i="23"/>
  <c r="M45" i="23"/>
  <c r="L45" i="23"/>
  <c r="K45" i="23"/>
  <c r="J45" i="23"/>
  <c r="I45" i="23"/>
  <c r="N44" i="23"/>
  <c r="L44" i="23"/>
  <c r="M44" i="23" s="1"/>
  <c r="K44" i="23"/>
  <c r="I44" i="23"/>
  <c r="J44" i="23" s="1"/>
  <c r="N43" i="23"/>
  <c r="M43" i="23"/>
  <c r="L43" i="23"/>
  <c r="K43" i="23"/>
  <c r="I43" i="23"/>
  <c r="J43" i="23" s="1"/>
  <c r="N42" i="23"/>
  <c r="L42" i="23"/>
  <c r="M42" i="23" s="1"/>
  <c r="K42" i="23"/>
  <c r="I42" i="23"/>
  <c r="J42" i="23" s="1"/>
  <c r="N41" i="23"/>
  <c r="L41" i="23"/>
  <c r="M41" i="23" s="1"/>
  <c r="K41" i="23"/>
  <c r="J41" i="23"/>
  <c r="I41" i="23"/>
  <c r="N40" i="23"/>
  <c r="M40" i="23"/>
  <c r="L40" i="23"/>
  <c r="K40" i="23"/>
  <c r="J40" i="23"/>
  <c r="I40" i="23"/>
  <c r="N39" i="23"/>
  <c r="M39" i="23"/>
  <c r="L39" i="23"/>
  <c r="K39" i="23"/>
  <c r="I39" i="23"/>
  <c r="J39" i="23" s="1"/>
  <c r="N38" i="23"/>
  <c r="M38" i="23"/>
  <c r="L38" i="23"/>
  <c r="K38" i="23"/>
  <c r="I38" i="23"/>
  <c r="J38" i="23" s="1"/>
  <c r="N37" i="23"/>
  <c r="M37" i="23"/>
  <c r="L37" i="23"/>
  <c r="K37" i="23"/>
  <c r="I37" i="23"/>
  <c r="J37" i="23" s="1"/>
  <c r="N36" i="23"/>
  <c r="L36" i="23"/>
  <c r="M36" i="23" s="1"/>
  <c r="K36" i="23"/>
  <c r="J36" i="23"/>
  <c r="I36" i="23"/>
  <c r="N35" i="23"/>
  <c r="L35" i="23"/>
  <c r="M35" i="23" s="1"/>
  <c r="K35" i="23"/>
  <c r="I35" i="23"/>
  <c r="J35" i="23" s="1"/>
  <c r="N34" i="23"/>
  <c r="M34" i="23"/>
  <c r="L34" i="23"/>
  <c r="K34" i="23"/>
  <c r="J34" i="23"/>
  <c r="I34" i="23"/>
  <c r="N33" i="23"/>
  <c r="L33" i="23"/>
  <c r="M33" i="23" s="1"/>
  <c r="K33" i="23"/>
  <c r="I33" i="23"/>
  <c r="J33" i="23" s="1"/>
  <c r="N32" i="23"/>
  <c r="M32" i="23"/>
  <c r="L32" i="23"/>
  <c r="K32" i="23"/>
  <c r="I32" i="23"/>
  <c r="J32" i="23" s="1"/>
  <c r="N31" i="23"/>
  <c r="M31" i="23"/>
  <c r="L31" i="23"/>
  <c r="K31" i="23"/>
  <c r="I31" i="23"/>
  <c r="J31" i="23" s="1"/>
  <c r="N30" i="23"/>
  <c r="L30" i="23"/>
  <c r="M30" i="23" s="1"/>
  <c r="K30" i="23"/>
  <c r="I30" i="23"/>
  <c r="J30" i="23" s="1"/>
  <c r="N29" i="23"/>
  <c r="L29" i="23"/>
  <c r="M29" i="23" s="1"/>
  <c r="K29" i="23"/>
  <c r="J29" i="23"/>
  <c r="I29" i="23"/>
  <c r="N28" i="23"/>
  <c r="M28" i="23"/>
  <c r="L28" i="23"/>
  <c r="K28" i="23"/>
  <c r="I28" i="23"/>
  <c r="J28" i="23" s="1"/>
  <c r="N27" i="23"/>
  <c r="L27" i="23"/>
  <c r="M27" i="23" s="1"/>
  <c r="K27" i="23"/>
  <c r="I27" i="23"/>
  <c r="J27" i="23" s="1"/>
  <c r="N26" i="23"/>
  <c r="L26" i="23"/>
  <c r="M26" i="23" s="1"/>
  <c r="K26" i="23"/>
  <c r="I26" i="23"/>
  <c r="J26" i="23" s="1"/>
  <c r="N25" i="23"/>
  <c r="M25" i="23"/>
  <c r="L25" i="23"/>
  <c r="K25" i="23"/>
  <c r="I25" i="23"/>
  <c r="J25" i="23" s="1"/>
  <c r="N24" i="23"/>
  <c r="M24" i="23"/>
  <c r="L24" i="23"/>
  <c r="K24" i="23"/>
  <c r="I24" i="23"/>
  <c r="J24" i="23" s="1"/>
  <c r="N23" i="23"/>
  <c r="L23" i="23"/>
  <c r="M23" i="23" s="1"/>
  <c r="K23" i="23"/>
  <c r="J23" i="23"/>
  <c r="I23" i="23"/>
  <c r="N22" i="23"/>
  <c r="M22" i="23"/>
  <c r="L22" i="23"/>
  <c r="K22" i="23"/>
  <c r="I22" i="23"/>
  <c r="J22" i="23" s="1"/>
  <c r="N21" i="23"/>
  <c r="L21" i="23"/>
  <c r="M21" i="23" s="1"/>
  <c r="K21" i="23"/>
  <c r="I21" i="23"/>
  <c r="J21" i="23" s="1"/>
  <c r="N20" i="23"/>
  <c r="L20" i="23"/>
  <c r="M20" i="23" s="1"/>
  <c r="K20" i="23"/>
  <c r="I20" i="23"/>
  <c r="J20" i="23" s="1"/>
  <c r="N19" i="23"/>
  <c r="M19" i="23"/>
  <c r="L19" i="23"/>
  <c r="K19" i="23"/>
  <c r="I19" i="23"/>
  <c r="J19" i="23" s="1"/>
  <c r="N18" i="23"/>
  <c r="M18" i="23"/>
  <c r="L18" i="23"/>
  <c r="K18" i="23"/>
  <c r="I18" i="23"/>
  <c r="J18" i="23" s="1"/>
  <c r="N17" i="23"/>
  <c r="M17" i="23"/>
  <c r="L17" i="23"/>
  <c r="K17" i="23"/>
  <c r="I17" i="23"/>
  <c r="J17" i="23" s="1"/>
  <c r="N16" i="23"/>
  <c r="M16" i="23"/>
  <c r="L16" i="23"/>
  <c r="K16" i="23"/>
  <c r="I16" i="23"/>
  <c r="J16" i="23" s="1"/>
  <c r="N15" i="23"/>
  <c r="L15" i="23"/>
  <c r="M15" i="23" s="1"/>
  <c r="K15" i="23"/>
  <c r="J15" i="23"/>
  <c r="I15" i="23"/>
  <c r="N14" i="23"/>
  <c r="L14" i="23"/>
  <c r="M14" i="23" s="1"/>
  <c r="K14" i="23"/>
  <c r="J14" i="23"/>
  <c r="I14" i="23"/>
  <c r="N13" i="23"/>
  <c r="M13" i="23"/>
  <c r="L13" i="23"/>
  <c r="K13" i="23"/>
  <c r="I13" i="23"/>
  <c r="J13" i="23" s="1"/>
  <c r="N12" i="23"/>
  <c r="L12" i="23"/>
  <c r="M12" i="23" s="1"/>
  <c r="K12" i="23"/>
  <c r="I12" i="23"/>
  <c r="J12" i="23" s="1"/>
  <c r="N11" i="23"/>
  <c r="L11" i="23"/>
  <c r="M11" i="23" s="1"/>
  <c r="K11" i="23"/>
  <c r="I11" i="23"/>
  <c r="J11" i="23" s="1"/>
  <c r="N10" i="23"/>
  <c r="L10" i="23"/>
  <c r="M10" i="23" s="1"/>
  <c r="K10" i="23"/>
  <c r="I10" i="23"/>
  <c r="J10" i="23" s="1"/>
  <c r="L9" i="23"/>
  <c r="M9" i="23" s="1"/>
  <c r="N9" i="23" s="1"/>
  <c r="I9" i="23"/>
  <c r="J9" i="23" s="1"/>
  <c r="K9" i="23" s="1"/>
  <c r="N8" i="23"/>
  <c r="L8" i="23"/>
  <c r="M8" i="23" s="1"/>
  <c r="I8" i="23"/>
  <c r="J8" i="23" s="1"/>
  <c r="K8" i="23" s="1"/>
  <c r="N7" i="23"/>
  <c r="L7" i="23"/>
  <c r="M7" i="23" s="1"/>
  <c r="I7" i="23"/>
  <c r="J7" i="23" s="1"/>
  <c r="K7" i="23" s="1"/>
  <c r="N6" i="23"/>
  <c r="L6" i="23"/>
  <c r="M6" i="23" s="1"/>
  <c r="K6" i="23"/>
  <c r="I6" i="23"/>
  <c r="J6" i="23" s="1"/>
  <c r="Q44" i="15"/>
  <c r="P44" i="15"/>
  <c r="O44" i="15"/>
  <c r="N44" i="15"/>
  <c r="M44" i="15"/>
  <c r="L44" i="15"/>
  <c r="K44" i="15"/>
  <c r="J44" i="15"/>
  <c r="I44" i="15"/>
  <c r="H44" i="15"/>
  <c r="G44" i="15"/>
  <c r="F44" i="15"/>
  <c r="Q42" i="15"/>
  <c r="P42" i="15"/>
  <c r="O42" i="15"/>
  <c r="N42" i="15"/>
  <c r="M42" i="15"/>
  <c r="L42" i="15"/>
  <c r="K42" i="15"/>
  <c r="J42" i="15"/>
  <c r="I42" i="15"/>
  <c r="H42" i="15"/>
  <c r="G42" i="15"/>
  <c r="Q41" i="15"/>
  <c r="P41" i="15"/>
  <c r="O41" i="15"/>
  <c r="N41" i="15"/>
  <c r="M41" i="15"/>
  <c r="L41" i="15"/>
  <c r="K41" i="15"/>
  <c r="J41" i="15"/>
  <c r="I41" i="15"/>
  <c r="H41" i="15"/>
  <c r="G41" i="15"/>
  <c r="Q40" i="15"/>
  <c r="P40" i="15"/>
  <c r="O40" i="15"/>
  <c r="N40" i="15"/>
  <c r="M40" i="15"/>
  <c r="L40" i="15"/>
  <c r="F42" i="15"/>
  <c r="F41" i="15"/>
  <c r="Q38" i="15"/>
  <c r="P38" i="15"/>
  <c r="O38" i="15"/>
  <c r="N38" i="15"/>
  <c r="M38" i="15"/>
  <c r="L38" i="15"/>
  <c r="K38" i="15"/>
  <c r="J38" i="15"/>
  <c r="I38" i="15"/>
  <c r="H38" i="15"/>
  <c r="G38" i="15"/>
  <c r="Q37" i="15"/>
  <c r="P37" i="15"/>
  <c r="O37" i="15"/>
  <c r="N37" i="15"/>
  <c r="M37" i="15"/>
  <c r="L37" i="15"/>
  <c r="K37" i="15"/>
  <c r="J37" i="15"/>
  <c r="I37" i="15"/>
  <c r="H37" i="15"/>
  <c r="G37" i="15"/>
  <c r="Q36" i="15"/>
  <c r="P36" i="15"/>
  <c r="O36" i="15"/>
  <c r="N36" i="15"/>
  <c r="M36" i="15"/>
  <c r="L36" i="15"/>
  <c r="K36" i="15"/>
  <c r="J36" i="15"/>
  <c r="I36" i="15"/>
  <c r="H36" i="15"/>
  <c r="G36" i="15"/>
  <c r="Q11" i="15"/>
  <c r="P11" i="15"/>
  <c r="O11" i="15"/>
  <c r="N11" i="15"/>
  <c r="M11" i="15"/>
  <c r="L11" i="15"/>
  <c r="K11" i="15"/>
  <c r="J11" i="15"/>
  <c r="I11" i="15"/>
  <c r="H11" i="15"/>
  <c r="G11" i="15"/>
  <c r="F11" i="15"/>
  <c r="Q9" i="15"/>
  <c r="P9" i="15"/>
  <c r="O9" i="15"/>
  <c r="N9" i="15"/>
  <c r="M9" i="15"/>
  <c r="L9" i="15"/>
  <c r="K9" i="15"/>
  <c r="J9" i="15"/>
  <c r="I9" i="15"/>
  <c r="H9" i="15"/>
  <c r="G9" i="15"/>
  <c r="Q8" i="15"/>
  <c r="P8" i="15"/>
  <c r="O8" i="15"/>
  <c r="N8" i="15"/>
  <c r="M8" i="15"/>
  <c r="L8" i="15"/>
  <c r="K8" i="15"/>
  <c r="J8" i="15"/>
  <c r="I8" i="15"/>
  <c r="H8" i="15"/>
  <c r="G8" i="15"/>
  <c r="Q7" i="15"/>
  <c r="P7" i="15"/>
  <c r="O7" i="15"/>
  <c r="N7" i="15"/>
  <c r="M7" i="15"/>
  <c r="L7" i="15"/>
  <c r="K7" i="15"/>
  <c r="J7" i="15"/>
  <c r="I7" i="15"/>
  <c r="H7" i="15"/>
  <c r="G7" i="15"/>
  <c r="F9" i="15"/>
  <c r="F8" i="15"/>
  <c r="F7" i="15"/>
  <c r="Q5" i="15"/>
  <c r="P5" i="15"/>
  <c r="O5" i="15"/>
  <c r="N5" i="15"/>
  <c r="M5" i="15"/>
  <c r="L5" i="15"/>
  <c r="K5" i="15"/>
  <c r="J5" i="15"/>
  <c r="I5" i="15"/>
  <c r="H5" i="15"/>
  <c r="G5" i="15"/>
  <c r="Q4" i="15"/>
  <c r="P4" i="15"/>
  <c r="O4" i="15"/>
  <c r="N4" i="15"/>
  <c r="M4" i="15"/>
  <c r="L4" i="15"/>
  <c r="K4" i="15"/>
  <c r="J4" i="15"/>
  <c r="I4" i="15"/>
  <c r="H4" i="15"/>
  <c r="G4" i="15"/>
  <c r="Q3" i="15"/>
  <c r="P3" i="15"/>
  <c r="O3" i="15"/>
  <c r="N3" i="15"/>
  <c r="M3" i="15"/>
  <c r="L3" i="15"/>
  <c r="K3" i="15"/>
  <c r="J3" i="15"/>
  <c r="I3" i="15"/>
  <c r="H3" i="15"/>
  <c r="G3" i="15"/>
  <c r="F5" i="15"/>
  <c r="F4" i="15"/>
  <c r="F3" i="15"/>
  <c r="N3" i="20"/>
  <c r="M3" i="20"/>
  <c r="M3" i="19"/>
  <c r="O3" i="18"/>
  <c r="N3" i="18"/>
  <c r="M3" i="18"/>
  <c r="O3" i="17"/>
  <c r="N3" i="17"/>
  <c r="M3" i="17"/>
  <c r="N460" i="20"/>
  <c r="L460" i="20"/>
  <c r="M460" i="20" s="1"/>
  <c r="K460" i="20"/>
  <c r="I460" i="20"/>
  <c r="J460" i="20" s="1"/>
  <c r="N459" i="20"/>
  <c r="L459" i="20"/>
  <c r="M459" i="20" s="1"/>
  <c r="K459" i="20"/>
  <c r="I459" i="20"/>
  <c r="J459" i="20" s="1"/>
  <c r="N458" i="20"/>
  <c r="L458" i="20"/>
  <c r="M458" i="20" s="1"/>
  <c r="K458" i="20"/>
  <c r="I458" i="20"/>
  <c r="J458" i="20" s="1"/>
  <c r="N457" i="20"/>
  <c r="L457" i="20"/>
  <c r="M457" i="20" s="1"/>
  <c r="K457" i="20"/>
  <c r="I457" i="20"/>
  <c r="J457" i="20" s="1"/>
  <c r="N456" i="20"/>
  <c r="L456" i="20"/>
  <c r="M456" i="20" s="1"/>
  <c r="K456" i="20"/>
  <c r="I456" i="20"/>
  <c r="J456" i="20" s="1"/>
  <c r="N455" i="20"/>
  <c r="L455" i="20"/>
  <c r="M455" i="20" s="1"/>
  <c r="K455" i="20"/>
  <c r="I455" i="20"/>
  <c r="J455" i="20" s="1"/>
  <c r="N454" i="20"/>
  <c r="L454" i="20"/>
  <c r="M454" i="20" s="1"/>
  <c r="K454" i="20"/>
  <c r="I454" i="20"/>
  <c r="J454" i="20" s="1"/>
  <c r="N453" i="20"/>
  <c r="L453" i="20"/>
  <c r="M453" i="20" s="1"/>
  <c r="K453" i="20"/>
  <c r="I453" i="20"/>
  <c r="J453" i="20" s="1"/>
  <c r="N452" i="20"/>
  <c r="L452" i="20"/>
  <c r="M452" i="20" s="1"/>
  <c r="K452" i="20"/>
  <c r="I452" i="20"/>
  <c r="J452" i="20" s="1"/>
  <c r="N451" i="20"/>
  <c r="L451" i="20"/>
  <c r="M451" i="20" s="1"/>
  <c r="K451" i="20"/>
  <c r="I451" i="20"/>
  <c r="J451" i="20" s="1"/>
  <c r="N450" i="20"/>
  <c r="L450" i="20"/>
  <c r="M450" i="20" s="1"/>
  <c r="K450" i="20"/>
  <c r="I450" i="20"/>
  <c r="J450" i="20" s="1"/>
  <c r="N449" i="20"/>
  <c r="L449" i="20"/>
  <c r="M449" i="20" s="1"/>
  <c r="K449" i="20"/>
  <c r="I449" i="20"/>
  <c r="J449" i="20" s="1"/>
  <c r="N448" i="20"/>
  <c r="L448" i="20"/>
  <c r="M448" i="20" s="1"/>
  <c r="K448" i="20"/>
  <c r="I448" i="20"/>
  <c r="J448" i="20" s="1"/>
  <c r="N447" i="20"/>
  <c r="L447" i="20"/>
  <c r="M447" i="20" s="1"/>
  <c r="K447" i="20"/>
  <c r="I447" i="20"/>
  <c r="J447" i="20" s="1"/>
  <c r="N446" i="20"/>
  <c r="L446" i="20"/>
  <c r="M446" i="20" s="1"/>
  <c r="K446" i="20"/>
  <c r="I446" i="20"/>
  <c r="J446" i="20" s="1"/>
  <c r="N445" i="20"/>
  <c r="L445" i="20"/>
  <c r="M445" i="20" s="1"/>
  <c r="K445" i="20"/>
  <c r="I445" i="20"/>
  <c r="J445" i="20" s="1"/>
  <c r="N444" i="20"/>
  <c r="L444" i="20"/>
  <c r="M444" i="20" s="1"/>
  <c r="K444" i="20"/>
  <c r="I444" i="20"/>
  <c r="J444" i="20" s="1"/>
  <c r="N443" i="20"/>
  <c r="L443" i="20"/>
  <c r="M443" i="20" s="1"/>
  <c r="K443" i="20"/>
  <c r="I443" i="20"/>
  <c r="J443" i="20" s="1"/>
  <c r="N442" i="20"/>
  <c r="L442" i="20"/>
  <c r="M442" i="20" s="1"/>
  <c r="K442" i="20"/>
  <c r="I442" i="20"/>
  <c r="J442" i="20" s="1"/>
  <c r="N441" i="20"/>
  <c r="L441" i="20"/>
  <c r="M441" i="20" s="1"/>
  <c r="K441" i="20"/>
  <c r="I441" i="20"/>
  <c r="J441" i="20" s="1"/>
  <c r="N440" i="20"/>
  <c r="L440" i="20"/>
  <c r="M440" i="20" s="1"/>
  <c r="K440" i="20"/>
  <c r="I440" i="20"/>
  <c r="J440" i="20" s="1"/>
  <c r="N439" i="20"/>
  <c r="L439" i="20"/>
  <c r="M439" i="20" s="1"/>
  <c r="K439" i="20"/>
  <c r="I439" i="20"/>
  <c r="J439" i="20" s="1"/>
  <c r="N438" i="20"/>
  <c r="L438" i="20"/>
  <c r="M438" i="20" s="1"/>
  <c r="K438" i="20"/>
  <c r="I438" i="20"/>
  <c r="J438" i="20" s="1"/>
  <c r="N437" i="20"/>
  <c r="L437" i="20"/>
  <c r="M437" i="20" s="1"/>
  <c r="K437" i="20"/>
  <c r="I437" i="20"/>
  <c r="J437" i="20" s="1"/>
  <c r="N436" i="20"/>
  <c r="L436" i="20"/>
  <c r="M436" i="20" s="1"/>
  <c r="K436" i="20"/>
  <c r="I436" i="20"/>
  <c r="J436" i="20" s="1"/>
  <c r="N435" i="20"/>
  <c r="L435" i="20"/>
  <c r="M435" i="20" s="1"/>
  <c r="K435" i="20"/>
  <c r="I435" i="20"/>
  <c r="J435" i="20" s="1"/>
  <c r="N434" i="20"/>
  <c r="L434" i="20"/>
  <c r="M434" i="20" s="1"/>
  <c r="K434" i="20"/>
  <c r="I434" i="20"/>
  <c r="J434" i="20" s="1"/>
  <c r="N433" i="20"/>
  <c r="L433" i="20"/>
  <c r="M433" i="20" s="1"/>
  <c r="K433" i="20"/>
  <c r="I433" i="20"/>
  <c r="J433" i="20" s="1"/>
  <c r="N432" i="20"/>
  <c r="L432" i="20"/>
  <c r="M432" i="20" s="1"/>
  <c r="K432" i="20"/>
  <c r="I432" i="20"/>
  <c r="J432" i="20" s="1"/>
  <c r="N431" i="20"/>
  <c r="L431" i="20"/>
  <c r="M431" i="20" s="1"/>
  <c r="K431" i="20"/>
  <c r="I431" i="20"/>
  <c r="J431" i="20" s="1"/>
  <c r="N430" i="20"/>
  <c r="L430" i="20"/>
  <c r="M430" i="20" s="1"/>
  <c r="K430" i="20"/>
  <c r="I430" i="20"/>
  <c r="J430" i="20" s="1"/>
  <c r="N429" i="20"/>
  <c r="L429" i="20"/>
  <c r="M429" i="20" s="1"/>
  <c r="K429" i="20"/>
  <c r="I429" i="20"/>
  <c r="J429" i="20" s="1"/>
  <c r="N428" i="20"/>
  <c r="L428" i="20"/>
  <c r="M428" i="20" s="1"/>
  <c r="K428" i="20"/>
  <c r="I428" i="20"/>
  <c r="J428" i="20" s="1"/>
  <c r="N427" i="20"/>
  <c r="L427" i="20"/>
  <c r="M427" i="20" s="1"/>
  <c r="K427" i="20"/>
  <c r="I427" i="20"/>
  <c r="J427" i="20" s="1"/>
  <c r="N426" i="20"/>
  <c r="L426" i="20"/>
  <c r="M426" i="20" s="1"/>
  <c r="K426" i="20"/>
  <c r="I426" i="20"/>
  <c r="J426" i="20" s="1"/>
  <c r="N425" i="20"/>
  <c r="L425" i="20"/>
  <c r="M425" i="20" s="1"/>
  <c r="K425" i="20"/>
  <c r="I425" i="20"/>
  <c r="J425" i="20" s="1"/>
  <c r="N424" i="20"/>
  <c r="L424" i="20"/>
  <c r="M424" i="20" s="1"/>
  <c r="K424" i="20"/>
  <c r="I424" i="20"/>
  <c r="J424" i="20" s="1"/>
  <c r="N423" i="20"/>
  <c r="L423" i="20"/>
  <c r="M423" i="20" s="1"/>
  <c r="K423" i="20"/>
  <c r="I423" i="20"/>
  <c r="J423" i="20" s="1"/>
  <c r="N422" i="20"/>
  <c r="L422" i="20"/>
  <c r="M422" i="20" s="1"/>
  <c r="K422" i="20"/>
  <c r="I422" i="20"/>
  <c r="J422" i="20" s="1"/>
  <c r="N421" i="20"/>
  <c r="L421" i="20"/>
  <c r="M421" i="20" s="1"/>
  <c r="K421" i="20"/>
  <c r="I421" i="20"/>
  <c r="J421" i="20" s="1"/>
  <c r="N420" i="20"/>
  <c r="L420" i="20"/>
  <c r="M420" i="20" s="1"/>
  <c r="K420" i="20"/>
  <c r="I420" i="20"/>
  <c r="J420" i="20" s="1"/>
  <c r="N419" i="20"/>
  <c r="L419" i="20"/>
  <c r="M419" i="20" s="1"/>
  <c r="K419" i="20"/>
  <c r="I419" i="20"/>
  <c r="J419" i="20" s="1"/>
  <c r="N418" i="20"/>
  <c r="L418" i="20"/>
  <c r="M418" i="20" s="1"/>
  <c r="K418" i="20"/>
  <c r="I418" i="20"/>
  <c r="J418" i="20" s="1"/>
  <c r="N417" i="20"/>
  <c r="L417" i="20"/>
  <c r="M417" i="20" s="1"/>
  <c r="K417" i="20"/>
  <c r="I417" i="20"/>
  <c r="J417" i="20" s="1"/>
  <c r="N416" i="20"/>
  <c r="L416" i="20"/>
  <c r="M416" i="20" s="1"/>
  <c r="K416" i="20"/>
  <c r="I416" i="20"/>
  <c r="J416" i="20" s="1"/>
  <c r="N415" i="20"/>
  <c r="L415" i="20"/>
  <c r="M415" i="20" s="1"/>
  <c r="K415" i="20"/>
  <c r="I415" i="20"/>
  <c r="J415" i="20" s="1"/>
  <c r="N414" i="20"/>
  <c r="L414" i="20"/>
  <c r="M414" i="20" s="1"/>
  <c r="K414" i="20"/>
  <c r="I414" i="20"/>
  <c r="J414" i="20" s="1"/>
  <c r="N413" i="20"/>
  <c r="L413" i="20"/>
  <c r="M413" i="20" s="1"/>
  <c r="K413" i="20"/>
  <c r="I413" i="20"/>
  <c r="J413" i="20" s="1"/>
  <c r="N412" i="20"/>
  <c r="L412" i="20"/>
  <c r="M412" i="20" s="1"/>
  <c r="K412" i="20"/>
  <c r="I412" i="20"/>
  <c r="J412" i="20" s="1"/>
  <c r="N411" i="20"/>
  <c r="L411" i="20"/>
  <c r="M411" i="20" s="1"/>
  <c r="K411" i="20"/>
  <c r="I411" i="20"/>
  <c r="J411" i="20" s="1"/>
  <c r="N410" i="20"/>
  <c r="L410" i="20"/>
  <c r="M410" i="20" s="1"/>
  <c r="K410" i="20"/>
  <c r="I410" i="20"/>
  <c r="J410" i="20" s="1"/>
  <c r="N409" i="20"/>
  <c r="L409" i="20"/>
  <c r="M409" i="20" s="1"/>
  <c r="K409" i="20"/>
  <c r="I409" i="20"/>
  <c r="J409" i="20" s="1"/>
  <c r="N408" i="20"/>
  <c r="L408" i="20"/>
  <c r="M408" i="20" s="1"/>
  <c r="K408" i="20"/>
  <c r="I408" i="20"/>
  <c r="J408" i="20" s="1"/>
  <c r="N407" i="20"/>
  <c r="L407" i="20"/>
  <c r="M407" i="20" s="1"/>
  <c r="K407" i="20"/>
  <c r="I407" i="20"/>
  <c r="J407" i="20" s="1"/>
  <c r="N406" i="20"/>
  <c r="L406" i="20"/>
  <c r="M406" i="20" s="1"/>
  <c r="K406" i="20"/>
  <c r="I406" i="20"/>
  <c r="J406" i="20" s="1"/>
  <c r="N405" i="20"/>
  <c r="L405" i="20"/>
  <c r="M405" i="20" s="1"/>
  <c r="K405" i="20"/>
  <c r="I405" i="20"/>
  <c r="J405" i="20" s="1"/>
  <c r="N404" i="20"/>
  <c r="L404" i="20"/>
  <c r="M404" i="20" s="1"/>
  <c r="K404" i="20"/>
  <c r="I404" i="20"/>
  <c r="J404" i="20" s="1"/>
  <c r="N403" i="20"/>
  <c r="L403" i="20"/>
  <c r="M403" i="20" s="1"/>
  <c r="K403" i="20"/>
  <c r="I403" i="20"/>
  <c r="J403" i="20" s="1"/>
  <c r="N402" i="20"/>
  <c r="L402" i="20"/>
  <c r="M402" i="20" s="1"/>
  <c r="K402" i="20"/>
  <c r="I402" i="20"/>
  <c r="J402" i="20" s="1"/>
  <c r="N401" i="20"/>
  <c r="L401" i="20"/>
  <c r="M401" i="20" s="1"/>
  <c r="K401" i="20"/>
  <c r="I401" i="20"/>
  <c r="J401" i="20" s="1"/>
  <c r="N400" i="20"/>
  <c r="L400" i="20"/>
  <c r="M400" i="20" s="1"/>
  <c r="K400" i="20"/>
  <c r="I400" i="20"/>
  <c r="J400" i="20" s="1"/>
  <c r="N399" i="20"/>
  <c r="L399" i="20"/>
  <c r="M399" i="20" s="1"/>
  <c r="K399" i="20"/>
  <c r="I399" i="20"/>
  <c r="J399" i="20" s="1"/>
  <c r="N398" i="20"/>
  <c r="L398" i="20"/>
  <c r="M398" i="20" s="1"/>
  <c r="K398" i="20"/>
  <c r="I398" i="20"/>
  <c r="J398" i="20" s="1"/>
  <c r="N397" i="20"/>
  <c r="L397" i="20"/>
  <c r="M397" i="20" s="1"/>
  <c r="K397" i="20"/>
  <c r="I397" i="20"/>
  <c r="J397" i="20" s="1"/>
  <c r="N396" i="20"/>
  <c r="L396" i="20"/>
  <c r="M396" i="20" s="1"/>
  <c r="K396" i="20"/>
  <c r="I396" i="20"/>
  <c r="J396" i="20" s="1"/>
  <c r="N395" i="20"/>
  <c r="L395" i="20"/>
  <c r="M395" i="20" s="1"/>
  <c r="K395" i="20"/>
  <c r="I395" i="20"/>
  <c r="J395" i="20" s="1"/>
  <c r="N394" i="20"/>
  <c r="L394" i="20"/>
  <c r="M394" i="20" s="1"/>
  <c r="K394" i="20"/>
  <c r="I394" i="20"/>
  <c r="J394" i="20" s="1"/>
  <c r="N393" i="20"/>
  <c r="L393" i="20"/>
  <c r="M393" i="20" s="1"/>
  <c r="K393" i="20"/>
  <c r="I393" i="20"/>
  <c r="J393" i="20" s="1"/>
  <c r="N392" i="20"/>
  <c r="L392" i="20"/>
  <c r="M392" i="20" s="1"/>
  <c r="K392" i="20"/>
  <c r="I392" i="20"/>
  <c r="J392" i="20" s="1"/>
  <c r="N391" i="20"/>
  <c r="L391" i="20"/>
  <c r="M391" i="20" s="1"/>
  <c r="K391" i="20"/>
  <c r="I391" i="20"/>
  <c r="J391" i="20" s="1"/>
  <c r="N390" i="20"/>
  <c r="L390" i="20"/>
  <c r="M390" i="20" s="1"/>
  <c r="K390" i="20"/>
  <c r="I390" i="20"/>
  <c r="J390" i="20" s="1"/>
  <c r="N389" i="20"/>
  <c r="L389" i="20"/>
  <c r="M389" i="20" s="1"/>
  <c r="K389" i="20"/>
  <c r="I389" i="20"/>
  <c r="J389" i="20" s="1"/>
  <c r="N388" i="20"/>
  <c r="L388" i="20"/>
  <c r="M388" i="20" s="1"/>
  <c r="K388" i="20"/>
  <c r="I388" i="20"/>
  <c r="J388" i="20" s="1"/>
  <c r="N387" i="20"/>
  <c r="L387" i="20"/>
  <c r="M387" i="20" s="1"/>
  <c r="K387" i="20"/>
  <c r="I387" i="20"/>
  <c r="J387" i="20" s="1"/>
  <c r="N386" i="20"/>
  <c r="L386" i="20"/>
  <c r="M386" i="20" s="1"/>
  <c r="K386" i="20"/>
  <c r="I386" i="20"/>
  <c r="J386" i="20" s="1"/>
  <c r="N385" i="20"/>
  <c r="L385" i="20"/>
  <c r="M385" i="20" s="1"/>
  <c r="K385" i="20"/>
  <c r="I385" i="20"/>
  <c r="J385" i="20" s="1"/>
  <c r="N384" i="20"/>
  <c r="L384" i="20"/>
  <c r="M384" i="20" s="1"/>
  <c r="K384" i="20"/>
  <c r="I384" i="20"/>
  <c r="J384" i="20" s="1"/>
  <c r="N383" i="20"/>
  <c r="L383" i="20"/>
  <c r="M383" i="20" s="1"/>
  <c r="K383" i="20"/>
  <c r="I383" i="20"/>
  <c r="J383" i="20" s="1"/>
  <c r="N382" i="20"/>
  <c r="L382" i="20"/>
  <c r="M382" i="20" s="1"/>
  <c r="K382" i="20"/>
  <c r="I382" i="20"/>
  <c r="J382" i="20" s="1"/>
  <c r="N381" i="20"/>
  <c r="L381" i="20"/>
  <c r="M381" i="20" s="1"/>
  <c r="K381" i="20"/>
  <c r="I381" i="20"/>
  <c r="J381" i="20" s="1"/>
  <c r="N380" i="20"/>
  <c r="L380" i="20"/>
  <c r="M380" i="20" s="1"/>
  <c r="K380" i="20"/>
  <c r="I380" i="20"/>
  <c r="J380" i="20" s="1"/>
  <c r="N379" i="20"/>
  <c r="L379" i="20"/>
  <c r="M379" i="20" s="1"/>
  <c r="K379" i="20"/>
  <c r="I379" i="20"/>
  <c r="J379" i="20" s="1"/>
  <c r="N378" i="20"/>
  <c r="L378" i="20"/>
  <c r="M378" i="20" s="1"/>
  <c r="K378" i="20"/>
  <c r="I378" i="20"/>
  <c r="J378" i="20" s="1"/>
  <c r="N377" i="20"/>
  <c r="L377" i="20"/>
  <c r="M377" i="20" s="1"/>
  <c r="K377" i="20"/>
  <c r="I377" i="20"/>
  <c r="J377" i="20" s="1"/>
  <c r="N376" i="20"/>
  <c r="L376" i="20"/>
  <c r="M376" i="20" s="1"/>
  <c r="K376" i="20"/>
  <c r="I376" i="20"/>
  <c r="J376" i="20" s="1"/>
  <c r="N375" i="20"/>
  <c r="L375" i="20"/>
  <c r="M375" i="20" s="1"/>
  <c r="K375" i="20"/>
  <c r="I375" i="20"/>
  <c r="J375" i="20" s="1"/>
  <c r="N374" i="20"/>
  <c r="L374" i="20"/>
  <c r="M374" i="20" s="1"/>
  <c r="K374" i="20"/>
  <c r="I374" i="20"/>
  <c r="J374" i="20" s="1"/>
  <c r="N373" i="20"/>
  <c r="L373" i="20"/>
  <c r="M373" i="20" s="1"/>
  <c r="K373" i="20"/>
  <c r="I373" i="20"/>
  <c r="J373" i="20" s="1"/>
  <c r="N372" i="20"/>
  <c r="L372" i="20"/>
  <c r="M372" i="20" s="1"/>
  <c r="K372" i="20"/>
  <c r="I372" i="20"/>
  <c r="J372" i="20" s="1"/>
  <c r="N371" i="20"/>
  <c r="L371" i="20"/>
  <c r="M371" i="20" s="1"/>
  <c r="K371" i="20"/>
  <c r="I371" i="20"/>
  <c r="J371" i="20" s="1"/>
  <c r="N370" i="20"/>
  <c r="L370" i="20"/>
  <c r="M370" i="20" s="1"/>
  <c r="K370" i="20"/>
  <c r="I370" i="20"/>
  <c r="J370" i="20" s="1"/>
  <c r="N369" i="20"/>
  <c r="L369" i="20"/>
  <c r="M369" i="20" s="1"/>
  <c r="K369" i="20"/>
  <c r="I369" i="20"/>
  <c r="J369" i="20" s="1"/>
  <c r="N368" i="20"/>
  <c r="L368" i="20"/>
  <c r="M368" i="20" s="1"/>
  <c r="K368" i="20"/>
  <c r="I368" i="20"/>
  <c r="J368" i="20" s="1"/>
  <c r="N367" i="20"/>
  <c r="L367" i="20"/>
  <c r="M367" i="20" s="1"/>
  <c r="K367" i="20"/>
  <c r="I367" i="20"/>
  <c r="J367" i="20" s="1"/>
  <c r="N366" i="20"/>
  <c r="L366" i="20"/>
  <c r="M366" i="20" s="1"/>
  <c r="K366" i="20"/>
  <c r="I366" i="20"/>
  <c r="J366" i="20" s="1"/>
  <c r="N365" i="20"/>
  <c r="L365" i="20"/>
  <c r="M365" i="20" s="1"/>
  <c r="K365" i="20"/>
  <c r="I365" i="20"/>
  <c r="J365" i="20" s="1"/>
  <c r="N364" i="20"/>
  <c r="L364" i="20"/>
  <c r="M364" i="20" s="1"/>
  <c r="K364" i="20"/>
  <c r="I364" i="20"/>
  <c r="J364" i="20" s="1"/>
  <c r="N363" i="20"/>
  <c r="L363" i="20"/>
  <c r="M363" i="20" s="1"/>
  <c r="K363" i="20"/>
  <c r="I363" i="20"/>
  <c r="J363" i="20" s="1"/>
  <c r="N362" i="20"/>
  <c r="L362" i="20"/>
  <c r="M362" i="20" s="1"/>
  <c r="K362" i="20"/>
  <c r="I362" i="20"/>
  <c r="J362" i="20" s="1"/>
  <c r="N361" i="20"/>
  <c r="L361" i="20"/>
  <c r="M361" i="20" s="1"/>
  <c r="K361" i="20"/>
  <c r="I361" i="20"/>
  <c r="J361" i="20" s="1"/>
  <c r="N360" i="20"/>
  <c r="L360" i="20"/>
  <c r="M360" i="20" s="1"/>
  <c r="K360" i="20"/>
  <c r="I360" i="20"/>
  <c r="J360" i="20" s="1"/>
  <c r="N359" i="20"/>
  <c r="L359" i="20"/>
  <c r="M359" i="20" s="1"/>
  <c r="K359" i="20"/>
  <c r="I359" i="20"/>
  <c r="J359" i="20" s="1"/>
  <c r="N358" i="20"/>
  <c r="L358" i="20"/>
  <c r="M358" i="20" s="1"/>
  <c r="K358" i="20"/>
  <c r="I358" i="20"/>
  <c r="J358" i="20" s="1"/>
  <c r="N357" i="20"/>
  <c r="L357" i="20"/>
  <c r="M357" i="20" s="1"/>
  <c r="K357" i="20"/>
  <c r="I357" i="20"/>
  <c r="J357" i="20" s="1"/>
  <c r="N356" i="20"/>
  <c r="L356" i="20"/>
  <c r="M356" i="20" s="1"/>
  <c r="K356" i="20"/>
  <c r="I356" i="20"/>
  <c r="J356" i="20" s="1"/>
  <c r="N355" i="20"/>
  <c r="L355" i="20"/>
  <c r="M355" i="20" s="1"/>
  <c r="K355" i="20"/>
  <c r="I355" i="20"/>
  <c r="J355" i="20" s="1"/>
  <c r="N354" i="20"/>
  <c r="L354" i="20"/>
  <c r="M354" i="20" s="1"/>
  <c r="K354" i="20"/>
  <c r="I354" i="20"/>
  <c r="J354" i="20" s="1"/>
  <c r="N353" i="20"/>
  <c r="L353" i="20"/>
  <c r="M353" i="20" s="1"/>
  <c r="K353" i="20"/>
  <c r="I353" i="20"/>
  <c r="J353" i="20" s="1"/>
  <c r="N352" i="20"/>
  <c r="L352" i="20"/>
  <c r="M352" i="20" s="1"/>
  <c r="K352" i="20"/>
  <c r="I352" i="20"/>
  <c r="J352" i="20" s="1"/>
  <c r="N351" i="20"/>
  <c r="L351" i="20"/>
  <c r="M351" i="20" s="1"/>
  <c r="K351" i="20"/>
  <c r="I351" i="20"/>
  <c r="J351" i="20" s="1"/>
  <c r="N350" i="20"/>
  <c r="L350" i="20"/>
  <c r="M350" i="20" s="1"/>
  <c r="K350" i="20"/>
  <c r="I350" i="20"/>
  <c r="J350" i="20" s="1"/>
  <c r="N349" i="20"/>
  <c r="L349" i="20"/>
  <c r="M349" i="20" s="1"/>
  <c r="K349" i="20"/>
  <c r="I349" i="20"/>
  <c r="J349" i="20" s="1"/>
  <c r="N348" i="20"/>
  <c r="L348" i="20"/>
  <c r="M348" i="20" s="1"/>
  <c r="K348" i="20"/>
  <c r="I348" i="20"/>
  <c r="J348" i="20" s="1"/>
  <c r="N347" i="20"/>
  <c r="L347" i="20"/>
  <c r="M347" i="20" s="1"/>
  <c r="K347" i="20"/>
  <c r="I347" i="20"/>
  <c r="J347" i="20" s="1"/>
  <c r="N346" i="20"/>
  <c r="L346" i="20"/>
  <c r="M346" i="20" s="1"/>
  <c r="K346" i="20"/>
  <c r="I346" i="20"/>
  <c r="J346" i="20" s="1"/>
  <c r="N345" i="20"/>
  <c r="L345" i="20"/>
  <c r="M345" i="20" s="1"/>
  <c r="K345" i="20"/>
  <c r="I345" i="20"/>
  <c r="J345" i="20" s="1"/>
  <c r="N344" i="20"/>
  <c r="L344" i="20"/>
  <c r="M344" i="20" s="1"/>
  <c r="K344" i="20"/>
  <c r="I344" i="20"/>
  <c r="J344" i="20" s="1"/>
  <c r="N343" i="20"/>
  <c r="L343" i="20"/>
  <c r="M343" i="20" s="1"/>
  <c r="K343" i="20"/>
  <c r="I343" i="20"/>
  <c r="J343" i="20" s="1"/>
  <c r="N342" i="20"/>
  <c r="L342" i="20"/>
  <c r="M342" i="20" s="1"/>
  <c r="K342" i="20"/>
  <c r="I342" i="20"/>
  <c r="J342" i="20" s="1"/>
  <c r="N341" i="20"/>
  <c r="L341" i="20"/>
  <c r="M341" i="20" s="1"/>
  <c r="K341" i="20"/>
  <c r="I341" i="20"/>
  <c r="J341" i="20" s="1"/>
  <c r="N340" i="20"/>
  <c r="L340" i="20"/>
  <c r="M340" i="20" s="1"/>
  <c r="K340" i="20"/>
  <c r="I340" i="20"/>
  <c r="J340" i="20" s="1"/>
  <c r="N339" i="20"/>
  <c r="L339" i="20"/>
  <c r="M339" i="20" s="1"/>
  <c r="K339" i="20"/>
  <c r="I339" i="20"/>
  <c r="J339" i="20" s="1"/>
  <c r="N338" i="20"/>
  <c r="L338" i="20"/>
  <c r="M338" i="20" s="1"/>
  <c r="K338" i="20"/>
  <c r="I338" i="20"/>
  <c r="J338" i="20" s="1"/>
  <c r="N337" i="20"/>
  <c r="L337" i="20"/>
  <c r="M337" i="20" s="1"/>
  <c r="K337" i="20"/>
  <c r="I337" i="20"/>
  <c r="J337" i="20" s="1"/>
  <c r="N336" i="20"/>
  <c r="L336" i="20"/>
  <c r="M336" i="20" s="1"/>
  <c r="K336" i="20"/>
  <c r="I336" i="20"/>
  <c r="J336" i="20" s="1"/>
  <c r="N335" i="20"/>
  <c r="L335" i="20"/>
  <c r="M335" i="20" s="1"/>
  <c r="K335" i="20"/>
  <c r="I335" i="20"/>
  <c r="J335" i="20" s="1"/>
  <c r="N334" i="20"/>
  <c r="L334" i="20"/>
  <c r="M334" i="20" s="1"/>
  <c r="K334" i="20"/>
  <c r="I334" i="20"/>
  <c r="J334" i="20" s="1"/>
  <c r="N333" i="20"/>
  <c r="L333" i="20"/>
  <c r="M333" i="20" s="1"/>
  <c r="K333" i="20"/>
  <c r="I333" i="20"/>
  <c r="J333" i="20" s="1"/>
  <c r="N332" i="20"/>
  <c r="L332" i="20"/>
  <c r="M332" i="20" s="1"/>
  <c r="K332" i="20"/>
  <c r="I332" i="20"/>
  <c r="J332" i="20" s="1"/>
  <c r="N331" i="20"/>
  <c r="L331" i="20"/>
  <c r="M331" i="20" s="1"/>
  <c r="K331" i="20"/>
  <c r="I331" i="20"/>
  <c r="J331" i="20" s="1"/>
  <c r="N330" i="20"/>
  <c r="L330" i="20"/>
  <c r="M330" i="20" s="1"/>
  <c r="K330" i="20"/>
  <c r="I330" i="20"/>
  <c r="J330" i="20" s="1"/>
  <c r="N329" i="20"/>
  <c r="L329" i="20"/>
  <c r="M329" i="20" s="1"/>
  <c r="K329" i="20"/>
  <c r="I329" i="20"/>
  <c r="J329" i="20" s="1"/>
  <c r="N328" i="20"/>
  <c r="L328" i="20"/>
  <c r="M328" i="20" s="1"/>
  <c r="K328" i="20"/>
  <c r="I328" i="20"/>
  <c r="J328" i="20" s="1"/>
  <c r="N327" i="20"/>
  <c r="L327" i="20"/>
  <c r="M327" i="20" s="1"/>
  <c r="K327" i="20"/>
  <c r="I327" i="20"/>
  <c r="J327" i="20" s="1"/>
  <c r="N326" i="20"/>
  <c r="L326" i="20"/>
  <c r="M326" i="20" s="1"/>
  <c r="K326" i="20"/>
  <c r="I326" i="20"/>
  <c r="J326" i="20" s="1"/>
  <c r="N325" i="20"/>
  <c r="L325" i="20"/>
  <c r="M325" i="20" s="1"/>
  <c r="K325" i="20"/>
  <c r="I325" i="20"/>
  <c r="J325" i="20" s="1"/>
  <c r="N324" i="20"/>
  <c r="L324" i="20"/>
  <c r="M324" i="20" s="1"/>
  <c r="K324" i="20"/>
  <c r="I324" i="20"/>
  <c r="J324" i="20" s="1"/>
  <c r="N323" i="20"/>
  <c r="L323" i="20"/>
  <c r="M323" i="20" s="1"/>
  <c r="K323" i="20"/>
  <c r="I323" i="20"/>
  <c r="J323" i="20" s="1"/>
  <c r="N322" i="20"/>
  <c r="L322" i="20"/>
  <c r="M322" i="20" s="1"/>
  <c r="K322" i="20"/>
  <c r="I322" i="20"/>
  <c r="J322" i="20" s="1"/>
  <c r="N321" i="20"/>
  <c r="L321" i="20"/>
  <c r="M321" i="20" s="1"/>
  <c r="K321" i="20"/>
  <c r="I321" i="20"/>
  <c r="J321" i="20" s="1"/>
  <c r="N320" i="20"/>
  <c r="L320" i="20"/>
  <c r="M320" i="20" s="1"/>
  <c r="K320" i="20"/>
  <c r="I320" i="20"/>
  <c r="J320" i="20" s="1"/>
  <c r="N319" i="20"/>
  <c r="L319" i="20"/>
  <c r="M319" i="20" s="1"/>
  <c r="K319" i="20"/>
  <c r="I319" i="20"/>
  <c r="J319" i="20" s="1"/>
  <c r="N318" i="20"/>
  <c r="L318" i="20"/>
  <c r="M318" i="20" s="1"/>
  <c r="K318" i="20"/>
  <c r="I318" i="20"/>
  <c r="J318" i="20" s="1"/>
  <c r="N317" i="20"/>
  <c r="L317" i="20"/>
  <c r="M317" i="20" s="1"/>
  <c r="K317" i="20"/>
  <c r="I317" i="20"/>
  <c r="J317" i="20" s="1"/>
  <c r="N316" i="20"/>
  <c r="L316" i="20"/>
  <c r="M316" i="20" s="1"/>
  <c r="K316" i="20"/>
  <c r="I316" i="20"/>
  <c r="J316" i="20" s="1"/>
  <c r="N315" i="20"/>
  <c r="L315" i="20"/>
  <c r="M315" i="20" s="1"/>
  <c r="K315" i="20"/>
  <c r="I315" i="20"/>
  <c r="J315" i="20" s="1"/>
  <c r="N314" i="20"/>
  <c r="L314" i="20"/>
  <c r="M314" i="20" s="1"/>
  <c r="K314" i="20"/>
  <c r="I314" i="20"/>
  <c r="J314" i="20" s="1"/>
  <c r="N313" i="20"/>
  <c r="L313" i="20"/>
  <c r="M313" i="20" s="1"/>
  <c r="K313" i="20"/>
  <c r="I313" i="20"/>
  <c r="J313" i="20" s="1"/>
  <c r="N312" i="20"/>
  <c r="L312" i="20"/>
  <c r="M312" i="20" s="1"/>
  <c r="K312" i="20"/>
  <c r="I312" i="20"/>
  <c r="J312" i="20" s="1"/>
  <c r="N311" i="20"/>
  <c r="L311" i="20"/>
  <c r="M311" i="20" s="1"/>
  <c r="K311" i="20"/>
  <c r="I311" i="20"/>
  <c r="J311" i="20" s="1"/>
  <c r="N310" i="20"/>
  <c r="L310" i="20"/>
  <c r="M310" i="20" s="1"/>
  <c r="K310" i="20"/>
  <c r="I310" i="20"/>
  <c r="J310" i="20" s="1"/>
  <c r="N309" i="20"/>
  <c r="L309" i="20"/>
  <c r="M309" i="20" s="1"/>
  <c r="K309" i="20"/>
  <c r="I309" i="20"/>
  <c r="J309" i="20" s="1"/>
  <c r="N308" i="20"/>
  <c r="L308" i="20"/>
  <c r="M308" i="20" s="1"/>
  <c r="K308" i="20"/>
  <c r="I308" i="20"/>
  <c r="J308" i="20" s="1"/>
  <c r="N307" i="20"/>
  <c r="L307" i="20"/>
  <c r="M307" i="20" s="1"/>
  <c r="K307" i="20"/>
  <c r="I307" i="20"/>
  <c r="J307" i="20" s="1"/>
  <c r="N306" i="20"/>
  <c r="L306" i="20"/>
  <c r="M306" i="20" s="1"/>
  <c r="K306" i="20"/>
  <c r="I306" i="20"/>
  <c r="J306" i="20" s="1"/>
  <c r="N305" i="20"/>
  <c r="L305" i="20"/>
  <c r="M305" i="20" s="1"/>
  <c r="K305" i="20"/>
  <c r="I305" i="20"/>
  <c r="J305" i="20" s="1"/>
  <c r="N304" i="20"/>
  <c r="L304" i="20"/>
  <c r="M304" i="20" s="1"/>
  <c r="K304" i="20"/>
  <c r="I304" i="20"/>
  <c r="J304" i="20" s="1"/>
  <c r="N303" i="20"/>
  <c r="L303" i="20"/>
  <c r="M303" i="20" s="1"/>
  <c r="K303" i="20"/>
  <c r="I303" i="20"/>
  <c r="J303" i="20" s="1"/>
  <c r="N302" i="20"/>
  <c r="L302" i="20"/>
  <c r="M302" i="20" s="1"/>
  <c r="K302" i="20"/>
  <c r="I302" i="20"/>
  <c r="J302" i="20" s="1"/>
  <c r="N301" i="20"/>
  <c r="L301" i="20"/>
  <c r="M301" i="20" s="1"/>
  <c r="K301" i="20"/>
  <c r="I301" i="20"/>
  <c r="J301" i="20" s="1"/>
  <c r="N300" i="20"/>
  <c r="L300" i="20"/>
  <c r="M300" i="20" s="1"/>
  <c r="K300" i="20"/>
  <c r="I300" i="20"/>
  <c r="J300" i="20" s="1"/>
  <c r="N299" i="20"/>
  <c r="L299" i="20"/>
  <c r="M299" i="20" s="1"/>
  <c r="K299" i="20"/>
  <c r="I299" i="20"/>
  <c r="J299" i="20" s="1"/>
  <c r="N298" i="20"/>
  <c r="L298" i="20"/>
  <c r="M298" i="20" s="1"/>
  <c r="K298" i="20"/>
  <c r="I298" i="20"/>
  <c r="J298" i="20" s="1"/>
  <c r="N297" i="20"/>
  <c r="L297" i="20"/>
  <c r="M297" i="20" s="1"/>
  <c r="K297" i="20"/>
  <c r="I297" i="20"/>
  <c r="J297" i="20" s="1"/>
  <c r="N296" i="20"/>
  <c r="L296" i="20"/>
  <c r="M296" i="20" s="1"/>
  <c r="K296" i="20"/>
  <c r="I296" i="20"/>
  <c r="J296" i="20" s="1"/>
  <c r="N295" i="20"/>
  <c r="L295" i="20"/>
  <c r="M295" i="20" s="1"/>
  <c r="K295" i="20"/>
  <c r="I295" i="20"/>
  <c r="J295" i="20" s="1"/>
  <c r="N294" i="20"/>
  <c r="L294" i="20"/>
  <c r="M294" i="20" s="1"/>
  <c r="K294" i="20"/>
  <c r="I294" i="20"/>
  <c r="J294" i="20" s="1"/>
  <c r="N293" i="20"/>
  <c r="L293" i="20"/>
  <c r="M293" i="20" s="1"/>
  <c r="K293" i="20"/>
  <c r="I293" i="20"/>
  <c r="J293" i="20" s="1"/>
  <c r="N292" i="20"/>
  <c r="L292" i="20"/>
  <c r="M292" i="20" s="1"/>
  <c r="K292" i="20"/>
  <c r="I292" i="20"/>
  <c r="J292" i="20" s="1"/>
  <c r="N291" i="20"/>
  <c r="L291" i="20"/>
  <c r="M291" i="20" s="1"/>
  <c r="K291" i="20"/>
  <c r="I291" i="20"/>
  <c r="J291" i="20" s="1"/>
  <c r="N290" i="20"/>
  <c r="L290" i="20"/>
  <c r="M290" i="20" s="1"/>
  <c r="K290" i="20"/>
  <c r="I290" i="20"/>
  <c r="J290" i="20" s="1"/>
  <c r="N289" i="20"/>
  <c r="L289" i="20"/>
  <c r="M289" i="20" s="1"/>
  <c r="K289" i="20"/>
  <c r="I289" i="20"/>
  <c r="J289" i="20" s="1"/>
  <c r="N288" i="20"/>
  <c r="L288" i="20"/>
  <c r="M288" i="20" s="1"/>
  <c r="K288" i="20"/>
  <c r="I288" i="20"/>
  <c r="J288" i="20" s="1"/>
  <c r="N287" i="20"/>
  <c r="L287" i="20"/>
  <c r="M287" i="20" s="1"/>
  <c r="K287" i="20"/>
  <c r="I287" i="20"/>
  <c r="J287" i="20" s="1"/>
  <c r="N286" i="20"/>
  <c r="L286" i="20"/>
  <c r="M286" i="20" s="1"/>
  <c r="K286" i="20"/>
  <c r="I286" i="20"/>
  <c r="J286" i="20" s="1"/>
  <c r="N285" i="20"/>
  <c r="L285" i="20"/>
  <c r="M285" i="20" s="1"/>
  <c r="K285" i="20"/>
  <c r="I285" i="20"/>
  <c r="J285" i="20" s="1"/>
  <c r="N284" i="20"/>
  <c r="L284" i="20"/>
  <c r="M284" i="20" s="1"/>
  <c r="K284" i="20"/>
  <c r="I284" i="20"/>
  <c r="J284" i="20" s="1"/>
  <c r="N283" i="20"/>
  <c r="L283" i="20"/>
  <c r="M283" i="20" s="1"/>
  <c r="K283" i="20"/>
  <c r="I283" i="20"/>
  <c r="J283" i="20" s="1"/>
  <c r="N282" i="20"/>
  <c r="L282" i="20"/>
  <c r="M282" i="20" s="1"/>
  <c r="K282" i="20"/>
  <c r="I282" i="20"/>
  <c r="J282" i="20" s="1"/>
  <c r="N281" i="20"/>
  <c r="L281" i="20"/>
  <c r="M281" i="20" s="1"/>
  <c r="K281" i="20"/>
  <c r="I281" i="20"/>
  <c r="J281" i="20" s="1"/>
  <c r="N280" i="20"/>
  <c r="L280" i="20"/>
  <c r="M280" i="20" s="1"/>
  <c r="K280" i="20"/>
  <c r="I280" i="20"/>
  <c r="J280" i="20" s="1"/>
  <c r="N279" i="20"/>
  <c r="L279" i="20"/>
  <c r="M279" i="20" s="1"/>
  <c r="K279" i="20"/>
  <c r="I279" i="20"/>
  <c r="J279" i="20" s="1"/>
  <c r="N278" i="20"/>
  <c r="L278" i="20"/>
  <c r="M278" i="20" s="1"/>
  <c r="K278" i="20"/>
  <c r="I278" i="20"/>
  <c r="J278" i="20" s="1"/>
  <c r="N277" i="20"/>
  <c r="L277" i="20"/>
  <c r="M277" i="20" s="1"/>
  <c r="K277" i="20"/>
  <c r="I277" i="20"/>
  <c r="J277" i="20" s="1"/>
  <c r="N276" i="20"/>
  <c r="L276" i="20"/>
  <c r="M276" i="20" s="1"/>
  <c r="K276" i="20"/>
  <c r="I276" i="20"/>
  <c r="J276" i="20" s="1"/>
  <c r="N275" i="20"/>
  <c r="L275" i="20"/>
  <c r="M275" i="20" s="1"/>
  <c r="K275" i="20"/>
  <c r="I275" i="20"/>
  <c r="J275" i="20" s="1"/>
  <c r="N274" i="20"/>
  <c r="L274" i="20"/>
  <c r="M274" i="20" s="1"/>
  <c r="K274" i="20"/>
  <c r="I274" i="20"/>
  <c r="J274" i="20" s="1"/>
  <c r="N273" i="20"/>
  <c r="L273" i="20"/>
  <c r="M273" i="20" s="1"/>
  <c r="K273" i="20"/>
  <c r="I273" i="20"/>
  <c r="J273" i="20" s="1"/>
  <c r="N272" i="20"/>
  <c r="L272" i="20"/>
  <c r="M272" i="20" s="1"/>
  <c r="K272" i="20"/>
  <c r="I272" i="20"/>
  <c r="J272" i="20" s="1"/>
  <c r="N271" i="20"/>
  <c r="L271" i="20"/>
  <c r="M271" i="20" s="1"/>
  <c r="K271" i="20"/>
  <c r="I271" i="20"/>
  <c r="J271" i="20" s="1"/>
  <c r="N270" i="20"/>
  <c r="L270" i="20"/>
  <c r="M270" i="20" s="1"/>
  <c r="K270" i="20"/>
  <c r="I270" i="20"/>
  <c r="J270" i="20" s="1"/>
  <c r="N269" i="20"/>
  <c r="L269" i="20"/>
  <c r="M269" i="20" s="1"/>
  <c r="K269" i="20"/>
  <c r="I269" i="20"/>
  <c r="J269" i="20" s="1"/>
  <c r="N268" i="20"/>
  <c r="L268" i="20"/>
  <c r="M268" i="20" s="1"/>
  <c r="K268" i="20"/>
  <c r="I268" i="20"/>
  <c r="J268" i="20" s="1"/>
  <c r="N267" i="20"/>
  <c r="L267" i="20"/>
  <c r="M267" i="20" s="1"/>
  <c r="K267" i="20"/>
  <c r="I267" i="20"/>
  <c r="J267" i="20" s="1"/>
  <c r="N266" i="20"/>
  <c r="L266" i="20"/>
  <c r="M266" i="20" s="1"/>
  <c r="K266" i="20"/>
  <c r="I266" i="20"/>
  <c r="J266" i="20" s="1"/>
  <c r="N265" i="20"/>
  <c r="L265" i="20"/>
  <c r="M265" i="20" s="1"/>
  <c r="K265" i="20"/>
  <c r="I265" i="20"/>
  <c r="J265" i="20" s="1"/>
  <c r="N264" i="20"/>
  <c r="L264" i="20"/>
  <c r="M264" i="20" s="1"/>
  <c r="K264" i="20"/>
  <c r="I264" i="20"/>
  <c r="J264" i="20" s="1"/>
  <c r="N263" i="20"/>
  <c r="L263" i="20"/>
  <c r="M263" i="20" s="1"/>
  <c r="K263" i="20"/>
  <c r="I263" i="20"/>
  <c r="J263" i="20" s="1"/>
  <c r="N262" i="20"/>
  <c r="L262" i="20"/>
  <c r="M262" i="20" s="1"/>
  <c r="K262" i="20"/>
  <c r="I262" i="20"/>
  <c r="J262" i="20" s="1"/>
  <c r="N261" i="20"/>
  <c r="L261" i="20"/>
  <c r="M261" i="20" s="1"/>
  <c r="K261" i="20"/>
  <c r="I261" i="20"/>
  <c r="J261" i="20" s="1"/>
  <c r="N260" i="20"/>
  <c r="L260" i="20"/>
  <c r="M260" i="20" s="1"/>
  <c r="K260" i="20"/>
  <c r="I260" i="20"/>
  <c r="J260" i="20" s="1"/>
  <c r="N259" i="20"/>
  <c r="L259" i="20"/>
  <c r="M259" i="20" s="1"/>
  <c r="K259" i="20"/>
  <c r="I259" i="20"/>
  <c r="J259" i="20" s="1"/>
  <c r="N258" i="20"/>
  <c r="L258" i="20"/>
  <c r="M258" i="20" s="1"/>
  <c r="K258" i="20"/>
  <c r="I258" i="20"/>
  <c r="J258" i="20" s="1"/>
  <c r="N257" i="20"/>
  <c r="L257" i="20"/>
  <c r="M257" i="20" s="1"/>
  <c r="K257" i="20"/>
  <c r="I257" i="20"/>
  <c r="J257" i="20" s="1"/>
  <c r="N256" i="20"/>
  <c r="L256" i="20"/>
  <c r="M256" i="20" s="1"/>
  <c r="K256" i="20"/>
  <c r="I256" i="20"/>
  <c r="J256" i="20" s="1"/>
  <c r="N255" i="20"/>
  <c r="L255" i="20"/>
  <c r="M255" i="20" s="1"/>
  <c r="K255" i="20"/>
  <c r="I255" i="20"/>
  <c r="J255" i="20" s="1"/>
  <c r="N254" i="20"/>
  <c r="L254" i="20"/>
  <c r="M254" i="20" s="1"/>
  <c r="K254" i="20"/>
  <c r="I254" i="20"/>
  <c r="J254" i="20" s="1"/>
  <c r="N253" i="20"/>
  <c r="L253" i="20"/>
  <c r="M253" i="20" s="1"/>
  <c r="K253" i="20"/>
  <c r="I253" i="20"/>
  <c r="J253" i="20" s="1"/>
  <c r="N252" i="20"/>
  <c r="L252" i="20"/>
  <c r="M252" i="20" s="1"/>
  <c r="K252" i="20"/>
  <c r="I252" i="20"/>
  <c r="J252" i="20" s="1"/>
  <c r="N251" i="20"/>
  <c r="L251" i="20"/>
  <c r="M251" i="20" s="1"/>
  <c r="K251" i="20"/>
  <c r="I251" i="20"/>
  <c r="J251" i="20" s="1"/>
  <c r="N250" i="20"/>
  <c r="L250" i="20"/>
  <c r="M250" i="20" s="1"/>
  <c r="K250" i="20"/>
  <c r="I250" i="20"/>
  <c r="J250" i="20" s="1"/>
  <c r="N249" i="20"/>
  <c r="L249" i="20"/>
  <c r="M249" i="20" s="1"/>
  <c r="K249" i="20"/>
  <c r="I249" i="20"/>
  <c r="J249" i="20" s="1"/>
  <c r="N248" i="20"/>
  <c r="L248" i="20"/>
  <c r="M248" i="20" s="1"/>
  <c r="K248" i="20"/>
  <c r="I248" i="20"/>
  <c r="J248" i="20" s="1"/>
  <c r="N247" i="20"/>
  <c r="L247" i="20"/>
  <c r="M247" i="20" s="1"/>
  <c r="K247" i="20"/>
  <c r="I247" i="20"/>
  <c r="J247" i="20" s="1"/>
  <c r="N246" i="20"/>
  <c r="L246" i="20"/>
  <c r="M246" i="20" s="1"/>
  <c r="K246" i="20"/>
  <c r="I246" i="20"/>
  <c r="J246" i="20" s="1"/>
  <c r="N245" i="20"/>
  <c r="L245" i="20"/>
  <c r="M245" i="20" s="1"/>
  <c r="K245" i="20"/>
  <c r="I245" i="20"/>
  <c r="J245" i="20" s="1"/>
  <c r="N244" i="20"/>
  <c r="L244" i="20"/>
  <c r="M244" i="20" s="1"/>
  <c r="K244" i="20"/>
  <c r="I244" i="20"/>
  <c r="J244" i="20" s="1"/>
  <c r="N243" i="20"/>
  <c r="L243" i="20"/>
  <c r="M243" i="20" s="1"/>
  <c r="K243" i="20"/>
  <c r="I243" i="20"/>
  <c r="J243" i="20" s="1"/>
  <c r="N242" i="20"/>
  <c r="L242" i="20"/>
  <c r="M242" i="20" s="1"/>
  <c r="K242" i="20"/>
  <c r="I242" i="20"/>
  <c r="J242" i="20" s="1"/>
  <c r="N241" i="20"/>
  <c r="L241" i="20"/>
  <c r="M241" i="20" s="1"/>
  <c r="K241" i="20"/>
  <c r="I241" i="20"/>
  <c r="J241" i="20" s="1"/>
  <c r="N240" i="20"/>
  <c r="L240" i="20"/>
  <c r="M240" i="20" s="1"/>
  <c r="K240" i="20"/>
  <c r="I240" i="20"/>
  <c r="J240" i="20" s="1"/>
  <c r="N239" i="20"/>
  <c r="L239" i="20"/>
  <c r="M239" i="20" s="1"/>
  <c r="K239" i="20"/>
  <c r="I239" i="20"/>
  <c r="J239" i="20" s="1"/>
  <c r="N238" i="20"/>
  <c r="L238" i="20"/>
  <c r="M238" i="20" s="1"/>
  <c r="K238" i="20"/>
  <c r="I238" i="20"/>
  <c r="J238" i="20" s="1"/>
  <c r="N237" i="20"/>
  <c r="L237" i="20"/>
  <c r="M237" i="20" s="1"/>
  <c r="K237" i="20"/>
  <c r="I237" i="20"/>
  <c r="J237" i="20" s="1"/>
  <c r="N236" i="20"/>
  <c r="L236" i="20"/>
  <c r="M236" i="20" s="1"/>
  <c r="K236" i="20"/>
  <c r="I236" i="20"/>
  <c r="J236" i="20" s="1"/>
  <c r="N235" i="20"/>
  <c r="L235" i="20"/>
  <c r="M235" i="20" s="1"/>
  <c r="K235" i="20"/>
  <c r="I235" i="20"/>
  <c r="J235" i="20" s="1"/>
  <c r="N234" i="20"/>
  <c r="L234" i="20"/>
  <c r="M234" i="20" s="1"/>
  <c r="K234" i="20"/>
  <c r="I234" i="20"/>
  <c r="J234" i="20" s="1"/>
  <c r="N233" i="20"/>
  <c r="L233" i="20"/>
  <c r="M233" i="20" s="1"/>
  <c r="K233" i="20"/>
  <c r="I233" i="20"/>
  <c r="J233" i="20" s="1"/>
  <c r="N232" i="20"/>
  <c r="L232" i="20"/>
  <c r="M232" i="20" s="1"/>
  <c r="K232" i="20"/>
  <c r="I232" i="20"/>
  <c r="J232" i="20" s="1"/>
  <c r="N231" i="20"/>
  <c r="L231" i="20"/>
  <c r="M231" i="20" s="1"/>
  <c r="K231" i="20"/>
  <c r="I231" i="20"/>
  <c r="J231" i="20" s="1"/>
  <c r="N230" i="20"/>
  <c r="L230" i="20"/>
  <c r="M230" i="20" s="1"/>
  <c r="K230" i="20"/>
  <c r="I230" i="20"/>
  <c r="J230" i="20" s="1"/>
  <c r="N229" i="20"/>
  <c r="L229" i="20"/>
  <c r="M229" i="20" s="1"/>
  <c r="K229" i="20"/>
  <c r="I229" i="20"/>
  <c r="J229" i="20" s="1"/>
  <c r="N228" i="20"/>
  <c r="L228" i="20"/>
  <c r="M228" i="20" s="1"/>
  <c r="K228" i="20"/>
  <c r="I228" i="20"/>
  <c r="J228" i="20" s="1"/>
  <c r="N227" i="20"/>
  <c r="L227" i="20"/>
  <c r="M227" i="20" s="1"/>
  <c r="K227" i="20"/>
  <c r="I227" i="20"/>
  <c r="J227" i="20" s="1"/>
  <c r="N226" i="20"/>
  <c r="L226" i="20"/>
  <c r="M226" i="20" s="1"/>
  <c r="K226" i="20"/>
  <c r="I226" i="20"/>
  <c r="J226" i="20" s="1"/>
  <c r="N225" i="20"/>
  <c r="L225" i="20"/>
  <c r="M225" i="20" s="1"/>
  <c r="K225" i="20"/>
  <c r="I225" i="20"/>
  <c r="J225" i="20" s="1"/>
  <c r="N224" i="20"/>
  <c r="L224" i="20"/>
  <c r="M224" i="20" s="1"/>
  <c r="K224" i="20"/>
  <c r="I224" i="20"/>
  <c r="J224" i="20" s="1"/>
  <c r="N223" i="20"/>
  <c r="L223" i="20"/>
  <c r="M223" i="20" s="1"/>
  <c r="K223" i="20"/>
  <c r="I223" i="20"/>
  <c r="J223" i="20" s="1"/>
  <c r="N222" i="20"/>
  <c r="L222" i="20"/>
  <c r="M222" i="20" s="1"/>
  <c r="K222" i="20"/>
  <c r="I222" i="20"/>
  <c r="J222" i="20" s="1"/>
  <c r="N221" i="20"/>
  <c r="L221" i="20"/>
  <c r="M221" i="20" s="1"/>
  <c r="K221" i="20"/>
  <c r="I221" i="20"/>
  <c r="J221" i="20" s="1"/>
  <c r="N220" i="20"/>
  <c r="L220" i="20"/>
  <c r="M220" i="20" s="1"/>
  <c r="K220" i="20"/>
  <c r="I220" i="20"/>
  <c r="J220" i="20" s="1"/>
  <c r="N219" i="20"/>
  <c r="L219" i="20"/>
  <c r="M219" i="20" s="1"/>
  <c r="K219" i="20"/>
  <c r="I219" i="20"/>
  <c r="J219" i="20" s="1"/>
  <c r="N218" i="20"/>
  <c r="L218" i="20"/>
  <c r="M218" i="20" s="1"/>
  <c r="K218" i="20"/>
  <c r="I218" i="20"/>
  <c r="J218" i="20" s="1"/>
  <c r="N217" i="20"/>
  <c r="L217" i="20"/>
  <c r="M217" i="20" s="1"/>
  <c r="K217" i="20"/>
  <c r="I217" i="20"/>
  <c r="J217" i="20" s="1"/>
  <c r="N216" i="20"/>
  <c r="L216" i="20"/>
  <c r="M216" i="20" s="1"/>
  <c r="K216" i="20"/>
  <c r="I216" i="20"/>
  <c r="J216" i="20" s="1"/>
  <c r="N215" i="20"/>
  <c r="L215" i="20"/>
  <c r="M215" i="20" s="1"/>
  <c r="K215" i="20"/>
  <c r="I215" i="20"/>
  <c r="J215" i="20" s="1"/>
  <c r="N214" i="20"/>
  <c r="L214" i="20"/>
  <c r="M214" i="20" s="1"/>
  <c r="K214" i="20"/>
  <c r="I214" i="20"/>
  <c r="J214" i="20" s="1"/>
  <c r="N213" i="20"/>
  <c r="L213" i="20"/>
  <c r="M213" i="20" s="1"/>
  <c r="K213" i="20"/>
  <c r="I213" i="20"/>
  <c r="J213" i="20" s="1"/>
  <c r="N212" i="20"/>
  <c r="L212" i="20"/>
  <c r="M212" i="20" s="1"/>
  <c r="K212" i="20"/>
  <c r="I212" i="20"/>
  <c r="J212" i="20" s="1"/>
  <c r="N211" i="20"/>
  <c r="L211" i="20"/>
  <c r="M211" i="20" s="1"/>
  <c r="K211" i="20"/>
  <c r="I211" i="20"/>
  <c r="J211" i="20" s="1"/>
  <c r="N210" i="20"/>
  <c r="L210" i="20"/>
  <c r="M210" i="20" s="1"/>
  <c r="K210" i="20"/>
  <c r="I210" i="20"/>
  <c r="J210" i="20" s="1"/>
  <c r="N209" i="20"/>
  <c r="L209" i="20"/>
  <c r="M209" i="20" s="1"/>
  <c r="K209" i="20"/>
  <c r="I209" i="20"/>
  <c r="J209" i="20" s="1"/>
  <c r="N208" i="20"/>
  <c r="L208" i="20"/>
  <c r="M208" i="20" s="1"/>
  <c r="K208" i="20"/>
  <c r="I208" i="20"/>
  <c r="J208" i="20" s="1"/>
  <c r="N207" i="20"/>
  <c r="L207" i="20"/>
  <c r="M207" i="20" s="1"/>
  <c r="K207" i="20"/>
  <c r="I207" i="20"/>
  <c r="J207" i="20" s="1"/>
  <c r="N206" i="20"/>
  <c r="L206" i="20"/>
  <c r="M206" i="20" s="1"/>
  <c r="K206" i="20"/>
  <c r="I206" i="20"/>
  <c r="J206" i="20" s="1"/>
  <c r="N205" i="20"/>
  <c r="L205" i="20"/>
  <c r="M205" i="20" s="1"/>
  <c r="K205" i="20"/>
  <c r="I205" i="20"/>
  <c r="J205" i="20" s="1"/>
  <c r="N204" i="20"/>
  <c r="L204" i="20"/>
  <c r="M204" i="20" s="1"/>
  <c r="K204" i="20"/>
  <c r="I204" i="20"/>
  <c r="J204" i="20" s="1"/>
  <c r="N203" i="20"/>
  <c r="L203" i="20"/>
  <c r="M203" i="20" s="1"/>
  <c r="K203" i="20"/>
  <c r="I203" i="20"/>
  <c r="J203" i="20" s="1"/>
  <c r="N202" i="20"/>
  <c r="L202" i="20"/>
  <c r="M202" i="20" s="1"/>
  <c r="K202" i="20"/>
  <c r="I202" i="20"/>
  <c r="J202" i="20" s="1"/>
  <c r="N201" i="20"/>
  <c r="L201" i="20"/>
  <c r="M201" i="20" s="1"/>
  <c r="K201" i="20"/>
  <c r="I201" i="20"/>
  <c r="J201" i="20" s="1"/>
  <c r="N200" i="20"/>
  <c r="L200" i="20"/>
  <c r="M200" i="20" s="1"/>
  <c r="K200" i="20"/>
  <c r="I200" i="20"/>
  <c r="J200" i="20" s="1"/>
  <c r="N199" i="20"/>
  <c r="L199" i="20"/>
  <c r="M199" i="20" s="1"/>
  <c r="K199" i="20"/>
  <c r="I199" i="20"/>
  <c r="J199" i="20" s="1"/>
  <c r="N198" i="20"/>
  <c r="L198" i="20"/>
  <c r="M198" i="20" s="1"/>
  <c r="K198" i="20"/>
  <c r="I198" i="20"/>
  <c r="J198" i="20" s="1"/>
  <c r="N197" i="20"/>
  <c r="L197" i="20"/>
  <c r="M197" i="20" s="1"/>
  <c r="K197" i="20"/>
  <c r="I197" i="20"/>
  <c r="J197" i="20" s="1"/>
  <c r="N196" i="20"/>
  <c r="L196" i="20"/>
  <c r="M196" i="20" s="1"/>
  <c r="K196" i="20"/>
  <c r="I196" i="20"/>
  <c r="J196" i="20" s="1"/>
  <c r="N195" i="20"/>
  <c r="L195" i="20"/>
  <c r="M195" i="20" s="1"/>
  <c r="K195" i="20"/>
  <c r="I195" i="20"/>
  <c r="J195" i="20" s="1"/>
  <c r="N194" i="20"/>
  <c r="L194" i="20"/>
  <c r="M194" i="20" s="1"/>
  <c r="K194" i="20"/>
  <c r="I194" i="20"/>
  <c r="J194" i="20" s="1"/>
  <c r="N193" i="20"/>
  <c r="L193" i="20"/>
  <c r="M193" i="20" s="1"/>
  <c r="K193" i="20"/>
  <c r="I193" i="20"/>
  <c r="J193" i="20" s="1"/>
  <c r="N192" i="20"/>
  <c r="L192" i="20"/>
  <c r="M192" i="20" s="1"/>
  <c r="K192" i="20"/>
  <c r="I192" i="20"/>
  <c r="J192" i="20" s="1"/>
  <c r="N191" i="20"/>
  <c r="L191" i="20"/>
  <c r="M191" i="20" s="1"/>
  <c r="K191" i="20"/>
  <c r="I191" i="20"/>
  <c r="J191" i="20" s="1"/>
  <c r="N190" i="20"/>
  <c r="L190" i="20"/>
  <c r="M190" i="20" s="1"/>
  <c r="K190" i="20"/>
  <c r="I190" i="20"/>
  <c r="J190" i="20" s="1"/>
  <c r="N189" i="20"/>
  <c r="L189" i="20"/>
  <c r="M189" i="20" s="1"/>
  <c r="K189" i="20"/>
  <c r="I189" i="20"/>
  <c r="J189" i="20" s="1"/>
  <c r="N188" i="20"/>
  <c r="L188" i="20"/>
  <c r="M188" i="20" s="1"/>
  <c r="K188" i="20"/>
  <c r="I188" i="20"/>
  <c r="J188" i="20" s="1"/>
  <c r="N187" i="20"/>
  <c r="L187" i="20"/>
  <c r="M187" i="20" s="1"/>
  <c r="K187" i="20"/>
  <c r="I187" i="20"/>
  <c r="J187" i="20" s="1"/>
  <c r="N186" i="20"/>
  <c r="L186" i="20"/>
  <c r="M186" i="20" s="1"/>
  <c r="K186" i="20"/>
  <c r="I186" i="20"/>
  <c r="J186" i="20" s="1"/>
  <c r="N185" i="20"/>
  <c r="L185" i="20"/>
  <c r="M185" i="20" s="1"/>
  <c r="K185" i="20"/>
  <c r="I185" i="20"/>
  <c r="J185" i="20" s="1"/>
  <c r="N184" i="20"/>
  <c r="L184" i="20"/>
  <c r="M184" i="20" s="1"/>
  <c r="K184" i="20"/>
  <c r="I184" i="20"/>
  <c r="J184" i="20" s="1"/>
  <c r="N183" i="20"/>
  <c r="L183" i="20"/>
  <c r="M183" i="20" s="1"/>
  <c r="K183" i="20"/>
  <c r="I183" i="20"/>
  <c r="J183" i="20" s="1"/>
  <c r="N182" i="20"/>
  <c r="L182" i="20"/>
  <c r="M182" i="20" s="1"/>
  <c r="K182" i="20"/>
  <c r="I182" i="20"/>
  <c r="J182" i="20" s="1"/>
  <c r="N181" i="20"/>
  <c r="L181" i="20"/>
  <c r="M181" i="20" s="1"/>
  <c r="K181" i="20"/>
  <c r="I181" i="20"/>
  <c r="J181" i="20" s="1"/>
  <c r="N180" i="20"/>
  <c r="L180" i="20"/>
  <c r="M180" i="20" s="1"/>
  <c r="K180" i="20"/>
  <c r="I180" i="20"/>
  <c r="J180" i="20" s="1"/>
  <c r="N179" i="20"/>
  <c r="L179" i="20"/>
  <c r="M179" i="20" s="1"/>
  <c r="K179" i="20"/>
  <c r="I179" i="20"/>
  <c r="J179" i="20" s="1"/>
  <c r="N178" i="20"/>
  <c r="L178" i="20"/>
  <c r="M178" i="20" s="1"/>
  <c r="K178" i="20"/>
  <c r="I178" i="20"/>
  <c r="J178" i="20" s="1"/>
  <c r="N177" i="20"/>
  <c r="L177" i="20"/>
  <c r="M177" i="20" s="1"/>
  <c r="K177" i="20"/>
  <c r="I177" i="20"/>
  <c r="J177" i="20" s="1"/>
  <c r="N176" i="20"/>
  <c r="L176" i="20"/>
  <c r="M176" i="20" s="1"/>
  <c r="K176" i="20"/>
  <c r="I176" i="20"/>
  <c r="J176" i="20" s="1"/>
  <c r="N175" i="20"/>
  <c r="L175" i="20"/>
  <c r="M175" i="20" s="1"/>
  <c r="K175" i="20"/>
  <c r="I175" i="20"/>
  <c r="J175" i="20" s="1"/>
  <c r="N174" i="20"/>
  <c r="L174" i="20"/>
  <c r="M174" i="20" s="1"/>
  <c r="K174" i="20"/>
  <c r="I174" i="20"/>
  <c r="J174" i="20" s="1"/>
  <c r="N173" i="20"/>
  <c r="L173" i="20"/>
  <c r="M173" i="20" s="1"/>
  <c r="K173" i="20"/>
  <c r="I173" i="20"/>
  <c r="J173" i="20" s="1"/>
  <c r="N172" i="20"/>
  <c r="L172" i="20"/>
  <c r="M172" i="20" s="1"/>
  <c r="K172" i="20"/>
  <c r="I172" i="20"/>
  <c r="J172" i="20" s="1"/>
  <c r="N171" i="20"/>
  <c r="L171" i="20"/>
  <c r="M171" i="20" s="1"/>
  <c r="K171" i="20"/>
  <c r="I171" i="20"/>
  <c r="J171" i="20" s="1"/>
  <c r="N170" i="20"/>
  <c r="L170" i="20"/>
  <c r="M170" i="20" s="1"/>
  <c r="K170" i="20"/>
  <c r="I170" i="20"/>
  <c r="J170" i="20" s="1"/>
  <c r="N169" i="20"/>
  <c r="L169" i="20"/>
  <c r="M169" i="20" s="1"/>
  <c r="K169" i="20"/>
  <c r="I169" i="20"/>
  <c r="J169" i="20" s="1"/>
  <c r="N168" i="20"/>
  <c r="L168" i="20"/>
  <c r="M168" i="20" s="1"/>
  <c r="K168" i="20"/>
  <c r="I168" i="20"/>
  <c r="J168" i="20" s="1"/>
  <c r="N167" i="20"/>
  <c r="L167" i="20"/>
  <c r="M167" i="20" s="1"/>
  <c r="K167" i="20"/>
  <c r="I167" i="20"/>
  <c r="J167" i="20" s="1"/>
  <c r="N166" i="20"/>
  <c r="L166" i="20"/>
  <c r="M166" i="20" s="1"/>
  <c r="K166" i="20"/>
  <c r="I166" i="20"/>
  <c r="J166" i="20" s="1"/>
  <c r="N165" i="20"/>
  <c r="L165" i="20"/>
  <c r="M165" i="20" s="1"/>
  <c r="K165" i="20"/>
  <c r="I165" i="20"/>
  <c r="J165" i="20" s="1"/>
  <c r="N164" i="20"/>
  <c r="L164" i="20"/>
  <c r="M164" i="20" s="1"/>
  <c r="K164" i="20"/>
  <c r="I164" i="20"/>
  <c r="J164" i="20" s="1"/>
  <c r="N163" i="20"/>
  <c r="L163" i="20"/>
  <c r="M163" i="20" s="1"/>
  <c r="K163" i="20"/>
  <c r="I163" i="20"/>
  <c r="J163" i="20" s="1"/>
  <c r="N162" i="20"/>
  <c r="L162" i="20"/>
  <c r="M162" i="20" s="1"/>
  <c r="K162" i="20"/>
  <c r="I162" i="20"/>
  <c r="J162" i="20" s="1"/>
  <c r="N161" i="20"/>
  <c r="L161" i="20"/>
  <c r="M161" i="20" s="1"/>
  <c r="K161" i="20"/>
  <c r="I161" i="20"/>
  <c r="J161" i="20" s="1"/>
  <c r="N160" i="20"/>
  <c r="L160" i="20"/>
  <c r="M160" i="20" s="1"/>
  <c r="K160" i="20"/>
  <c r="I160" i="20"/>
  <c r="J160" i="20" s="1"/>
  <c r="N159" i="20"/>
  <c r="L159" i="20"/>
  <c r="M159" i="20" s="1"/>
  <c r="K159" i="20"/>
  <c r="I159" i="20"/>
  <c r="J159" i="20" s="1"/>
  <c r="N158" i="20"/>
  <c r="L158" i="20"/>
  <c r="M158" i="20" s="1"/>
  <c r="K158" i="20"/>
  <c r="I158" i="20"/>
  <c r="J158" i="20" s="1"/>
  <c r="N157" i="20"/>
  <c r="L157" i="20"/>
  <c r="M157" i="20" s="1"/>
  <c r="K157" i="20"/>
  <c r="I157" i="20"/>
  <c r="J157" i="20" s="1"/>
  <c r="N156" i="20"/>
  <c r="L156" i="20"/>
  <c r="M156" i="20" s="1"/>
  <c r="K156" i="20"/>
  <c r="I156" i="20"/>
  <c r="J156" i="20" s="1"/>
  <c r="N155" i="20"/>
  <c r="L155" i="20"/>
  <c r="M155" i="20" s="1"/>
  <c r="K155" i="20"/>
  <c r="I155" i="20"/>
  <c r="J155" i="20" s="1"/>
  <c r="N154" i="20"/>
  <c r="L154" i="20"/>
  <c r="M154" i="20" s="1"/>
  <c r="K154" i="20"/>
  <c r="I154" i="20"/>
  <c r="J154" i="20" s="1"/>
  <c r="N153" i="20"/>
  <c r="L153" i="20"/>
  <c r="M153" i="20" s="1"/>
  <c r="K153" i="20"/>
  <c r="I153" i="20"/>
  <c r="J153" i="20" s="1"/>
  <c r="N152" i="20"/>
  <c r="L152" i="20"/>
  <c r="M152" i="20" s="1"/>
  <c r="K152" i="20"/>
  <c r="I152" i="20"/>
  <c r="J152" i="20" s="1"/>
  <c r="N151" i="20"/>
  <c r="L151" i="20"/>
  <c r="M151" i="20" s="1"/>
  <c r="K151" i="20"/>
  <c r="I151" i="20"/>
  <c r="J151" i="20" s="1"/>
  <c r="N150" i="20"/>
  <c r="L150" i="20"/>
  <c r="M150" i="20" s="1"/>
  <c r="K150" i="20"/>
  <c r="I150" i="20"/>
  <c r="J150" i="20" s="1"/>
  <c r="N149" i="20"/>
  <c r="L149" i="20"/>
  <c r="M149" i="20" s="1"/>
  <c r="K149" i="20"/>
  <c r="I149" i="20"/>
  <c r="J149" i="20" s="1"/>
  <c r="N148" i="20"/>
  <c r="L148" i="20"/>
  <c r="M148" i="20" s="1"/>
  <c r="K148" i="20"/>
  <c r="I148" i="20"/>
  <c r="J148" i="20" s="1"/>
  <c r="N147" i="20"/>
  <c r="L147" i="20"/>
  <c r="M147" i="20" s="1"/>
  <c r="K147" i="20"/>
  <c r="I147" i="20"/>
  <c r="J147" i="20" s="1"/>
  <c r="N146" i="20"/>
  <c r="L146" i="20"/>
  <c r="M146" i="20" s="1"/>
  <c r="K146" i="20"/>
  <c r="I146" i="20"/>
  <c r="J146" i="20" s="1"/>
  <c r="N145" i="20"/>
  <c r="L145" i="20"/>
  <c r="M145" i="20" s="1"/>
  <c r="K145" i="20"/>
  <c r="I145" i="20"/>
  <c r="J145" i="20" s="1"/>
  <c r="N144" i="20"/>
  <c r="L144" i="20"/>
  <c r="M144" i="20" s="1"/>
  <c r="K144" i="20"/>
  <c r="I144" i="20"/>
  <c r="J144" i="20" s="1"/>
  <c r="N143" i="20"/>
  <c r="L143" i="20"/>
  <c r="M143" i="20" s="1"/>
  <c r="K143" i="20"/>
  <c r="I143" i="20"/>
  <c r="J143" i="20" s="1"/>
  <c r="N142" i="20"/>
  <c r="L142" i="20"/>
  <c r="M142" i="20" s="1"/>
  <c r="K142" i="20"/>
  <c r="I142" i="20"/>
  <c r="J142" i="20" s="1"/>
  <c r="N141" i="20"/>
  <c r="L141" i="20"/>
  <c r="M141" i="20" s="1"/>
  <c r="K141" i="20"/>
  <c r="I141" i="20"/>
  <c r="J141" i="20" s="1"/>
  <c r="N140" i="20"/>
  <c r="L140" i="20"/>
  <c r="M140" i="20" s="1"/>
  <c r="K140" i="20"/>
  <c r="I140" i="20"/>
  <c r="J140" i="20" s="1"/>
  <c r="N139" i="20"/>
  <c r="L139" i="20"/>
  <c r="M139" i="20" s="1"/>
  <c r="K139" i="20"/>
  <c r="I139" i="20"/>
  <c r="J139" i="20" s="1"/>
  <c r="N138" i="20"/>
  <c r="L138" i="20"/>
  <c r="M138" i="20" s="1"/>
  <c r="K138" i="20"/>
  <c r="I138" i="20"/>
  <c r="J138" i="20" s="1"/>
  <c r="N137" i="20"/>
  <c r="L137" i="20"/>
  <c r="M137" i="20" s="1"/>
  <c r="K137" i="20"/>
  <c r="I137" i="20"/>
  <c r="J137" i="20" s="1"/>
  <c r="N136" i="20"/>
  <c r="L136" i="20"/>
  <c r="M136" i="20" s="1"/>
  <c r="K136" i="20"/>
  <c r="I136" i="20"/>
  <c r="J136" i="20" s="1"/>
  <c r="N135" i="20"/>
  <c r="L135" i="20"/>
  <c r="M135" i="20" s="1"/>
  <c r="K135" i="20"/>
  <c r="I135" i="20"/>
  <c r="J135" i="20" s="1"/>
  <c r="N134" i="20"/>
  <c r="L134" i="20"/>
  <c r="M134" i="20" s="1"/>
  <c r="K134" i="20"/>
  <c r="I134" i="20"/>
  <c r="J134" i="20" s="1"/>
  <c r="N133" i="20"/>
  <c r="L133" i="20"/>
  <c r="M133" i="20" s="1"/>
  <c r="K133" i="20"/>
  <c r="I133" i="20"/>
  <c r="J133" i="20" s="1"/>
  <c r="N132" i="20"/>
  <c r="L132" i="20"/>
  <c r="M132" i="20" s="1"/>
  <c r="K132" i="20"/>
  <c r="I132" i="20"/>
  <c r="J132" i="20" s="1"/>
  <c r="N131" i="20"/>
  <c r="L131" i="20"/>
  <c r="M131" i="20" s="1"/>
  <c r="K131" i="20"/>
  <c r="I131" i="20"/>
  <c r="J131" i="20" s="1"/>
  <c r="N130" i="20"/>
  <c r="L130" i="20"/>
  <c r="M130" i="20" s="1"/>
  <c r="K130" i="20"/>
  <c r="I130" i="20"/>
  <c r="J130" i="20" s="1"/>
  <c r="N129" i="20"/>
  <c r="L129" i="20"/>
  <c r="M129" i="20" s="1"/>
  <c r="K129" i="20"/>
  <c r="I129" i="20"/>
  <c r="J129" i="20" s="1"/>
  <c r="N128" i="20"/>
  <c r="L128" i="20"/>
  <c r="M128" i="20" s="1"/>
  <c r="K128" i="20"/>
  <c r="I128" i="20"/>
  <c r="J128" i="20" s="1"/>
  <c r="N127" i="20"/>
  <c r="L127" i="20"/>
  <c r="M127" i="20" s="1"/>
  <c r="K127" i="20"/>
  <c r="I127" i="20"/>
  <c r="J127" i="20" s="1"/>
  <c r="N126" i="20"/>
  <c r="L126" i="20"/>
  <c r="M126" i="20" s="1"/>
  <c r="K126" i="20"/>
  <c r="I126" i="20"/>
  <c r="J126" i="20" s="1"/>
  <c r="N125" i="20"/>
  <c r="L125" i="20"/>
  <c r="M125" i="20" s="1"/>
  <c r="K125" i="20"/>
  <c r="I125" i="20"/>
  <c r="J125" i="20" s="1"/>
  <c r="N124" i="20"/>
  <c r="L124" i="20"/>
  <c r="M124" i="20" s="1"/>
  <c r="K124" i="20"/>
  <c r="I124" i="20"/>
  <c r="J124" i="20" s="1"/>
  <c r="N123" i="20"/>
  <c r="L123" i="20"/>
  <c r="M123" i="20" s="1"/>
  <c r="K123" i="20"/>
  <c r="I123" i="20"/>
  <c r="J123" i="20" s="1"/>
  <c r="N122" i="20"/>
  <c r="L122" i="20"/>
  <c r="M122" i="20" s="1"/>
  <c r="K122" i="20"/>
  <c r="I122" i="20"/>
  <c r="J122" i="20" s="1"/>
  <c r="N121" i="20"/>
  <c r="L121" i="20"/>
  <c r="M121" i="20" s="1"/>
  <c r="K121" i="20"/>
  <c r="I121" i="20"/>
  <c r="J121" i="20" s="1"/>
  <c r="N120" i="20"/>
  <c r="L120" i="20"/>
  <c r="M120" i="20" s="1"/>
  <c r="K120" i="20"/>
  <c r="I120" i="20"/>
  <c r="J120" i="20" s="1"/>
  <c r="N119" i="20"/>
  <c r="L119" i="20"/>
  <c r="M119" i="20" s="1"/>
  <c r="K119" i="20"/>
  <c r="I119" i="20"/>
  <c r="J119" i="20" s="1"/>
  <c r="N118" i="20"/>
  <c r="L118" i="20"/>
  <c r="M118" i="20" s="1"/>
  <c r="K118" i="20"/>
  <c r="I118" i="20"/>
  <c r="J118" i="20" s="1"/>
  <c r="N117" i="20"/>
  <c r="L117" i="20"/>
  <c r="M117" i="20" s="1"/>
  <c r="K117" i="20"/>
  <c r="I117" i="20"/>
  <c r="J117" i="20" s="1"/>
  <c r="N116" i="20"/>
  <c r="L116" i="20"/>
  <c r="M116" i="20" s="1"/>
  <c r="K116" i="20"/>
  <c r="I116" i="20"/>
  <c r="J116" i="20" s="1"/>
  <c r="N115" i="20"/>
  <c r="L115" i="20"/>
  <c r="M115" i="20" s="1"/>
  <c r="K115" i="20"/>
  <c r="I115" i="20"/>
  <c r="J115" i="20" s="1"/>
  <c r="N114" i="20"/>
  <c r="L114" i="20"/>
  <c r="M114" i="20" s="1"/>
  <c r="K114" i="20"/>
  <c r="I114" i="20"/>
  <c r="J114" i="20" s="1"/>
  <c r="N113" i="20"/>
  <c r="L113" i="20"/>
  <c r="M113" i="20" s="1"/>
  <c r="K113" i="20"/>
  <c r="I113" i="20"/>
  <c r="J113" i="20" s="1"/>
  <c r="N112" i="20"/>
  <c r="L112" i="20"/>
  <c r="M112" i="20" s="1"/>
  <c r="K112" i="20"/>
  <c r="I112" i="20"/>
  <c r="J112" i="20" s="1"/>
  <c r="N111" i="20"/>
  <c r="L111" i="20"/>
  <c r="M111" i="20" s="1"/>
  <c r="K111" i="20"/>
  <c r="I111" i="20"/>
  <c r="J111" i="20" s="1"/>
  <c r="N110" i="20"/>
  <c r="L110" i="20"/>
  <c r="M110" i="20" s="1"/>
  <c r="K110" i="20"/>
  <c r="I110" i="20"/>
  <c r="J110" i="20" s="1"/>
  <c r="N109" i="20"/>
  <c r="L109" i="20"/>
  <c r="M109" i="20" s="1"/>
  <c r="K109" i="20"/>
  <c r="I109" i="20"/>
  <c r="J109" i="20" s="1"/>
  <c r="N108" i="20"/>
  <c r="L108" i="20"/>
  <c r="M108" i="20" s="1"/>
  <c r="K108" i="20"/>
  <c r="I108" i="20"/>
  <c r="J108" i="20" s="1"/>
  <c r="N107" i="20"/>
  <c r="L107" i="20"/>
  <c r="M107" i="20" s="1"/>
  <c r="K107" i="20"/>
  <c r="I107" i="20"/>
  <c r="J107" i="20" s="1"/>
  <c r="N106" i="20"/>
  <c r="L106" i="20"/>
  <c r="M106" i="20" s="1"/>
  <c r="K106" i="20"/>
  <c r="I106" i="20"/>
  <c r="J106" i="20" s="1"/>
  <c r="N105" i="20"/>
  <c r="L105" i="20"/>
  <c r="M105" i="20" s="1"/>
  <c r="K105" i="20"/>
  <c r="I105" i="20"/>
  <c r="J105" i="20" s="1"/>
  <c r="N104" i="20"/>
  <c r="L104" i="20"/>
  <c r="M104" i="20" s="1"/>
  <c r="K104" i="20"/>
  <c r="I104" i="20"/>
  <c r="J104" i="20" s="1"/>
  <c r="N103" i="20"/>
  <c r="L103" i="20"/>
  <c r="M103" i="20" s="1"/>
  <c r="K103" i="20"/>
  <c r="I103" i="20"/>
  <c r="J103" i="20" s="1"/>
  <c r="N102" i="20"/>
  <c r="L102" i="20"/>
  <c r="M102" i="20" s="1"/>
  <c r="K102" i="20"/>
  <c r="I102" i="20"/>
  <c r="J102" i="20" s="1"/>
  <c r="N101" i="20"/>
  <c r="L101" i="20"/>
  <c r="M101" i="20" s="1"/>
  <c r="K101" i="20"/>
  <c r="I101" i="20"/>
  <c r="J101" i="20" s="1"/>
  <c r="N100" i="20"/>
  <c r="L100" i="20"/>
  <c r="M100" i="20" s="1"/>
  <c r="K100" i="20"/>
  <c r="I100" i="20"/>
  <c r="J100" i="20" s="1"/>
  <c r="N99" i="20"/>
  <c r="L99" i="20"/>
  <c r="M99" i="20" s="1"/>
  <c r="K99" i="20"/>
  <c r="I99" i="20"/>
  <c r="J99" i="20" s="1"/>
  <c r="N98" i="20"/>
  <c r="L98" i="20"/>
  <c r="M98" i="20" s="1"/>
  <c r="K98" i="20"/>
  <c r="I98" i="20"/>
  <c r="J98" i="20" s="1"/>
  <c r="N97" i="20"/>
  <c r="L97" i="20"/>
  <c r="M97" i="20" s="1"/>
  <c r="K97" i="20"/>
  <c r="I97" i="20"/>
  <c r="J97" i="20" s="1"/>
  <c r="N96" i="20"/>
  <c r="L96" i="20"/>
  <c r="M96" i="20" s="1"/>
  <c r="K96" i="20"/>
  <c r="I96" i="20"/>
  <c r="J96" i="20" s="1"/>
  <c r="N95" i="20"/>
  <c r="L95" i="20"/>
  <c r="M95" i="20" s="1"/>
  <c r="K95" i="20"/>
  <c r="I95" i="20"/>
  <c r="J95" i="20" s="1"/>
  <c r="N94" i="20"/>
  <c r="L94" i="20"/>
  <c r="M94" i="20" s="1"/>
  <c r="K94" i="20"/>
  <c r="I94" i="20"/>
  <c r="J94" i="20" s="1"/>
  <c r="N93" i="20"/>
  <c r="L93" i="20"/>
  <c r="M93" i="20" s="1"/>
  <c r="K93" i="20"/>
  <c r="I93" i="20"/>
  <c r="J93" i="20" s="1"/>
  <c r="N92" i="20"/>
  <c r="L92" i="20"/>
  <c r="M92" i="20" s="1"/>
  <c r="K92" i="20"/>
  <c r="I92" i="20"/>
  <c r="J92" i="20" s="1"/>
  <c r="N91" i="20"/>
  <c r="L91" i="20"/>
  <c r="M91" i="20" s="1"/>
  <c r="K91" i="20"/>
  <c r="I91" i="20"/>
  <c r="J91" i="20" s="1"/>
  <c r="N90" i="20"/>
  <c r="L90" i="20"/>
  <c r="M90" i="20" s="1"/>
  <c r="K90" i="20"/>
  <c r="I90" i="20"/>
  <c r="J90" i="20" s="1"/>
  <c r="N89" i="20"/>
  <c r="L89" i="20"/>
  <c r="M89" i="20" s="1"/>
  <c r="K89" i="20"/>
  <c r="I89" i="20"/>
  <c r="J89" i="20" s="1"/>
  <c r="N88" i="20"/>
  <c r="L88" i="20"/>
  <c r="M88" i="20" s="1"/>
  <c r="K88" i="20"/>
  <c r="I88" i="20"/>
  <c r="J88" i="20" s="1"/>
  <c r="N87" i="20"/>
  <c r="L87" i="20"/>
  <c r="M87" i="20" s="1"/>
  <c r="K87" i="20"/>
  <c r="I87" i="20"/>
  <c r="J87" i="20" s="1"/>
  <c r="N86" i="20"/>
  <c r="L86" i="20"/>
  <c r="M86" i="20" s="1"/>
  <c r="K86" i="20"/>
  <c r="I86" i="20"/>
  <c r="J86" i="20" s="1"/>
  <c r="N85" i="20"/>
  <c r="L85" i="20"/>
  <c r="M85" i="20" s="1"/>
  <c r="K85" i="20"/>
  <c r="I85" i="20"/>
  <c r="J85" i="20" s="1"/>
  <c r="N84" i="20"/>
  <c r="L84" i="20"/>
  <c r="M84" i="20" s="1"/>
  <c r="K84" i="20"/>
  <c r="I84" i="20"/>
  <c r="J84" i="20" s="1"/>
  <c r="N83" i="20"/>
  <c r="L83" i="20"/>
  <c r="M83" i="20" s="1"/>
  <c r="K83" i="20"/>
  <c r="I83" i="20"/>
  <c r="J83" i="20" s="1"/>
  <c r="N82" i="20"/>
  <c r="L82" i="20"/>
  <c r="M82" i="20" s="1"/>
  <c r="K82" i="20"/>
  <c r="I82" i="20"/>
  <c r="J82" i="20" s="1"/>
  <c r="N81" i="20"/>
  <c r="L81" i="20"/>
  <c r="M81" i="20" s="1"/>
  <c r="K81" i="20"/>
  <c r="I81" i="20"/>
  <c r="J81" i="20" s="1"/>
  <c r="N80" i="20"/>
  <c r="L80" i="20"/>
  <c r="M80" i="20" s="1"/>
  <c r="K80" i="20"/>
  <c r="I80" i="20"/>
  <c r="J80" i="20" s="1"/>
  <c r="N79" i="20"/>
  <c r="L79" i="20"/>
  <c r="M79" i="20" s="1"/>
  <c r="K79" i="20"/>
  <c r="I79" i="20"/>
  <c r="J79" i="20" s="1"/>
  <c r="N18" i="20"/>
  <c r="L18" i="20"/>
  <c r="M18" i="20" s="1"/>
  <c r="K18" i="20"/>
  <c r="I18" i="20"/>
  <c r="J18" i="20" s="1"/>
  <c r="N17" i="20"/>
  <c r="L17" i="20"/>
  <c r="M17" i="20" s="1"/>
  <c r="K17" i="20"/>
  <c r="I17" i="20"/>
  <c r="J17" i="20" s="1"/>
  <c r="N16" i="20"/>
  <c r="L16" i="20"/>
  <c r="M16" i="20" s="1"/>
  <c r="K16" i="20"/>
  <c r="I16" i="20"/>
  <c r="J16" i="20" s="1"/>
  <c r="N15" i="20"/>
  <c r="L15" i="20"/>
  <c r="M15" i="20" s="1"/>
  <c r="K15" i="20"/>
  <c r="I15" i="20"/>
  <c r="J15" i="20" s="1"/>
  <c r="N14" i="20"/>
  <c r="L14" i="20"/>
  <c r="M14" i="20" s="1"/>
  <c r="K14" i="20"/>
  <c r="I14" i="20"/>
  <c r="J14" i="20" s="1"/>
  <c r="L13" i="20"/>
  <c r="M13" i="20" s="1"/>
  <c r="N13" i="20" s="1"/>
  <c r="K13" i="20"/>
  <c r="I13" i="20"/>
  <c r="J13" i="20" s="1"/>
  <c r="L12" i="20"/>
  <c r="M12" i="20" s="1"/>
  <c r="N12" i="20" s="1"/>
  <c r="K12" i="20"/>
  <c r="I12" i="20"/>
  <c r="J12" i="20" s="1"/>
  <c r="N11" i="20"/>
  <c r="L11" i="20"/>
  <c r="M11" i="20" s="1"/>
  <c r="K11" i="20"/>
  <c r="I11" i="20"/>
  <c r="J11" i="20" s="1"/>
  <c r="L10" i="20"/>
  <c r="M10" i="20" s="1"/>
  <c r="N10" i="20" s="1"/>
  <c r="K10" i="20"/>
  <c r="I10" i="20"/>
  <c r="J10" i="20" s="1"/>
  <c r="L9" i="20"/>
  <c r="M9" i="20" s="1"/>
  <c r="N9" i="20" s="1"/>
  <c r="K9" i="20"/>
  <c r="I9" i="20"/>
  <c r="J9" i="20" s="1"/>
  <c r="N8" i="20"/>
  <c r="L8" i="20"/>
  <c r="M8" i="20" s="1"/>
  <c r="K8" i="20"/>
  <c r="I8" i="20"/>
  <c r="J8" i="20" s="1"/>
  <c r="L7" i="20"/>
  <c r="M7" i="20" s="1"/>
  <c r="N7" i="20" s="1"/>
  <c r="K7" i="20"/>
  <c r="I7" i="20"/>
  <c r="J7" i="20" s="1"/>
  <c r="L6" i="20"/>
  <c r="M6" i="20" s="1"/>
  <c r="N6" i="20" s="1"/>
  <c r="K6" i="20"/>
  <c r="I6" i="20"/>
  <c r="J6" i="20" s="1"/>
  <c r="N400" i="19"/>
  <c r="L400" i="19"/>
  <c r="M400" i="19" s="1"/>
  <c r="K400" i="19"/>
  <c r="I400" i="19"/>
  <c r="J400" i="19" s="1"/>
  <c r="N399" i="19"/>
  <c r="M399" i="19"/>
  <c r="L399" i="19"/>
  <c r="K399" i="19"/>
  <c r="I399" i="19"/>
  <c r="J399" i="19" s="1"/>
  <c r="N398" i="19"/>
  <c r="M398" i="19"/>
  <c r="L398" i="19"/>
  <c r="K398" i="19"/>
  <c r="I398" i="19"/>
  <c r="J398" i="19" s="1"/>
  <c r="N397" i="19"/>
  <c r="L397" i="19"/>
  <c r="M397" i="19" s="1"/>
  <c r="K397" i="19"/>
  <c r="I397" i="19"/>
  <c r="J397" i="19" s="1"/>
  <c r="N396" i="19"/>
  <c r="M396" i="19"/>
  <c r="L396" i="19"/>
  <c r="K396" i="19"/>
  <c r="I396" i="19"/>
  <c r="J396" i="19" s="1"/>
  <c r="N395" i="19"/>
  <c r="L395" i="19"/>
  <c r="M395" i="19" s="1"/>
  <c r="K395" i="19"/>
  <c r="J395" i="19"/>
  <c r="I395" i="19"/>
  <c r="N394" i="19"/>
  <c r="L394" i="19"/>
  <c r="M394" i="19" s="1"/>
  <c r="K394" i="19"/>
  <c r="I394" i="19"/>
  <c r="J394" i="19" s="1"/>
  <c r="N393" i="19"/>
  <c r="M393" i="19"/>
  <c r="L393" i="19"/>
  <c r="K393" i="19"/>
  <c r="I393" i="19"/>
  <c r="J393" i="19" s="1"/>
  <c r="N392" i="19"/>
  <c r="L392" i="19"/>
  <c r="M392" i="19" s="1"/>
  <c r="K392" i="19"/>
  <c r="I392" i="19"/>
  <c r="J392" i="19" s="1"/>
  <c r="N391" i="19"/>
  <c r="L391" i="19"/>
  <c r="M391" i="19" s="1"/>
  <c r="K391" i="19"/>
  <c r="I391" i="19"/>
  <c r="J391" i="19" s="1"/>
  <c r="N390" i="19"/>
  <c r="M390" i="19"/>
  <c r="L390" i="19"/>
  <c r="K390" i="19"/>
  <c r="I390" i="19"/>
  <c r="J390" i="19" s="1"/>
  <c r="N389" i="19"/>
  <c r="L389" i="19"/>
  <c r="M389" i="19" s="1"/>
  <c r="K389" i="19"/>
  <c r="I389" i="19"/>
  <c r="J389" i="19" s="1"/>
  <c r="N388" i="19"/>
  <c r="L388" i="19"/>
  <c r="M388" i="19" s="1"/>
  <c r="K388" i="19"/>
  <c r="J388" i="19"/>
  <c r="I388" i="19"/>
  <c r="N387" i="19"/>
  <c r="M387" i="19"/>
  <c r="L387" i="19"/>
  <c r="K387" i="19"/>
  <c r="I387" i="19"/>
  <c r="J387" i="19" s="1"/>
  <c r="N386" i="19"/>
  <c r="L386" i="19"/>
  <c r="M386" i="19" s="1"/>
  <c r="K386" i="19"/>
  <c r="I386" i="19"/>
  <c r="J386" i="19" s="1"/>
  <c r="N385" i="19"/>
  <c r="L385" i="19"/>
  <c r="M385" i="19" s="1"/>
  <c r="K385" i="19"/>
  <c r="I385" i="19"/>
  <c r="J385" i="19" s="1"/>
  <c r="N384" i="19"/>
  <c r="M384" i="19"/>
  <c r="L384" i="19"/>
  <c r="K384" i="19"/>
  <c r="I384" i="19"/>
  <c r="J384" i="19" s="1"/>
  <c r="N383" i="19"/>
  <c r="L383" i="19"/>
  <c r="M383" i="19" s="1"/>
  <c r="K383" i="19"/>
  <c r="I383" i="19"/>
  <c r="J383" i="19" s="1"/>
  <c r="N382" i="19"/>
  <c r="L382" i="19"/>
  <c r="M382" i="19" s="1"/>
  <c r="K382" i="19"/>
  <c r="J382" i="19"/>
  <c r="I382" i="19"/>
  <c r="N381" i="19"/>
  <c r="M381" i="19"/>
  <c r="L381" i="19"/>
  <c r="K381" i="19"/>
  <c r="I381" i="19"/>
  <c r="J381" i="19" s="1"/>
  <c r="N380" i="19"/>
  <c r="L380" i="19"/>
  <c r="M380" i="19" s="1"/>
  <c r="K380" i="19"/>
  <c r="I380" i="19"/>
  <c r="J380" i="19" s="1"/>
  <c r="N379" i="19"/>
  <c r="L379" i="19"/>
  <c r="M379" i="19" s="1"/>
  <c r="K379" i="19"/>
  <c r="J379" i="19"/>
  <c r="I379" i="19"/>
  <c r="N378" i="19"/>
  <c r="M378" i="19"/>
  <c r="L378" i="19"/>
  <c r="K378" i="19"/>
  <c r="I378" i="19"/>
  <c r="J378" i="19" s="1"/>
  <c r="N377" i="19"/>
  <c r="L377" i="19"/>
  <c r="M377" i="19" s="1"/>
  <c r="K377" i="19"/>
  <c r="I377" i="19"/>
  <c r="J377" i="19" s="1"/>
  <c r="N376" i="19"/>
  <c r="L376" i="19"/>
  <c r="M376" i="19" s="1"/>
  <c r="K376" i="19"/>
  <c r="J376" i="19"/>
  <c r="I376" i="19"/>
  <c r="N375" i="19"/>
  <c r="M375" i="19"/>
  <c r="L375" i="19"/>
  <c r="K375" i="19"/>
  <c r="I375" i="19"/>
  <c r="J375" i="19" s="1"/>
  <c r="N374" i="19"/>
  <c r="M374" i="19"/>
  <c r="L374" i="19"/>
  <c r="K374" i="19"/>
  <c r="I374" i="19"/>
  <c r="J374" i="19" s="1"/>
  <c r="N373" i="19"/>
  <c r="L373" i="19"/>
  <c r="M373" i="19" s="1"/>
  <c r="K373" i="19"/>
  <c r="I373" i="19"/>
  <c r="J373" i="19" s="1"/>
  <c r="N372" i="19"/>
  <c r="M372" i="19"/>
  <c r="L372" i="19"/>
  <c r="K372" i="19"/>
  <c r="I372" i="19"/>
  <c r="J372" i="19" s="1"/>
  <c r="N371" i="19"/>
  <c r="L371" i="19"/>
  <c r="M371" i="19" s="1"/>
  <c r="K371" i="19"/>
  <c r="J371" i="19"/>
  <c r="I371" i="19"/>
  <c r="N370" i="19"/>
  <c r="L370" i="19"/>
  <c r="M370" i="19" s="1"/>
  <c r="K370" i="19"/>
  <c r="J370" i="19"/>
  <c r="I370" i="19"/>
  <c r="N369" i="19"/>
  <c r="M369" i="19"/>
  <c r="L369" i="19"/>
  <c r="K369" i="19"/>
  <c r="I369" i="19"/>
  <c r="J369" i="19" s="1"/>
  <c r="N368" i="19"/>
  <c r="L368" i="19"/>
  <c r="M368" i="19" s="1"/>
  <c r="K368" i="19"/>
  <c r="I368" i="19"/>
  <c r="J368" i="19" s="1"/>
  <c r="N367" i="19"/>
  <c r="L367" i="19"/>
  <c r="M367" i="19" s="1"/>
  <c r="K367" i="19"/>
  <c r="I367" i="19"/>
  <c r="J367" i="19" s="1"/>
  <c r="N366" i="19"/>
  <c r="M366" i="19"/>
  <c r="L366" i="19"/>
  <c r="K366" i="19"/>
  <c r="I366" i="19"/>
  <c r="J366" i="19" s="1"/>
  <c r="N365" i="19"/>
  <c r="L365" i="19"/>
  <c r="M365" i="19" s="1"/>
  <c r="K365" i="19"/>
  <c r="J365" i="19"/>
  <c r="I365" i="19"/>
  <c r="N364" i="19"/>
  <c r="L364" i="19"/>
  <c r="M364" i="19" s="1"/>
  <c r="K364" i="19"/>
  <c r="J364" i="19"/>
  <c r="I364" i="19"/>
  <c r="N363" i="19"/>
  <c r="M363" i="19"/>
  <c r="L363" i="19"/>
  <c r="K363" i="19"/>
  <c r="I363" i="19"/>
  <c r="J363" i="19" s="1"/>
  <c r="N362" i="19"/>
  <c r="L362" i="19"/>
  <c r="M362" i="19" s="1"/>
  <c r="K362" i="19"/>
  <c r="I362" i="19"/>
  <c r="J362" i="19" s="1"/>
  <c r="N361" i="19"/>
  <c r="M361" i="19"/>
  <c r="L361" i="19"/>
  <c r="K361" i="19"/>
  <c r="I361" i="19"/>
  <c r="J361" i="19" s="1"/>
  <c r="N360" i="19"/>
  <c r="M360" i="19"/>
  <c r="L360" i="19"/>
  <c r="K360" i="19"/>
  <c r="I360" i="19"/>
  <c r="J360" i="19" s="1"/>
  <c r="N359" i="19"/>
  <c r="L359" i="19"/>
  <c r="M359" i="19" s="1"/>
  <c r="K359" i="19"/>
  <c r="I359" i="19"/>
  <c r="J359" i="19" s="1"/>
  <c r="N358" i="19"/>
  <c r="L358" i="19"/>
  <c r="M358" i="19" s="1"/>
  <c r="K358" i="19"/>
  <c r="J358" i="19"/>
  <c r="I358" i="19"/>
  <c r="N357" i="19"/>
  <c r="M357" i="19"/>
  <c r="L357" i="19"/>
  <c r="K357" i="19"/>
  <c r="I357" i="19"/>
  <c r="J357" i="19" s="1"/>
  <c r="N356" i="19"/>
  <c r="L356" i="19"/>
  <c r="M356" i="19" s="1"/>
  <c r="K356" i="19"/>
  <c r="I356" i="19"/>
  <c r="J356" i="19" s="1"/>
  <c r="N355" i="19"/>
  <c r="L355" i="19"/>
  <c r="M355" i="19" s="1"/>
  <c r="K355" i="19"/>
  <c r="I355" i="19"/>
  <c r="J355" i="19" s="1"/>
  <c r="N354" i="19"/>
  <c r="M354" i="19"/>
  <c r="L354" i="19"/>
  <c r="K354" i="19"/>
  <c r="I354" i="19"/>
  <c r="J354" i="19" s="1"/>
  <c r="N353" i="19"/>
  <c r="L353" i="19"/>
  <c r="M353" i="19" s="1"/>
  <c r="K353" i="19"/>
  <c r="J353" i="19"/>
  <c r="I353" i="19"/>
  <c r="N352" i="19"/>
  <c r="L352" i="19"/>
  <c r="M352" i="19" s="1"/>
  <c r="K352" i="19"/>
  <c r="J352" i="19"/>
  <c r="I352" i="19"/>
  <c r="N351" i="19"/>
  <c r="M351" i="19"/>
  <c r="L351" i="19"/>
  <c r="K351" i="19"/>
  <c r="I351" i="19"/>
  <c r="J351" i="19" s="1"/>
  <c r="N350" i="19"/>
  <c r="L350" i="19"/>
  <c r="M350" i="19" s="1"/>
  <c r="K350" i="19"/>
  <c r="I350" i="19"/>
  <c r="J350" i="19" s="1"/>
  <c r="N349" i="19"/>
  <c r="L349" i="19"/>
  <c r="M349" i="19" s="1"/>
  <c r="K349" i="19"/>
  <c r="I349" i="19"/>
  <c r="J349" i="19" s="1"/>
  <c r="N348" i="19"/>
  <c r="M348" i="19"/>
  <c r="L348" i="19"/>
  <c r="K348" i="19"/>
  <c r="I348" i="19"/>
  <c r="J348" i="19" s="1"/>
  <c r="N347" i="19"/>
  <c r="L347" i="19"/>
  <c r="M347" i="19" s="1"/>
  <c r="K347" i="19"/>
  <c r="J347" i="19"/>
  <c r="I347" i="19"/>
  <c r="N346" i="19"/>
  <c r="L346" i="19"/>
  <c r="M346" i="19" s="1"/>
  <c r="K346" i="19"/>
  <c r="J346" i="19"/>
  <c r="I346" i="19"/>
  <c r="N345" i="19"/>
  <c r="M345" i="19"/>
  <c r="L345" i="19"/>
  <c r="K345" i="19"/>
  <c r="I345" i="19"/>
  <c r="J345" i="19" s="1"/>
  <c r="N344" i="19"/>
  <c r="L344" i="19"/>
  <c r="M344" i="19" s="1"/>
  <c r="K344" i="19"/>
  <c r="I344" i="19"/>
  <c r="J344" i="19" s="1"/>
  <c r="N343" i="19"/>
  <c r="L343" i="19"/>
  <c r="M343" i="19" s="1"/>
  <c r="K343" i="19"/>
  <c r="I343" i="19"/>
  <c r="J343" i="19" s="1"/>
  <c r="N342" i="19"/>
  <c r="M342" i="19"/>
  <c r="L342" i="19"/>
  <c r="K342" i="19"/>
  <c r="I342" i="19"/>
  <c r="J342" i="19" s="1"/>
  <c r="N341" i="19"/>
  <c r="L341" i="19"/>
  <c r="M341" i="19" s="1"/>
  <c r="K341" i="19"/>
  <c r="J341" i="19"/>
  <c r="I341" i="19"/>
  <c r="N340" i="19"/>
  <c r="L340" i="19"/>
  <c r="M340" i="19" s="1"/>
  <c r="K340" i="19"/>
  <c r="J340" i="19"/>
  <c r="I340" i="19"/>
  <c r="N339" i="19"/>
  <c r="M339" i="19"/>
  <c r="L339" i="19"/>
  <c r="K339" i="19"/>
  <c r="I339" i="19"/>
  <c r="J339" i="19" s="1"/>
  <c r="N338" i="19"/>
  <c r="L338" i="19"/>
  <c r="M338" i="19" s="1"/>
  <c r="K338" i="19"/>
  <c r="J338" i="19"/>
  <c r="I338" i="19"/>
  <c r="N337" i="19"/>
  <c r="L337" i="19"/>
  <c r="M337" i="19" s="1"/>
  <c r="K337" i="19"/>
  <c r="I337" i="19"/>
  <c r="J337" i="19" s="1"/>
  <c r="N336" i="19"/>
  <c r="M336" i="19"/>
  <c r="L336" i="19"/>
  <c r="K336" i="19"/>
  <c r="I336" i="19"/>
  <c r="J336" i="19" s="1"/>
  <c r="N335" i="19"/>
  <c r="L335" i="19"/>
  <c r="M335" i="19" s="1"/>
  <c r="K335" i="19"/>
  <c r="I335" i="19"/>
  <c r="J335" i="19" s="1"/>
  <c r="N334" i="19"/>
  <c r="L334" i="19"/>
  <c r="M334" i="19" s="1"/>
  <c r="K334" i="19"/>
  <c r="I334" i="19"/>
  <c r="J334" i="19" s="1"/>
  <c r="N333" i="19"/>
  <c r="M333" i="19"/>
  <c r="L333" i="19"/>
  <c r="K333" i="19"/>
  <c r="I333" i="19"/>
  <c r="J333" i="19" s="1"/>
  <c r="N332" i="19"/>
  <c r="L332" i="19"/>
  <c r="M332" i="19" s="1"/>
  <c r="K332" i="19"/>
  <c r="I332" i="19"/>
  <c r="J332" i="19" s="1"/>
  <c r="N331" i="19"/>
  <c r="L331" i="19"/>
  <c r="M331" i="19" s="1"/>
  <c r="K331" i="19"/>
  <c r="J331" i="19"/>
  <c r="I331" i="19"/>
  <c r="N330" i="19"/>
  <c r="M330" i="19"/>
  <c r="L330" i="19"/>
  <c r="K330" i="19"/>
  <c r="I330" i="19"/>
  <c r="J330" i="19" s="1"/>
  <c r="N329" i="19"/>
  <c r="M329" i="19"/>
  <c r="L329" i="19"/>
  <c r="K329" i="19"/>
  <c r="I329" i="19"/>
  <c r="J329" i="19" s="1"/>
  <c r="N328" i="19"/>
  <c r="L328" i="19"/>
  <c r="M328" i="19" s="1"/>
  <c r="K328" i="19"/>
  <c r="I328" i="19"/>
  <c r="J328" i="19" s="1"/>
  <c r="N327" i="19"/>
  <c r="M327" i="19"/>
  <c r="L327" i="19"/>
  <c r="K327" i="19"/>
  <c r="I327" i="19"/>
  <c r="J327" i="19" s="1"/>
  <c r="N326" i="19"/>
  <c r="L326" i="19"/>
  <c r="M326" i="19" s="1"/>
  <c r="K326" i="19"/>
  <c r="I326" i="19"/>
  <c r="J326" i="19" s="1"/>
  <c r="N325" i="19"/>
  <c r="M325" i="19"/>
  <c r="L325" i="19"/>
  <c r="K325" i="19"/>
  <c r="I325" i="19"/>
  <c r="J325" i="19" s="1"/>
  <c r="N324" i="19"/>
  <c r="M324" i="19"/>
  <c r="L324" i="19"/>
  <c r="K324" i="19"/>
  <c r="I324" i="19"/>
  <c r="J324" i="19" s="1"/>
  <c r="N323" i="19"/>
  <c r="L323" i="19"/>
  <c r="M323" i="19" s="1"/>
  <c r="K323" i="19"/>
  <c r="I323" i="19"/>
  <c r="J323" i="19" s="1"/>
  <c r="N322" i="19"/>
  <c r="M322" i="19"/>
  <c r="L322" i="19"/>
  <c r="K322" i="19"/>
  <c r="J322" i="19"/>
  <c r="I322" i="19"/>
  <c r="N321" i="19"/>
  <c r="M321" i="19"/>
  <c r="L321" i="19"/>
  <c r="K321" i="19"/>
  <c r="I321" i="19"/>
  <c r="J321" i="19" s="1"/>
  <c r="N320" i="19"/>
  <c r="L320" i="19"/>
  <c r="M320" i="19" s="1"/>
  <c r="K320" i="19"/>
  <c r="I320" i="19"/>
  <c r="J320" i="19" s="1"/>
  <c r="N319" i="19"/>
  <c r="M319" i="19"/>
  <c r="L319" i="19"/>
  <c r="K319" i="19"/>
  <c r="J319" i="19"/>
  <c r="I319" i="19"/>
  <c r="N318" i="19"/>
  <c r="M318" i="19"/>
  <c r="L318" i="19"/>
  <c r="K318" i="19"/>
  <c r="I318" i="19"/>
  <c r="J318" i="19" s="1"/>
  <c r="N317" i="19"/>
  <c r="M317" i="19"/>
  <c r="L317" i="19"/>
  <c r="K317" i="19"/>
  <c r="I317" i="19"/>
  <c r="J317" i="19" s="1"/>
  <c r="N316" i="19"/>
  <c r="L316" i="19"/>
  <c r="M316" i="19" s="1"/>
  <c r="K316" i="19"/>
  <c r="I316" i="19"/>
  <c r="J316" i="19" s="1"/>
  <c r="N315" i="19"/>
  <c r="M315" i="19"/>
  <c r="L315" i="19"/>
  <c r="K315" i="19"/>
  <c r="I315" i="19"/>
  <c r="J315" i="19" s="1"/>
  <c r="N314" i="19"/>
  <c r="L314" i="19"/>
  <c r="M314" i="19" s="1"/>
  <c r="K314" i="19"/>
  <c r="I314" i="19"/>
  <c r="J314" i="19" s="1"/>
  <c r="N313" i="19"/>
  <c r="L313" i="19"/>
  <c r="M313" i="19" s="1"/>
  <c r="K313" i="19"/>
  <c r="I313" i="19"/>
  <c r="J313" i="19" s="1"/>
  <c r="N312" i="19"/>
  <c r="M312" i="19"/>
  <c r="L312" i="19"/>
  <c r="K312" i="19"/>
  <c r="I312" i="19"/>
  <c r="J312" i="19" s="1"/>
  <c r="N311" i="19"/>
  <c r="L311" i="19"/>
  <c r="M311" i="19" s="1"/>
  <c r="K311" i="19"/>
  <c r="I311" i="19"/>
  <c r="J311" i="19" s="1"/>
  <c r="N310" i="19"/>
  <c r="M310" i="19"/>
  <c r="L310" i="19"/>
  <c r="K310" i="19"/>
  <c r="I310" i="19"/>
  <c r="J310" i="19" s="1"/>
  <c r="N309" i="19"/>
  <c r="M309" i="19"/>
  <c r="L309" i="19"/>
  <c r="K309" i="19"/>
  <c r="I309" i="19"/>
  <c r="J309" i="19" s="1"/>
  <c r="N308" i="19"/>
  <c r="M308" i="19"/>
  <c r="L308" i="19"/>
  <c r="K308" i="19"/>
  <c r="I308" i="19"/>
  <c r="J308" i="19" s="1"/>
  <c r="N307" i="19"/>
  <c r="L307" i="19"/>
  <c r="M307" i="19" s="1"/>
  <c r="K307" i="19"/>
  <c r="J307" i="19"/>
  <c r="I307" i="19"/>
  <c r="N306" i="19"/>
  <c r="M306" i="19"/>
  <c r="L306" i="19"/>
  <c r="K306" i="19"/>
  <c r="I306" i="19"/>
  <c r="J306" i="19" s="1"/>
  <c r="N305" i="19"/>
  <c r="M305" i="19"/>
  <c r="L305" i="19"/>
  <c r="K305" i="19"/>
  <c r="I305" i="19"/>
  <c r="J305" i="19" s="1"/>
  <c r="N304" i="19"/>
  <c r="L304" i="19"/>
  <c r="M304" i="19" s="1"/>
  <c r="K304" i="19"/>
  <c r="I304" i="19"/>
  <c r="J304" i="19" s="1"/>
  <c r="N303" i="19"/>
  <c r="M303" i="19"/>
  <c r="L303" i="19"/>
  <c r="K303" i="19"/>
  <c r="I303" i="19"/>
  <c r="J303" i="19" s="1"/>
  <c r="N302" i="19"/>
  <c r="M302" i="19"/>
  <c r="L302" i="19"/>
  <c r="K302" i="19"/>
  <c r="I302" i="19"/>
  <c r="J302" i="19" s="1"/>
  <c r="N301" i="19"/>
  <c r="M301" i="19"/>
  <c r="L301" i="19"/>
  <c r="K301" i="19"/>
  <c r="I301" i="19"/>
  <c r="J301" i="19" s="1"/>
  <c r="N300" i="19"/>
  <c r="M300" i="19"/>
  <c r="L300" i="19"/>
  <c r="K300" i="19"/>
  <c r="I300" i="19"/>
  <c r="J300" i="19" s="1"/>
  <c r="N299" i="19"/>
  <c r="L299" i="19"/>
  <c r="M299" i="19" s="1"/>
  <c r="K299" i="19"/>
  <c r="I299" i="19"/>
  <c r="J299" i="19" s="1"/>
  <c r="N298" i="19"/>
  <c r="M298" i="19"/>
  <c r="L298" i="19"/>
  <c r="K298" i="19"/>
  <c r="I298" i="19"/>
  <c r="J298" i="19" s="1"/>
  <c r="N297" i="19"/>
  <c r="M297" i="19"/>
  <c r="L297" i="19"/>
  <c r="K297" i="19"/>
  <c r="I297" i="19"/>
  <c r="J297" i="19" s="1"/>
  <c r="N296" i="19"/>
  <c r="L296" i="19"/>
  <c r="M296" i="19" s="1"/>
  <c r="K296" i="19"/>
  <c r="I296" i="19"/>
  <c r="J296" i="19" s="1"/>
  <c r="N295" i="19"/>
  <c r="M295" i="19"/>
  <c r="L295" i="19"/>
  <c r="K295" i="19"/>
  <c r="J295" i="19"/>
  <c r="I295" i="19"/>
  <c r="N294" i="19"/>
  <c r="M294" i="19"/>
  <c r="L294" i="19"/>
  <c r="K294" i="19"/>
  <c r="I294" i="19"/>
  <c r="J294" i="19" s="1"/>
  <c r="N293" i="19"/>
  <c r="L293" i="19"/>
  <c r="M293" i="19" s="1"/>
  <c r="K293" i="19"/>
  <c r="J293" i="19"/>
  <c r="I293" i="19"/>
  <c r="N292" i="19"/>
  <c r="L292" i="19"/>
  <c r="M292" i="19" s="1"/>
  <c r="K292" i="19"/>
  <c r="I292" i="19"/>
  <c r="J292" i="19" s="1"/>
  <c r="N291" i="19"/>
  <c r="M291" i="19"/>
  <c r="L291" i="19"/>
  <c r="K291" i="19"/>
  <c r="I291" i="19"/>
  <c r="J291" i="19" s="1"/>
  <c r="N290" i="19"/>
  <c r="M290" i="19"/>
  <c r="L290" i="19"/>
  <c r="K290" i="19"/>
  <c r="J290" i="19"/>
  <c r="I290" i="19"/>
  <c r="N289" i="19"/>
  <c r="L289" i="19"/>
  <c r="M289" i="19" s="1"/>
  <c r="K289" i="19"/>
  <c r="I289" i="19"/>
  <c r="J289" i="19" s="1"/>
  <c r="N288" i="19"/>
  <c r="M288" i="19"/>
  <c r="L288" i="19"/>
  <c r="K288" i="19"/>
  <c r="I288" i="19"/>
  <c r="J288" i="19" s="1"/>
  <c r="N287" i="19"/>
  <c r="L287" i="19"/>
  <c r="M287" i="19" s="1"/>
  <c r="K287" i="19"/>
  <c r="I287" i="19"/>
  <c r="J287" i="19" s="1"/>
  <c r="N286" i="19"/>
  <c r="M286" i="19"/>
  <c r="L286" i="19"/>
  <c r="K286" i="19"/>
  <c r="I286" i="19"/>
  <c r="J286" i="19" s="1"/>
  <c r="N285" i="19"/>
  <c r="M285" i="19"/>
  <c r="L285" i="19"/>
  <c r="K285" i="19"/>
  <c r="I285" i="19"/>
  <c r="J285" i="19" s="1"/>
  <c r="N284" i="19"/>
  <c r="M284" i="19"/>
  <c r="L284" i="19"/>
  <c r="K284" i="19"/>
  <c r="I284" i="19"/>
  <c r="J284" i="19" s="1"/>
  <c r="N283" i="19"/>
  <c r="L283" i="19"/>
  <c r="M283" i="19" s="1"/>
  <c r="K283" i="19"/>
  <c r="I283" i="19"/>
  <c r="J283" i="19" s="1"/>
  <c r="N282" i="19"/>
  <c r="M282" i="19"/>
  <c r="L282" i="19"/>
  <c r="K282" i="19"/>
  <c r="I282" i="19"/>
  <c r="J282" i="19" s="1"/>
  <c r="N281" i="19"/>
  <c r="L281" i="19"/>
  <c r="M281" i="19" s="1"/>
  <c r="K281" i="19"/>
  <c r="I281" i="19"/>
  <c r="J281" i="19" s="1"/>
  <c r="N280" i="19"/>
  <c r="L280" i="19"/>
  <c r="M280" i="19" s="1"/>
  <c r="K280" i="19"/>
  <c r="I280" i="19"/>
  <c r="J280" i="19" s="1"/>
  <c r="N279" i="19"/>
  <c r="M279" i="19"/>
  <c r="L279" i="19"/>
  <c r="K279" i="19"/>
  <c r="I279" i="19"/>
  <c r="J279" i="19" s="1"/>
  <c r="N278" i="19"/>
  <c r="L278" i="19"/>
  <c r="M278" i="19" s="1"/>
  <c r="K278" i="19"/>
  <c r="I278" i="19"/>
  <c r="J278" i="19" s="1"/>
  <c r="N277" i="19"/>
  <c r="L277" i="19"/>
  <c r="M277" i="19" s="1"/>
  <c r="K277" i="19"/>
  <c r="I277" i="19"/>
  <c r="J277" i="19" s="1"/>
  <c r="N276" i="19"/>
  <c r="M276" i="19"/>
  <c r="L276" i="19"/>
  <c r="K276" i="19"/>
  <c r="I276" i="19"/>
  <c r="J276" i="19" s="1"/>
  <c r="N275" i="19"/>
  <c r="L275" i="19"/>
  <c r="M275" i="19" s="1"/>
  <c r="K275" i="19"/>
  <c r="J275" i="19"/>
  <c r="I275" i="19"/>
  <c r="N274" i="19"/>
  <c r="L274" i="19"/>
  <c r="M274" i="19" s="1"/>
  <c r="K274" i="19"/>
  <c r="J274" i="19"/>
  <c r="I274" i="19"/>
  <c r="N273" i="19"/>
  <c r="M273" i="19"/>
  <c r="L273" i="19"/>
  <c r="K273" i="19"/>
  <c r="I273" i="19"/>
  <c r="J273" i="19" s="1"/>
  <c r="N272" i="19"/>
  <c r="M272" i="19"/>
  <c r="L272" i="19"/>
  <c r="K272" i="19"/>
  <c r="I272" i="19"/>
  <c r="J272" i="19" s="1"/>
  <c r="N271" i="19"/>
  <c r="M271" i="19"/>
  <c r="L271" i="19"/>
  <c r="K271" i="19"/>
  <c r="I271" i="19"/>
  <c r="J271" i="19" s="1"/>
  <c r="N270" i="19"/>
  <c r="M270" i="19"/>
  <c r="L270" i="19"/>
  <c r="K270" i="19"/>
  <c r="I270" i="19"/>
  <c r="J270" i="19" s="1"/>
  <c r="N269" i="19"/>
  <c r="L269" i="19"/>
  <c r="M269" i="19" s="1"/>
  <c r="K269" i="19"/>
  <c r="I269" i="19"/>
  <c r="J269" i="19" s="1"/>
  <c r="N268" i="19"/>
  <c r="L268" i="19"/>
  <c r="M268" i="19" s="1"/>
  <c r="K268" i="19"/>
  <c r="J268" i="19"/>
  <c r="I268" i="19"/>
  <c r="N267" i="19"/>
  <c r="M267" i="19"/>
  <c r="L267" i="19"/>
  <c r="K267" i="19"/>
  <c r="I267" i="19"/>
  <c r="J267" i="19" s="1"/>
  <c r="N266" i="19"/>
  <c r="L266" i="19"/>
  <c r="M266" i="19" s="1"/>
  <c r="K266" i="19"/>
  <c r="J266" i="19"/>
  <c r="I266" i="19"/>
  <c r="N265" i="19"/>
  <c r="L265" i="19"/>
  <c r="M265" i="19" s="1"/>
  <c r="K265" i="19"/>
  <c r="I265" i="19"/>
  <c r="J265" i="19" s="1"/>
  <c r="N264" i="19"/>
  <c r="M264" i="19"/>
  <c r="L264" i="19"/>
  <c r="K264" i="19"/>
  <c r="I264" i="19"/>
  <c r="J264" i="19" s="1"/>
  <c r="N263" i="19"/>
  <c r="L263" i="19"/>
  <c r="M263" i="19" s="1"/>
  <c r="K263" i="19"/>
  <c r="I263" i="19"/>
  <c r="J263" i="19" s="1"/>
  <c r="N262" i="19"/>
  <c r="L262" i="19"/>
  <c r="M262" i="19" s="1"/>
  <c r="K262" i="19"/>
  <c r="I262" i="19"/>
  <c r="J262" i="19" s="1"/>
  <c r="N261" i="19"/>
  <c r="M261" i="19"/>
  <c r="L261" i="19"/>
  <c r="K261" i="19"/>
  <c r="I261" i="19"/>
  <c r="J261" i="19" s="1"/>
  <c r="N260" i="19"/>
  <c r="M260" i="19"/>
  <c r="L260" i="19"/>
  <c r="K260" i="19"/>
  <c r="I260" i="19"/>
  <c r="J260" i="19" s="1"/>
  <c r="N259" i="19"/>
  <c r="M259" i="19"/>
  <c r="L259" i="19"/>
  <c r="K259" i="19"/>
  <c r="J259" i="19"/>
  <c r="I259" i="19"/>
  <c r="N258" i="19"/>
  <c r="M258" i="19"/>
  <c r="L258" i="19"/>
  <c r="K258" i="19"/>
  <c r="I258" i="19"/>
  <c r="J258" i="19" s="1"/>
  <c r="N257" i="19"/>
  <c r="M257" i="19"/>
  <c r="L257" i="19"/>
  <c r="K257" i="19"/>
  <c r="I257" i="19"/>
  <c r="J257" i="19" s="1"/>
  <c r="N256" i="19"/>
  <c r="L256" i="19"/>
  <c r="M256" i="19" s="1"/>
  <c r="K256" i="19"/>
  <c r="I256" i="19"/>
  <c r="J256" i="19" s="1"/>
  <c r="N255" i="19"/>
  <c r="M255" i="19"/>
  <c r="L255" i="19"/>
  <c r="K255" i="19"/>
  <c r="I255" i="19"/>
  <c r="J255" i="19" s="1"/>
  <c r="N254" i="19"/>
  <c r="M254" i="19"/>
  <c r="L254" i="19"/>
  <c r="K254" i="19"/>
  <c r="I254" i="19"/>
  <c r="J254" i="19" s="1"/>
  <c r="N253" i="19"/>
  <c r="M253" i="19"/>
  <c r="L253" i="19"/>
  <c r="K253" i="19"/>
  <c r="I253" i="19"/>
  <c r="J253" i="19" s="1"/>
  <c r="N252" i="19"/>
  <c r="M252" i="19"/>
  <c r="L252" i="19"/>
  <c r="K252" i="19"/>
  <c r="I252" i="19"/>
  <c r="J252" i="19" s="1"/>
  <c r="N251" i="19"/>
  <c r="L251" i="19"/>
  <c r="M251" i="19" s="1"/>
  <c r="K251" i="19"/>
  <c r="J251" i="19"/>
  <c r="I251" i="19"/>
  <c r="N250" i="19"/>
  <c r="L250" i="19"/>
  <c r="M250" i="19" s="1"/>
  <c r="K250" i="19"/>
  <c r="I250" i="19"/>
  <c r="J250" i="19" s="1"/>
  <c r="N249" i="19"/>
  <c r="M249" i="19"/>
  <c r="L249" i="19"/>
  <c r="K249" i="19"/>
  <c r="I249" i="19"/>
  <c r="J249" i="19" s="1"/>
  <c r="N248" i="19"/>
  <c r="M248" i="19"/>
  <c r="L248" i="19"/>
  <c r="K248" i="19"/>
  <c r="I248" i="19"/>
  <c r="J248" i="19" s="1"/>
  <c r="N247" i="19"/>
  <c r="M247" i="19"/>
  <c r="L247" i="19"/>
  <c r="K247" i="19"/>
  <c r="I247" i="19"/>
  <c r="J247" i="19" s="1"/>
  <c r="N246" i="19"/>
  <c r="M246" i="19"/>
  <c r="L246" i="19"/>
  <c r="K246" i="19"/>
  <c r="I246" i="19"/>
  <c r="J246" i="19" s="1"/>
  <c r="N245" i="19"/>
  <c r="L245" i="19"/>
  <c r="M245" i="19" s="1"/>
  <c r="K245" i="19"/>
  <c r="I245" i="19"/>
  <c r="J245" i="19" s="1"/>
  <c r="N244" i="19"/>
  <c r="L244" i="19"/>
  <c r="M244" i="19" s="1"/>
  <c r="K244" i="19"/>
  <c r="I244" i="19"/>
  <c r="J244" i="19" s="1"/>
  <c r="N243" i="19"/>
  <c r="M243" i="19"/>
  <c r="L243" i="19"/>
  <c r="K243" i="19"/>
  <c r="I243" i="19"/>
  <c r="J243" i="19" s="1"/>
  <c r="N242" i="19"/>
  <c r="L242" i="19"/>
  <c r="M242" i="19" s="1"/>
  <c r="K242" i="19"/>
  <c r="I242" i="19"/>
  <c r="J242" i="19" s="1"/>
  <c r="N241" i="19"/>
  <c r="L241" i="19"/>
  <c r="M241" i="19" s="1"/>
  <c r="K241" i="19"/>
  <c r="I241" i="19"/>
  <c r="J241" i="19" s="1"/>
  <c r="N240" i="19"/>
  <c r="M240" i="19"/>
  <c r="L240" i="19"/>
  <c r="K240" i="19"/>
  <c r="I240" i="19"/>
  <c r="J240" i="19" s="1"/>
  <c r="N239" i="19"/>
  <c r="L239" i="19"/>
  <c r="M239" i="19" s="1"/>
  <c r="K239" i="19"/>
  <c r="J239" i="19"/>
  <c r="I239" i="19"/>
  <c r="N238" i="19"/>
  <c r="L238" i="19"/>
  <c r="M238" i="19" s="1"/>
  <c r="K238" i="19"/>
  <c r="I238" i="19"/>
  <c r="J238" i="19" s="1"/>
  <c r="N237" i="19"/>
  <c r="M237" i="19"/>
  <c r="L237" i="19"/>
  <c r="K237" i="19"/>
  <c r="I237" i="19"/>
  <c r="J237" i="19" s="1"/>
  <c r="N236" i="19"/>
  <c r="L236" i="19"/>
  <c r="M236" i="19" s="1"/>
  <c r="K236" i="19"/>
  <c r="I236" i="19"/>
  <c r="J236" i="19" s="1"/>
  <c r="N235" i="19"/>
  <c r="L235" i="19"/>
  <c r="M235" i="19" s="1"/>
  <c r="K235" i="19"/>
  <c r="I235" i="19"/>
  <c r="J235" i="19" s="1"/>
  <c r="N234" i="19"/>
  <c r="M234" i="19"/>
  <c r="L234" i="19"/>
  <c r="K234" i="19"/>
  <c r="I234" i="19"/>
  <c r="J234" i="19" s="1"/>
  <c r="N233" i="19"/>
  <c r="L233" i="19"/>
  <c r="M233" i="19" s="1"/>
  <c r="K233" i="19"/>
  <c r="J233" i="19"/>
  <c r="I233" i="19"/>
  <c r="N232" i="19"/>
  <c r="L232" i="19"/>
  <c r="M232" i="19" s="1"/>
  <c r="K232" i="19"/>
  <c r="J232" i="19"/>
  <c r="I232" i="19"/>
  <c r="N231" i="19"/>
  <c r="M231" i="19"/>
  <c r="L231" i="19"/>
  <c r="K231" i="19"/>
  <c r="I231" i="19"/>
  <c r="J231" i="19" s="1"/>
  <c r="N230" i="19"/>
  <c r="M230" i="19"/>
  <c r="L230" i="19"/>
  <c r="K230" i="19"/>
  <c r="I230" i="19"/>
  <c r="J230" i="19" s="1"/>
  <c r="N229" i="19"/>
  <c r="L229" i="19"/>
  <c r="M229" i="19" s="1"/>
  <c r="K229" i="19"/>
  <c r="J229" i="19"/>
  <c r="I229" i="19"/>
  <c r="N228" i="19"/>
  <c r="M228" i="19"/>
  <c r="L228" i="19"/>
  <c r="K228" i="19"/>
  <c r="I228" i="19"/>
  <c r="J228" i="19" s="1"/>
  <c r="N227" i="19"/>
  <c r="L227" i="19"/>
  <c r="M227" i="19" s="1"/>
  <c r="K227" i="19"/>
  <c r="J227" i="19"/>
  <c r="I227" i="19"/>
  <c r="N226" i="19"/>
  <c r="L226" i="19"/>
  <c r="M226" i="19" s="1"/>
  <c r="K226" i="19"/>
  <c r="I226" i="19"/>
  <c r="J226" i="19" s="1"/>
  <c r="N225" i="19"/>
  <c r="M225" i="19"/>
  <c r="L225" i="19"/>
  <c r="K225" i="19"/>
  <c r="I225" i="19"/>
  <c r="J225" i="19" s="1"/>
  <c r="N224" i="19"/>
  <c r="L224" i="19"/>
  <c r="M224" i="19" s="1"/>
  <c r="K224" i="19"/>
  <c r="I224" i="19"/>
  <c r="J224" i="19" s="1"/>
  <c r="N223" i="19"/>
  <c r="M223" i="19"/>
  <c r="L223" i="19"/>
  <c r="K223" i="19"/>
  <c r="J223" i="19"/>
  <c r="I223" i="19"/>
  <c r="N222" i="19"/>
  <c r="M222" i="19"/>
  <c r="L222" i="19"/>
  <c r="K222" i="19"/>
  <c r="I222" i="19"/>
  <c r="J222" i="19" s="1"/>
  <c r="N221" i="19"/>
  <c r="L221" i="19"/>
  <c r="M221" i="19" s="1"/>
  <c r="K221" i="19"/>
  <c r="J221" i="19"/>
  <c r="I221" i="19"/>
  <c r="N220" i="19"/>
  <c r="L220" i="19"/>
  <c r="M220" i="19" s="1"/>
  <c r="K220" i="19"/>
  <c r="J220" i="19"/>
  <c r="I220" i="19"/>
  <c r="N219" i="19"/>
  <c r="M219" i="19"/>
  <c r="L219" i="19"/>
  <c r="K219" i="19"/>
  <c r="I219" i="19"/>
  <c r="J219" i="19" s="1"/>
  <c r="N218" i="19"/>
  <c r="M218" i="19"/>
  <c r="L218" i="19"/>
  <c r="K218" i="19"/>
  <c r="I218" i="19"/>
  <c r="J218" i="19" s="1"/>
  <c r="N217" i="19"/>
  <c r="L217" i="19"/>
  <c r="M217" i="19" s="1"/>
  <c r="K217" i="19"/>
  <c r="J217" i="19"/>
  <c r="I217" i="19"/>
  <c r="N216" i="19"/>
  <c r="M216" i="19"/>
  <c r="L216" i="19"/>
  <c r="K216" i="19"/>
  <c r="I216" i="19"/>
  <c r="J216" i="19" s="1"/>
  <c r="N215" i="19"/>
  <c r="L215" i="19"/>
  <c r="M215" i="19" s="1"/>
  <c r="K215" i="19"/>
  <c r="J215" i="19"/>
  <c r="I215" i="19"/>
  <c r="N214" i="19"/>
  <c r="M214" i="19"/>
  <c r="L214" i="19"/>
  <c r="K214" i="19"/>
  <c r="I214" i="19"/>
  <c r="J214" i="19" s="1"/>
  <c r="N213" i="19"/>
  <c r="M213" i="19"/>
  <c r="L213" i="19"/>
  <c r="K213" i="19"/>
  <c r="I213" i="19"/>
  <c r="J213" i="19" s="1"/>
  <c r="N212" i="19"/>
  <c r="L212" i="19"/>
  <c r="M212" i="19" s="1"/>
  <c r="K212" i="19"/>
  <c r="I212" i="19"/>
  <c r="J212" i="19" s="1"/>
  <c r="N211" i="19"/>
  <c r="M211" i="19"/>
  <c r="L211" i="19"/>
  <c r="K211" i="19"/>
  <c r="J211" i="19"/>
  <c r="I211" i="19"/>
  <c r="N210" i="19"/>
  <c r="M210" i="19"/>
  <c r="L210" i="19"/>
  <c r="K210" i="19"/>
  <c r="I210" i="19"/>
  <c r="J210" i="19" s="1"/>
  <c r="N209" i="19"/>
  <c r="L209" i="19"/>
  <c r="M209" i="19" s="1"/>
  <c r="K209" i="19"/>
  <c r="I209" i="19"/>
  <c r="J209" i="19" s="1"/>
  <c r="N208" i="19"/>
  <c r="M208" i="19"/>
  <c r="L208" i="19"/>
  <c r="K208" i="19"/>
  <c r="J208" i="19"/>
  <c r="I208" i="19"/>
  <c r="N207" i="19"/>
  <c r="M207" i="19"/>
  <c r="L207" i="19"/>
  <c r="K207" i="19"/>
  <c r="I207" i="19"/>
  <c r="J207" i="19" s="1"/>
  <c r="N206" i="19"/>
  <c r="M206" i="19"/>
  <c r="L206" i="19"/>
  <c r="K206" i="19"/>
  <c r="I206" i="19"/>
  <c r="J206" i="19" s="1"/>
  <c r="N205" i="19"/>
  <c r="L205" i="19"/>
  <c r="M205" i="19" s="1"/>
  <c r="K205" i="19"/>
  <c r="I205" i="19"/>
  <c r="J205" i="19" s="1"/>
  <c r="N204" i="19"/>
  <c r="M204" i="19"/>
  <c r="L204" i="19"/>
  <c r="K204" i="19"/>
  <c r="I204" i="19"/>
  <c r="J204" i="19" s="1"/>
  <c r="N203" i="19"/>
  <c r="L203" i="19"/>
  <c r="M203" i="19" s="1"/>
  <c r="K203" i="19"/>
  <c r="J203" i="19"/>
  <c r="I203" i="19"/>
  <c r="N202" i="19"/>
  <c r="L202" i="19"/>
  <c r="M202" i="19" s="1"/>
  <c r="K202" i="19"/>
  <c r="J202" i="19"/>
  <c r="I202" i="19"/>
  <c r="N201" i="19"/>
  <c r="M201" i="19"/>
  <c r="L201" i="19"/>
  <c r="K201" i="19"/>
  <c r="I201" i="19"/>
  <c r="J201" i="19" s="1"/>
  <c r="N200" i="19"/>
  <c r="M200" i="19"/>
  <c r="L200" i="19"/>
  <c r="K200" i="19"/>
  <c r="J200" i="19"/>
  <c r="I200" i="19"/>
  <c r="N199" i="19"/>
  <c r="M199" i="19"/>
  <c r="L199" i="19"/>
  <c r="K199" i="19"/>
  <c r="I199" i="19"/>
  <c r="J199" i="19" s="1"/>
  <c r="N198" i="19"/>
  <c r="M198" i="19"/>
  <c r="L198" i="19"/>
  <c r="K198" i="19"/>
  <c r="I198" i="19"/>
  <c r="J198" i="19" s="1"/>
  <c r="N197" i="19"/>
  <c r="M197" i="19"/>
  <c r="L197" i="19"/>
  <c r="K197" i="19"/>
  <c r="I197" i="19"/>
  <c r="J197" i="19" s="1"/>
  <c r="N196" i="19"/>
  <c r="L196" i="19"/>
  <c r="M196" i="19" s="1"/>
  <c r="K196" i="19"/>
  <c r="J196" i="19"/>
  <c r="I196" i="19"/>
  <c r="N195" i="19"/>
  <c r="M195" i="19"/>
  <c r="L195" i="19"/>
  <c r="K195" i="19"/>
  <c r="I195" i="19"/>
  <c r="J195" i="19" s="1"/>
  <c r="N194" i="19"/>
  <c r="M194" i="19"/>
  <c r="L194" i="19"/>
  <c r="K194" i="19"/>
  <c r="I194" i="19"/>
  <c r="J194" i="19" s="1"/>
  <c r="N193" i="19"/>
  <c r="M193" i="19"/>
  <c r="L193" i="19"/>
  <c r="K193" i="19"/>
  <c r="I193" i="19"/>
  <c r="J193" i="19" s="1"/>
  <c r="N192" i="19"/>
  <c r="M192" i="19"/>
  <c r="L192" i="19"/>
  <c r="K192" i="19"/>
  <c r="I192" i="19"/>
  <c r="J192" i="19" s="1"/>
  <c r="N191" i="19"/>
  <c r="M191" i="19"/>
  <c r="L191" i="19"/>
  <c r="K191" i="19"/>
  <c r="J191" i="19"/>
  <c r="I191" i="19"/>
  <c r="N190" i="19"/>
  <c r="L190" i="19"/>
  <c r="M190" i="19" s="1"/>
  <c r="K190" i="19"/>
  <c r="J190" i="19"/>
  <c r="I190" i="19"/>
  <c r="N189" i="19"/>
  <c r="M189" i="19"/>
  <c r="L189" i="19"/>
  <c r="K189" i="19"/>
  <c r="I189" i="19"/>
  <c r="J189" i="19" s="1"/>
  <c r="N188" i="19"/>
  <c r="L188" i="19"/>
  <c r="M188" i="19" s="1"/>
  <c r="K188" i="19"/>
  <c r="J188" i="19"/>
  <c r="I188" i="19"/>
  <c r="N187" i="19"/>
  <c r="L187" i="19"/>
  <c r="M187" i="19" s="1"/>
  <c r="K187" i="19"/>
  <c r="I187" i="19"/>
  <c r="J187" i="19" s="1"/>
  <c r="N186" i="19"/>
  <c r="M186" i="19"/>
  <c r="L186" i="19"/>
  <c r="K186" i="19"/>
  <c r="I186" i="19"/>
  <c r="J186" i="19" s="1"/>
  <c r="N185" i="19"/>
  <c r="L185" i="19"/>
  <c r="M185" i="19" s="1"/>
  <c r="K185" i="19"/>
  <c r="I185" i="19"/>
  <c r="J185" i="19" s="1"/>
  <c r="N184" i="19"/>
  <c r="L184" i="19"/>
  <c r="M184" i="19" s="1"/>
  <c r="K184" i="19"/>
  <c r="I184" i="19"/>
  <c r="J184" i="19" s="1"/>
  <c r="N183" i="19"/>
  <c r="M183" i="19"/>
  <c r="L183" i="19"/>
  <c r="K183" i="19"/>
  <c r="J183" i="19"/>
  <c r="I183" i="19"/>
  <c r="N182" i="19"/>
  <c r="L182" i="19"/>
  <c r="M182" i="19" s="1"/>
  <c r="K182" i="19"/>
  <c r="J182" i="19"/>
  <c r="I182" i="19"/>
  <c r="N181" i="19"/>
  <c r="M181" i="19"/>
  <c r="L181" i="19"/>
  <c r="K181" i="19"/>
  <c r="I181" i="19"/>
  <c r="J181" i="19" s="1"/>
  <c r="N180" i="19"/>
  <c r="M180" i="19"/>
  <c r="L180" i="19"/>
  <c r="K180" i="19"/>
  <c r="I180" i="19"/>
  <c r="J180" i="19" s="1"/>
  <c r="N179" i="19"/>
  <c r="L179" i="19"/>
  <c r="M179" i="19" s="1"/>
  <c r="K179" i="19"/>
  <c r="I179" i="19"/>
  <c r="J179" i="19" s="1"/>
  <c r="N178" i="19"/>
  <c r="L178" i="19"/>
  <c r="M178" i="19" s="1"/>
  <c r="K178" i="19"/>
  <c r="I178" i="19"/>
  <c r="J178" i="19" s="1"/>
  <c r="N177" i="19"/>
  <c r="M177" i="19"/>
  <c r="L177" i="19"/>
  <c r="K177" i="19"/>
  <c r="J177" i="19"/>
  <c r="I177" i="19"/>
  <c r="N176" i="19"/>
  <c r="L176" i="19"/>
  <c r="M176" i="19" s="1"/>
  <c r="K176" i="19"/>
  <c r="I176" i="19"/>
  <c r="J176" i="19" s="1"/>
  <c r="N175" i="19"/>
  <c r="M175" i="19"/>
  <c r="L175" i="19"/>
  <c r="K175" i="19"/>
  <c r="I175" i="19"/>
  <c r="J175" i="19" s="1"/>
  <c r="N174" i="19"/>
  <c r="M174" i="19"/>
  <c r="L174" i="19"/>
  <c r="K174" i="19"/>
  <c r="J174" i="19"/>
  <c r="I174" i="19"/>
  <c r="N173" i="19"/>
  <c r="L173" i="19"/>
  <c r="M173" i="19" s="1"/>
  <c r="K173" i="19"/>
  <c r="I173" i="19"/>
  <c r="J173" i="19" s="1"/>
  <c r="N172" i="19"/>
  <c r="L172" i="19"/>
  <c r="M172" i="19" s="1"/>
  <c r="K172" i="19"/>
  <c r="J172" i="19"/>
  <c r="I172" i="19"/>
  <c r="N171" i="19"/>
  <c r="M171" i="19"/>
  <c r="L171" i="19"/>
  <c r="K171" i="19"/>
  <c r="I171" i="19"/>
  <c r="J171" i="19" s="1"/>
  <c r="N170" i="19"/>
  <c r="L170" i="19"/>
  <c r="M170" i="19" s="1"/>
  <c r="K170" i="19"/>
  <c r="J170" i="19"/>
  <c r="I170" i="19"/>
  <c r="N169" i="19"/>
  <c r="L169" i="19"/>
  <c r="M169" i="19" s="1"/>
  <c r="K169" i="19"/>
  <c r="I169" i="19"/>
  <c r="J169" i="19" s="1"/>
  <c r="N168" i="19"/>
  <c r="M168" i="19"/>
  <c r="L168" i="19"/>
  <c r="K168" i="19"/>
  <c r="I168" i="19"/>
  <c r="J168" i="19" s="1"/>
  <c r="N167" i="19"/>
  <c r="M167" i="19"/>
  <c r="L167" i="19"/>
  <c r="K167" i="19"/>
  <c r="J167" i="19"/>
  <c r="I167" i="19"/>
  <c r="N166" i="19"/>
  <c r="L166" i="19"/>
  <c r="M166" i="19" s="1"/>
  <c r="K166" i="19"/>
  <c r="J166" i="19"/>
  <c r="I166" i="19"/>
  <c r="N165" i="19"/>
  <c r="M165" i="19"/>
  <c r="L165" i="19"/>
  <c r="K165" i="19"/>
  <c r="J165" i="19"/>
  <c r="I165" i="19"/>
  <c r="N164" i="19"/>
  <c r="L164" i="19"/>
  <c r="M164" i="19" s="1"/>
  <c r="K164" i="19"/>
  <c r="I164" i="19"/>
  <c r="J164" i="19" s="1"/>
  <c r="N163" i="19"/>
  <c r="L163" i="19"/>
  <c r="M163" i="19" s="1"/>
  <c r="K163" i="19"/>
  <c r="I163" i="19"/>
  <c r="J163" i="19" s="1"/>
  <c r="N162" i="19"/>
  <c r="M162" i="19"/>
  <c r="L162" i="19"/>
  <c r="K162" i="19"/>
  <c r="I162" i="19"/>
  <c r="J162" i="19" s="1"/>
  <c r="N161" i="19"/>
  <c r="M161" i="19"/>
  <c r="L161" i="19"/>
  <c r="K161" i="19"/>
  <c r="I161" i="19"/>
  <c r="J161" i="19" s="1"/>
  <c r="N160" i="19"/>
  <c r="L160" i="19"/>
  <c r="M160" i="19" s="1"/>
  <c r="K160" i="19"/>
  <c r="I160" i="19"/>
  <c r="J160" i="19" s="1"/>
  <c r="N159" i="19"/>
  <c r="M159" i="19"/>
  <c r="L159" i="19"/>
  <c r="K159" i="19"/>
  <c r="J159" i="19"/>
  <c r="I159" i="19"/>
  <c r="N158" i="19"/>
  <c r="L158" i="19"/>
  <c r="M158" i="19" s="1"/>
  <c r="K158" i="19"/>
  <c r="J158" i="19"/>
  <c r="I158" i="19"/>
  <c r="N157" i="19"/>
  <c r="M157" i="19"/>
  <c r="L157" i="19"/>
  <c r="K157" i="19"/>
  <c r="I157" i="19"/>
  <c r="J157" i="19" s="1"/>
  <c r="N156" i="19"/>
  <c r="M156" i="19"/>
  <c r="L156" i="19"/>
  <c r="K156" i="19"/>
  <c r="J156" i="19"/>
  <c r="I156" i="19"/>
  <c r="N155" i="19"/>
  <c r="L155" i="19"/>
  <c r="M155" i="19" s="1"/>
  <c r="K155" i="19"/>
  <c r="I155" i="19"/>
  <c r="J155" i="19" s="1"/>
  <c r="N154" i="19"/>
  <c r="L154" i="19"/>
  <c r="M154" i="19" s="1"/>
  <c r="K154" i="19"/>
  <c r="J154" i="19"/>
  <c r="I154" i="19"/>
  <c r="N153" i="19"/>
  <c r="M153" i="19"/>
  <c r="L153" i="19"/>
  <c r="K153" i="19"/>
  <c r="J153" i="19"/>
  <c r="I153" i="19"/>
  <c r="N152" i="19"/>
  <c r="L152" i="19"/>
  <c r="M152" i="19" s="1"/>
  <c r="K152" i="19"/>
  <c r="J152" i="19"/>
  <c r="I152" i="19"/>
  <c r="N151" i="19"/>
  <c r="L151" i="19"/>
  <c r="M151" i="19" s="1"/>
  <c r="K151" i="19"/>
  <c r="J151" i="19"/>
  <c r="I151" i="19"/>
  <c r="N150" i="19"/>
  <c r="M150" i="19"/>
  <c r="L150" i="19"/>
  <c r="K150" i="19"/>
  <c r="I150" i="19"/>
  <c r="J150" i="19" s="1"/>
  <c r="N149" i="19"/>
  <c r="L149" i="19"/>
  <c r="M149" i="19" s="1"/>
  <c r="K149" i="19"/>
  <c r="I149" i="19"/>
  <c r="J149" i="19" s="1"/>
  <c r="N148" i="19"/>
  <c r="L148" i="19"/>
  <c r="M148" i="19" s="1"/>
  <c r="K148" i="19"/>
  <c r="I148" i="19"/>
  <c r="J148" i="19" s="1"/>
  <c r="N147" i="19"/>
  <c r="M147" i="19"/>
  <c r="L147" i="19"/>
  <c r="K147" i="19"/>
  <c r="J147" i="19"/>
  <c r="I147" i="19"/>
  <c r="N146" i="19"/>
  <c r="L146" i="19"/>
  <c r="M146" i="19" s="1"/>
  <c r="K146" i="19"/>
  <c r="J146" i="19"/>
  <c r="I146" i="19"/>
  <c r="N145" i="19"/>
  <c r="L145" i="19"/>
  <c r="M145" i="19" s="1"/>
  <c r="K145" i="19"/>
  <c r="J145" i="19"/>
  <c r="I145" i="19"/>
  <c r="N144" i="19"/>
  <c r="L144" i="19"/>
  <c r="M144" i="19" s="1"/>
  <c r="K144" i="19"/>
  <c r="J144" i="19"/>
  <c r="I144" i="19"/>
  <c r="N143" i="19"/>
  <c r="L143" i="19"/>
  <c r="M143" i="19" s="1"/>
  <c r="K143" i="19"/>
  <c r="I143" i="19"/>
  <c r="J143" i="19" s="1"/>
  <c r="N142" i="19"/>
  <c r="L142" i="19"/>
  <c r="M142" i="19" s="1"/>
  <c r="K142" i="19"/>
  <c r="I142" i="19"/>
  <c r="J142" i="19" s="1"/>
  <c r="N141" i="19"/>
  <c r="L141" i="19"/>
  <c r="M141" i="19" s="1"/>
  <c r="K141" i="19"/>
  <c r="J141" i="19"/>
  <c r="I141" i="19"/>
  <c r="N140" i="19"/>
  <c r="L140" i="19"/>
  <c r="M140" i="19" s="1"/>
  <c r="K140" i="19"/>
  <c r="J140" i="19"/>
  <c r="I140" i="19"/>
  <c r="N139" i="19"/>
  <c r="L139" i="19"/>
  <c r="M139" i="19" s="1"/>
  <c r="K139" i="19"/>
  <c r="I139" i="19"/>
  <c r="J139" i="19" s="1"/>
  <c r="N138" i="19"/>
  <c r="L138" i="19"/>
  <c r="M138" i="19" s="1"/>
  <c r="K138" i="19"/>
  <c r="J138" i="19"/>
  <c r="I138" i="19"/>
  <c r="N137" i="19"/>
  <c r="L137" i="19"/>
  <c r="M137" i="19" s="1"/>
  <c r="K137" i="19"/>
  <c r="I137" i="19"/>
  <c r="J137" i="19" s="1"/>
  <c r="N136" i="19"/>
  <c r="L136" i="19"/>
  <c r="M136" i="19" s="1"/>
  <c r="K136" i="19"/>
  <c r="I136" i="19"/>
  <c r="J136" i="19" s="1"/>
  <c r="N135" i="19"/>
  <c r="M135" i="19"/>
  <c r="L135" i="19"/>
  <c r="K135" i="19"/>
  <c r="J135" i="19"/>
  <c r="I135" i="19"/>
  <c r="N134" i="19"/>
  <c r="L134" i="19"/>
  <c r="M134" i="19" s="1"/>
  <c r="K134" i="19"/>
  <c r="I134" i="19"/>
  <c r="J134" i="19" s="1"/>
  <c r="N133" i="19"/>
  <c r="L133" i="19"/>
  <c r="M133" i="19" s="1"/>
  <c r="K133" i="19"/>
  <c r="J133" i="19"/>
  <c r="I133" i="19"/>
  <c r="N132" i="19"/>
  <c r="L132" i="19"/>
  <c r="M132" i="19" s="1"/>
  <c r="K132" i="19"/>
  <c r="J132" i="19"/>
  <c r="I132" i="19"/>
  <c r="N131" i="19"/>
  <c r="L131" i="19"/>
  <c r="M131" i="19" s="1"/>
  <c r="K131" i="19"/>
  <c r="I131" i="19"/>
  <c r="J131" i="19" s="1"/>
  <c r="N130" i="19"/>
  <c r="L130" i="19"/>
  <c r="M130" i="19" s="1"/>
  <c r="K130" i="19"/>
  <c r="I130" i="19"/>
  <c r="J130" i="19" s="1"/>
  <c r="N129" i="19"/>
  <c r="L129" i="19"/>
  <c r="M129" i="19" s="1"/>
  <c r="K129" i="19"/>
  <c r="J129" i="19"/>
  <c r="I129" i="19"/>
  <c r="N128" i="19"/>
  <c r="M128" i="19"/>
  <c r="L128" i="19"/>
  <c r="K128" i="19"/>
  <c r="J128" i="19"/>
  <c r="I128" i="19"/>
  <c r="N127" i="19"/>
  <c r="L127" i="19"/>
  <c r="M127" i="19" s="1"/>
  <c r="K127" i="19"/>
  <c r="J127" i="19"/>
  <c r="I127" i="19"/>
  <c r="N126" i="19"/>
  <c r="L126" i="19"/>
  <c r="M126" i="19" s="1"/>
  <c r="K126" i="19"/>
  <c r="J126" i="19"/>
  <c r="I126" i="19"/>
  <c r="N125" i="19"/>
  <c r="L125" i="19"/>
  <c r="M125" i="19" s="1"/>
  <c r="K125" i="19"/>
  <c r="I125" i="19"/>
  <c r="J125" i="19" s="1"/>
  <c r="N124" i="19"/>
  <c r="L124" i="19"/>
  <c r="M124" i="19" s="1"/>
  <c r="K124" i="19"/>
  <c r="I124" i="19"/>
  <c r="J124" i="19" s="1"/>
  <c r="N123" i="19"/>
  <c r="L123" i="19"/>
  <c r="M123" i="19" s="1"/>
  <c r="K123" i="19"/>
  <c r="J123" i="19"/>
  <c r="I123" i="19"/>
  <c r="N122" i="19"/>
  <c r="L122" i="19"/>
  <c r="M122" i="19" s="1"/>
  <c r="K122" i="19"/>
  <c r="I122" i="19"/>
  <c r="J122" i="19" s="1"/>
  <c r="N121" i="19"/>
  <c r="L121" i="19"/>
  <c r="M121" i="19" s="1"/>
  <c r="K121" i="19"/>
  <c r="I121" i="19"/>
  <c r="J121" i="19" s="1"/>
  <c r="N120" i="19"/>
  <c r="L120" i="19"/>
  <c r="M120" i="19" s="1"/>
  <c r="K120" i="19"/>
  <c r="J120" i="19"/>
  <c r="I120" i="19"/>
  <c r="N119" i="19"/>
  <c r="L119" i="19"/>
  <c r="M119" i="19" s="1"/>
  <c r="K119" i="19"/>
  <c r="J119" i="19"/>
  <c r="I119" i="19"/>
  <c r="N118" i="19"/>
  <c r="L118" i="19"/>
  <c r="M118" i="19" s="1"/>
  <c r="K118" i="19"/>
  <c r="I118" i="19"/>
  <c r="J118" i="19" s="1"/>
  <c r="N117" i="19"/>
  <c r="M117" i="19"/>
  <c r="L117" i="19"/>
  <c r="K117" i="19"/>
  <c r="J117" i="19"/>
  <c r="I117" i="19"/>
  <c r="N116" i="19"/>
  <c r="L116" i="19"/>
  <c r="M116" i="19" s="1"/>
  <c r="K116" i="19"/>
  <c r="J116" i="19"/>
  <c r="I116" i="19"/>
  <c r="N115" i="19"/>
  <c r="L115" i="19"/>
  <c r="M115" i="19" s="1"/>
  <c r="K115" i="19"/>
  <c r="I115" i="19"/>
  <c r="J115" i="19" s="1"/>
  <c r="N114" i="19"/>
  <c r="M114" i="19"/>
  <c r="L114" i="19"/>
  <c r="K114" i="19"/>
  <c r="J114" i="19"/>
  <c r="I114" i="19"/>
  <c r="N113" i="19"/>
  <c r="L113" i="19"/>
  <c r="M113" i="19" s="1"/>
  <c r="K113" i="19"/>
  <c r="J113" i="19"/>
  <c r="I113" i="19"/>
  <c r="N112" i="19"/>
  <c r="L112" i="19"/>
  <c r="M112" i="19" s="1"/>
  <c r="K112" i="19"/>
  <c r="I112" i="19"/>
  <c r="J112" i="19" s="1"/>
  <c r="N111" i="19"/>
  <c r="L111" i="19"/>
  <c r="M111" i="19" s="1"/>
  <c r="K111" i="19"/>
  <c r="J111" i="19"/>
  <c r="I111" i="19"/>
  <c r="N110" i="19"/>
  <c r="L110" i="19"/>
  <c r="M110" i="19" s="1"/>
  <c r="K110" i="19"/>
  <c r="I110" i="19"/>
  <c r="J110" i="19" s="1"/>
  <c r="N109" i="19"/>
  <c r="L109" i="19"/>
  <c r="M109" i="19" s="1"/>
  <c r="K109" i="19"/>
  <c r="I109" i="19"/>
  <c r="J109" i="19" s="1"/>
  <c r="N108" i="19"/>
  <c r="L108" i="19"/>
  <c r="M108" i="19" s="1"/>
  <c r="K108" i="19"/>
  <c r="J108" i="19"/>
  <c r="I108" i="19"/>
  <c r="N107" i="19"/>
  <c r="L107" i="19"/>
  <c r="M107" i="19" s="1"/>
  <c r="K107" i="19"/>
  <c r="J107" i="19"/>
  <c r="I107" i="19"/>
  <c r="N106" i="19"/>
  <c r="L106" i="19"/>
  <c r="M106" i="19" s="1"/>
  <c r="K106" i="19"/>
  <c r="J106" i="19"/>
  <c r="I106" i="19"/>
  <c r="N105" i="19"/>
  <c r="L105" i="19"/>
  <c r="M105" i="19" s="1"/>
  <c r="K105" i="19"/>
  <c r="J105" i="19"/>
  <c r="I105" i="19"/>
  <c r="N104" i="19"/>
  <c r="L104" i="19"/>
  <c r="M104" i="19" s="1"/>
  <c r="K104" i="19"/>
  <c r="I104" i="19"/>
  <c r="J104" i="19" s="1"/>
  <c r="N103" i="19"/>
  <c r="L103" i="19"/>
  <c r="M103" i="19" s="1"/>
  <c r="K103" i="19"/>
  <c r="I103" i="19"/>
  <c r="J103" i="19" s="1"/>
  <c r="N102" i="19"/>
  <c r="L102" i="19"/>
  <c r="M102" i="19" s="1"/>
  <c r="K102" i="19"/>
  <c r="J102" i="19"/>
  <c r="I102" i="19"/>
  <c r="N101" i="19"/>
  <c r="L101" i="19"/>
  <c r="M101" i="19" s="1"/>
  <c r="K101" i="19"/>
  <c r="I101" i="19"/>
  <c r="J101" i="19" s="1"/>
  <c r="N100" i="19"/>
  <c r="L100" i="19"/>
  <c r="M100" i="19" s="1"/>
  <c r="K100" i="19"/>
  <c r="I100" i="19"/>
  <c r="J100" i="19" s="1"/>
  <c r="N99" i="19"/>
  <c r="M99" i="19"/>
  <c r="L99" i="19"/>
  <c r="K99" i="19"/>
  <c r="J99" i="19"/>
  <c r="I99" i="19"/>
  <c r="N98" i="19"/>
  <c r="L98" i="19"/>
  <c r="M98" i="19" s="1"/>
  <c r="K98" i="19"/>
  <c r="I98" i="19"/>
  <c r="J98" i="19" s="1"/>
  <c r="N97" i="19"/>
  <c r="L97" i="19"/>
  <c r="M97" i="19" s="1"/>
  <c r="K97" i="19"/>
  <c r="J97" i="19"/>
  <c r="I97" i="19"/>
  <c r="N96" i="19"/>
  <c r="M96" i="19"/>
  <c r="L96" i="19"/>
  <c r="K96" i="19"/>
  <c r="J96" i="19"/>
  <c r="I96" i="19"/>
  <c r="N95" i="19"/>
  <c r="L95" i="19"/>
  <c r="M95" i="19" s="1"/>
  <c r="K95" i="19"/>
  <c r="I95" i="19"/>
  <c r="J95" i="19" s="1"/>
  <c r="N94" i="19"/>
  <c r="L94" i="19"/>
  <c r="M94" i="19" s="1"/>
  <c r="K94" i="19"/>
  <c r="J94" i="19"/>
  <c r="I94" i="19"/>
  <c r="N93" i="19"/>
  <c r="L93" i="19"/>
  <c r="M93" i="19" s="1"/>
  <c r="K93" i="19"/>
  <c r="J93" i="19"/>
  <c r="I93" i="19"/>
  <c r="N92" i="19"/>
  <c r="M92" i="19"/>
  <c r="L92" i="19"/>
  <c r="K92" i="19"/>
  <c r="I92" i="19"/>
  <c r="J92" i="19" s="1"/>
  <c r="N91" i="19"/>
  <c r="L91" i="19"/>
  <c r="M91" i="19" s="1"/>
  <c r="K91" i="19"/>
  <c r="I91" i="19"/>
  <c r="J91" i="19" s="1"/>
  <c r="N90" i="19"/>
  <c r="L90" i="19"/>
  <c r="M90" i="19" s="1"/>
  <c r="K90" i="19"/>
  <c r="J90" i="19"/>
  <c r="I90" i="19"/>
  <c r="N89" i="19"/>
  <c r="L89" i="19"/>
  <c r="M89" i="19" s="1"/>
  <c r="K89" i="19"/>
  <c r="I89" i="19"/>
  <c r="J89" i="19" s="1"/>
  <c r="N88" i="19"/>
  <c r="L88" i="19"/>
  <c r="M88" i="19" s="1"/>
  <c r="K88" i="19"/>
  <c r="I88" i="19"/>
  <c r="J88" i="19" s="1"/>
  <c r="N87" i="19"/>
  <c r="L87" i="19"/>
  <c r="M87" i="19" s="1"/>
  <c r="K87" i="19"/>
  <c r="J87" i="19"/>
  <c r="I87" i="19"/>
  <c r="N86" i="19"/>
  <c r="M86" i="19"/>
  <c r="L86" i="19"/>
  <c r="K86" i="19"/>
  <c r="I86" i="19"/>
  <c r="J86" i="19" s="1"/>
  <c r="N85" i="19"/>
  <c r="L85" i="19"/>
  <c r="M85" i="19" s="1"/>
  <c r="K85" i="19"/>
  <c r="I85" i="19"/>
  <c r="J85" i="19" s="1"/>
  <c r="N84" i="19"/>
  <c r="L84" i="19"/>
  <c r="M84" i="19" s="1"/>
  <c r="K84" i="19"/>
  <c r="J84" i="19"/>
  <c r="I84" i="19"/>
  <c r="N83" i="19"/>
  <c r="L83" i="19"/>
  <c r="M83" i="19" s="1"/>
  <c r="K83" i="19"/>
  <c r="J83" i="19"/>
  <c r="I83" i="19"/>
  <c r="N82" i="19"/>
  <c r="L82" i="19"/>
  <c r="M82" i="19" s="1"/>
  <c r="K82" i="19"/>
  <c r="J82" i="19"/>
  <c r="I82" i="19"/>
  <c r="N81" i="19"/>
  <c r="M81" i="19"/>
  <c r="L81" i="19"/>
  <c r="K81" i="19"/>
  <c r="J81" i="19"/>
  <c r="I81" i="19"/>
  <c r="N80" i="19"/>
  <c r="L80" i="19"/>
  <c r="M80" i="19" s="1"/>
  <c r="K80" i="19"/>
  <c r="I80" i="19"/>
  <c r="J80" i="19" s="1"/>
  <c r="N79" i="19"/>
  <c r="L79" i="19"/>
  <c r="M79" i="19" s="1"/>
  <c r="K79" i="19"/>
  <c r="I79" i="19"/>
  <c r="J79" i="19" s="1"/>
  <c r="N78" i="19"/>
  <c r="L78" i="19"/>
  <c r="M78" i="19" s="1"/>
  <c r="K78" i="19"/>
  <c r="J78" i="19"/>
  <c r="I78" i="19"/>
  <c r="N77" i="19"/>
  <c r="M77" i="19"/>
  <c r="L77" i="19"/>
  <c r="K77" i="19"/>
  <c r="I77" i="19"/>
  <c r="J77" i="19" s="1"/>
  <c r="N76" i="19"/>
  <c r="L76" i="19"/>
  <c r="M76" i="19" s="1"/>
  <c r="K76" i="19"/>
  <c r="J76" i="19"/>
  <c r="I76" i="19"/>
  <c r="N75" i="19"/>
  <c r="M75" i="19"/>
  <c r="L75" i="19"/>
  <c r="K75" i="19"/>
  <c r="J75" i="19"/>
  <c r="I75" i="19"/>
  <c r="N74" i="19"/>
  <c r="M74" i="19"/>
  <c r="L74" i="19"/>
  <c r="K74" i="19"/>
  <c r="I74" i="19"/>
  <c r="J74" i="19" s="1"/>
  <c r="N73" i="19"/>
  <c r="L73" i="19"/>
  <c r="M73" i="19" s="1"/>
  <c r="K73" i="19"/>
  <c r="I73" i="19"/>
  <c r="J73" i="19" s="1"/>
  <c r="N72" i="19"/>
  <c r="L72" i="19"/>
  <c r="M72" i="19" s="1"/>
  <c r="K72" i="19"/>
  <c r="J72" i="19"/>
  <c r="I72" i="19"/>
  <c r="N71" i="19"/>
  <c r="L71" i="19"/>
  <c r="M71" i="19" s="1"/>
  <c r="K71" i="19"/>
  <c r="I71" i="19"/>
  <c r="J71" i="19" s="1"/>
  <c r="N70" i="19"/>
  <c r="L70" i="19"/>
  <c r="M70" i="19" s="1"/>
  <c r="K70" i="19"/>
  <c r="I70" i="19"/>
  <c r="J70" i="19" s="1"/>
  <c r="N69" i="19"/>
  <c r="L69" i="19"/>
  <c r="M69" i="19" s="1"/>
  <c r="K69" i="19"/>
  <c r="J69" i="19"/>
  <c r="I69" i="19"/>
  <c r="N68" i="19"/>
  <c r="L68" i="19"/>
  <c r="M68" i="19" s="1"/>
  <c r="K68" i="19"/>
  <c r="I68" i="19"/>
  <c r="J68" i="19" s="1"/>
  <c r="N67" i="19"/>
  <c r="L67" i="19"/>
  <c r="M67" i="19" s="1"/>
  <c r="K67" i="19"/>
  <c r="I67" i="19"/>
  <c r="J67" i="19" s="1"/>
  <c r="N66" i="19"/>
  <c r="M66" i="19"/>
  <c r="L66" i="19"/>
  <c r="K66" i="19"/>
  <c r="J66" i="19"/>
  <c r="I66" i="19"/>
  <c r="N65" i="19"/>
  <c r="M65" i="19"/>
  <c r="L65" i="19"/>
  <c r="K65" i="19"/>
  <c r="I65" i="19"/>
  <c r="J65" i="19" s="1"/>
  <c r="N64" i="19"/>
  <c r="L64" i="19"/>
  <c r="M64" i="19" s="1"/>
  <c r="K64" i="19"/>
  <c r="I64" i="19"/>
  <c r="J64" i="19" s="1"/>
  <c r="N63" i="19"/>
  <c r="L63" i="19"/>
  <c r="M63" i="19" s="1"/>
  <c r="K63" i="19"/>
  <c r="J63" i="19"/>
  <c r="I63" i="19"/>
  <c r="N62" i="19"/>
  <c r="L62" i="19"/>
  <c r="M62" i="19" s="1"/>
  <c r="K62" i="19"/>
  <c r="J62" i="19"/>
  <c r="I62" i="19"/>
  <c r="N61" i="19"/>
  <c r="L61" i="19"/>
  <c r="M61" i="19" s="1"/>
  <c r="K61" i="19"/>
  <c r="J61" i="19"/>
  <c r="I61" i="19"/>
  <c r="N60" i="19"/>
  <c r="L60" i="19"/>
  <c r="M60" i="19" s="1"/>
  <c r="K60" i="19"/>
  <c r="J60" i="19"/>
  <c r="I60" i="19"/>
  <c r="N59" i="19"/>
  <c r="L59" i="19"/>
  <c r="M59" i="19" s="1"/>
  <c r="K59" i="19"/>
  <c r="I59" i="19"/>
  <c r="J59" i="19" s="1"/>
  <c r="N58" i="19"/>
  <c r="L58" i="19"/>
  <c r="M58" i="19" s="1"/>
  <c r="K58" i="19"/>
  <c r="I58" i="19"/>
  <c r="J58" i="19" s="1"/>
  <c r="N57" i="19"/>
  <c r="L57" i="19"/>
  <c r="M57" i="19" s="1"/>
  <c r="K57" i="19"/>
  <c r="J57" i="19"/>
  <c r="I57" i="19"/>
  <c r="N56" i="19"/>
  <c r="M56" i="19"/>
  <c r="L56" i="19"/>
  <c r="K56" i="19"/>
  <c r="J56" i="19"/>
  <c r="I56" i="19"/>
  <c r="N55" i="19"/>
  <c r="L55" i="19"/>
  <c r="M55" i="19" s="1"/>
  <c r="K55" i="19"/>
  <c r="I55" i="19"/>
  <c r="J55" i="19" s="1"/>
  <c r="N54" i="19"/>
  <c r="L54" i="19"/>
  <c r="M54" i="19" s="1"/>
  <c r="K54" i="19"/>
  <c r="J54" i="19"/>
  <c r="I54" i="19"/>
  <c r="N53" i="19"/>
  <c r="L53" i="19"/>
  <c r="M53" i="19" s="1"/>
  <c r="K53" i="19"/>
  <c r="I53" i="19"/>
  <c r="J53" i="19" s="1"/>
  <c r="N52" i="19"/>
  <c r="L52" i="19"/>
  <c r="M52" i="19" s="1"/>
  <c r="K52" i="19"/>
  <c r="J52" i="19"/>
  <c r="I52" i="19"/>
  <c r="N51" i="19"/>
  <c r="L51" i="19"/>
  <c r="M51" i="19" s="1"/>
  <c r="K51" i="19"/>
  <c r="J51" i="19"/>
  <c r="I51" i="19"/>
  <c r="N50" i="19"/>
  <c r="M50" i="19"/>
  <c r="L50" i="19"/>
  <c r="K50" i="19"/>
  <c r="I50" i="19"/>
  <c r="J50" i="19" s="1"/>
  <c r="N49" i="19"/>
  <c r="L49" i="19"/>
  <c r="M49" i="19" s="1"/>
  <c r="K49" i="19"/>
  <c r="I49" i="19"/>
  <c r="J49" i="19" s="1"/>
  <c r="N48" i="19"/>
  <c r="L48" i="19"/>
  <c r="M48" i="19" s="1"/>
  <c r="K48" i="19"/>
  <c r="J48" i="19"/>
  <c r="I48" i="19"/>
  <c r="N47" i="19"/>
  <c r="L47" i="19"/>
  <c r="M47" i="19" s="1"/>
  <c r="K47" i="19"/>
  <c r="J47" i="19"/>
  <c r="I47" i="19"/>
  <c r="N46" i="19"/>
  <c r="L46" i="19"/>
  <c r="M46" i="19" s="1"/>
  <c r="K46" i="19"/>
  <c r="I46" i="19"/>
  <c r="J46" i="19" s="1"/>
  <c r="N45" i="19"/>
  <c r="M45" i="19"/>
  <c r="L45" i="19"/>
  <c r="K45" i="19"/>
  <c r="J45" i="19"/>
  <c r="I45" i="19"/>
  <c r="N44" i="19"/>
  <c r="L44" i="19"/>
  <c r="M44" i="19" s="1"/>
  <c r="K44" i="19"/>
  <c r="J44" i="19"/>
  <c r="I44" i="19"/>
  <c r="N43" i="19"/>
  <c r="L43" i="19"/>
  <c r="M43" i="19" s="1"/>
  <c r="K43" i="19"/>
  <c r="I43" i="19"/>
  <c r="J43" i="19" s="1"/>
  <c r="N42" i="19"/>
  <c r="L42" i="19"/>
  <c r="M42" i="19" s="1"/>
  <c r="K42" i="19"/>
  <c r="J42" i="19"/>
  <c r="I42" i="19"/>
  <c r="N41" i="19"/>
  <c r="L41" i="19"/>
  <c r="M41" i="19" s="1"/>
  <c r="K41" i="19"/>
  <c r="I41" i="19"/>
  <c r="J41" i="19" s="1"/>
  <c r="N40" i="19"/>
  <c r="L40" i="19"/>
  <c r="M40" i="19" s="1"/>
  <c r="K40" i="19"/>
  <c r="I40" i="19"/>
  <c r="J40" i="19" s="1"/>
  <c r="N39" i="19"/>
  <c r="L39" i="19"/>
  <c r="M39" i="19" s="1"/>
  <c r="K39" i="19"/>
  <c r="J39" i="19"/>
  <c r="I39" i="19"/>
  <c r="N38" i="19"/>
  <c r="M38" i="19"/>
  <c r="L38" i="19"/>
  <c r="K38" i="19"/>
  <c r="I38" i="19"/>
  <c r="J38" i="19" s="1"/>
  <c r="N37" i="19"/>
  <c r="L37" i="19"/>
  <c r="M37" i="19" s="1"/>
  <c r="K37" i="19"/>
  <c r="J37" i="19"/>
  <c r="I37" i="19"/>
  <c r="N36" i="19"/>
  <c r="L36" i="19"/>
  <c r="M36" i="19" s="1"/>
  <c r="K36" i="19"/>
  <c r="J36" i="19"/>
  <c r="I36" i="19"/>
  <c r="N35" i="19"/>
  <c r="M35" i="19"/>
  <c r="L35" i="19"/>
  <c r="K35" i="19"/>
  <c r="I35" i="19"/>
  <c r="J35" i="19" s="1"/>
  <c r="N34" i="19"/>
  <c r="L34" i="19"/>
  <c r="M34" i="19" s="1"/>
  <c r="K34" i="19"/>
  <c r="I34" i="19"/>
  <c r="J34" i="19" s="1"/>
  <c r="N33" i="19"/>
  <c r="L33" i="19"/>
  <c r="M33" i="19" s="1"/>
  <c r="K33" i="19"/>
  <c r="J33" i="19"/>
  <c r="I33" i="19"/>
  <c r="N32" i="19"/>
  <c r="L32" i="19"/>
  <c r="M32" i="19" s="1"/>
  <c r="K32" i="19"/>
  <c r="I32" i="19"/>
  <c r="J32" i="19" s="1"/>
  <c r="N31" i="19"/>
  <c r="L31" i="19"/>
  <c r="M31" i="19" s="1"/>
  <c r="K31" i="19"/>
  <c r="J31" i="19"/>
  <c r="I31" i="19"/>
  <c r="N30" i="19"/>
  <c r="L30" i="19"/>
  <c r="M30" i="19" s="1"/>
  <c r="K30" i="19"/>
  <c r="I30" i="19"/>
  <c r="J30" i="19" s="1"/>
  <c r="N29" i="19"/>
  <c r="L29" i="19"/>
  <c r="M29" i="19" s="1"/>
  <c r="K29" i="19"/>
  <c r="I29" i="19"/>
  <c r="J29" i="19" s="1"/>
  <c r="N28" i="19"/>
  <c r="L28" i="19"/>
  <c r="M28" i="19" s="1"/>
  <c r="K28" i="19"/>
  <c r="I28" i="19"/>
  <c r="J28" i="19" s="1"/>
  <c r="N27" i="19"/>
  <c r="L27" i="19"/>
  <c r="M27" i="19" s="1"/>
  <c r="K27" i="19"/>
  <c r="I27" i="19"/>
  <c r="J27" i="19" s="1"/>
  <c r="N26" i="19"/>
  <c r="L26" i="19"/>
  <c r="M26" i="19" s="1"/>
  <c r="K26" i="19"/>
  <c r="I26" i="19"/>
  <c r="J26" i="19" s="1"/>
  <c r="N25" i="19"/>
  <c r="L25" i="19"/>
  <c r="M25" i="19" s="1"/>
  <c r="K25" i="19"/>
  <c r="I25" i="19"/>
  <c r="J25" i="19" s="1"/>
  <c r="N24" i="19"/>
  <c r="L24" i="19"/>
  <c r="M24" i="19" s="1"/>
  <c r="K24" i="19"/>
  <c r="I24" i="19"/>
  <c r="J24" i="19" s="1"/>
  <c r="N23" i="19"/>
  <c r="L23" i="19"/>
  <c r="M23" i="19" s="1"/>
  <c r="K23" i="19"/>
  <c r="I23" i="19"/>
  <c r="J23" i="19" s="1"/>
  <c r="N22" i="19"/>
  <c r="L22" i="19"/>
  <c r="M22" i="19" s="1"/>
  <c r="K22" i="19"/>
  <c r="I22" i="19"/>
  <c r="J22" i="19" s="1"/>
  <c r="N21" i="19"/>
  <c r="L21" i="19"/>
  <c r="M21" i="19" s="1"/>
  <c r="K21" i="19"/>
  <c r="I21" i="19"/>
  <c r="J21" i="19" s="1"/>
  <c r="N20" i="19"/>
  <c r="L20" i="19"/>
  <c r="M20" i="19" s="1"/>
  <c r="K20" i="19"/>
  <c r="I20" i="19"/>
  <c r="J20" i="19" s="1"/>
  <c r="N19" i="19"/>
  <c r="L19" i="19"/>
  <c r="M19" i="19" s="1"/>
  <c r="K19" i="19"/>
  <c r="I19" i="19"/>
  <c r="J19" i="19" s="1"/>
  <c r="N18" i="19"/>
  <c r="L18" i="19"/>
  <c r="M18" i="19" s="1"/>
  <c r="K18" i="19"/>
  <c r="I18" i="19"/>
  <c r="J18" i="19" s="1"/>
  <c r="N17" i="19"/>
  <c r="L17" i="19"/>
  <c r="M17" i="19" s="1"/>
  <c r="K17" i="19"/>
  <c r="I17" i="19"/>
  <c r="J17" i="19" s="1"/>
  <c r="N16" i="19"/>
  <c r="L16" i="19"/>
  <c r="M16" i="19" s="1"/>
  <c r="K16" i="19"/>
  <c r="I16" i="19"/>
  <c r="J16" i="19" s="1"/>
  <c r="N15" i="19"/>
  <c r="L15" i="19"/>
  <c r="M15" i="19" s="1"/>
  <c r="K15" i="19"/>
  <c r="I15" i="19"/>
  <c r="J15" i="19" s="1"/>
  <c r="N14" i="19"/>
  <c r="L14" i="19"/>
  <c r="M14" i="19" s="1"/>
  <c r="K14" i="19"/>
  <c r="I14" i="19"/>
  <c r="J14" i="19" s="1"/>
  <c r="N13" i="19"/>
  <c r="L13" i="19"/>
  <c r="M13" i="19" s="1"/>
  <c r="K13" i="19"/>
  <c r="I13" i="19"/>
  <c r="J13" i="19" s="1"/>
  <c r="N12" i="19"/>
  <c r="L12" i="19"/>
  <c r="M12" i="19" s="1"/>
  <c r="K12" i="19"/>
  <c r="I12" i="19"/>
  <c r="J12" i="19" s="1"/>
  <c r="N11" i="19"/>
  <c r="L11" i="19"/>
  <c r="M11" i="19" s="1"/>
  <c r="K11" i="19"/>
  <c r="I11" i="19"/>
  <c r="J11" i="19" s="1"/>
  <c r="N10" i="19"/>
  <c r="L10" i="19"/>
  <c r="M10" i="19" s="1"/>
  <c r="K10" i="19"/>
  <c r="I10" i="19"/>
  <c r="J10" i="19" s="1"/>
  <c r="N9" i="19"/>
  <c r="L9" i="19"/>
  <c r="M9" i="19" s="1"/>
  <c r="K9" i="19"/>
  <c r="I9" i="19"/>
  <c r="J9" i="19" s="1"/>
  <c r="N8" i="19"/>
  <c r="L8" i="19"/>
  <c r="M8" i="19" s="1"/>
  <c r="K8" i="19"/>
  <c r="I8" i="19"/>
  <c r="J8" i="19" s="1"/>
  <c r="N7" i="19"/>
  <c r="L7" i="19"/>
  <c r="M7" i="19" s="1"/>
  <c r="K7" i="19"/>
  <c r="I7" i="19"/>
  <c r="J7" i="19" s="1"/>
  <c r="N6" i="19"/>
  <c r="L6" i="19"/>
  <c r="M6" i="19" s="1"/>
  <c r="K6" i="19"/>
  <c r="I6" i="19"/>
  <c r="J6" i="19" s="1"/>
  <c r="N400" i="16"/>
  <c r="L400" i="16"/>
  <c r="M400" i="16" s="1"/>
  <c r="K400" i="16"/>
  <c r="J400" i="16"/>
  <c r="I400" i="16"/>
  <c r="N399" i="16"/>
  <c r="L399" i="16"/>
  <c r="M399" i="16" s="1"/>
  <c r="K399" i="16"/>
  <c r="I399" i="16"/>
  <c r="J399" i="16" s="1"/>
  <c r="N398" i="16"/>
  <c r="M398" i="16"/>
  <c r="L398" i="16"/>
  <c r="K398" i="16"/>
  <c r="I398" i="16"/>
  <c r="J398" i="16" s="1"/>
  <c r="N397" i="16"/>
  <c r="L397" i="16"/>
  <c r="M397" i="16" s="1"/>
  <c r="K397" i="16"/>
  <c r="I397" i="16"/>
  <c r="J397" i="16" s="1"/>
  <c r="N396" i="16"/>
  <c r="L396" i="16"/>
  <c r="M396" i="16" s="1"/>
  <c r="K396" i="16"/>
  <c r="I396" i="16"/>
  <c r="J396" i="16" s="1"/>
  <c r="N395" i="16"/>
  <c r="L395" i="16"/>
  <c r="M395" i="16" s="1"/>
  <c r="K395" i="16"/>
  <c r="I395" i="16"/>
  <c r="J395" i="16" s="1"/>
  <c r="N394" i="16"/>
  <c r="L394" i="16"/>
  <c r="M394" i="16" s="1"/>
  <c r="K394" i="16"/>
  <c r="J394" i="16"/>
  <c r="I394" i="16"/>
  <c r="N393" i="16"/>
  <c r="L393" i="16"/>
  <c r="M393" i="16" s="1"/>
  <c r="K393" i="16"/>
  <c r="I393" i="16"/>
  <c r="J393" i="16" s="1"/>
  <c r="N392" i="16"/>
  <c r="M392" i="16"/>
  <c r="L392" i="16"/>
  <c r="K392" i="16"/>
  <c r="I392" i="16"/>
  <c r="J392" i="16" s="1"/>
  <c r="N391" i="16"/>
  <c r="L391" i="16"/>
  <c r="M391" i="16" s="1"/>
  <c r="K391" i="16"/>
  <c r="I391" i="16"/>
  <c r="J391" i="16" s="1"/>
  <c r="N390" i="16"/>
  <c r="L390" i="16"/>
  <c r="M390" i="16" s="1"/>
  <c r="K390" i="16"/>
  <c r="I390" i="16"/>
  <c r="J390" i="16" s="1"/>
  <c r="N389" i="16"/>
  <c r="L389" i="16"/>
  <c r="M389" i="16" s="1"/>
  <c r="K389" i="16"/>
  <c r="J389" i="16"/>
  <c r="I389" i="16"/>
  <c r="N388" i="16"/>
  <c r="L388" i="16"/>
  <c r="M388" i="16" s="1"/>
  <c r="K388" i="16"/>
  <c r="I388" i="16"/>
  <c r="J388" i="16" s="1"/>
  <c r="N387" i="16"/>
  <c r="M387" i="16"/>
  <c r="L387" i="16"/>
  <c r="K387" i="16"/>
  <c r="I387" i="16"/>
  <c r="J387" i="16" s="1"/>
  <c r="N386" i="16"/>
  <c r="L386" i="16"/>
  <c r="M386" i="16" s="1"/>
  <c r="K386" i="16"/>
  <c r="I386" i="16"/>
  <c r="J386" i="16" s="1"/>
  <c r="N385" i="16"/>
  <c r="L385" i="16"/>
  <c r="M385" i="16" s="1"/>
  <c r="K385" i="16"/>
  <c r="I385" i="16"/>
  <c r="J385" i="16" s="1"/>
  <c r="N384" i="16"/>
  <c r="M384" i="16"/>
  <c r="L384" i="16"/>
  <c r="K384" i="16"/>
  <c r="I384" i="16"/>
  <c r="J384" i="16" s="1"/>
  <c r="N383" i="16"/>
  <c r="M383" i="16"/>
  <c r="L383" i="16"/>
  <c r="K383" i="16"/>
  <c r="J383" i="16"/>
  <c r="I383" i="16"/>
  <c r="N382" i="16"/>
  <c r="M382" i="16"/>
  <c r="L382" i="16"/>
  <c r="K382" i="16"/>
  <c r="J382" i="16"/>
  <c r="I382" i="16"/>
  <c r="N381" i="16"/>
  <c r="M381" i="16"/>
  <c r="L381" i="16"/>
  <c r="K381" i="16"/>
  <c r="I381" i="16"/>
  <c r="J381" i="16" s="1"/>
  <c r="N380" i="16"/>
  <c r="M380" i="16"/>
  <c r="L380" i="16"/>
  <c r="K380" i="16"/>
  <c r="J380" i="16"/>
  <c r="I380" i="16"/>
  <c r="N379" i="16"/>
  <c r="M379" i="16"/>
  <c r="L379" i="16"/>
  <c r="K379" i="16"/>
  <c r="I379" i="16"/>
  <c r="J379" i="16" s="1"/>
  <c r="N378" i="16"/>
  <c r="M378" i="16"/>
  <c r="L378" i="16"/>
  <c r="K378" i="16"/>
  <c r="I378" i="16"/>
  <c r="J378" i="16" s="1"/>
  <c r="N377" i="16"/>
  <c r="L377" i="16"/>
  <c r="M377" i="16" s="1"/>
  <c r="K377" i="16"/>
  <c r="I377" i="16"/>
  <c r="J377" i="16" s="1"/>
  <c r="N376" i="16"/>
  <c r="L376" i="16"/>
  <c r="M376" i="16" s="1"/>
  <c r="K376" i="16"/>
  <c r="J376" i="16"/>
  <c r="I376" i="16"/>
  <c r="N375" i="16"/>
  <c r="L375" i="16"/>
  <c r="M375" i="16" s="1"/>
  <c r="K375" i="16"/>
  <c r="I375" i="16"/>
  <c r="J375" i="16" s="1"/>
  <c r="N374" i="16"/>
  <c r="M374" i="16"/>
  <c r="L374" i="16"/>
  <c r="K374" i="16"/>
  <c r="I374" i="16"/>
  <c r="J374" i="16" s="1"/>
  <c r="N373" i="16"/>
  <c r="L373" i="16"/>
  <c r="M373" i="16" s="1"/>
  <c r="K373" i="16"/>
  <c r="I373" i="16"/>
  <c r="J373" i="16" s="1"/>
  <c r="N372" i="16"/>
  <c r="L372" i="16"/>
  <c r="M372" i="16" s="1"/>
  <c r="K372" i="16"/>
  <c r="I372" i="16"/>
  <c r="J372" i="16" s="1"/>
  <c r="N371" i="16"/>
  <c r="L371" i="16"/>
  <c r="M371" i="16" s="1"/>
  <c r="K371" i="16"/>
  <c r="J371" i="16"/>
  <c r="I371" i="16"/>
  <c r="N370" i="16"/>
  <c r="L370" i="16"/>
  <c r="M370" i="16" s="1"/>
  <c r="K370" i="16"/>
  <c r="J370" i="16"/>
  <c r="I370" i="16"/>
  <c r="N369" i="16"/>
  <c r="M369" i="16"/>
  <c r="L369" i="16"/>
  <c r="K369" i="16"/>
  <c r="I369" i="16"/>
  <c r="J369" i="16" s="1"/>
  <c r="N368" i="16"/>
  <c r="M368" i="16"/>
  <c r="L368" i="16"/>
  <c r="K368" i="16"/>
  <c r="I368" i="16"/>
  <c r="J368" i="16" s="1"/>
  <c r="N367" i="16"/>
  <c r="L367" i="16"/>
  <c r="M367" i="16" s="1"/>
  <c r="K367" i="16"/>
  <c r="J367" i="16"/>
  <c r="I367" i="16"/>
  <c r="N366" i="16"/>
  <c r="L366" i="16"/>
  <c r="M366" i="16" s="1"/>
  <c r="K366" i="16"/>
  <c r="I366" i="16"/>
  <c r="J366" i="16" s="1"/>
  <c r="N365" i="16"/>
  <c r="L365" i="16"/>
  <c r="M365" i="16" s="1"/>
  <c r="K365" i="16"/>
  <c r="I365" i="16"/>
  <c r="J365" i="16" s="1"/>
  <c r="N364" i="16"/>
  <c r="M364" i="16"/>
  <c r="L364" i="16"/>
  <c r="K364" i="16"/>
  <c r="J364" i="16"/>
  <c r="I364" i="16"/>
  <c r="N363" i="16"/>
  <c r="L363" i="16"/>
  <c r="M363" i="16" s="1"/>
  <c r="K363" i="16"/>
  <c r="I363" i="16"/>
  <c r="J363" i="16" s="1"/>
  <c r="N362" i="16"/>
  <c r="M362" i="16"/>
  <c r="L362" i="16"/>
  <c r="K362" i="16"/>
  <c r="J362" i="16"/>
  <c r="I362" i="16"/>
  <c r="N361" i="16"/>
  <c r="M361" i="16"/>
  <c r="L361" i="16"/>
  <c r="K361" i="16"/>
  <c r="I361" i="16"/>
  <c r="J361" i="16" s="1"/>
  <c r="N360" i="16"/>
  <c r="L360" i="16"/>
  <c r="M360" i="16" s="1"/>
  <c r="K360" i="16"/>
  <c r="I360" i="16"/>
  <c r="J360" i="16" s="1"/>
  <c r="N359" i="16"/>
  <c r="L359" i="16"/>
  <c r="M359" i="16" s="1"/>
  <c r="K359" i="16"/>
  <c r="I359" i="16"/>
  <c r="J359" i="16" s="1"/>
  <c r="N358" i="16"/>
  <c r="M358" i="16"/>
  <c r="L358" i="16"/>
  <c r="K358" i="16"/>
  <c r="J358" i="16"/>
  <c r="I358" i="16"/>
  <c r="N357" i="16"/>
  <c r="L357" i="16"/>
  <c r="M357" i="16" s="1"/>
  <c r="K357" i="16"/>
  <c r="I357" i="16"/>
  <c r="J357" i="16" s="1"/>
  <c r="N356" i="16"/>
  <c r="L356" i="16"/>
  <c r="M356" i="16" s="1"/>
  <c r="K356" i="16"/>
  <c r="I356" i="16"/>
  <c r="J356" i="16" s="1"/>
  <c r="N355" i="16"/>
  <c r="L355" i="16"/>
  <c r="M355" i="16" s="1"/>
  <c r="K355" i="16"/>
  <c r="J355" i="16"/>
  <c r="I355" i="16"/>
  <c r="N354" i="16"/>
  <c r="L354" i="16"/>
  <c r="M354" i="16" s="1"/>
  <c r="K354" i="16"/>
  <c r="I354" i="16"/>
  <c r="J354" i="16" s="1"/>
  <c r="N353" i="16"/>
  <c r="M353" i="16"/>
  <c r="L353" i="16"/>
  <c r="K353" i="16"/>
  <c r="J353" i="16"/>
  <c r="I353" i="16"/>
  <c r="N352" i="16"/>
  <c r="L352" i="16"/>
  <c r="M352" i="16" s="1"/>
  <c r="K352" i="16"/>
  <c r="J352" i="16"/>
  <c r="I352" i="16"/>
  <c r="N351" i="16"/>
  <c r="M351" i="16"/>
  <c r="L351" i="16"/>
  <c r="K351" i="16"/>
  <c r="I351" i="16"/>
  <c r="J351" i="16" s="1"/>
  <c r="N350" i="16"/>
  <c r="M350" i="16"/>
  <c r="L350" i="16"/>
  <c r="K350" i="16"/>
  <c r="I350" i="16"/>
  <c r="J350" i="16" s="1"/>
  <c r="N349" i="16"/>
  <c r="L349" i="16"/>
  <c r="M349" i="16" s="1"/>
  <c r="K349" i="16"/>
  <c r="I349" i="16"/>
  <c r="J349" i="16" s="1"/>
  <c r="N348" i="16"/>
  <c r="M348" i="16"/>
  <c r="L348" i="16"/>
  <c r="K348" i="16"/>
  <c r="I348" i="16"/>
  <c r="J348" i="16" s="1"/>
  <c r="N347" i="16"/>
  <c r="M347" i="16"/>
  <c r="L347" i="16"/>
  <c r="K347" i="16"/>
  <c r="I347" i="16"/>
  <c r="J347" i="16" s="1"/>
  <c r="N346" i="16"/>
  <c r="M346" i="16"/>
  <c r="L346" i="16"/>
  <c r="K346" i="16"/>
  <c r="J346" i="16"/>
  <c r="I346" i="16"/>
  <c r="N345" i="16"/>
  <c r="L345" i="16"/>
  <c r="M345" i="16" s="1"/>
  <c r="K345" i="16"/>
  <c r="I345" i="16"/>
  <c r="J345" i="16" s="1"/>
  <c r="N344" i="16"/>
  <c r="M344" i="16"/>
  <c r="L344" i="16"/>
  <c r="K344" i="16"/>
  <c r="J344" i="16"/>
  <c r="I344" i="16"/>
  <c r="N343" i="16"/>
  <c r="L343" i="16"/>
  <c r="M343" i="16" s="1"/>
  <c r="K343" i="16"/>
  <c r="I343" i="16"/>
  <c r="J343" i="16" s="1"/>
  <c r="N342" i="16"/>
  <c r="M342" i="16"/>
  <c r="L342" i="16"/>
  <c r="K342" i="16"/>
  <c r="I342" i="16"/>
  <c r="J342" i="16" s="1"/>
  <c r="N341" i="16"/>
  <c r="L341" i="16"/>
  <c r="M341" i="16" s="1"/>
  <c r="K341" i="16"/>
  <c r="I341" i="16"/>
  <c r="J341" i="16" s="1"/>
  <c r="N340" i="16"/>
  <c r="M340" i="16"/>
  <c r="L340" i="16"/>
  <c r="K340" i="16"/>
  <c r="I340" i="16"/>
  <c r="J340" i="16" s="1"/>
  <c r="N339" i="16"/>
  <c r="L339" i="16"/>
  <c r="M339" i="16" s="1"/>
  <c r="K339" i="16"/>
  <c r="I339" i="16"/>
  <c r="J339" i="16" s="1"/>
  <c r="N338" i="16"/>
  <c r="M338" i="16"/>
  <c r="L338" i="16"/>
  <c r="K338" i="16"/>
  <c r="I338" i="16"/>
  <c r="J338" i="16" s="1"/>
  <c r="N337" i="16"/>
  <c r="L337" i="16"/>
  <c r="M337" i="16" s="1"/>
  <c r="K337" i="16"/>
  <c r="J337" i="16"/>
  <c r="I337" i="16"/>
  <c r="N336" i="16"/>
  <c r="L336" i="16"/>
  <c r="M336" i="16" s="1"/>
  <c r="K336" i="16"/>
  <c r="I336" i="16"/>
  <c r="J336" i="16" s="1"/>
  <c r="N335" i="16"/>
  <c r="L335" i="16"/>
  <c r="M335" i="16" s="1"/>
  <c r="K335" i="16"/>
  <c r="J335" i="16"/>
  <c r="I335" i="16"/>
  <c r="N334" i="16"/>
  <c r="L334" i="16"/>
  <c r="M334" i="16" s="1"/>
  <c r="K334" i="16"/>
  <c r="I334" i="16"/>
  <c r="J334" i="16" s="1"/>
  <c r="N333" i="16"/>
  <c r="M333" i="16"/>
  <c r="L333" i="16"/>
  <c r="K333" i="16"/>
  <c r="I333" i="16"/>
  <c r="J333" i="16" s="1"/>
  <c r="N332" i="16"/>
  <c r="M332" i="16"/>
  <c r="L332" i="16"/>
  <c r="K332" i="16"/>
  <c r="I332" i="16"/>
  <c r="J332" i="16" s="1"/>
  <c r="N331" i="16"/>
  <c r="L331" i="16"/>
  <c r="M331" i="16" s="1"/>
  <c r="K331" i="16"/>
  <c r="J331" i="16"/>
  <c r="I331" i="16"/>
  <c r="N330" i="16"/>
  <c r="L330" i="16"/>
  <c r="M330" i="16" s="1"/>
  <c r="K330" i="16"/>
  <c r="I330" i="16"/>
  <c r="J330" i="16" s="1"/>
  <c r="N329" i="16"/>
  <c r="M329" i="16"/>
  <c r="L329" i="16"/>
  <c r="K329" i="16"/>
  <c r="I329" i="16"/>
  <c r="J329" i="16" s="1"/>
  <c r="N328" i="16"/>
  <c r="M328" i="16"/>
  <c r="L328" i="16"/>
  <c r="K328" i="16"/>
  <c r="J328" i="16"/>
  <c r="I328" i="16"/>
  <c r="N327" i="16"/>
  <c r="L327" i="16"/>
  <c r="M327" i="16" s="1"/>
  <c r="K327" i="16"/>
  <c r="I327" i="16"/>
  <c r="J327" i="16" s="1"/>
  <c r="N326" i="16"/>
  <c r="M326" i="16"/>
  <c r="L326" i="16"/>
  <c r="K326" i="16"/>
  <c r="J326" i="16"/>
  <c r="I326" i="16"/>
  <c r="N325" i="16"/>
  <c r="M325" i="16"/>
  <c r="L325" i="16"/>
  <c r="K325" i="16"/>
  <c r="J325" i="16"/>
  <c r="I325" i="16"/>
  <c r="N324" i="16"/>
  <c r="L324" i="16"/>
  <c r="M324" i="16" s="1"/>
  <c r="K324" i="16"/>
  <c r="I324" i="16"/>
  <c r="J324" i="16" s="1"/>
  <c r="N323" i="16"/>
  <c r="M323" i="16"/>
  <c r="L323" i="16"/>
  <c r="K323" i="16"/>
  <c r="I323" i="16"/>
  <c r="J323" i="16" s="1"/>
  <c r="N322" i="16"/>
  <c r="M322" i="16"/>
  <c r="L322" i="16"/>
  <c r="K322" i="16"/>
  <c r="I322" i="16"/>
  <c r="J322" i="16" s="1"/>
  <c r="N321" i="16"/>
  <c r="L321" i="16"/>
  <c r="M321" i="16" s="1"/>
  <c r="K321" i="16"/>
  <c r="I321" i="16"/>
  <c r="J321" i="16" s="1"/>
  <c r="N320" i="16"/>
  <c r="M320" i="16"/>
  <c r="L320" i="16"/>
  <c r="K320" i="16"/>
  <c r="I320" i="16"/>
  <c r="J320" i="16" s="1"/>
  <c r="N319" i="16"/>
  <c r="L319" i="16"/>
  <c r="M319" i="16" s="1"/>
  <c r="K319" i="16"/>
  <c r="I319" i="16"/>
  <c r="J319" i="16" s="1"/>
  <c r="N318" i="16"/>
  <c r="L318" i="16"/>
  <c r="M318" i="16" s="1"/>
  <c r="K318" i="16"/>
  <c r="I318" i="16"/>
  <c r="J318" i="16" s="1"/>
  <c r="N317" i="16"/>
  <c r="L317" i="16"/>
  <c r="M317" i="16" s="1"/>
  <c r="K317" i="16"/>
  <c r="J317" i="16"/>
  <c r="I317" i="16"/>
  <c r="N316" i="16"/>
  <c r="L316" i="16"/>
  <c r="M316" i="16" s="1"/>
  <c r="K316" i="16"/>
  <c r="I316" i="16"/>
  <c r="J316" i="16" s="1"/>
  <c r="N315" i="16"/>
  <c r="M315" i="16"/>
  <c r="L315" i="16"/>
  <c r="K315" i="16"/>
  <c r="I315" i="16"/>
  <c r="J315" i="16" s="1"/>
  <c r="N314" i="16"/>
  <c r="M314" i="16"/>
  <c r="L314" i="16"/>
  <c r="K314" i="16"/>
  <c r="I314" i="16"/>
  <c r="J314" i="16" s="1"/>
  <c r="N313" i="16"/>
  <c r="L313" i="16"/>
  <c r="M313" i="16" s="1"/>
  <c r="K313" i="16"/>
  <c r="I313" i="16"/>
  <c r="J313" i="16" s="1"/>
  <c r="N312" i="16"/>
  <c r="M312" i="16"/>
  <c r="L312" i="16"/>
  <c r="K312" i="16"/>
  <c r="I312" i="16"/>
  <c r="J312" i="16" s="1"/>
  <c r="N311" i="16"/>
  <c r="L311" i="16"/>
  <c r="M311" i="16" s="1"/>
  <c r="K311" i="16"/>
  <c r="J311" i="16"/>
  <c r="I311" i="16"/>
  <c r="N310" i="16"/>
  <c r="M310" i="16"/>
  <c r="L310" i="16"/>
  <c r="K310" i="16"/>
  <c r="J310" i="16"/>
  <c r="I310" i="16"/>
  <c r="N309" i="16"/>
  <c r="M309" i="16"/>
  <c r="L309" i="16"/>
  <c r="K309" i="16"/>
  <c r="I309" i="16"/>
  <c r="J309" i="16" s="1"/>
  <c r="N308" i="16"/>
  <c r="M308" i="16"/>
  <c r="L308" i="16"/>
  <c r="K308" i="16"/>
  <c r="J308" i="16"/>
  <c r="I308" i="16"/>
  <c r="N307" i="16"/>
  <c r="M307" i="16"/>
  <c r="L307" i="16"/>
  <c r="K307" i="16"/>
  <c r="J307" i="16"/>
  <c r="I307" i="16"/>
  <c r="N306" i="16"/>
  <c r="L306" i="16"/>
  <c r="M306" i="16" s="1"/>
  <c r="K306" i="16"/>
  <c r="I306" i="16"/>
  <c r="J306" i="16" s="1"/>
  <c r="N305" i="16"/>
  <c r="M305" i="16"/>
  <c r="L305" i="16"/>
  <c r="K305" i="16"/>
  <c r="I305" i="16"/>
  <c r="J305" i="16" s="1"/>
  <c r="N304" i="16"/>
  <c r="L304" i="16"/>
  <c r="M304" i="16" s="1"/>
  <c r="K304" i="16"/>
  <c r="J304" i="16"/>
  <c r="I304" i="16"/>
  <c r="N303" i="16"/>
  <c r="L303" i="16"/>
  <c r="M303" i="16" s="1"/>
  <c r="K303" i="16"/>
  <c r="I303" i="16"/>
  <c r="J303" i="16" s="1"/>
  <c r="N302" i="16"/>
  <c r="L302" i="16"/>
  <c r="M302" i="16" s="1"/>
  <c r="K302" i="16"/>
  <c r="I302" i="16"/>
  <c r="J302" i="16" s="1"/>
  <c r="N301" i="16"/>
  <c r="L301" i="16"/>
  <c r="M301" i="16" s="1"/>
  <c r="K301" i="16"/>
  <c r="J301" i="16"/>
  <c r="I301" i="16"/>
  <c r="N300" i="16"/>
  <c r="L300" i="16"/>
  <c r="M300" i="16" s="1"/>
  <c r="K300" i="16"/>
  <c r="I300" i="16"/>
  <c r="J300" i="16" s="1"/>
  <c r="N299" i="16"/>
  <c r="L299" i="16"/>
  <c r="M299" i="16" s="1"/>
  <c r="K299" i="16"/>
  <c r="J299" i="16"/>
  <c r="I299" i="16"/>
  <c r="N298" i="16"/>
  <c r="L298" i="16"/>
  <c r="M298" i="16" s="1"/>
  <c r="K298" i="16"/>
  <c r="J298" i="16"/>
  <c r="I298" i="16"/>
  <c r="N297" i="16"/>
  <c r="M297" i="16"/>
  <c r="L297" i="16"/>
  <c r="K297" i="16"/>
  <c r="I297" i="16"/>
  <c r="J297" i="16" s="1"/>
  <c r="N296" i="16"/>
  <c r="M296" i="16"/>
  <c r="L296" i="16"/>
  <c r="K296" i="16"/>
  <c r="I296" i="16"/>
  <c r="J296" i="16" s="1"/>
  <c r="N295" i="16"/>
  <c r="L295" i="16"/>
  <c r="M295" i="16" s="1"/>
  <c r="K295" i="16"/>
  <c r="J295" i="16"/>
  <c r="I295" i="16"/>
  <c r="N294" i="16"/>
  <c r="M294" i="16"/>
  <c r="L294" i="16"/>
  <c r="K294" i="16"/>
  <c r="I294" i="16"/>
  <c r="J294" i="16" s="1"/>
  <c r="N293" i="16"/>
  <c r="L293" i="16"/>
  <c r="M293" i="16" s="1"/>
  <c r="K293" i="16"/>
  <c r="J293" i="16"/>
  <c r="I293" i="16"/>
  <c r="N292" i="16"/>
  <c r="M292" i="16"/>
  <c r="L292" i="16"/>
  <c r="K292" i="16"/>
  <c r="J292" i="16"/>
  <c r="I292" i="16"/>
  <c r="N291" i="16"/>
  <c r="M291" i="16"/>
  <c r="L291" i="16"/>
  <c r="K291" i="16"/>
  <c r="I291" i="16"/>
  <c r="J291" i="16" s="1"/>
  <c r="N290" i="16"/>
  <c r="M290" i="16"/>
  <c r="L290" i="16"/>
  <c r="K290" i="16"/>
  <c r="I290" i="16"/>
  <c r="J290" i="16" s="1"/>
  <c r="N289" i="16"/>
  <c r="M289" i="16"/>
  <c r="L289" i="16"/>
  <c r="K289" i="16"/>
  <c r="J289" i="16"/>
  <c r="I289" i="16"/>
  <c r="N288" i="16"/>
  <c r="L288" i="16"/>
  <c r="M288" i="16" s="1"/>
  <c r="K288" i="16"/>
  <c r="I288" i="16"/>
  <c r="J288" i="16" s="1"/>
  <c r="N287" i="16"/>
  <c r="M287" i="16"/>
  <c r="L287" i="16"/>
  <c r="K287" i="16"/>
  <c r="I287" i="16"/>
  <c r="J287" i="16" s="1"/>
  <c r="N286" i="16"/>
  <c r="L286" i="16"/>
  <c r="M286" i="16" s="1"/>
  <c r="K286" i="16"/>
  <c r="J286" i="16"/>
  <c r="I286" i="16"/>
  <c r="N285" i="16"/>
  <c r="L285" i="16"/>
  <c r="M285" i="16" s="1"/>
  <c r="K285" i="16"/>
  <c r="I285" i="16"/>
  <c r="J285" i="16" s="1"/>
  <c r="N284" i="16"/>
  <c r="L284" i="16"/>
  <c r="M284" i="16" s="1"/>
  <c r="K284" i="16"/>
  <c r="I284" i="16"/>
  <c r="J284" i="16" s="1"/>
  <c r="N283" i="16"/>
  <c r="M283" i="16"/>
  <c r="L283" i="16"/>
  <c r="K283" i="16"/>
  <c r="J283" i="16"/>
  <c r="I283" i="16"/>
  <c r="N282" i="16"/>
  <c r="L282" i="16"/>
  <c r="M282" i="16" s="1"/>
  <c r="K282" i="16"/>
  <c r="I282" i="16"/>
  <c r="J282" i="16" s="1"/>
  <c r="N281" i="16"/>
  <c r="L281" i="16"/>
  <c r="M281" i="16" s="1"/>
  <c r="K281" i="16"/>
  <c r="J281" i="16"/>
  <c r="I281" i="16"/>
  <c r="N280" i="16"/>
  <c r="L280" i="16"/>
  <c r="M280" i="16" s="1"/>
  <c r="K280" i="16"/>
  <c r="J280" i="16"/>
  <c r="I280" i="16"/>
  <c r="N279" i="16"/>
  <c r="M279" i="16"/>
  <c r="L279" i="16"/>
  <c r="K279" i="16"/>
  <c r="I279" i="16"/>
  <c r="J279" i="16" s="1"/>
  <c r="N278" i="16"/>
  <c r="M278" i="16"/>
  <c r="L278" i="16"/>
  <c r="K278" i="16"/>
  <c r="J278" i="16"/>
  <c r="I278" i="16"/>
  <c r="N277" i="16"/>
  <c r="L277" i="16"/>
  <c r="M277" i="16" s="1"/>
  <c r="K277" i="16"/>
  <c r="I277" i="16"/>
  <c r="J277" i="16" s="1"/>
  <c r="N276" i="16"/>
  <c r="L276" i="16"/>
  <c r="M276" i="16" s="1"/>
  <c r="K276" i="16"/>
  <c r="I276" i="16"/>
  <c r="J276" i="16" s="1"/>
  <c r="N275" i="16"/>
  <c r="L275" i="16"/>
  <c r="M275" i="16" s="1"/>
  <c r="K275" i="16"/>
  <c r="I275" i="16"/>
  <c r="J275" i="16" s="1"/>
  <c r="N274" i="16"/>
  <c r="M274" i="16"/>
  <c r="L274" i="16"/>
  <c r="K274" i="16"/>
  <c r="J274" i="16"/>
  <c r="I274" i="16"/>
  <c r="N273" i="16"/>
  <c r="L273" i="16"/>
  <c r="M273" i="16" s="1"/>
  <c r="K273" i="16"/>
  <c r="I273" i="16"/>
  <c r="J273" i="16" s="1"/>
  <c r="N272" i="16"/>
  <c r="M272" i="16"/>
  <c r="L272" i="16"/>
  <c r="K272" i="16"/>
  <c r="I272" i="16"/>
  <c r="J272" i="16" s="1"/>
  <c r="N271" i="16"/>
  <c r="L271" i="16"/>
  <c r="M271" i="16" s="1"/>
  <c r="K271" i="16"/>
  <c r="J271" i="16"/>
  <c r="I271" i="16"/>
  <c r="N270" i="16"/>
  <c r="L270" i="16"/>
  <c r="M270" i="16" s="1"/>
  <c r="K270" i="16"/>
  <c r="I270" i="16"/>
  <c r="J270" i="16" s="1"/>
  <c r="N269" i="16"/>
  <c r="M269" i="16"/>
  <c r="L269" i="16"/>
  <c r="K269" i="16"/>
  <c r="I269" i="16"/>
  <c r="J269" i="16" s="1"/>
  <c r="N268" i="16"/>
  <c r="L268" i="16"/>
  <c r="M268" i="16" s="1"/>
  <c r="K268" i="16"/>
  <c r="I268" i="16"/>
  <c r="J268" i="16" s="1"/>
  <c r="N267" i="16"/>
  <c r="L267" i="16"/>
  <c r="M267" i="16" s="1"/>
  <c r="K267" i="16"/>
  <c r="I267" i="16"/>
  <c r="J267" i="16" s="1"/>
  <c r="N266" i="16"/>
  <c r="M266" i="16"/>
  <c r="L266" i="16"/>
  <c r="K266" i="16"/>
  <c r="I266" i="16"/>
  <c r="J266" i="16" s="1"/>
  <c r="N265" i="16"/>
  <c r="L265" i="16"/>
  <c r="M265" i="16" s="1"/>
  <c r="K265" i="16"/>
  <c r="J265" i="16"/>
  <c r="I265" i="16"/>
  <c r="N264" i="16"/>
  <c r="L264" i="16"/>
  <c r="M264" i="16" s="1"/>
  <c r="K264" i="16"/>
  <c r="I264" i="16"/>
  <c r="J264" i="16" s="1"/>
  <c r="N263" i="16"/>
  <c r="M263" i="16"/>
  <c r="L263" i="16"/>
  <c r="K263" i="16"/>
  <c r="J263" i="16"/>
  <c r="I263" i="16"/>
  <c r="N262" i="16"/>
  <c r="L262" i="16"/>
  <c r="M262" i="16" s="1"/>
  <c r="K262" i="16"/>
  <c r="I262" i="16"/>
  <c r="J262" i="16" s="1"/>
  <c r="N261" i="16"/>
  <c r="M261" i="16"/>
  <c r="L261" i="16"/>
  <c r="K261" i="16"/>
  <c r="I261" i="16"/>
  <c r="J261" i="16" s="1"/>
  <c r="N260" i="16"/>
  <c r="M260" i="16"/>
  <c r="L260" i="16"/>
  <c r="K260" i="16"/>
  <c r="I260" i="16"/>
  <c r="J260" i="16" s="1"/>
  <c r="N259" i="16"/>
  <c r="L259" i="16"/>
  <c r="M259" i="16" s="1"/>
  <c r="K259" i="16"/>
  <c r="I259" i="16"/>
  <c r="J259" i="16" s="1"/>
  <c r="N258" i="16"/>
  <c r="L258" i="16"/>
  <c r="M258" i="16" s="1"/>
  <c r="K258" i="16"/>
  <c r="I258" i="16"/>
  <c r="J258" i="16" s="1"/>
  <c r="N257" i="16"/>
  <c r="M257" i="16"/>
  <c r="L257" i="16"/>
  <c r="K257" i="16"/>
  <c r="J257" i="16"/>
  <c r="I257" i="16"/>
  <c r="N256" i="16"/>
  <c r="M256" i="16"/>
  <c r="L256" i="16"/>
  <c r="K256" i="16"/>
  <c r="J256" i="16"/>
  <c r="I256" i="16"/>
  <c r="N255" i="16"/>
  <c r="M255" i="16"/>
  <c r="L255" i="16"/>
  <c r="K255" i="16"/>
  <c r="I255" i="16"/>
  <c r="J255" i="16" s="1"/>
  <c r="N254" i="16"/>
  <c r="M254" i="16"/>
  <c r="L254" i="16"/>
  <c r="K254" i="16"/>
  <c r="J254" i="16"/>
  <c r="I254" i="16"/>
  <c r="N253" i="16"/>
  <c r="M253" i="16"/>
  <c r="L253" i="16"/>
  <c r="K253" i="16"/>
  <c r="J253" i="16"/>
  <c r="I253" i="16"/>
  <c r="N252" i="16"/>
  <c r="L252" i="16"/>
  <c r="M252" i="16" s="1"/>
  <c r="K252" i="16"/>
  <c r="I252" i="16"/>
  <c r="J252" i="16" s="1"/>
  <c r="N251" i="16"/>
  <c r="M251" i="16"/>
  <c r="L251" i="16"/>
  <c r="K251" i="16"/>
  <c r="I251" i="16"/>
  <c r="J251" i="16" s="1"/>
  <c r="N250" i="16"/>
  <c r="M250" i="16"/>
  <c r="L250" i="16"/>
  <c r="K250" i="16"/>
  <c r="I250" i="16"/>
  <c r="J250" i="16" s="1"/>
  <c r="N249" i="16"/>
  <c r="L249" i="16"/>
  <c r="M249" i="16" s="1"/>
  <c r="K249" i="16"/>
  <c r="I249" i="16"/>
  <c r="J249" i="16" s="1"/>
  <c r="N248" i="16"/>
  <c r="M248" i="16"/>
  <c r="L248" i="16"/>
  <c r="K248" i="16"/>
  <c r="I248" i="16"/>
  <c r="J248" i="16" s="1"/>
  <c r="N247" i="16"/>
  <c r="M247" i="16"/>
  <c r="L247" i="16"/>
  <c r="K247" i="16"/>
  <c r="I247" i="16"/>
  <c r="J247" i="16" s="1"/>
  <c r="N246" i="16"/>
  <c r="L246" i="16"/>
  <c r="M246" i="16" s="1"/>
  <c r="K246" i="16"/>
  <c r="I246" i="16"/>
  <c r="J246" i="16" s="1"/>
  <c r="N245" i="16"/>
  <c r="M245" i="16"/>
  <c r="L245" i="16"/>
  <c r="K245" i="16"/>
  <c r="J245" i="16"/>
  <c r="I245" i="16"/>
  <c r="N244" i="16"/>
  <c r="L244" i="16"/>
  <c r="M244" i="16" s="1"/>
  <c r="K244" i="16"/>
  <c r="I244" i="16"/>
  <c r="J244" i="16" s="1"/>
  <c r="N243" i="16"/>
  <c r="M243" i="16"/>
  <c r="L243" i="16"/>
  <c r="K243" i="16"/>
  <c r="I243" i="16"/>
  <c r="J243" i="16" s="1"/>
  <c r="N242" i="16"/>
  <c r="L242" i="16"/>
  <c r="M242" i="16" s="1"/>
  <c r="K242" i="16"/>
  <c r="J242" i="16"/>
  <c r="I242" i="16"/>
  <c r="N241" i="16"/>
  <c r="L241" i="16"/>
  <c r="M241" i="16" s="1"/>
  <c r="K241" i="16"/>
  <c r="I241" i="16"/>
  <c r="J241" i="16" s="1"/>
  <c r="N240" i="16"/>
  <c r="M240" i="16"/>
  <c r="L240" i="16"/>
  <c r="K240" i="16"/>
  <c r="I240" i="16"/>
  <c r="J240" i="16" s="1"/>
  <c r="N239" i="16"/>
  <c r="M239" i="16"/>
  <c r="L239" i="16"/>
  <c r="K239" i="16"/>
  <c r="I239" i="16"/>
  <c r="J239" i="16" s="1"/>
  <c r="N238" i="16"/>
  <c r="M238" i="16"/>
  <c r="L238" i="16"/>
  <c r="K238" i="16"/>
  <c r="J238" i="16"/>
  <c r="I238" i="16"/>
  <c r="N237" i="16"/>
  <c r="L237" i="16"/>
  <c r="M237" i="16" s="1"/>
  <c r="K237" i="16"/>
  <c r="I237" i="16"/>
  <c r="J237" i="16" s="1"/>
  <c r="N236" i="16"/>
  <c r="M236" i="16"/>
  <c r="L236" i="16"/>
  <c r="K236" i="16"/>
  <c r="J236" i="16"/>
  <c r="I236" i="16"/>
  <c r="N235" i="16"/>
  <c r="L235" i="16"/>
  <c r="M235" i="16" s="1"/>
  <c r="K235" i="16"/>
  <c r="J235" i="16"/>
  <c r="I235" i="16"/>
  <c r="N234" i="16"/>
  <c r="M234" i="16"/>
  <c r="L234" i="16"/>
  <c r="K234" i="16"/>
  <c r="I234" i="16"/>
  <c r="J234" i="16" s="1"/>
  <c r="N233" i="16"/>
  <c r="M233" i="16"/>
  <c r="L233" i="16"/>
  <c r="K233" i="16"/>
  <c r="I233" i="16"/>
  <c r="J233" i="16" s="1"/>
  <c r="N232" i="16"/>
  <c r="M232" i="16"/>
  <c r="L232" i="16"/>
  <c r="K232" i="16"/>
  <c r="I232" i="16"/>
  <c r="J232" i="16" s="1"/>
  <c r="N231" i="16"/>
  <c r="L231" i="16"/>
  <c r="M231" i="16" s="1"/>
  <c r="K231" i="16"/>
  <c r="I231" i="16"/>
  <c r="J231" i="16" s="1"/>
  <c r="N230" i="16"/>
  <c r="M230" i="16"/>
  <c r="L230" i="16"/>
  <c r="K230" i="16"/>
  <c r="I230" i="16"/>
  <c r="J230" i="16" s="1"/>
  <c r="N229" i="16"/>
  <c r="M229" i="16"/>
  <c r="L229" i="16"/>
  <c r="K229" i="16"/>
  <c r="I229" i="16"/>
  <c r="J229" i="16" s="1"/>
  <c r="N228" i="16"/>
  <c r="L228" i="16"/>
  <c r="M228" i="16" s="1"/>
  <c r="K228" i="16"/>
  <c r="I228" i="16"/>
  <c r="J228" i="16" s="1"/>
  <c r="N227" i="16"/>
  <c r="M227" i="16"/>
  <c r="L227" i="16"/>
  <c r="K227" i="16"/>
  <c r="I227" i="16"/>
  <c r="J227" i="16" s="1"/>
  <c r="N226" i="16"/>
  <c r="L226" i="16"/>
  <c r="M226" i="16" s="1"/>
  <c r="K226" i="16"/>
  <c r="I226" i="16"/>
  <c r="J226" i="16" s="1"/>
  <c r="N225" i="16"/>
  <c r="M225" i="16"/>
  <c r="L225" i="16"/>
  <c r="K225" i="16"/>
  <c r="J225" i="16"/>
  <c r="I225" i="16"/>
  <c r="N224" i="16"/>
  <c r="L224" i="16"/>
  <c r="M224" i="16" s="1"/>
  <c r="K224" i="16"/>
  <c r="J224" i="16"/>
  <c r="I224" i="16"/>
  <c r="N223" i="16"/>
  <c r="M223" i="16"/>
  <c r="L223" i="16"/>
  <c r="K223" i="16"/>
  <c r="J223" i="16"/>
  <c r="I223" i="16"/>
  <c r="N222" i="16"/>
  <c r="M222" i="16"/>
  <c r="L222" i="16"/>
  <c r="K222" i="16"/>
  <c r="I222" i="16"/>
  <c r="J222" i="16" s="1"/>
  <c r="N221" i="16"/>
  <c r="L221" i="16"/>
  <c r="M221" i="16" s="1"/>
  <c r="K221" i="16"/>
  <c r="I221" i="16"/>
  <c r="J221" i="16" s="1"/>
  <c r="N220" i="16"/>
  <c r="L220" i="16"/>
  <c r="M220" i="16" s="1"/>
  <c r="K220" i="16"/>
  <c r="J220" i="16"/>
  <c r="I220" i="16"/>
  <c r="N219" i="16"/>
  <c r="L219" i="16"/>
  <c r="M219" i="16" s="1"/>
  <c r="K219" i="16"/>
  <c r="J219" i="16"/>
  <c r="I219" i="16"/>
  <c r="N218" i="16"/>
  <c r="M218" i="16"/>
  <c r="L218" i="16"/>
  <c r="K218" i="16"/>
  <c r="I218" i="16"/>
  <c r="J218" i="16" s="1"/>
  <c r="N217" i="16"/>
  <c r="M217" i="16"/>
  <c r="L217" i="16"/>
  <c r="K217" i="16"/>
  <c r="I217" i="16"/>
  <c r="J217" i="16" s="1"/>
  <c r="N216" i="16"/>
  <c r="M216" i="16"/>
  <c r="L216" i="16"/>
  <c r="K216" i="16"/>
  <c r="I216" i="16"/>
  <c r="J216" i="16" s="1"/>
  <c r="N215" i="16"/>
  <c r="L215" i="16"/>
  <c r="M215" i="16" s="1"/>
  <c r="K215" i="16"/>
  <c r="I215" i="16"/>
  <c r="J215" i="16" s="1"/>
  <c r="N214" i="16"/>
  <c r="M214" i="16"/>
  <c r="L214" i="16"/>
  <c r="K214" i="16"/>
  <c r="J214" i="16"/>
  <c r="I214" i="16"/>
  <c r="N213" i="16"/>
  <c r="M213" i="16"/>
  <c r="L213" i="16"/>
  <c r="K213" i="16"/>
  <c r="I213" i="16"/>
  <c r="J213" i="16" s="1"/>
  <c r="N212" i="16"/>
  <c r="L212" i="16"/>
  <c r="M212" i="16" s="1"/>
  <c r="K212" i="16"/>
  <c r="J212" i="16"/>
  <c r="I212" i="16"/>
  <c r="N211" i="16"/>
  <c r="M211" i="16"/>
  <c r="L211" i="16"/>
  <c r="K211" i="16"/>
  <c r="I211" i="16"/>
  <c r="J211" i="16" s="1"/>
  <c r="N210" i="16"/>
  <c r="M210" i="16"/>
  <c r="L210" i="16"/>
  <c r="K210" i="16"/>
  <c r="J210" i="16"/>
  <c r="I210" i="16"/>
  <c r="N209" i="16"/>
  <c r="M209" i="16"/>
  <c r="L209" i="16"/>
  <c r="K209" i="16"/>
  <c r="J209" i="16"/>
  <c r="I209" i="16"/>
  <c r="N208" i="16"/>
  <c r="M208" i="16"/>
  <c r="L208" i="16"/>
  <c r="K208" i="16"/>
  <c r="J208" i="16"/>
  <c r="I208" i="16"/>
  <c r="N207" i="16"/>
  <c r="L207" i="16"/>
  <c r="M207" i="16" s="1"/>
  <c r="K207" i="16"/>
  <c r="J207" i="16"/>
  <c r="I207" i="16"/>
  <c r="N206" i="16"/>
  <c r="L206" i="16"/>
  <c r="M206" i="16" s="1"/>
  <c r="K206" i="16"/>
  <c r="I206" i="16"/>
  <c r="J206" i="16" s="1"/>
  <c r="N205" i="16"/>
  <c r="L205" i="16"/>
  <c r="M205" i="16" s="1"/>
  <c r="K205" i="16"/>
  <c r="J205" i="16"/>
  <c r="I205" i="16"/>
  <c r="N204" i="16"/>
  <c r="M204" i="16"/>
  <c r="L204" i="16"/>
  <c r="K204" i="16"/>
  <c r="I204" i="16"/>
  <c r="J204" i="16" s="1"/>
  <c r="N203" i="16"/>
  <c r="M203" i="16"/>
  <c r="L203" i="16"/>
  <c r="K203" i="16"/>
  <c r="I203" i="16"/>
  <c r="J203" i="16" s="1"/>
  <c r="N202" i="16"/>
  <c r="M202" i="16"/>
  <c r="L202" i="16"/>
  <c r="K202" i="16"/>
  <c r="I202" i="16"/>
  <c r="J202" i="16" s="1"/>
  <c r="N201" i="16"/>
  <c r="L201" i="16"/>
  <c r="M201" i="16" s="1"/>
  <c r="K201" i="16"/>
  <c r="J201" i="16"/>
  <c r="I201" i="16"/>
  <c r="N200" i="16"/>
  <c r="L200" i="16"/>
  <c r="M200" i="16" s="1"/>
  <c r="K200" i="16"/>
  <c r="J200" i="16"/>
  <c r="I200" i="16"/>
  <c r="N199" i="16"/>
  <c r="M199" i="16"/>
  <c r="L199" i="16"/>
  <c r="K199" i="16"/>
  <c r="J199" i="16"/>
  <c r="I199" i="16"/>
  <c r="N198" i="16"/>
  <c r="M198" i="16"/>
  <c r="L198" i="16"/>
  <c r="K198" i="16"/>
  <c r="I198" i="16"/>
  <c r="J198" i="16" s="1"/>
  <c r="N197" i="16"/>
  <c r="L197" i="16"/>
  <c r="M197" i="16" s="1"/>
  <c r="K197" i="16"/>
  <c r="I197" i="16"/>
  <c r="J197" i="16" s="1"/>
  <c r="N196" i="16"/>
  <c r="L196" i="16"/>
  <c r="M196" i="16" s="1"/>
  <c r="K196" i="16"/>
  <c r="J196" i="16"/>
  <c r="I196" i="16"/>
  <c r="N195" i="16"/>
  <c r="L195" i="16"/>
  <c r="M195" i="16" s="1"/>
  <c r="K195" i="16"/>
  <c r="I195" i="16"/>
  <c r="J195" i="16" s="1"/>
  <c r="N194" i="16"/>
  <c r="M194" i="16"/>
  <c r="L194" i="16"/>
  <c r="K194" i="16"/>
  <c r="J194" i="16"/>
  <c r="I194" i="16"/>
  <c r="N193" i="16"/>
  <c r="L193" i="16"/>
  <c r="M193" i="16" s="1"/>
  <c r="K193" i="16"/>
  <c r="I193" i="16"/>
  <c r="J193" i="16" s="1"/>
  <c r="N192" i="16"/>
  <c r="M192" i="16"/>
  <c r="L192" i="16"/>
  <c r="K192" i="16"/>
  <c r="I192" i="16"/>
  <c r="J192" i="16" s="1"/>
  <c r="N191" i="16"/>
  <c r="L191" i="16"/>
  <c r="M191" i="16" s="1"/>
  <c r="K191" i="16"/>
  <c r="J191" i="16"/>
  <c r="I191" i="16"/>
  <c r="N190" i="16"/>
  <c r="L190" i="16"/>
  <c r="M190" i="16" s="1"/>
  <c r="K190" i="16"/>
  <c r="J190" i="16"/>
  <c r="I190" i="16"/>
  <c r="N189" i="16"/>
  <c r="L189" i="16"/>
  <c r="M189" i="16" s="1"/>
  <c r="K189" i="16"/>
  <c r="J189" i="16"/>
  <c r="I189" i="16"/>
  <c r="N188" i="16"/>
  <c r="M188" i="16"/>
  <c r="L188" i="16"/>
  <c r="K188" i="16"/>
  <c r="I188" i="16"/>
  <c r="J188" i="16" s="1"/>
  <c r="N187" i="16"/>
  <c r="M187" i="16"/>
  <c r="L187" i="16"/>
  <c r="K187" i="16"/>
  <c r="J187" i="16"/>
  <c r="I187" i="16"/>
  <c r="N186" i="16"/>
  <c r="L186" i="16"/>
  <c r="M186" i="16" s="1"/>
  <c r="K186" i="16"/>
  <c r="I186" i="16"/>
  <c r="J186" i="16" s="1"/>
  <c r="N185" i="16"/>
  <c r="L185" i="16"/>
  <c r="M185" i="16" s="1"/>
  <c r="K185" i="16"/>
  <c r="J185" i="16"/>
  <c r="I185" i="16"/>
  <c r="N184" i="16"/>
  <c r="L184" i="16"/>
  <c r="M184" i="16" s="1"/>
  <c r="K184" i="16"/>
  <c r="J184" i="16"/>
  <c r="I184" i="16"/>
  <c r="N183" i="16"/>
  <c r="M183" i="16"/>
  <c r="L183" i="16"/>
  <c r="K183" i="16"/>
  <c r="J183" i="16"/>
  <c r="I183" i="16"/>
  <c r="N182" i="16"/>
  <c r="M182" i="16"/>
  <c r="L182" i="16"/>
  <c r="K182" i="16"/>
  <c r="I182" i="16"/>
  <c r="J182" i="16" s="1"/>
  <c r="N181" i="16"/>
  <c r="M181" i="16"/>
  <c r="L181" i="16"/>
  <c r="K181" i="16"/>
  <c r="I181" i="16"/>
  <c r="J181" i="16" s="1"/>
  <c r="N180" i="16"/>
  <c r="M180" i="16"/>
  <c r="L180" i="16"/>
  <c r="K180" i="16"/>
  <c r="I180" i="16"/>
  <c r="J180" i="16" s="1"/>
  <c r="N179" i="16"/>
  <c r="M179" i="16"/>
  <c r="L179" i="16"/>
  <c r="K179" i="16"/>
  <c r="J179" i="16"/>
  <c r="I179" i="16"/>
  <c r="N178" i="16"/>
  <c r="L178" i="16"/>
  <c r="M178" i="16" s="1"/>
  <c r="K178" i="16"/>
  <c r="J178" i="16"/>
  <c r="I178" i="16"/>
  <c r="N177" i="16"/>
  <c r="M177" i="16"/>
  <c r="L177" i="16"/>
  <c r="K177" i="16"/>
  <c r="I177" i="16"/>
  <c r="J177" i="16" s="1"/>
  <c r="N176" i="16"/>
  <c r="L176" i="16"/>
  <c r="M176" i="16" s="1"/>
  <c r="K176" i="16"/>
  <c r="J176" i="16"/>
  <c r="I176" i="16"/>
  <c r="N175" i="16"/>
  <c r="L175" i="16"/>
  <c r="M175" i="16" s="1"/>
  <c r="K175" i="16"/>
  <c r="I175" i="16"/>
  <c r="J175" i="16" s="1"/>
  <c r="N174" i="16"/>
  <c r="L174" i="16"/>
  <c r="M174" i="16" s="1"/>
  <c r="K174" i="16"/>
  <c r="J174" i="16"/>
  <c r="I174" i="16"/>
  <c r="N173" i="16"/>
  <c r="M173" i="16"/>
  <c r="L173" i="16"/>
  <c r="K173" i="16"/>
  <c r="I173" i="16"/>
  <c r="J173" i="16" s="1"/>
  <c r="N172" i="16"/>
  <c r="L172" i="16"/>
  <c r="M172" i="16" s="1"/>
  <c r="K172" i="16"/>
  <c r="J172" i="16"/>
  <c r="I172" i="16"/>
  <c r="N171" i="16"/>
  <c r="M171" i="16"/>
  <c r="L171" i="16"/>
  <c r="K171" i="16"/>
  <c r="I171" i="16"/>
  <c r="J171" i="16" s="1"/>
  <c r="N170" i="16"/>
  <c r="L170" i="16"/>
  <c r="M170" i="16" s="1"/>
  <c r="K170" i="16"/>
  <c r="I170" i="16"/>
  <c r="J170" i="16" s="1"/>
  <c r="N169" i="16"/>
  <c r="L169" i="16"/>
  <c r="M169" i="16" s="1"/>
  <c r="K169" i="16"/>
  <c r="J169" i="16"/>
  <c r="I169" i="16"/>
  <c r="N168" i="16"/>
  <c r="M168" i="16"/>
  <c r="L168" i="16"/>
  <c r="K168" i="16"/>
  <c r="I168" i="16"/>
  <c r="J168" i="16" s="1"/>
  <c r="N167" i="16"/>
  <c r="M167" i="16"/>
  <c r="L167" i="16"/>
  <c r="K167" i="16"/>
  <c r="I167" i="16"/>
  <c r="J167" i="16" s="1"/>
  <c r="N166" i="16"/>
  <c r="M166" i="16"/>
  <c r="L166" i="16"/>
  <c r="K166" i="16"/>
  <c r="I166" i="16"/>
  <c r="J166" i="16" s="1"/>
  <c r="N165" i="16"/>
  <c r="L165" i="16"/>
  <c r="M165" i="16" s="1"/>
  <c r="K165" i="16"/>
  <c r="I165" i="16"/>
  <c r="J165" i="16" s="1"/>
  <c r="N164" i="16"/>
  <c r="L164" i="16"/>
  <c r="M164" i="16" s="1"/>
  <c r="I164" i="16"/>
  <c r="J164" i="16" s="1"/>
  <c r="K164" i="16" s="1"/>
  <c r="N163" i="16"/>
  <c r="L163" i="16"/>
  <c r="M163" i="16" s="1"/>
  <c r="K163" i="16"/>
  <c r="I163" i="16"/>
  <c r="J163" i="16" s="1"/>
  <c r="N162" i="16"/>
  <c r="L162" i="16"/>
  <c r="M162" i="16" s="1"/>
  <c r="K162" i="16"/>
  <c r="I162" i="16"/>
  <c r="J162" i="16" s="1"/>
  <c r="N161" i="16"/>
  <c r="L161" i="16"/>
  <c r="M161" i="16" s="1"/>
  <c r="K161" i="16"/>
  <c r="I161" i="16"/>
  <c r="J161" i="16" s="1"/>
  <c r="N160" i="16"/>
  <c r="L160" i="16"/>
  <c r="M160" i="16" s="1"/>
  <c r="K160" i="16"/>
  <c r="I160" i="16"/>
  <c r="J160" i="16" s="1"/>
  <c r="N159" i="16"/>
  <c r="L159" i="16"/>
  <c r="M159" i="16" s="1"/>
  <c r="K159" i="16"/>
  <c r="J159" i="16"/>
  <c r="I159" i="16"/>
  <c r="N158" i="16"/>
  <c r="L158" i="16"/>
  <c r="M158" i="16" s="1"/>
  <c r="K158" i="16"/>
  <c r="I158" i="16"/>
  <c r="J158" i="16" s="1"/>
  <c r="N157" i="16"/>
  <c r="L157" i="16"/>
  <c r="M157" i="16" s="1"/>
  <c r="I157" i="16"/>
  <c r="J157" i="16" s="1"/>
  <c r="K157" i="16" s="1"/>
  <c r="N156" i="16"/>
  <c r="L156" i="16"/>
  <c r="M156" i="16" s="1"/>
  <c r="K156" i="16"/>
  <c r="I156" i="16"/>
  <c r="J156" i="16" s="1"/>
  <c r="N155" i="16"/>
  <c r="L155" i="16"/>
  <c r="M155" i="16" s="1"/>
  <c r="K155" i="16"/>
  <c r="I155" i="16"/>
  <c r="J155" i="16" s="1"/>
  <c r="N154" i="16"/>
  <c r="L154" i="16"/>
  <c r="M154" i="16" s="1"/>
  <c r="K154" i="16"/>
  <c r="I154" i="16"/>
  <c r="J154" i="16" s="1"/>
  <c r="N153" i="16"/>
  <c r="L153" i="16"/>
  <c r="M153" i="16" s="1"/>
  <c r="K153" i="16"/>
  <c r="I153" i="16"/>
  <c r="J153" i="16" s="1"/>
  <c r="N152" i="16"/>
  <c r="L152" i="16"/>
  <c r="M152" i="16" s="1"/>
  <c r="K152" i="16"/>
  <c r="I152" i="16"/>
  <c r="J152" i="16" s="1"/>
  <c r="N151" i="16"/>
  <c r="L151" i="16"/>
  <c r="M151" i="16" s="1"/>
  <c r="K151" i="16"/>
  <c r="I151" i="16"/>
  <c r="J151" i="16" s="1"/>
  <c r="N150" i="16"/>
  <c r="M150" i="16"/>
  <c r="L150" i="16"/>
  <c r="I150" i="16"/>
  <c r="J150" i="16" s="1"/>
  <c r="K150" i="16" s="1"/>
  <c r="N149" i="16"/>
  <c r="L149" i="16"/>
  <c r="M149" i="16" s="1"/>
  <c r="I149" i="16"/>
  <c r="J149" i="16" s="1"/>
  <c r="K149" i="16" s="1"/>
  <c r="N148" i="16"/>
  <c r="L148" i="16"/>
  <c r="M148" i="16" s="1"/>
  <c r="I148" i="16"/>
  <c r="J148" i="16" s="1"/>
  <c r="K148" i="16" s="1"/>
  <c r="N147" i="16"/>
  <c r="L147" i="16"/>
  <c r="M147" i="16" s="1"/>
  <c r="K147" i="16"/>
  <c r="I147" i="16"/>
  <c r="J147" i="16" s="1"/>
  <c r="N146" i="16"/>
  <c r="L146" i="16"/>
  <c r="M146" i="16" s="1"/>
  <c r="K146" i="16"/>
  <c r="I146" i="16"/>
  <c r="J146" i="16" s="1"/>
  <c r="N145" i="16"/>
  <c r="L145" i="16"/>
  <c r="M145" i="16" s="1"/>
  <c r="J145" i="16"/>
  <c r="K145" i="16" s="1"/>
  <c r="I145" i="16"/>
  <c r="N144" i="16"/>
  <c r="L144" i="16"/>
  <c r="M144" i="16" s="1"/>
  <c r="K144" i="16"/>
  <c r="I144" i="16"/>
  <c r="J144" i="16" s="1"/>
  <c r="N143" i="16"/>
  <c r="L143" i="16"/>
  <c r="M143" i="16" s="1"/>
  <c r="K143" i="16"/>
  <c r="I143" i="16"/>
  <c r="J143" i="16" s="1"/>
  <c r="N142" i="16"/>
  <c r="L142" i="16"/>
  <c r="M142" i="16" s="1"/>
  <c r="K142" i="16"/>
  <c r="I142" i="16"/>
  <c r="J142" i="16" s="1"/>
  <c r="N141" i="16"/>
  <c r="L141" i="16"/>
  <c r="M141" i="16" s="1"/>
  <c r="K141" i="16"/>
  <c r="I141" i="16"/>
  <c r="J141" i="16" s="1"/>
  <c r="N140" i="16"/>
  <c r="L140" i="16"/>
  <c r="M140" i="16" s="1"/>
  <c r="K140" i="16"/>
  <c r="I140" i="16"/>
  <c r="J140" i="16" s="1"/>
  <c r="N139" i="16"/>
  <c r="L139" i="16"/>
  <c r="M139" i="16" s="1"/>
  <c r="K139" i="16"/>
  <c r="I139" i="16"/>
  <c r="J139" i="16" s="1"/>
  <c r="N138" i="16"/>
  <c r="L138" i="16"/>
  <c r="M138" i="16" s="1"/>
  <c r="K138" i="16"/>
  <c r="I138" i="16"/>
  <c r="J138" i="16" s="1"/>
  <c r="N137" i="16"/>
  <c r="L137" i="16"/>
  <c r="M137" i="16" s="1"/>
  <c r="I137" i="16"/>
  <c r="J137" i="16" s="1"/>
  <c r="K137" i="16" s="1"/>
  <c r="N136" i="16"/>
  <c r="L136" i="16"/>
  <c r="M136" i="16" s="1"/>
  <c r="K136" i="16"/>
  <c r="I136" i="16"/>
  <c r="J136" i="16" s="1"/>
  <c r="N135" i="16"/>
  <c r="L135" i="16"/>
  <c r="M135" i="16" s="1"/>
  <c r="K135" i="16"/>
  <c r="I135" i="16"/>
  <c r="J135" i="16" s="1"/>
  <c r="N134" i="16"/>
  <c r="L134" i="16"/>
  <c r="M134" i="16" s="1"/>
  <c r="K134" i="16"/>
  <c r="I134" i="16"/>
  <c r="J134" i="16" s="1"/>
  <c r="N133" i="16"/>
  <c r="L133" i="16"/>
  <c r="M133" i="16" s="1"/>
  <c r="K133" i="16"/>
  <c r="I133" i="16"/>
  <c r="J133" i="16" s="1"/>
  <c r="N132" i="16"/>
  <c r="L132" i="16"/>
  <c r="M132" i="16" s="1"/>
  <c r="K132" i="16"/>
  <c r="I132" i="16"/>
  <c r="J132" i="16" s="1"/>
  <c r="N131" i="16"/>
  <c r="L131" i="16"/>
  <c r="M131" i="16" s="1"/>
  <c r="I131" i="16"/>
  <c r="N130" i="16"/>
  <c r="L130" i="16"/>
  <c r="M130" i="16" s="1"/>
  <c r="I130" i="16"/>
  <c r="N129" i="16"/>
  <c r="L129" i="16"/>
  <c r="M129" i="16" s="1"/>
  <c r="K129" i="16"/>
  <c r="I129" i="16"/>
  <c r="J129" i="16" s="1"/>
  <c r="N128" i="16"/>
  <c r="L128" i="16"/>
  <c r="M128" i="16" s="1"/>
  <c r="I128" i="16"/>
  <c r="N127" i="16"/>
  <c r="L127" i="16"/>
  <c r="M127" i="16" s="1"/>
  <c r="K127" i="16"/>
  <c r="I127" i="16"/>
  <c r="J127" i="16" s="1"/>
  <c r="N126" i="16"/>
  <c r="L126" i="16"/>
  <c r="M126" i="16" s="1"/>
  <c r="K126" i="16"/>
  <c r="I126" i="16"/>
  <c r="J126" i="16" s="1"/>
  <c r="N125" i="16"/>
  <c r="L125" i="16"/>
  <c r="M125" i="16" s="1"/>
  <c r="K125" i="16"/>
  <c r="I125" i="16"/>
  <c r="J125" i="16" s="1"/>
  <c r="N124" i="16"/>
  <c r="L124" i="16"/>
  <c r="M124" i="16" s="1"/>
  <c r="K124" i="16"/>
  <c r="I124" i="16"/>
  <c r="J124" i="16" s="1"/>
  <c r="N123" i="16"/>
  <c r="L123" i="16"/>
  <c r="M123" i="16" s="1"/>
  <c r="K123" i="16"/>
  <c r="I123" i="16"/>
  <c r="J123" i="16" s="1"/>
  <c r="N122" i="16"/>
  <c r="L122" i="16"/>
  <c r="M122" i="16" s="1"/>
  <c r="K122" i="16"/>
  <c r="I122" i="16"/>
  <c r="J122" i="16" s="1"/>
  <c r="N121" i="16"/>
  <c r="L121" i="16"/>
  <c r="M121" i="16" s="1"/>
  <c r="I121" i="16"/>
  <c r="J121" i="16" s="1"/>
  <c r="K121" i="16" s="1"/>
  <c r="N120" i="16"/>
  <c r="L120" i="16"/>
  <c r="M120" i="16" s="1"/>
  <c r="K120" i="16"/>
  <c r="I120" i="16"/>
  <c r="J120" i="16" s="1"/>
  <c r="N119" i="16"/>
  <c r="L119" i="16"/>
  <c r="M119" i="16" s="1"/>
  <c r="K119" i="16"/>
  <c r="I119" i="16"/>
  <c r="J119" i="16" s="1"/>
  <c r="N118" i="16"/>
  <c r="L118" i="16"/>
  <c r="M118" i="16" s="1"/>
  <c r="I118" i="16"/>
  <c r="J118" i="16" s="1"/>
  <c r="K118" i="16" s="1"/>
  <c r="N117" i="16"/>
  <c r="L117" i="16"/>
  <c r="M117" i="16" s="1"/>
  <c r="K117" i="16"/>
  <c r="I117" i="16"/>
  <c r="J117" i="16" s="1"/>
  <c r="L116" i="16"/>
  <c r="M116" i="16" s="1"/>
  <c r="N116" i="16" s="1"/>
  <c r="K116" i="16"/>
  <c r="I116" i="16"/>
  <c r="J116" i="16" s="1"/>
  <c r="L115" i="16"/>
  <c r="M115" i="16" s="1"/>
  <c r="N115" i="16" s="1"/>
  <c r="I115" i="16"/>
  <c r="J115" i="16" s="1"/>
  <c r="K115" i="16" s="1"/>
  <c r="L114" i="16"/>
  <c r="M114" i="16" s="1"/>
  <c r="N114" i="16" s="1"/>
  <c r="I114" i="16"/>
  <c r="J114" i="16" s="1"/>
  <c r="K114" i="16" s="1"/>
  <c r="L113" i="16"/>
  <c r="M113" i="16" s="1"/>
  <c r="N113" i="16" s="1"/>
  <c r="K113" i="16"/>
  <c r="I113" i="16"/>
  <c r="J113" i="16" s="1"/>
  <c r="L112" i="16"/>
  <c r="M112" i="16" s="1"/>
  <c r="N112" i="16" s="1"/>
  <c r="I112" i="16"/>
  <c r="J112" i="16" s="1"/>
  <c r="K112" i="16" s="1"/>
  <c r="L111" i="16"/>
  <c r="M111" i="16" s="1"/>
  <c r="N111" i="16" s="1"/>
  <c r="K111" i="16"/>
  <c r="I111" i="16"/>
  <c r="J111" i="16" s="1"/>
  <c r="L110" i="16"/>
  <c r="M110" i="16" s="1"/>
  <c r="N110" i="16" s="1"/>
  <c r="K110" i="16"/>
  <c r="I110" i="16"/>
  <c r="J110" i="16" s="1"/>
  <c r="L109" i="16"/>
  <c r="M109" i="16" s="1"/>
  <c r="N109" i="16" s="1"/>
  <c r="I109" i="16"/>
  <c r="J109" i="16" s="1"/>
  <c r="K109" i="16" s="1"/>
  <c r="L108" i="16"/>
  <c r="M108" i="16" s="1"/>
  <c r="N108" i="16" s="1"/>
  <c r="I108" i="16"/>
  <c r="J108" i="16" s="1"/>
  <c r="K108" i="16" s="1"/>
  <c r="L107" i="16"/>
  <c r="M107" i="16" s="1"/>
  <c r="N107" i="16" s="1"/>
  <c r="I107" i="16"/>
  <c r="J107" i="16" s="1"/>
  <c r="K107" i="16" s="1"/>
  <c r="N106" i="16"/>
  <c r="L106" i="16"/>
  <c r="M106" i="16" s="1"/>
  <c r="I106" i="16"/>
  <c r="J106" i="16" s="1"/>
  <c r="K106" i="16" s="1"/>
  <c r="N105" i="16"/>
  <c r="L105" i="16"/>
  <c r="M105" i="16" s="1"/>
  <c r="I105" i="16"/>
  <c r="J105" i="16" s="1"/>
  <c r="K105" i="16" s="1"/>
  <c r="N104" i="16"/>
  <c r="L104" i="16"/>
  <c r="M104" i="16" s="1"/>
  <c r="K104" i="16"/>
  <c r="I104" i="16"/>
  <c r="J104" i="16" s="1"/>
  <c r="N103" i="16"/>
  <c r="L103" i="16"/>
  <c r="M103" i="16" s="1"/>
  <c r="I103" i="16"/>
  <c r="J103" i="16" s="1"/>
  <c r="K103" i="16" s="1"/>
  <c r="N102" i="16"/>
  <c r="L102" i="16"/>
  <c r="M102" i="16" s="1"/>
  <c r="I102" i="16"/>
  <c r="J102" i="16" s="1"/>
  <c r="K102" i="16" s="1"/>
  <c r="N101" i="16"/>
  <c r="L101" i="16"/>
  <c r="M101" i="16" s="1"/>
  <c r="K101" i="16"/>
  <c r="I101" i="16"/>
  <c r="J101" i="16" s="1"/>
  <c r="N100" i="16"/>
  <c r="L100" i="16"/>
  <c r="M100" i="16" s="1"/>
  <c r="K100" i="16"/>
  <c r="I100" i="16"/>
  <c r="J100" i="16" s="1"/>
  <c r="N99" i="16"/>
  <c r="L99" i="16"/>
  <c r="M99" i="16" s="1"/>
  <c r="I99" i="16"/>
  <c r="J99" i="16" s="1"/>
  <c r="K99" i="16" s="1"/>
  <c r="N98" i="16"/>
  <c r="L98" i="16"/>
  <c r="M98" i="16" s="1"/>
  <c r="I98" i="16"/>
  <c r="J98" i="16" s="1"/>
  <c r="K98" i="16" s="1"/>
  <c r="N97" i="16"/>
  <c r="L97" i="16"/>
  <c r="M97" i="16" s="1"/>
  <c r="I97" i="16"/>
  <c r="J97" i="16" s="1"/>
  <c r="K97" i="16" s="1"/>
  <c r="N96" i="16"/>
  <c r="L96" i="16"/>
  <c r="M96" i="16" s="1"/>
  <c r="I96" i="16"/>
  <c r="J96" i="16" s="1"/>
  <c r="K96" i="16" s="1"/>
  <c r="N95" i="16"/>
  <c r="L95" i="16"/>
  <c r="M95" i="16" s="1"/>
  <c r="I95" i="16"/>
  <c r="J95" i="16" s="1"/>
  <c r="K95" i="16" s="1"/>
  <c r="N94" i="16"/>
  <c r="L94" i="16"/>
  <c r="M94" i="16" s="1"/>
  <c r="I94" i="16"/>
  <c r="J94" i="16" s="1"/>
  <c r="K94" i="16" s="1"/>
  <c r="N93" i="16"/>
  <c r="L93" i="16"/>
  <c r="M93" i="16" s="1"/>
  <c r="K93" i="16"/>
  <c r="I93" i="16"/>
  <c r="J93" i="16" s="1"/>
  <c r="N92" i="16"/>
  <c r="L92" i="16"/>
  <c r="M92" i="16" s="1"/>
  <c r="I92" i="16"/>
  <c r="J92" i="16" s="1"/>
  <c r="K92" i="16" s="1"/>
  <c r="N91" i="16"/>
  <c r="L91" i="16"/>
  <c r="M91" i="16" s="1"/>
  <c r="I91" i="16"/>
  <c r="J91" i="16" s="1"/>
  <c r="K91" i="16" s="1"/>
  <c r="N90" i="16"/>
  <c r="L90" i="16"/>
  <c r="M90" i="16" s="1"/>
  <c r="K90" i="16"/>
  <c r="I90" i="16"/>
  <c r="J90" i="16" s="1"/>
  <c r="N89" i="16"/>
  <c r="L89" i="16"/>
  <c r="M89" i="16" s="1"/>
  <c r="K89" i="16"/>
  <c r="I89" i="16"/>
  <c r="J89" i="16" s="1"/>
  <c r="N88" i="16"/>
  <c r="L88" i="16"/>
  <c r="M88" i="16" s="1"/>
  <c r="K88" i="16"/>
  <c r="I88" i="16"/>
  <c r="J88" i="16" s="1"/>
  <c r="N87" i="16"/>
  <c r="L87" i="16"/>
  <c r="M87" i="16" s="1"/>
  <c r="I87" i="16"/>
  <c r="J87" i="16" s="1"/>
  <c r="K87" i="16" s="1"/>
  <c r="N86" i="16"/>
  <c r="L86" i="16"/>
  <c r="M86" i="16" s="1"/>
  <c r="K86" i="16"/>
  <c r="I86" i="16"/>
  <c r="J86" i="16" s="1"/>
  <c r="N85" i="16"/>
  <c r="L85" i="16"/>
  <c r="M85" i="16" s="1"/>
  <c r="K85" i="16"/>
  <c r="I85" i="16"/>
  <c r="J85" i="16" s="1"/>
  <c r="N84" i="16"/>
  <c r="L84" i="16"/>
  <c r="M84" i="16" s="1"/>
  <c r="K84" i="16"/>
  <c r="I84" i="16"/>
  <c r="J84" i="16" s="1"/>
  <c r="N83" i="16"/>
  <c r="L83" i="16"/>
  <c r="M83" i="16" s="1"/>
  <c r="I83" i="16"/>
  <c r="J83" i="16" s="1"/>
  <c r="K83" i="16" s="1"/>
  <c r="N82" i="16"/>
  <c r="L82" i="16"/>
  <c r="M82" i="16" s="1"/>
  <c r="I82" i="16"/>
  <c r="J82" i="16" s="1"/>
  <c r="K82" i="16" s="1"/>
  <c r="N81" i="16"/>
  <c r="L81" i="16"/>
  <c r="M81" i="16" s="1"/>
  <c r="K81" i="16"/>
  <c r="I81" i="16"/>
  <c r="J81" i="16" s="1"/>
  <c r="N80" i="16"/>
  <c r="L80" i="16"/>
  <c r="M80" i="16" s="1"/>
  <c r="K80" i="16"/>
  <c r="I80" i="16"/>
  <c r="J80" i="16" s="1"/>
  <c r="N79" i="16"/>
  <c r="L79" i="16"/>
  <c r="M79" i="16" s="1"/>
  <c r="I79" i="16"/>
  <c r="J79" i="16" s="1"/>
  <c r="K79" i="16" s="1"/>
  <c r="N78" i="16"/>
  <c r="L78" i="16"/>
  <c r="M78" i="16" s="1"/>
  <c r="I78" i="16"/>
  <c r="J78" i="16" s="1"/>
  <c r="K78" i="16" s="1"/>
  <c r="N77" i="16"/>
  <c r="L77" i="16"/>
  <c r="M77" i="16" s="1"/>
  <c r="I77" i="16"/>
  <c r="J77" i="16" s="1"/>
  <c r="K77" i="16" s="1"/>
  <c r="N76" i="16"/>
  <c r="L76" i="16"/>
  <c r="M76" i="16" s="1"/>
  <c r="I76" i="16"/>
  <c r="J76" i="16" s="1"/>
  <c r="K76" i="16" s="1"/>
  <c r="N75" i="16"/>
  <c r="L75" i="16"/>
  <c r="M75" i="16" s="1"/>
  <c r="K75" i="16"/>
  <c r="I75" i="16"/>
  <c r="J75" i="16" s="1"/>
  <c r="N74" i="16"/>
  <c r="L74" i="16"/>
  <c r="M74" i="16" s="1"/>
  <c r="K74" i="16"/>
  <c r="I74" i="16"/>
  <c r="J74" i="16" s="1"/>
  <c r="N73" i="16"/>
  <c r="L73" i="16"/>
  <c r="M73" i="16" s="1"/>
  <c r="I73" i="16"/>
  <c r="J73" i="16" s="1"/>
  <c r="K73" i="16" s="1"/>
  <c r="N72" i="16"/>
  <c r="L72" i="16"/>
  <c r="M72" i="16" s="1"/>
  <c r="K72" i="16"/>
  <c r="I72" i="16"/>
  <c r="J72" i="16" s="1"/>
  <c r="N71" i="16"/>
  <c r="L71" i="16"/>
  <c r="M71" i="16" s="1"/>
  <c r="K71" i="16"/>
  <c r="I71" i="16"/>
  <c r="J71" i="16" s="1"/>
  <c r="N70" i="16"/>
  <c r="L70" i="16"/>
  <c r="M70" i="16" s="1"/>
  <c r="K70" i="16"/>
  <c r="I70" i="16"/>
  <c r="J70" i="16" s="1"/>
  <c r="N69" i="16"/>
  <c r="L69" i="16"/>
  <c r="M69" i="16" s="1"/>
  <c r="K69" i="16"/>
  <c r="I69" i="16"/>
  <c r="J69" i="16" s="1"/>
  <c r="N68" i="16"/>
  <c r="L68" i="16"/>
  <c r="M68" i="16" s="1"/>
  <c r="K68" i="16"/>
  <c r="I68" i="16"/>
  <c r="J68" i="16" s="1"/>
  <c r="N67" i="16"/>
  <c r="L67" i="16"/>
  <c r="M67" i="16" s="1"/>
  <c r="K67" i="16"/>
  <c r="I67" i="16"/>
  <c r="J67" i="16" s="1"/>
  <c r="N66" i="16"/>
  <c r="L66" i="16"/>
  <c r="M66" i="16" s="1"/>
  <c r="K66" i="16"/>
  <c r="I66" i="16"/>
  <c r="J66" i="16" s="1"/>
  <c r="N65" i="16"/>
  <c r="L65" i="16"/>
  <c r="M65" i="16" s="1"/>
  <c r="I65" i="16"/>
  <c r="J65" i="16" s="1"/>
  <c r="K65" i="16" s="1"/>
  <c r="N64" i="16"/>
  <c r="L64" i="16"/>
  <c r="M64" i="16" s="1"/>
  <c r="K64" i="16"/>
  <c r="I64" i="16"/>
  <c r="J64" i="16" s="1"/>
  <c r="N63" i="16"/>
  <c r="L63" i="16"/>
  <c r="M63" i="16" s="1"/>
  <c r="I63" i="16"/>
  <c r="J63" i="16" s="1"/>
  <c r="K63" i="16" s="1"/>
  <c r="N62" i="16"/>
  <c r="L62" i="16"/>
  <c r="M62" i="16" s="1"/>
  <c r="I62" i="16"/>
  <c r="J62" i="16" s="1"/>
  <c r="K62" i="16" s="1"/>
  <c r="N61" i="16"/>
  <c r="L61" i="16"/>
  <c r="M61" i="16" s="1"/>
  <c r="I61" i="16"/>
  <c r="J61" i="16" s="1"/>
  <c r="K61" i="16" s="1"/>
  <c r="N60" i="16"/>
  <c r="L60" i="16"/>
  <c r="M60" i="16" s="1"/>
  <c r="I60" i="16"/>
  <c r="J60" i="16" s="1"/>
  <c r="K60" i="16" s="1"/>
  <c r="N59" i="16"/>
  <c r="L59" i="16"/>
  <c r="M59" i="16" s="1"/>
  <c r="I59" i="16"/>
  <c r="J59" i="16" s="1"/>
  <c r="K59" i="16" s="1"/>
  <c r="N58" i="16"/>
  <c r="L58" i="16"/>
  <c r="M58" i="16" s="1"/>
  <c r="I58" i="16"/>
  <c r="J58" i="16" s="1"/>
  <c r="K58" i="16" s="1"/>
  <c r="N57" i="16"/>
  <c r="L57" i="16"/>
  <c r="M57" i="16" s="1"/>
  <c r="I57" i="16"/>
  <c r="J57" i="16" s="1"/>
  <c r="K57" i="16" s="1"/>
  <c r="N56" i="16"/>
  <c r="L56" i="16"/>
  <c r="M56" i="16" s="1"/>
  <c r="I56" i="16"/>
  <c r="J56" i="16" s="1"/>
  <c r="K56" i="16" s="1"/>
  <c r="N55" i="16"/>
  <c r="L55" i="16"/>
  <c r="M55" i="16" s="1"/>
  <c r="K55" i="16"/>
  <c r="I55" i="16"/>
  <c r="J55" i="16" s="1"/>
  <c r="N54" i="16"/>
  <c r="L54" i="16"/>
  <c r="M54" i="16" s="1"/>
  <c r="I54" i="16"/>
  <c r="J54" i="16" s="1"/>
  <c r="K54" i="16" s="1"/>
  <c r="N53" i="16"/>
  <c r="L53" i="16"/>
  <c r="M53" i="16" s="1"/>
  <c r="I53" i="16"/>
  <c r="J53" i="16" s="1"/>
  <c r="K53" i="16" s="1"/>
  <c r="N52" i="16"/>
  <c r="L52" i="16"/>
  <c r="M52" i="16" s="1"/>
  <c r="K52" i="16"/>
  <c r="I52" i="16"/>
  <c r="J52" i="16" s="1"/>
  <c r="N51" i="16"/>
  <c r="L51" i="16"/>
  <c r="M51" i="16" s="1"/>
  <c r="I51" i="16"/>
  <c r="J51" i="16" s="1"/>
  <c r="K51" i="16" s="1"/>
  <c r="N50" i="16"/>
  <c r="L50" i="16"/>
  <c r="M50" i="16" s="1"/>
  <c r="I50" i="16"/>
  <c r="J50" i="16" s="1"/>
  <c r="K50" i="16" s="1"/>
  <c r="N49" i="16"/>
  <c r="L49" i="16"/>
  <c r="M49" i="16" s="1"/>
  <c r="K49" i="16"/>
  <c r="I49" i="16"/>
  <c r="J49" i="16" s="1"/>
  <c r="N48" i="16"/>
  <c r="L48" i="16"/>
  <c r="M48" i="16" s="1"/>
  <c r="K48" i="16"/>
  <c r="I48" i="16"/>
  <c r="J48" i="16" s="1"/>
  <c r="N47" i="16"/>
  <c r="L47" i="16"/>
  <c r="M47" i="16" s="1"/>
  <c r="K47" i="16"/>
  <c r="I47" i="16"/>
  <c r="J47" i="16" s="1"/>
  <c r="N46" i="16"/>
  <c r="L46" i="16"/>
  <c r="M46" i="16" s="1"/>
  <c r="K46" i="16"/>
  <c r="I46" i="16"/>
  <c r="J46" i="16" s="1"/>
  <c r="N45" i="16"/>
  <c r="L45" i="16"/>
  <c r="M45" i="16" s="1"/>
  <c r="K45" i="16"/>
  <c r="I45" i="16"/>
  <c r="J45" i="16" s="1"/>
  <c r="N44" i="16"/>
  <c r="L44" i="16"/>
  <c r="M44" i="16" s="1"/>
  <c r="J44" i="16"/>
  <c r="K44" i="16" s="1"/>
  <c r="I44" i="16"/>
  <c r="N43" i="16"/>
  <c r="L43" i="16"/>
  <c r="M43" i="16" s="1"/>
  <c r="K43" i="16"/>
  <c r="I43" i="16"/>
  <c r="J43" i="16" s="1"/>
  <c r="N42" i="16"/>
  <c r="L42" i="16"/>
  <c r="M42" i="16" s="1"/>
  <c r="K42" i="16"/>
  <c r="I42" i="16"/>
  <c r="J42" i="16" s="1"/>
  <c r="N41" i="16"/>
  <c r="L41" i="16"/>
  <c r="M41" i="16" s="1"/>
  <c r="I41" i="16"/>
  <c r="J41" i="16" s="1"/>
  <c r="K41" i="16" s="1"/>
  <c r="N40" i="16"/>
  <c r="L40" i="16"/>
  <c r="M40" i="16" s="1"/>
  <c r="I40" i="16"/>
  <c r="J40" i="16" s="1"/>
  <c r="K40" i="16" s="1"/>
  <c r="N39" i="16"/>
  <c r="L39" i="16"/>
  <c r="M39" i="16" s="1"/>
  <c r="K39" i="16"/>
  <c r="I39" i="16"/>
  <c r="J39" i="16" s="1"/>
  <c r="N38" i="16"/>
  <c r="L38" i="16"/>
  <c r="M38" i="16" s="1"/>
  <c r="I38" i="16"/>
  <c r="J38" i="16" s="1"/>
  <c r="K38" i="16" s="1"/>
  <c r="N37" i="16"/>
  <c r="L37" i="16"/>
  <c r="M37" i="16" s="1"/>
  <c r="I37" i="16"/>
  <c r="J37" i="16" s="1"/>
  <c r="K37" i="16" s="1"/>
  <c r="N36" i="16"/>
  <c r="L36" i="16"/>
  <c r="M36" i="16" s="1"/>
  <c r="K36" i="16"/>
  <c r="I36" i="16"/>
  <c r="J36" i="16" s="1"/>
  <c r="N35" i="16"/>
  <c r="L35" i="16"/>
  <c r="M35" i="16" s="1"/>
  <c r="K35" i="16"/>
  <c r="I35" i="16"/>
  <c r="J35" i="16" s="1"/>
  <c r="N34" i="16"/>
  <c r="L34" i="16"/>
  <c r="M34" i="16" s="1"/>
  <c r="I34" i="16"/>
  <c r="J34" i="16" s="1"/>
  <c r="K34" i="16" s="1"/>
  <c r="N33" i="16"/>
  <c r="L33" i="16"/>
  <c r="M33" i="16" s="1"/>
  <c r="I33" i="16"/>
  <c r="J33" i="16" s="1"/>
  <c r="K33" i="16" s="1"/>
  <c r="N32" i="16"/>
  <c r="L32" i="16"/>
  <c r="M32" i="16" s="1"/>
  <c r="I32" i="16"/>
  <c r="J32" i="16" s="1"/>
  <c r="K32" i="16" s="1"/>
  <c r="N31" i="16"/>
  <c r="L31" i="16"/>
  <c r="M31" i="16" s="1"/>
  <c r="I31" i="16"/>
  <c r="J31" i="16" s="1"/>
  <c r="K31" i="16" s="1"/>
  <c r="N30" i="16"/>
  <c r="L30" i="16"/>
  <c r="M30" i="16" s="1"/>
  <c r="K30" i="16"/>
  <c r="I30" i="16"/>
  <c r="J30" i="16" s="1"/>
  <c r="N29" i="16"/>
  <c r="L29" i="16"/>
  <c r="M29" i="16" s="1"/>
  <c r="I29" i="16"/>
  <c r="J29" i="16" s="1"/>
  <c r="K29" i="16" s="1"/>
  <c r="N28" i="16"/>
  <c r="L28" i="16"/>
  <c r="M28" i="16" s="1"/>
  <c r="K28" i="16"/>
  <c r="I28" i="16"/>
  <c r="J28" i="16" s="1"/>
  <c r="N27" i="16"/>
  <c r="L27" i="16"/>
  <c r="M27" i="16" s="1"/>
  <c r="I27" i="16"/>
  <c r="J27" i="16" s="1"/>
  <c r="K27" i="16" s="1"/>
  <c r="N26" i="16"/>
  <c r="L26" i="16"/>
  <c r="M26" i="16" s="1"/>
  <c r="I26" i="16"/>
  <c r="J26" i="16" s="1"/>
  <c r="K26" i="16" s="1"/>
  <c r="N25" i="16"/>
  <c r="L25" i="16"/>
  <c r="M25" i="16" s="1"/>
  <c r="I25" i="16"/>
  <c r="J25" i="16" s="1"/>
  <c r="K25" i="16" s="1"/>
  <c r="N24" i="16"/>
  <c r="L24" i="16"/>
  <c r="M24" i="16" s="1"/>
  <c r="K24" i="16"/>
  <c r="I24" i="16"/>
  <c r="J24" i="16" s="1"/>
  <c r="N23" i="16"/>
  <c r="L23" i="16"/>
  <c r="M23" i="16" s="1"/>
  <c r="I23" i="16"/>
  <c r="J23" i="16" s="1"/>
  <c r="K23" i="16" s="1"/>
  <c r="N22" i="16"/>
  <c r="L22" i="16"/>
  <c r="M22" i="16" s="1"/>
  <c r="K22" i="16"/>
  <c r="I22" i="16"/>
  <c r="J22" i="16" s="1"/>
  <c r="N21" i="16"/>
  <c r="L21" i="16"/>
  <c r="M21" i="16" s="1"/>
  <c r="K21" i="16"/>
  <c r="I21" i="16"/>
  <c r="J21" i="16" s="1"/>
  <c r="N20" i="16"/>
  <c r="L20" i="16"/>
  <c r="M20" i="16" s="1"/>
  <c r="K20" i="16"/>
  <c r="I20" i="16"/>
  <c r="J20" i="16" s="1"/>
  <c r="N19" i="16"/>
  <c r="L19" i="16"/>
  <c r="M19" i="16" s="1"/>
  <c r="K19" i="16"/>
  <c r="I19" i="16"/>
  <c r="J19" i="16" s="1"/>
  <c r="N18" i="16"/>
  <c r="L18" i="16"/>
  <c r="M18" i="16" s="1"/>
  <c r="K18" i="16"/>
  <c r="I18" i="16"/>
  <c r="J18" i="16" s="1"/>
  <c r="N17" i="16"/>
  <c r="L17" i="16"/>
  <c r="M17" i="16" s="1"/>
  <c r="K17" i="16"/>
  <c r="I17" i="16"/>
  <c r="J17" i="16" s="1"/>
  <c r="N16" i="16"/>
  <c r="L16" i="16"/>
  <c r="M16" i="16" s="1"/>
  <c r="K16" i="16"/>
  <c r="I16" i="16"/>
  <c r="J16" i="16" s="1"/>
  <c r="N15" i="16"/>
  <c r="L15" i="16"/>
  <c r="M15" i="16" s="1"/>
  <c r="I15" i="16"/>
  <c r="J15" i="16" s="1"/>
  <c r="K15" i="16" s="1"/>
  <c r="N14" i="16"/>
  <c r="L14" i="16"/>
  <c r="M14" i="16" s="1"/>
  <c r="I14" i="16"/>
  <c r="J14" i="16" s="1"/>
  <c r="K14" i="16" s="1"/>
  <c r="N13" i="16"/>
  <c r="L13" i="16"/>
  <c r="M13" i="16" s="1"/>
  <c r="I13" i="16"/>
  <c r="J13" i="16" s="1"/>
  <c r="K13" i="16" s="1"/>
  <c r="N12" i="16"/>
  <c r="L12" i="16"/>
  <c r="M12" i="16" s="1"/>
  <c r="K12" i="16"/>
  <c r="I12" i="16"/>
  <c r="J12" i="16" s="1"/>
  <c r="N11" i="16"/>
  <c r="L11" i="16"/>
  <c r="M11" i="16" s="1"/>
  <c r="K11" i="16"/>
  <c r="I11" i="16"/>
  <c r="J11" i="16" s="1"/>
  <c r="N10" i="16"/>
  <c r="L10" i="16"/>
  <c r="M10" i="16" s="1"/>
  <c r="I10" i="16"/>
  <c r="J10" i="16" s="1"/>
  <c r="K10" i="16" s="1"/>
  <c r="N9" i="16"/>
  <c r="L9" i="16"/>
  <c r="M9" i="16" s="1"/>
  <c r="I9" i="16"/>
  <c r="J9" i="16" s="1"/>
  <c r="K9" i="16" s="1"/>
  <c r="N8" i="16"/>
  <c r="L8" i="16"/>
  <c r="M8" i="16" s="1"/>
  <c r="I8" i="16"/>
  <c r="J8" i="16" s="1"/>
  <c r="K8" i="16" s="1"/>
  <c r="N7" i="16"/>
  <c r="L7" i="16"/>
  <c r="M7" i="16" s="1"/>
  <c r="I7" i="16"/>
  <c r="J7" i="16" s="1"/>
  <c r="K7" i="16" s="1"/>
  <c r="N6" i="16"/>
  <c r="L6" i="16"/>
  <c r="M6" i="16" s="1"/>
  <c r="I6" i="16"/>
  <c r="O3" i="16"/>
  <c r="N3" i="16"/>
  <c r="M3" i="16"/>
  <c r="N400" i="17"/>
  <c r="L400" i="17"/>
  <c r="M400" i="17" s="1"/>
  <c r="K400" i="17"/>
  <c r="I400" i="17"/>
  <c r="J400" i="17" s="1"/>
  <c r="N399" i="17"/>
  <c r="L399" i="17"/>
  <c r="M399" i="17" s="1"/>
  <c r="K399" i="17"/>
  <c r="I399" i="17"/>
  <c r="J399" i="17" s="1"/>
  <c r="N398" i="17"/>
  <c r="L398" i="17"/>
  <c r="M398" i="17" s="1"/>
  <c r="K398" i="17"/>
  <c r="I398" i="17"/>
  <c r="J398" i="17" s="1"/>
  <c r="N397" i="17"/>
  <c r="L397" i="17"/>
  <c r="M397" i="17" s="1"/>
  <c r="K397" i="17"/>
  <c r="I397" i="17"/>
  <c r="J397" i="17" s="1"/>
  <c r="N396" i="17"/>
  <c r="L396" i="17"/>
  <c r="M396" i="17" s="1"/>
  <c r="K396" i="17"/>
  <c r="I396" i="17"/>
  <c r="J396" i="17" s="1"/>
  <c r="N395" i="17"/>
  <c r="L395" i="17"/>
  <c r="M395" i="17" s="1"/>
  <c r="K395" i="17"/>
  <c r="I395" i="17"/>
  <c r="J395" i="17" s="1"/>
  <c r="N394" i="17"/>
  <c r="L394" i="17"/>
  <c r="M394" i="17" s="1"/>
  <c r="K394" i="17"/>
  <c r="I394" i="17"/>
  <c r="J394" i="17" s="1"/>
  <c r="N393" i="17"/>
  <c r="L393" i="17"/>
  <c r="M393" i="17" s="1"/>
  <c r="K393" i="17"/>
  <c r="I393" i="17"/>
  <c r="J393" i="17" s="1"/>
  <c r="N392" i="17"/>
  <c r="L392" i="17"/>
  <c r="M392" i="17" s="1"/>
  <c r="K392" i="17"/>
  <c r="I392" i="17"/>
  <c r="J392" i="17" s="1"/>
  <c r="N391" i="17"/>
  <c r="L391" i="17"/>
  <c r="M391" i="17" s="1"/>
  <c r="K391" i="17"/>
  <c r="I391" i="17"/>
  <c r="J391" i="17" s="1"/>
  <c r="N390" i="17"/>
  <c r="L390" i="17"/>
  <c r="M390" i="17" s="1"/>
  <c r="K390" i="17"/>
  <c r="I390" i="17"/>
  <c r="J390" i="17" s="1"/>
  <c r="N389" i="17"/>
  <c r="L389" i="17"/>
  <c r="M389" i="17" s="1"/>
  <c r="K389" i="17"/>
  <c r="I389" i="17"/>
  <c r="J389" i="17" s="1"/>
  <c r="N388" i="17"/>
  <c r="L388" i="17"/>
  <c r="M388" i="17" s="1"/>
  <c r="K388" i="17"/>
  <c r="I388" i="17"/>
  <c r="J388" i="17" s="1"/>
  <c r="N387" i="17"/>
  <c r="L387" i="17"/>
  <c r="M387" i="17" s="1"/>
  <c r="K387" i="17"/>
  <c r="J387" i="17"/>
  <c r="I387" i="17"/>
  <c r="N386" i="17"/>
  <c r="L386" i="17"/>
  <c r="M386" i="17" s="1"/>
  <c r="K386" i="17"/>
  <c r="I386" i="17"/>
  <c r="J386" i="17" s="1"/>
  <c r="N385" i="17"/>
  <c r="L385" i="17"/>
  <c r="M385" i="17" s="1"/>
  <c r="K385" i="17"/>
  <c r="I385" i="17"/>
  <c r="J385" i="17" s="1"/>
  <c r="N384" i="17"/>
  <c r="M384" i="17"/>
  <c r="L384" i="17"/>
  <c r="K384" i="17"/>
  <c r="I384" i="17"/>
  <c r="J384" i="17" s="1"/>
  <c r="N383" i="17"/>
  <c r="L383" i="17"/>
  <c r="M383" i="17" s="1"/>
  <c r="K383" i="17"/>
  <c r="I383" i="17"/>
  <c r="J383" i="17" s="1"/>
  <c r="N382" i="17"/>
  <c r="L382" i="17"/>
  <c r="M382" i="17" s="1"/>
  <c r="K382" i="17"/>
  <c r="I382" i="17"/>
  <c r="J382" i="17" s="1"/>
  <c r="N381" i="17"/>
  <c r="L381" i="17"/>
  <c r="M381" i="17" s="1"/>
  <c r="K381" i="17"/>
  <c r="I381" i="17"/>
  <c r="J381" i="17" s="1"/>
  <c r="N380" i="17"/>
  <c r="M380" i="17"/>
  <c r="L380" i="17"/>
  <c r="K380" i="17"/>
  <c r="I380" i="17"/>
  <c r="J380" i="17" s="1"/>
  <c r="N379" i="17"/>
  <c r="L379" i="17"/>
  <c r="M379" i="17" s="1"/>
  <c r="K379" i="17"/>
  <c r="I379" i="17"/>
  <c r="J379" i="17" s="1"/>
  <c r="N378" i="17"/>
  <c r="L378" i="17"/>
  <c r="M378" i="17" s="1"/>
  <c r="K378" i="17"/>
  <c r="I378" i="17"/>
  <c r="J378" i="17" s="1"/>
  <c r="N377" i="17"/>
  <c r="L377" i="17"/>
  <c r="M377" i="17" s="1"/>
  <c r="K377" i="17"/>
  <c r="I377" i="17"/>
  <c r="J377" i="17" s="1"/>
  <c r="N376" i="17"/>
  <c r="L376" i="17"/>
  <c r="M376" i="17" s="1"/>
  <c r="K376" i="17"/>
  <c r="I376" i="17"/>
  <c r="J376" i="17" s="1"/>
  <c r="N375" i="17"/>
  <c r="L375" i="17"/>
  <c r="M375" i="17" s="1"/>
  <c r="K375" i="17"/>
  <c r="I375" i="17"/>
  <c r="J375" i="17" s="1"/>
  <c r="N374" i="17"/>
  <c r="L374" i="17"/>
  <c r="M374" i="17" s="1"/>
  <c r="K374" i="17"/>
  <c r="I374" i="17"/>
  <c r="J374" i="17" s="1"/>
  <c r="N373" i="17"/>
  <c r="L373" i="17"/>
  <c r="M373" i="17" s="1"/>
  <c r="K373" i="17"/>
  <c r="I373" i="17"/>
  <c r="J373" i="17" s="1"/>
  <c r="N372" i="17"/>
  <c r="L372" i="17"/>
  <c r="M372" i="17" s="1"/>
  <c r="K372" i="17"/>
  <c r="I372" i="17"/>
  <c r="J372" i="17" s="1"/>
  <c r="N371" i="17"/>
  <c r="L371" i="17"/>
  <c r="M371" i="17" s="1"/>
  <c r="K371" i="17"/>
  <c r="I371" i="17"/>
  <c r="J371" i="17" s="1"/>
  <c r="N370" i="17"/>
  <c r="L370" i="17"/>
  <c r="M370" i="17" s="1"/>
  <c r="K370" i="17"/>
  <c r="I370" i="17"/>
  <c r="J370" i="17" s="1"/>
  <c r="N369" i="17"/>
  <c r="L369" i="17"/>
  <c r="M369" i="17" s="1"/>
  <c r="K369" i="17"/>
  <c r="I369" i="17"/>
  <c r="J369" i="17" s="1"/>
  <c r="N368" i="17"/>
  <c r="L368" i="17"/>
  <c r="M368" i="17" s="1"/>
  <c r="K368" i="17"/>
  <c r="I368" i="17"/>
  <c r="J368" i="17" s="1"/>
  <c r="N367" i="17"/>
  <c r="L367" i="17"/>
  <c r="M367" i="17" s="1"/>
  <c r="K367" i="17"/>
  <c r="I367" i="17"/>
  <c r="J367" i="17" s="1"/>
  <c r="N366" i="17"/>
  <c r="L366" i="17"/>
  <c r="M366" i="17" s="1"/>
  <c r="K366" i="17"/>
  <c r="J366" i="17"/>
  <c r="I366" i="17"/>
  <c r="N365" i="17"/>
  <c r="L365" i="17"/>
  <c r="M365" i="17" s="1"/>
  <c r="K365" i="17"/>
  <c r="I365" i="17"/>
  <c r="J365" i="17" s="1"/>
  <c r="N364" i="17"/>
  <c r="L364" i="17"/>
  <c r="M364" i="17" s="1"/>
  <c r="K364" i="17"/>
  <c r="I364" i="17"/>
  <c r="J364" i="17" s="1"/>
  <c r="N363" i="17"/>
  <c r="L363" i="17"/>
  <c r="M363" i="17" s="1"/>
  <c r="K363" i="17"/>
  <c r="I363" i="17"/>
  <c r="J363" i="17" s="1"/>
  <c r="N362" i="17"/>
  <c r="L362" i="17"/>
  <c r="M362" i="17" s="1"/>
  <c r="K362" i="17"/>
  <c r="I362" i="17"/>
  <c r="J362" i="17" s="1"/>
  <c r="N361" i="17"/>
  <c r="L361" i="17"/>
  <c r="M361" i="17" s="1"/>
  <c r="K361" i="17"/>
  <c r="I361" i="17"/>
  <c r="J361" i="17" s="1"/>
  <c r="N360" i="17"/>
  <c r="L360" i="17"/>
  <c r="M360" i="17" s="1"/>
  <c r="K360" i="17"/>
  <c r="I360" i="17"/>
  <c r="J360" i="17" s="1"/>
  <c r="N359" i="17"/>
  <c r="L359" i="17"/>
  <c r="M359" i="17" s="1"/>
  <c r="K359" i="17"/>
  <c r="I359" i="17"/>
  <c r="J359" i="17" s="1"/>
  <c r="N358" i="17"/>
  <c r="L358" i="17"/>
  <c r="M358" i="17" s="1"/>
  <c r="K358" i="17"/>
  <c r="I358" i="17"/>
  <c r="J358" i="17" s="1"/>
  <c r="N357" i="17"/>
  <c r="L357" i="17"/>
  <c r="M357" i="17" s="1"/>
  <c r="K357" i="17"/>
  <c r="I357" i="17"/>
  <c r="J357" i="17" s="1"/>
  <c r="N356" i="17"/>
  <c r="L356" i="17"/>
  <c r="M356" i="17" s="1"/>
  <c r="K356" i="17"/>
  <c r="I356" i="17"/>
  <c r="J356" i="17" s="1"/>
  <c r="N355" i="17"/>
  <c r="M355" i="17"/>
  <c r="L355" i="17"/>
  <c r="K355" i="17"/>
  <c r="I355" i="17"/>
  <c r="J355" i="17" s="1"/>
  <c r="N354" i="17"/>
  <c r="L354" i="17"/>
  <c r="M354" i="17" s="1"/>
  <c r="K354" i="17"/>
  <c r="I354" i="17"/>
  <c r="J354" i="17" s="1"/>
  <c r="N353" i="17"/>
  <c r="L353" i="17"/>
  <c r="M353" i="17" s="1"/>
  <c r="K353" i="17"/>
  <c r="J353" i="17"/>
  <c r="I353" i="17"/>
  <c r="N352" i="17"/>
  <c r="L352" i="17"/>
  <c r="M352" i="17" s="1"/>
  <c r="K352" i="17"/>
  <c r="I352" i="17"/>
  <c r="J352" i="17" s="1"/>
  <c r="N351" i="17"/>
  <c r="L351" i="17"/>
  <c r="M351" i="17" s="1"/>
  <c r="K351" i="17"/>
  <c r="I351" i="17"/>
  <c r="J351" i="17" s="1"/>
  <c r="N350" i="17"/>
  <c r="L350" i="17"/>
  <c r="M350" i="17" s="1"/>
  <c r="K350" i="17"/>
  <c r="I350" i="17"/>
  <c r="J350" i="17" s="1"/>
  <c r="N349" i="17"/>
  <c r="M349" i="17"/>
  <c r="L349" i="17"/>
  <c r="K349" i="17"/>
  <c r="I349" i="17"/>
  <c r="J349" i="17" s="1"/>
  <c r="N348" i="17"/>
  <c r="L348" i="17"/>
  <c r="M348" i="17" s="1"/>
  <c r="K348" i="17"/>
  <c r="I348" i="17"/>
  <c r="J348" i="17" s="1"/>
  <c r="N347" i="17"/>
  <c r="L347" i="17"/>
  <c r="M347" i="17" s="1"/>
  <c r="K347" i="17"/>
  <c r="I347" i="17"/>
  <c r="J347" i="17" s="1"/>
  <c r="N346" i="17"/>
  <c r="L346" i="17"/>
  <c r="M346" i="17" s="1"/>
  <c r="K346" i="17"/>
  <c r="I346" i="17"/>
  <c r="J346" i="17" s="1"/>
  <c r="N345" i="17"/>
  <c r="L345" i="17"/>
  <c r="M345" i="17" s="1"/>
  <c r="K345" i="17"/>
  <c r="I345" i="17"/>
  <c r="J345" i="17" s="1"/>
  <c r="N344" i="17"/>
  <c r="L344" i="17"/>
  <c r="M344" i="17" s="1"/>
  <c r="K344" i="17"/>
  <c r="I344" i="17"/>
  <c r="J344" i="17" s="1"/>
  <c r="N343" i="17"/>
  <c r="L343" i="17"/>
  <c r="M343" i="17" s="1"/>
  <c r="K343" i="17"/>
  <c r="I343" i="17"/>
  <c r="J343" i="17" s="1"/>
  <c r="N342" i="17"/>
  <c r="L342" i="17"/>
  <c r="M342" i="17" s="1"/>
  <c r="K342" i="17"/>
  <c r="I342" i="17"/>
  <c r="J342" i="17" s="1"/>
  <c r="N341" i="17"/>
  <c r="L341" i="17"/>
  <c r="M341" i="17" s="1"/>
  <c r="K341" i="17"/>
  <c r="I341" i="17"/>
  <c r="J341" i="17" s="1"/>
  <c r="N340" i="17"/>
  <c r="L340" i="17"/>
  <c r="M340" i="17" s="1"/>
  <c r="K340" i="17"/>
  <c r="I340" i="17"/>
  <c r="J340" i="17" s="1"/>
  <c r="N339" i="17"/>
  <c r="L339" i="17"/>
  <c r="M339" i="17" s="1"/>
  <c r="K339" i="17"/>
  <c r="I339" i="17"/>
  <c r="J339" i="17" s="1"/>
  <c r="N338" i="17"/>
  <c r="L338" i="17"/>
  <c r="M338" i="17" s="1"/>
  <c r="K338" i="17"/>
  <c r="I338" i="17"/>
  <c r="J338" i="17" s="1"/>
  <c r="N337" i="17"/>
  <c r="L337" i="17"/>
  <c r="M337" i="17" s="1"/>
  <c r="K337" i="17"/>
  <c r="I337" i="17"/>
  <c r="J337" i="17" s="1"/>
  <c r="L336" i="17"/>
  <c r="M336" i="17" s="1"/>
  <c r="N336" i="17" s="1"/>
  <c r="I336" i="17"/>
  <c r="J336" i="17" s="1"/>
  <c r="K336" i="17" s="1"/>
  <c r="N335" i="17"/>
  <c r="L335" i="17"/>
  <c r="M335" i="17" s="1"/>
  <c r="K335" i="17"/>
  <c r="I335" i="17"/>
  <c r="J335" i="17" s="1"/>
  <c r="L334" i="17"/>
  <c r="M334" i="17" s="1"/>
  <c r="N334" i="17" s="1"/>
  <c r="K334" i="17"/>
  <c r="I334" i="17"/>
  <c r="J334" i="17" s="1"/>
  <c r="L333" i="17"/>
  <c r="M333" i="17" s="1"/>
  <c r="N333" i="17" s="1"/>
  <c r="I333" i="17"/>
  <c r="J333" i="17" s="1"/>
  <c r="K333" i="17" s="1"/>
  <c r="L332" i="17"/>
  <c r="M332" i="17" s="1"/>
  <c r="N332" i="17" s="1"/>
  <c r="I332" i="17"/>
  <c r="J332" i="17" s="1"/>
  <c r="K332" i="17" s="1"/>
  <c r="L331" i="17"/>
  <c r="M331" i="17" s="1"/>
  <c r="N331" i="17" s="1"/>
  <c r="I331" i="17"/>
  <c r="J331" i="17" s="1"/>
  <c r="K331" i="17" s="1"/>
  <c r="L330" i="17"/>
  <c r="M330" i="17" s="1"/>
  <c r="N330" i="17" s="1"/>
  <c r="I330" i="17"/>
  <c r="J330" i="17" s="1"/>
  <c r="K330" i="17" s="1"/>
  <c r="N329" i="17"/>
  <c r="L329" i="17"/>
  <c r="M329" i="17" s="1"/>
  <c r="I329" i="17"/>
  <c r="J329" i="17" s="1"/>
  <c r="K329" i="17" s="1"/>
  <c r="L328" i="17"/>
  <c r="M328" i="17" s="1"/>
  <c r="N328" i="17" s="1"/>
  <c r="I328" i="17"/>
  <c r="J328" i="17" s="1"/>
  <c r="K328" i="17" s="1"/>
  <c r="L327" i="17"/>
  <c r="M327" i="17" s="1"/>
  <c r="N327" i="17" s="1"/>
  <c r="I327" i="17"/>
  <c r="J327" i="17" s="1"/>
  <c r="K327" i="17" s="1"/>
  <c r="L326" i="17"/>
  <c r="M326" i="17" s="1"/>
  <c r="N326" i="17" s="1"/>
  <c r="I326" i="17"/>
  <c r="J326" i="17" s="1"/>
  <c r="K326" i="17" s="1"/>
  <c r="L325" i="17"/>
  <c r="M325" i="17" s="1"/>
  <c r="N325" i="17" s="1"/>
  <c r="I325" i="17"/>
  <c r="J325" i="17" s="1"/>
  <c r="K325" i="17" s="1"/>
  <c r="L324" i="17"/>
  <c r="M324" i="17" s="1"/>
  <c r="N324" i="17" s="1"/>
  <c r="I324" i="17"/>
  <c r="J324" i="17" s="1"/>
  <c r="K324" i="17" s="1"/>
  <c r="L323" i="17"/>
  <c r="M323" i="17" s="1"/>
  <c r="N323" i="17" s="1"/>
  <c r="I323" i="17"/>
  <c r="J323" i="17" s="1"/>
  <c r="K323" i="17" s="1"/>
  <c r="L322" i="17"/>
  <c r="M322" i="17" s="1"/>
  <c r="N322" i="17" s="1"/>
  <c r="I322" i="17"/>
  <c r="J322" i="17" s="1"/>
  <c r="K322" i="17" s="1"/>
  <c r="L321" i="17"/>
  <c r="M321" i="17" s="1"/>
  <c r="N321" i="17" s="1"/>
  <c r="I321" i="17"/>
  <c r="J321" i="17" s="1"/>
  <c r="K321" i="17" s="1"/>
  <c r="N320" i="17"/>
  <c r="L320" i="17"/>
  <c r="M320" i="17" s="1"/>
  <c r="K320" i="17"/>
  <c r="I320" i="17"/>
  <c r="J320" i="17" s="1"/>
  <c r="N319" i="17"/>
  <c r="L319" i="17"/>
  <c r="M319" i="17" s="1"/>
  <c r="K319" i="17"/>
  <c r="I319" i="17"/>
  <c r="J319" i="17" s="1"/>
  <c r="L318" i="17"/>
  <c r="M318" i="17" s="1"/>
  <c r="N318" i="17" s="1"/>
  <c r="I318" i="17"/>
  <c r="J318" i="17" s="1"/>
  <c r="K318" i="17" s="1"/>
  <c r="L317" i="17"/>
  <c r="M317" i="17" s="1"/>
  <c r="N317" i="17" s="1"/>
  <c r="I317" i="17"/>
  <c r="J317" i="17" s="1"/>
  <c r="K317" i="17" s="1"/>
  <c r="L316" i="17"/>
  <c r="M316" i="17" s="1"/>
  <c r="N316" i="17" s="1"/>
  <c r="I316" i="17"/>
  <c r="J316" i="17" s="1"/>
  <c r="K316" i="17" s="1"/>
  <c r="L315" i="17"/>
  <c r="M315" i="17" s="1"/>
  <c r="N315" i="17" s="1"/>
  <c r="I315" i="17"/>
  <c r="J315" i="17" s="1"/>
  <c r="K315" i="17" s="1"/>
  <c r="L314" i="17"/>
  <c r="M314" i="17" s="1"/>
  <c r="N314" i="17" s="1"/>
  <c r="I314" i="17"/>
  <c r="J314" i="17" s="1"/>
  <c r="K314" i="17" s="1"/>
  <c r="L313" i="17"/>
  <c r="M313" i="17" s="1"/>
  <c r="N313" i="17" s="1"/>
  <c r="I313" i="17"/>
  <c r="J313" i="17" s="1"/>
  <c r="K313" i="17" s="1"/>
  <c r="L312" i="17"/>
  <c r="M312" i="17" s="1"/>
  <c r="N312" i="17" s="1"/>
  <c r="I312" i="17"/>
  <c r="J312" i="17" s="1"/>
  <c r="K312" i="17" s="1"/>
  <c r="L311" i="17"/>
  <c r="M311" i="17" s="1"/>
  <c r="N311" i="17" s="1"/>
  <c r="I311" i="17"/>
  <c r="J311" i="17" s="1"/>
  <c r="K311" i="17" s="1"/>
  <c r="L310" i="17"/>
  <c r="M310" i="17" s="1"/>
  <c r="N310" i="17" s="1"/>
  <c r="I310" i="17"/>
  <c r="J310" i="17" s="1"/>
  <c r="K310" i="17" s="1"/>
  <c r="L309" i="17"/>
  <c r="M309" i="17" s="1"/>
  <c r="N309" i="17" s="1"/>
  <c r="I309" i="17"/>
  <c r="J309" i="17" s="1"/>
  <c r="K309" i="17" s="1"/>
  <c r="L308" i="17"/>
  <c r="M308" i="17" s="1"/>
  <c r="N308" i="17" s="1"/>
  <c r="I308" i="17"/>
  <c r="J308" i="17" s="1"/>
  <c r="K308" i="17" s="1"/>
  <c r="L307" i="17"/>
  <c r="M307" i="17" s="1"/>
  <c r="N307" i="17" s="1"/>
  <c r="I307" i="17"/>
  <c r="J307" i="17" s="1"/>
  <c r="K307" i="17" s="1"/>
  <c r="L306" i="17"/>
  <c r="M306" i="17" s="1"/>
  <c r="N306" i="17" s="1"/>
  <c r="I306" i="17"/>
  <c r="J306" i="17" s="1"/>
  <c r="K306" i="17" s="1"/>
  <c r="L305" i="17"/>
  <c r="M305" i="17" s="1"/>
  <c r="N305" i="17" s="1"/>
  <c r="I305" i="17"/>
  <c r="J305" i="17" s="1"/>
  <c r="K305" i="17" s="1"/>
  <c r="L304" i="17"/>
  <c r="M304" i="17" s="1"/>
  <c r="N304" i="17" s="1"/>
  <c r="I304" i="17"/>
  <c r="J304" i="17" s="1"/>
  <c r="K304" i="17" s="1"/>
  <c r="L303" i="17"/>
  <c r="M303" i="17" s="1"/>
  <c r="N303" i="17" s="1"/>
  <c r="I303" i="17"/>
  <c r="J303" i="17" s="1"/>
  <c r="K303" i="17" s="1"/>
  <c r="N302" i="17"/>
  <c r="L302" i="17"/>
  <c r="M302" i="17" s="1"/>
  <c r="K302" i="17"/>
  <c r="I302" i="17"/>
  <c r="J302" i="17" s="1"/>
  <c r="N301" i="17"/>
  <c r="L301" i="17"/>
  <c r="M301" i="17" s="1"/>
  <c r="K301" i="17"/>
  <c r="I301" i="17"/>
  <c r="J301" i="17" s="1"/>
  <c r="N300" i="17"/>
  <c r="L300" i="17"/>
  <c r="M300" i="17" s="1"/>
  <c r="K300" i="17"/>
  <c r="I300" i="17"/>
  <c r="J300" i="17" s="1"/>
  <c r="L299" i="17"/>
  <c r="M299" i="17" s="1"/>
  <c r="N299" i="17" s="1"/>
  <c r="I299" i="17"/>
  <c r="J299" i="17" s="1"/>
  <c r="K299" i="17" s="1"/>
  <c r="L298" i="17"/>
  <c r="M298" i="17" s="1"/>
  <c r="N298" i="17" s="1"/>
  <c r="K298" i="17"/>
  <c r="I298" i="17"/>
  <c r="J298" i="17" s="1"/>
  <c r="L297" i="17"/>
  <c r="M297" i="17" s="1"/>
  <c r="N297" i="17" s="1"/>
  <c r="I297" i="17"/>
  <c r="J297" i="17" s="1"/>
  <c r="K297" i="17" s="1"/>
  <c r="L296" i="17"/>
  <c r="M296" i="17" s="1"/>
  <c r="N296" i="17" s="1"/>
  <c r="I296" i="17"/>
  <c r="J296" i="17" s="1"/>
  <c r="K296" i="17" s="1"/>
  <c r="L295" i="17"/>
  <c r="I295" i="17"/>
  <c r="L294" i="17"/>
  <c r="I294" i="17"/>
  <c r="L293" i="17"/>
  <c r="I293" i="17"/>
  <c r="L292" i="17"/>
  <c r="I292" i="17"/>
  <c r="L291" i="17"/>
  <c r="K291" i="17"/>
  <c r="I291" i="17"/>
  <c r="J291" i="17" s="1"/>
  <c r="L290" i="17"/>
  <c r="K290" i="17"/>
  <c r="I290" i="17"/>
  <c r="J290" i="17" s="1"/>
  <c r="N289" i="17"/>
  <c r="L289" i="17"/>
  <c r="M289" i="17" s="1"/>
  <c r="K289" i="17"/>
  <c r="I289" i="17"/>
  <c r="J289" i="17" s="1"/>
  <c r="L288" i="17"/>
  <c r="K288" i="17"/>
  <c r="I288" i="17"/>
  <c r="J288" i="17" s="1"/>
  <c r="L287" i="17"/>
  <c r="K287" i="17"/>
  <c r="I287" i="17"/>
  <c r="J287" i="17" s="1"/>
  <c r="N286" i="17"/>
  <c r="L286" i="17"/>
  <c r="M286" i="17" s="1"/>
  <c r="K286" i="17"/>
  <c r="I286" i="17"/>
  <c r="J286" i="17" s="1"/>
  <c r="L285" i="17"/>
  <c r="K285" i="17"/>
  <c r="I285" i="17"/>
  <c r="J285" i="17" s="1"/>
  <c r="L284" i="17"/>
  <c r="K284" i="17"/>
  <c r="I284" i="17"/>
  <c r="J284" i="17" s="1"/>
  <c r="L283" i="17"/>
  <c r="I283" i="17"/>
  <c r="L282" i="17"/>
  <c r="K282" i="17"/>
  <c r="I282" i="17"/>
  <c r="J282" i="17" s="1"/>
  <c r="L281" i="17"/>
  <c r="K281" i="17"/>
  <c r="I281" i="17"/>
  <c r="J281" i="17" s="1"/>
  <c r="L280" i="17"/>
  <c r="I280" i="17"/>
  <c r="L279" i="17"/>
  <c r="K279" i="17"/>
  <c r="I279" i="17"/>
  <c r="J279" i="17" s="1"/>
  <c r="L278" i="17"/>
  <c r="I278" i="17"/>
  <c r="J278" i="17" s="1"/>
  <c r="K278" i="17" s="1"/>
  <c r="L277" i="17"/>
  <c r="I277" i="17"/>
  <c r="L276" i="17"/>
  <c r="I276" i="17"/>
  <c r="J276" i="17" s="1"/>
  <c r="K276" i="17" s="1"/>
  <c r="L275" i="17"/>
  <c r="I275" i="17"/>
  <c r="J275" i="17" s="1"/>
  <c r="K275" i="17" s="1"/>
  <c r="L274" i="17"/>
  <c r="I274" i="17"/>
  <c r="L273" i="17"/>
  <c r="I273" i="17"/>
  <c r="J273" i="17" s="1"/>
  <c r="K273" i="17" s="1"/>
  <c r="L272" i="17"/>
  <c r="I272" i="17"/>
  <c r="J272" i="17" s="1"/>
  <c r="K272" i="17" s="1"/>
  <c r="L271" i="17"/>
  <c r="I271" i="17"/>
  <c r="L270" i="17"/>
  <c r="I270" i="17"/>
  <c r="J270" i="17" s="1"/>
  <c r="K270" i="17" s="1"/>
  <c r="L269" i="17"/>
  <c r="M269" i="17" s="1"/>
  <c r="N269" i="17" s="1"/>
  <c r="I269" i="17"/>
  <c r="J269" i="17" s="1"/>
  <c r="K269" i="17" s="1"/>
  <c r="L268" i="17"/>
  <c r="M268" i="17" s="1"/>
  <c r="N268" i="17" s="1"/>
  <c r="I268" i="17"/>
  <c r="J268" i="17" s="1"/>
  <c r="K268" i="17" s="1"/>
  <c r="L267" i="17"/>
  <c r="M267" i="17" s="1"/>
  <c r="N267" i="17" s="1"/>
  <c r="I267" i="17"/>
  <c r="J267" i="17" s="1"/>
  <c r="K267" i="17" s="1"/>
  <c r="L266" i="17"/>
  <c r="M266" i="17" s="1"/>
  <c r="N266" i="17" s="1"/>
  <c r="I266" i="17"/>
  <c r="J266" i="17" s="1"/>
  <c r="K266" i="17" s="1"/>
  <c r="L265" i="17"/>
  <c r="M265" i="17" s="1"/>
  <c r="N265" i="17" s="1"/>
  <c r="I265" i="17"/>
  <c r="J265" i="17" s="1"/>
  <c r="K265" i="17" s="1"/>
  <c r="L264" i="17"/>
  <c r="M264" i="17" s="1"/>
  <c r="N264" i="17" s="1"/>
  <c r="I264" i="17"/>
  <c r="J264" i="17" s="1"/>
  <c r="K264" i="17" s="1"/>
  <c r="L263" i="17"/>
  <c r="M263" i="17" s="1"/>
  <c r="N263" i="17" s="1"/>
  <c r="I263" i="17"/>
  <c r="J263" i="17" s="1"/>
  <c r="K263" i="17" s="1"/>
  <c r="L262" i="17"/>
  <c r="M262" i="17" s="1"/>
  <c r="N262" i="17" s="1"/>
  <c r="I262" i="17"/>
  <c r="J262" i="17" s="1"/>
  <c r="K262" i="17" s="1"/>
  <c r="L261" i="17"/>
  <c r="M261" i="17" s="1"/>
  <c r="N261" i="17" s="1"/>
  <c r="I261" i="17"/>
  <c r="J261" i="17" s="1"/>
  <c r="K261" i="17" s="1"/>
  <c r="L260" i="17"/>
  <c r="M260" i="17" s="1"/>
  <c r="N260" i="17" s="1"/>
  <c r="I260" i="17"/>
  <c r="J260" i="17" s="1"/>
  <c r="K260" i="17" s="1"/>
  <c r="L259" i="17"/>
  <c r="M259" i="17" s="1"/>
  <c r="N259" i="17" s="1"/>
  <c r="I259" i="17"/>
  <c r="J259" i="17" s="1"/>
  <c r="K259" i="17" s="1"/>
  <c r="L258" i="17"/>
  <c r="M258" i="17" s="1"/>
  <c r="N258" i="17" s="1"/>
  <c r="I258" i="17"/>
  <c r="J258" i="17" s="1"/>
  <c r="K258" i="17" s="1"/>
  <c r="L257" i="17"/>
  <c r="M257" i="17" s="1"/>
  <c r="N257" i="17" s="1"/>
  <c r="I257" i="17"/>
  <c r="J257" i="17" s="1"/>
  <c r="K257" i="17" s="1"/>
  <c r="L256" i="17"/>
  <c r="M256" i="17" s="1"/>
  <c r="N256" i="17" s="1"/>
  <c r="I256" i="17"/>
  <c r="J256" i="17" s="1"/>
  <c r="K256" i="17" s="1"/>
  <c r="L255" i="17"/>
  <c r="M255" i="17" s="1"/>
  <c r="N255" i="17" s="1"/>
  <c r="I255" i="17"/>
  <c r="J255" i="17" s="1"/>
  <c r="K255" i="17" s="1"/>
  <c r="L254" i="17"/>
  <c r="M254" i="17" s="1"/>
  <c r="N254" i="17" s="1"/>
  <c r="I254" i="17"/>
  <c r="J254" i="17" s="1"/>
  <c r="K254" i="17" s="1"/>
  <c r="L253" i="17"/>
  <c r="M253" i="17" s="1"/>
  <c r="N253" i="17" s="1"/>
  <c r="I253" i="17"/>
  <c r="J253" i="17" s="1"/>
  <c r="K253" i="17" s="1"/>
  <c r="L252" i="17"/>
  <c r="M252" i="17" s="1"/>
  <c r="N252" i="17" s="1"/>
  <c r="I252" i="17"/>
  <c r="J252" i="17" s="1"/>
  <c r="K252" i="17" s="1"/>
  <c r="N251" i="17"/>
  <c r="L251" i="17"/>
  <c r="M251" i="17" s="1"/>
  <c r="I251" i="17"/>
  <c r="J251" i="17" s="1"/>
  <c r="K251" i="17" s="1"/>
  <c r="L250" i="17"/>
  <c r="M250" i="17" s="1"/>
  <c r="N250" i="17" s="1"/>
  <c r="I250" i="17"/>
  <c r="J250" i="17" s="1"/>
  <c r="K250" i="17" s="1"/>
  <c r="L249" i="17"/>
  <c r="M249" i="17" s="1"/>
  <c r="N249" i="17" s="1"/>
  <c r="I249" i="17"/>
  <c r="J249" i="17" s="1"/>
  <c r="K249" i="17" s="1"/>
  <c r="L248" i="17"/>
  <c r="M248" i="17" s="1"/>
  <c r="N248" i="17" s="1"/>
  <c r="I248" i="17"/>
  <c r="J248" i="17" s="1"/>
  <c r="K248" i="17" s="1"/>
  <c r="L247" i="17"/>
  <c r="M247" i="17" s="1"/>
  <c r="N247" i="17" s="1"/>
  <c r="I247" i="17"/>
  <c r="J247" i="17" s="1"/>
  <c r="K247" i="17" s="1"/>
  <c r="L246" i="17"/>
  <c r="M246" i="17" s="1"/>
  <c r="N246" i="17" s="1"/>
  <c r="I246" i="17"/>
  <c r="J246" i="17" s="1"/>
  <c r="K246" i="17" s="1"/>
  <c r="L245" i="17"/>
  <c r="M245" i="17" s="1"/>
  <c r="N245" i="17" s="1"/>
  <c r="I245" i="17"/>
  <c r="J245" i="17" s="1"/>
  <c r="K245" i="17" s="1"/>
  <c r="L244" i="17"/>
  <c r="M244" i="17" s="1"/>
  <c r="N244" i="17" s="1"/>
  <c r="I244" i="17"/>
  <c r="J244" i="17" s="1"/>
  <c r="K244" i="17" s="1"/>
  <c r="L243" i="17"/>
  <c r="M243" i="17" s="1"/>
  <c r="N243" i="17" s="1"/>
  <c r="I243" i="17"/>
  <c r="J243" i="17" s="1"/>
  <c r="K243" i="17" s="1"/>
  <c r="L242" i="17"/>
  <c r="M242" i="17" s="1"/>
  <c r="N242" i="17" s="1"/>
  <c r="I242" i="17"/>
  <c r="J242" i="17" s="1"/>
  <c r="K242" i="17" s="1"/>
  <c r="L241" i="17"/>
  <c r="M241" i="17" s="1"/>
  <c r="N241" i="17" s="1"/>
  <c r="I241" i="17"/>
  <c r="J241" i="17" s="1"/>
  <c r="K241" i="17" s="1"/>
  <c r="L240" i="17"/>
  <c r="M240" i="17" s="1"/>
  <c r="N240" i="17" s="1"/>
  <c r="I240" i="17"/>
  <c r="J240" i="17" s="1"/>
  <c r="K240" i="17" s="1"/>
  <c r="L239" i="17"/>
  <c r="M239" i="17" s="1"/>
  <c r="N239" i="17" s="1"/>
  <c r="I239" i="17"/>
  <c r="J239" i="17" s="1"/>
  <c r="K239" i="17" s="1"/>
  <c r="L238" i="17"/>
  <c r="M238" i="17" s="1"/>
  <c r="N238" i="17" s="1"/>
  <c r="I238" i="17"/>
  <c r="J238" i="17" s="1"/>
  <c r="K238" i="17" s="1"/>
  <c r="L237" i="17"/>
  <c r="I237" i="17"/>
  <c r="L236" i="17"/>
  <c r="M236" i="17" s="1"/>
  <c r="N236" i="17" s="1"/>
  <c r="I236" i="17"/>
  <c r="J236" i="17" s="1"/>
  <c r="K236" i="17" s="1"/>
  <c r="L235" i="17"/>
  <c r="M235" i="17" s="1"/>
  <c r="N235" i="17" s="1"/>
  <c r="I235" i="17"/>
  <c r="J235" i="17" s="1"/>
  <c r="K235" i="17" s="1"/>
  <c r="L234" i="17"/>
  <c r="M234" i="17" s="1"/>
  <c r="N234" i="17" s="1"/>
  <c r="I234" i="17"/>
  <c r="J234" i="17" s="1"/>
  <c r="K234" i="17" s="1"/>
  <c r="L233" i="17"/>
  <c r="M233" i="17" s="1"/>
  <c r="N233" i="17" s="1"/>
  <c r="I233" i="17"/>
  <c r="J233" i="17" s="1"/>
  <c r="K233" i="17" s="1"/>
  <c r="L232" i="17"/>
  <c r="M232" i="17" s="1"/>
  <c r="N232" i="17" s="1"/>
  <c r="I232" i="17"/>
  <c r="J232" i="17" s="1"/>
  <c r="K232" i="17" s="1"/>
  <c r="L231" i="17"/>
  <c r="M231" i="17" s="1"/>
  <c r="N231" i="17" s="1"/>
  <c r="I231" i="17"/>
  <c r="J231" i="17" s="1"/>
  <c r="K231" i="17" s="1"/>
  <c r="L230" i="17"/>
  <c r="M230" i="17" s="1"/>
  <c r="N230" i="17" s="1"/>
  <c r="I230" i="17"/>
  <c r="J230" i="17" s="1"/>
  <c r="K230" i="17" s="1"/>
  <c r="L229" i="17"/>
  <c r="M229" i="17" s="1"/>
  <c r="N229" i="17" s="1"/>
  <c r="I229" i="17"/>
  <c r="J229" i="17" s="1"/>
  <c r="K229" i="17" s="1"/>
  <c r="L228" i="17"/>
  <c r="M228" i="17" s="1"/>
  <c r="N228" i="17" s="1"/>
  <c r="I228" i="17"/>
  <c r="J228" i="17" s="1"/>
  <c r="K228" i="17" s="1"/>
  <c r="L227" i="17"/>
  <c r="M227" i="17" s="1"/>
  <c r="N227" i="17" s="1"/>
  <c r="I227" i="17"/>
  <c r="J227" i="17" s="1"/>
  <c r="K227" i="17" s="1"/>
  <c r="L226" i="17"/>
  <c r="M226" i="17" s="1"/>
  <c r="N226" i="17" s="1"/>
  <c r="I226" i="17"/>
  <c r="J226" i="17" s="1"/>
  <c r="K226" i="17" s="1"/>
  <c r="L225" i="17"/>
  <c r="M225" i="17" s="1"/>
  <c r="N225" i="17" s="1"/>
  <c r="I225" i="17"/>
  <c r="J225" i="17" s="1"/>
  <c r="K225" i="17" s="1"/>
  <c r="L224" i="17"/>
  <c r="M224" i="17" s="1"/>
  <c r="N224" i="17" s="1"/>
  <c r="I224" i="17"/>
  <c r="J224" i="17" s="1"/>
  <c r="K224" i="17" s="1"/>
  <c r="L223" i="17"/>
  <c r="M223" i="17" s="1"/>
  <c r="N223" i="17" s="1"/>
  <c r="I223" i="17"/>
  <c r="J223" i="17" s="1"/>
  <c r="K223" i="17" s="1"/>
  <c r="L222" i="17"/>
  <c r="M222" i="17" s="1"/>
  <c r="N222" i="17" s="1"/>
  <c r="I222" i="17"/>
  <c r="J222" i="17" s="1"/>
  <c r="K222" i="17" s="1"/>
  <c r="L221" i="17"/>
  <c r="M221" i="17" s="1"/>
  <c r="N221" i="17" s="1"/>
  <c r="I221" i="17"/>
  <c r="J221" i="17" s="1"/>
  <c r="K221" i="17" s="1"/>
  <c r="L220" i="17"/>
  <c r="M220" i="17" s="1"/>
  <c r="N220" i="17" s="1"/>
  <c r="I220" i="17"/>
  <c r="J220" i="17" s="1"/>
  <c r="K220" i="17" s="1"/>
  <c r="L219" i="17"/>
  <c r="M219" i="17" s="1"/>
  <c r="N219" i="17" s="1"/>
  <c r="I219" i="17"/>
  <c r="J219" i="17" s="1"/>
  <c r="K219" i="17" s="1"/>
  <c r="L218" i="17"/>
  <c r="M218" i="17" s="1"/>
  <c r="N218" i="17" s="1"/>
  <c r="I218" i="17"/>
  <c r="J218" i="17" s="1"/>
  <c r="K218" i="17" s="1"/>
  <c r="L217" i="17"/>
  <c r="M217" i="17" s="1"/>
  <c r="N217" i="17" s="1"/>
  <c r="I217" i="17"/>
  <c r="J217" i="17" s="1"/>
  <c r="K217" i="17" s="1"/>
  <c r="L216" i="17"/>
  <c r="M216" i="17" s="1"/>
  <c r="N216" i="17" s="1"/>
  <c r="I216" i="17"/>
  <c r="J216" i="17" s="1"/>
  <c r="K216" i="17" s="1"/>
  <c r="L215" i="17"/>
  <c r="M215" i="17" s="1"/>
  <c r="N215" i="17" s="1"/>
  <c r="I215" i="17"/>
  <c r="J215" i="17" s="1"/>
  <c r="K215" i="17" s="1"/>
  <c r="L214" i="17"/>
  <c r="M214" i="17" s="1"/>
  <c r="N214" i="17" s="1"/>
  <c r="I214" i="17"/>
  <c r="J214" i="17" s="1"/>
  <c r="K214" i="17" s="1"/>
  <c r="L213" i="17"/>
  <c r="M213" i="17" s="1"/>
  <c r="N213" i="17" s="1"/>
  <c r="I213" i="17"/>
  <c r="J213" i="17" s="1"/>
  <c r="K213" i="17" s="1"/>
  <c r="L212" i="17"/>
  <c r="M212" i="17" s="1"/>
  <c r="N212" i="17" s="1"/>
  <c r="I212" i="17"/>
  <c r="J212" i="17" s="1"/>
  <c r="K212" i="17" s="1"/>
  <c r="L211" i="17"/>
  <c r="M211" i="17" s="1"/>
  <c r="N211" i="17" s="1"/>
  <c r="I211" i="17"/>
  <c r="J211" i="17" s="1"/>
  <c r="K211" i="17" s="1"/>
  <c r="L210" i="17"/>
  <c r="M210" i="17" s="1"/>
  <c r="N210" i="17" s="1"/>
  <c r="I210" i="17"/>
  <c r="J210" i="17" s="1"/>
  <c r="K210" i="17" s="1"/>
  <c r="L209" i="17"/>
  <c r="M209" i="17" s="1"/>
  <c r="N209" i="17" s="1"/>
  <c r="I209" i="17"/>
  <c r="J209" i="17" s="1"/>
  <c r="K209" i="17" s="1"/>
  <c r="L208" i="17"/>
  <c r="M208" i="17" s="1"/>
  <c r="N208" i="17" s="1"/>
  <c r="I208" i="17"/>
  <c r="J208" i="17" s="1"/>
  <c r="K208" i="17" s="1"/>
  <c r="L207" i="17"/>
  <c r="M207" i="17" s="1"/>
  <c r="N207" i="17" s="1"/>
  <c r="I207" i="17"/>
  <c r="J207" i="17" s="1"/>
  <c r="K207" i="17" s="1"/>
  <c r="L206" i="17"/>
  <c r="I206" i="17"/>
  <c r="L205" i="17"/>
  <c r="I205" i="17"/>
  <c r="J205" i="17" s="1"/>
  <c r="K205" i="17" s="1"/>
  <c r="L204" i="17"/>
  <c r="M204" i="17" s="1"/>
  <c r="N204" i="17" s="1"/>
  <c r="I204" i="17"/>
  <c r="J204" i="17" s="1"/>
  <c r="K204" i="17" s="1"/>
  <c r="L203" i="17"/>
  <c r="M203" i="17" s="1"/>
  <c r="N203" i="17" s="1"/>
  <c r="I203" i="17"/>
  <c r="J203" i="17" s="1"/>
  <c r="K203" i="17" s="1"/>
  <c r="L202" i="17"/>
  <c r="M202" i="17" s="1"/>
  <c r="N202" i="17" s="1"/>
  <c r="I202" i="17"/>
  <c r="J202" i="17" s="1"/>
  <c r="K202" i="17" s="1"/>
  <c r="L201" i="17"/>
  <c r="M201" i="17" s="1"/>
  <c r="N201" i="17" s="1"/>
  <c r="I201" i="17"/>
  <c r="J201" i="17" s="1"/>
  <c r="K201" i="17" s="1"/>
  <c r="L200" i="17"/>
  <c r="M200" i="17" s="1"/>
  <c r="N200" i="17" s="1"/>
  <c r="I200" i="17"/>
  <c r="J200" i="17" s="1"/>
  <c r="K200" i="17" s="1"/>
  <c r="L199" i="17"/>
  <c r="M199" i="17" s="1"/>
  <c r="N199" i="17" s="1"/>
  <c r="I199" i="17"/>
  <c r="J199" i="17" s="1"/>
  <c r="K199" i="17" s="1"/>
  <c r="L198" i="17"/>
  <c r="M198" i="17" s="1"/>
  <c r="N198" i="17" s="1"/>
  <c r="I198" i="17"/>
  <c r="J198" i="17" s="1"/>
  <c r="K198" i="17" s="1"/>
  <c r="L197" i="17"/>
  <c r="M197" i="17" s="1"/>
  <c r="N197" i="17" s="1"/>
  <c r="I197" i="17"/>
  <c r="J197" i="17" s="1"/>
  <c r="K197" i="17" s="1"/>
  <c r="L196" i="17"/>
  <c r="M196" i="17" s="1"/>
  <c r="N196" i="17" s="1"/>
  <c r="I196" i="17"/>
  <c r="J196" i="17" s="1"/>
  <c r="K196" i="17" s="1"/>
  <c r="L195" i="17"/>
  <c r="M195" i="17" s="1"/>
  <c r="N195" i="17" s="1"/>
  <c r="I195" i="17"/>
  <c r="J195" i="17" s="1"/>
  <c r="K195" i="17" s="1"/>
  <c r="L194" i="17"/>
  <c r="M194" i="17" s="1"/>
  <c r="N194" i="17" s="1"/>
  <c r="I194" i="17"/>
  <c r="J194" i="17" s="1"/>
  <c r="K194" i="17" s="1"/>
  <c r="L193" i="17"/>
  <c r="M193" i="17" s="1"/>
  <c r="N193" i="17" s="1"/>
  <c r="I193" i="17"/>
  <c r="J193" i="17" s="1"/>
  <c r="K193" i="17" s="1"/>
  <c r="L192" i="17"/>
  <c r="M192" i="17" s="1"/>
  <c r="N192" i="17" s="1"/>
  <c r="I192" i="17"/>
  <c r="J192" i="17" s="1"/>
  <c r="K192" i="17" s="1"/>
  <c r="L191" i="17"/>
  <c r="M191" i="17" s="1"/>
  <c r="N191" i="17" s="1"/>
  <c r="I191" i="17"/>
  <c r="J191" i="17" s="1"/>
  <c r="K191" i="17" s="1"/>
  <c r="L190" i="17"/>
  <c r="M190" i="17" s="1"/>
  <c r="N190" i="17" s="1"/>
  <c r="I190" i="17"/>
  <c r="J190" i="17" s="1"/>
  <c r="K190" i="17" s="1"/>
  <c r="L189" i="17"/>
  <c r="M189" i="17" s="1"/>
  <c r="N189" i="17" s="1"/>
  <c r="I189" i="17"/>
  <c r="J189" i="17" s="1"/>
  <c r="K189" i="17" s="1"/>
  <c r="L188" i="17"/>
  <c r="M188" i="17" s="1"/>
  <c r="N188" i="17" s="1"/>
  <c r="I188" i="17"/>
  <c r="J188" i="17" s="1"/>
  <c r="K188" i="17" s="1"/>
  <c r="L187" i="17"/>
  <c r="M187" i="17" s="1"/>
  <c r="N187" i="17" s="1"/>
  <c r="I187" i="17"/>
  <c r="J187" i="17" s="1"/>
  <c r="K187" i="17" s="1"/>
  <c r="L186" i="17"/>
  <c r="M186" i="17" s="1"/>
  <c r="N186" i="17" s="1"/>
  <c r="I186" i="17"/>
  <c r="J186" i="17" s="1"/>
  <c r="K186" i="17" s="1"/>
  <c r="L185" i="17"/>
  <c r="M185" i="17" s="1"/>
  <c r="N185" i="17" s="1"/>
  <c r="I185" i="17"/>
  <c r="J185" i="17" s="1"/>
  <c r="K185" i="17" s="1"/>
  <c r="L184" i="17"/>
  <c r="M184" i="17" s="1"/>
  <c r="N184" i="17" s="1"/>
  <c r="I184" i="17"/>
  <c r="J184" i="17" s="1"/>
  <c r="K184" i="17" s="1"/>
  <c r="L183" i="17"/>
  <c r="M183" i="17" s="1"/>
  <c r="N183" i="17" s="1"/>
  <c r="I183" i="17"/>
  <c r="J183" i="17" s="1"/>
  <c r="K183" i="17" s="1"/>
  <c r="L182" i="17"/>
  <c r="M182" i="17" s="1"/>
  <c r="N182" i="17" s="1"/>
  <c r="I182" i="17"/>
  <c r="J182" i="17" s="1"/>
  <c r="K182" i="17" s="1"/>
  <c r="L181" i="17"/>
  <c r="M181" i="17" s="1"/>
  <c r="N181" i="17" s="1"/>
  <c r="I181" i="17"/>
  <c r="J181" i="17" s="1"/>
  <c r="K181" i="17" s="1"/>
  <c r="L180" i="17"/>
  <c r="M180" i="17" s="1"/>
  <c r="N180" i="17" s="1"/>
  <c r="I180" i="17"/>
  <c r="J180" i="17" s="1"/>
  <c r="K180" i="17" s="1"/>
  <c r="L179" i="17"/>
  <c r="M179" i="17" s="1"/>
  <c r="N179" i="17" s="1"/>
  <c r="I179" i="17"/>
  <c r="J179" i="17" s="1"/>
  <c r="K179" i="17" s="1"/>
  <c r="L178" i="17"/>
  <c r="M178" i="17" s="1"/>
  <c r="N178" i="17" s="1"/>
  <c r="I178" i="17"/>
  <c r="J178" i="17" s="1"/>
  <c r="K178" i="17" s="1"/>
  <c r="L177" i="17"/>
  <c r="M177" i="17" s="1"/>
  <c r="N177" i="17" s="1"/>
  <c r="I177" i="17"/>
  <c r="J177" i="17" s="1"/>
  <c r="K177" i="17" s="1"/>
  <c r="L176" i="17"/>
  <c r="M176" i="17" s="1"/>
  <c r="N176" i="17" s="1"/>
  <c r="I176" i="17"/>
  <c r="J176" i="17" s="1"/>
  <c r="K176" i="17" s="1"/>
  <c r="L175" i="17"/>
  <c r="M175" i="17" s="1"/>
  <c r="N175" i="17" s="1"/>
  <c r="I175" i="17"/>
  <c r="J175" i="17" s="1"/>
  <c r="K175" i="17" s="1"/>
  <c r="L174" i="17"/>
  <c r="M174" i="17" s="1"/>
  <c r="N174" i="17" s="1"/>
  <c r="I174" i="17"/>
  <c r="J174" i="17" s="1"/>
  <c r="K174" i="17" s="1"/>
  <c r="L173" i="17"/>
  <c r="M173" i="17" s="1"/>
  <c r="N173" i="17" s="1"/>
  <c r="I173" i="17"/>
  <c r="J173" i="17" s="1"/>
  <c r="K173" i="17" s="1"/>
  <c r="L172" i="17"/>
  <c r="M172" i="17" s="1"/>
  <c r="N172" i="17" s="1"/>
  <c r="I172" i="17"/>
  <c r="J172" i="17" s="1"/>
  <c r="K172" i="17" s="1"/>
  <c r="L171" i="17"/>
  <c r="M171" i="17" s="1"/>
  <c r="N171" i="17" s="1"/>
  <c r="I171" i="17"/>
  <c r="J171" i="17" s="1"/>
  <c r="K171" i="17" s="1"/>
  <c r="L170" i="17"/>
  <c r="M170" i="17" s="1"/>
  <c r="N170" i="17" s="1"/>
  <c r="I170" i="17"/>
  <c r="J170" i="17" s="1"/>
  <c r="K170" i="17" s="1"/>
  <c r="L169" i="17"/>
  <c r="M169" i="17" s="1"/>
  <c r="N169" i="17" s="1"/>
  <c r="I169" i="17"/>
  <c r="J169" i="17" s="1"/>
  <c r="K169" i="17" s="1"/>
  <c r="L168" i="17"/>
  <c r="M168" i="17" s="1"/>
  <c r="N168" i="17" s="1"/>
  <c r="I168" i="17"/>
  <c r="J168" i="17" s="1"/>
  <c r="K168" i="17" s="1"/>
  <c r="L167" i="17"/>
  <c r="M167" i="17" s="1"/>
  <c r="N167" i="17" s="1"/>
  <c r="I167" i="17"/>
  <c r="J167" i="17" s="1"/>
  <c r="K167" i="17" s="1"/>
  <c r="L166" i="17"/>
  <c r="M166" i="17" s="1"/>
  <c r="N166" i="17" s="1"/>
  <c r="I166" i="17"/>
  <c r="J166" i="17" s="1"/>
  <c r="K166" i="17" s="1"/>
  <c r="L165" i="17"/>
  <c r="M165" i="17" s="1"/>
  <c r="N165" i="17" s="1"/>
  <c r="I165" i="17"/>
  <c r="J165" i="17" s="1"/>
  <c r="K165" i="17" s="1"/>
  <c r="L164" i="17"/>
  <c r="M164" i="17" s="1"/>
  <c r="N164" i="17" s="1"/>
  <c r="I164" i="17"/>
  <c r="J164" i="17" s="1"/>
  <c r="K164" i="17" s="1"/>
  <c r="L163" i="17"/>
  <c r="M163" i="17" s="1"/>
  <c r="N163" i="17" s="1"/>
  <c r="I163" i="17"/>
  <c r="J163" i="17" s="1"/>
  <c r="K163" i="17" s="1"/>
  <c r="L162" i="17"/>
  <c r="M162" i="17" s="1"/>
  <c r="N162" i="17" s="1"/>
  <c r="I162" i="17"/>
  <c r="J162" i="17" s="1"/>
  <c r="K162" i="17" s="1"/>
  <c r="L161" i="17"/>
  <c r="M161" i="17" s="1"/>
  <c r="N161" i="17" s="1"/>
  <c r="I161" i="17"/>
  <c r="J161" i="17" s="1"/>
  <c r="K161" i="17" s="1"/>
  <c r="L160" i="17"/>
  <c r="M160" i="17" s="1"/>
  <c r="N160" i="17" s="1"/>
  <c r="I160" i="17"/>
  <c r="J160" i="17" s="1"/>
  <c r="K160" i="17" s="1"/>
  <c r="L159" i="17"/>
  <c r="M159" i="17" s="1"/>
  <c r="N159" i="17" s="1"/>
  <c r="I159" i="17"/>
  <c r="J159" i="17" s="1"/>
  <c r="K159" i="17" s="1"/>
  <c r="L158" i="17"/>
  <c r="M158" i="17" s="1"/>
  <c r="N158" i="17" s="1"/>
  <c r="I158" i="17"/>
  <c r="J158" i="17" s="1"/>
  <c r="K158" i="17" s="1"/>
  <c r="L157" i="17"/>
  <c r="M157" i="17" s="1"/>
  <c r="N157" i="17" s="1"/>
  <c r="I157" i="17"/>
  <c r="J157" i="17" s="1"/>
  <c r="K157" i="17" s="1"/>
  <c r="L156" i="17"/>
  <c r="M156" i="17" s="1"/>
  <c r="N156" i="17" s="1"/>
  <c r="I156" i="17"/>
  <c r="J156" i="17" s="1"/>
  <c r="K156" i="17" s="1"/>
  <c r="L155" i="17"/>
  <c r="M155" i="17" s="1"/>
  <c r="N155" i="17" s="1"/>
  <c r="I155" i="17"/>
  <c r="J155" i="17" s="1"/>
  <c r="K155" i="17" s="1"/>
  <c r="L154" i="17"/>
  <c r="M154" i="17" s="1"/>
  <c r="N154" i="17" s="1"/>
  <c r="I154" i="17"/>
  <c r="J154" i="17" s="1"/>
  <c r="K154" i="17" s="1"/>
  <c r="L153" i="17"/>
  <c r="M153" i="17" s="1"/>
  <c r="N153" i="17" s="1"/>
  <c r="I153" i="17"/>
  <c r="J153" i="17" s="1"/>
  <c r="K153" i="17" s="1"/>
  <c r="L152" i="17"/>
  <c r="M152" i="17" s="1"/>
  <c r="N152" i="17" s="1"/>
  <c r="I152" i="17"/>
  <c r="J152" i="17" s="1"/>
  <c r="K152" i="17" s="1"/>
  <c r="L151" i="17"/>
  <c r="M151" i="17" s="1"/>
  <c r="N151" i="17" s="1"/>
  <c r="I151" i="17"/>
  <c r="J151" i="17" s="1"/>
  <c r="K151" i="17" s="1"/>
  <c r="L150" i="17"/>
  <c r="M150" i="17" s="1"/>
  <c r="N150" i="17" s="1"/>
  <c r="I150" i="17"/>
  <c r="J150" i="17" s="1"/>
  <c r="K150" i="17" s="1"/>
  <c r="L149" i="17"/>
  <c r="M149" i="17" s="1"/>
  <c r="N149" i="17" s="1"/>
  <c r="I149" i="17"/>
  <c r="J149" i="17" s="1"/>
  <c r="K149" i="17" s="1"/>
  <c r="L148" i="17"/>
  <c r="M148" i="17" s="1"/>
  <c r="N148" i="17" s="1"/>
  <c r="I148" i="17"/>
  <c r="J148" i="17" s="1"/>
  <c r="K148" i="17" s="1"/>
  <c r="L147" i="17"/>
  <c r="M147" i="17" s="1"/>
  <c r="N147" i="17" s="1"/>
  <c r="I147" i="17"/>
  <c r="J147" i="17" s="1"/>
  <c r="K147" i="17" s="1"/>
  <c r="L146" i="17"/>
  <c r="M146" i="17" s="1"/>
  <c r="N146" i="17" s="1"/>
  <c r="I146" i="17"/>
  <c r="J146" i="17" s="1"/>
  <c r="K146" i="17" s="1"/>
  <c r="L145" i="17"/>
  <c r="M145" i="17" s="1"/>
  <c r="N145" i="17" s="1"/>
  <c r="I145" i="17"/>
  <c r="J145" i="17" s="1"/>
  <c r="K145" i="17" s="1"/>
  <c r="L144" i="17"/>
  <c r="M144" i="17" s="1"/>
  <c r="N144" i="17" s="1"/>
  <c r="I144" i="17"/>
  <c r="J144" i="17" s="1"/>
  <c r="K144" i="17" s="1"/>
  <c r="L143" i="17"/>
  <c r="M143" i="17" s="1"/>
  <c r="N143" i="17" s="1"/>
  <c r="I143" i="17"/>
  <c r="J143" i="17" s="1"/>
  <c r="K143" i="17" s="1"/>
  <c r="L142" i="17"/>
  <c r="M142" i="17" s="1"/>
  <c r="N142" i="17" s="1"/>
  <c r="I142" i="17"/>
  <c r="J142" i="17" s="1"/>
  <c r="K142" i="17" s="1"/>
  <c r="L141" i="17"/>
  <c r="M141" i="17" s="1"/>
  <c r="N141" i="17" s="1"/>
  <c r="I141" i="17"/>
  <c r="J141" i="17" s="1"/>
  <c r="K141" i="17" s="1"/>
  <c r="L140" i="17"/>
  <c r="M140" i="17" s="1"/>
  <c r="N140" i="17" s="1"/>
  <c r="I140" i="17"/>
  <c r="J140" i="17" s="1"/>
  <c r="K140" i="17" s="1"/>
  <c r="L139" i="17"/>
  <c r="M139" i="17" s="1"/>
  <c r="N139" i="17" s="1"/>
  <c r="I139" i="17"/>
  <c r="J139" i="17" s="1"/>
  <c r="K139" i="17" s="1"/>
  <c r="L138" i="17"/>
  <c r="M138" i="17" s="1"/>
  <c r="N138" i="17" s="1"/>
  <c r="I138" i="17"/>
  <c r="J138" i="17" s="1"/>
  <c r="K138" i="17" s="1"/>
  <c r="L137" i="17"/>
  <c r="M137" i="17" s="1"/>
  <c r="N137" i="17" s="1"/>
  <c r="I137" i="17"/>
  <c r="J137" i="17" s="1"/>
  <c r="K137" i="17" s="1"/>
  <c r="L136" i="17"/>
  <c r="M136" i="17" s="1"/>
  <c r="N136" i="17" s="1"/>
  <c r="I136" i="17"/>
  <c r="J136" i="17" s="1"/>
  <c r="K136" i="17" s="1"/>
  <c r="L135" i="17"/>
  <c r="M135" i="17" s="1"/>
  <c r="N135" i="17" s="1"/>
  <c r="I135" i="17"/>
  <c r="J135" i="17" s="1"/>
  <c r="K135" i="17" s="1"/>
  <c r="L134" i="17"/>
  <c r="M134" i="17" s="1"/>
  <c r="N134" i="17" s="1"/>
  <c r="I134" i="17"/>
  <c r="J134" i="17" s="1"/>
  <c r="K134" i="17" s="1"/>
  <c r="L133" i="17"/>
  <c r="M133" i="17" s="1"/>
  <c r="N133" i="17" s="1"/>
  <c r="I133" i="17"/>
  <c r="J133" i="17" s="1"/>
  <c r="K133" i="17" s="1"/>
  <c r="L132" i="17"/>
  <c r="M132" i="17" s="1"/>
  <c r="N132" i="17" s="1"/>
  <c r="I132" i="17"/>
  <c r="J132" i="17" s="1"/>
  <c r="K132" i="17" s="1"/>
  <c r="L131" i="17"/>
  <c r="M131" i="17" s="1"/>
  <c r="N131" i="17" s="1"/>
  <c r="I131" i="17"/>
  <c r="J131" i="17" s="1"/>
  <c r="K131" i="17" s="1"/>
  <c r="L130" i="17"/>
  <c r="M130" i="17" s="1"/>
  <c r="N130" i="17" s="1"/>
  <c r="I130" i="17"/>
  <c r="J130" i="17" s="1"/>
  <c r="K130" i="17" s="1"/>
  <c r="L129" i="17"/>
  <c r="M129" i="17" s="1"/>
  <c r="N129" i="17" s="1"/>
  <c r="I129" i="17"/>
  <c r="J129" i="17" s="1"/>
  <c r="K129" i="17" s="1"/>
  <c r="L128" i="17"/>
  <c r="M128" i="17" s="1"/>
  <c r="N128" i="17" s="1"/>
  <c r="I128" i="17"/>
  <c r="J128" i="17" s="1"/>
  <c r="K128" i="17" s="1"/>
  <c r="L127" i="17"/>
  <c r="M127" i="17" s="1"/>
  <c r="N127" i="17" s="1"/>
  <c r="I127" i="17"/>
  <c r="J127" i="17" s="1"/>
  <c r="K127" i="17" s="1"/>
  <c r="L126" i="17"/>
  <c r="M126" i="17" s="1"/>
  <c r="N126" i="17" s="1"/>
  <c r="I126" i="17"/>
  <c r="J126" i="17" s="1"/>
  <c r="K126" i="17" s="1"/>
  <c r="L125" i="17"/>
  <c r="M125" i="17" s="1"/>
  <c r="N125" i="17" s="1"/>
  <c r="I125" i="17"/>
  <c r="J125" i="17" s="1"/>
  <c r="K125" i="17" s="1"/>
  <c r="L124" i="17"/>
  <c r="M124" i="17" s="1"/>
  <c r="N124" i="17" s="1"/>
  <c r="I124" i="17"/>
  <c r="J124" i="17" s="1"/>
  <c r="K124" i="17" s="1"/>
  <c r="L123" i="17"/>
  <c r="M123" i="17" s="1"/>
  <c r="N123" i="17" s="1"/>
  <c r="I123" i="17"/>
  <c r="J123" i="17" s="1"/>
  <c r="K123" i="17" s="1"/>
  <c r="L122" i="17"/>
  <c r="M122" i="17" s="1"/>
  <c r="N122" i="17" s="1"/>
  <c r="I122" i="17"/>
  <c r="J122" i="17" s="1"/>
  <c r="K122" i="17" s="1"/>
  <c r="L121" i="17"/>
  <c r="M121" i="17" s="1"/>
  <c r="N121" i="17" s="1"/>
  <c r="I121" i="17"/>
  <c r="J121" i="17" s="1"/>
  <c r="K121" i="17" s="1"/>
  <c r="L120" i="17"/>
  <c r="M120" i="17" s="1"/>
  <c r="N120" i="17" s="1"/>
  <c r="I120" i="17"/>
  <c r="J120" i="17" s="1"/>
  <c r="K120" i="17" s="1"/>
  <c r="L119" i="17"/>
  <c r="M119" i="17" s="1"/>
  <c r="N119" i="17" s="1"/>
  <c r="I119" i="17"/>
  <c r="J119" i="17" s="1"/>
  <c r="K119" i="17" s="1"/>
  <c r="L118" i="17"/>
  <c r="M118" i="17" s="1"/>
  <c r="N118" i="17" s="1"/>
  <c r="I118" i="17"/>
  <c r="J118" i="17" s="1"/>
  <c r="K118" i="17" s="1"/>
  <c r="L117" i="17"/>
  <c r="M117" i="17" s="1"/>
  <c r="N117" i="17" s="1"/>
  <c r="I117" i="17"/>
  <c r="J117" i="17" s="1"/>
  <c r="K117" i="17" s="1"/>
  <c r="L116" i="17"/>
  <c r="M116" i="17" s="1"/>
  <c r="N116" i="17" s="1"/>
  <c r="I116" i="17"/>
  <c r="J116" i="17" s="1"/>
  <c r="K116" i="17" s="1"/>
  <c r="L115" i="17"/>
  <c r="M115" i="17" s="1"/>
  <c r="N115" i="17" s="1"/>
  <c r="I115" i="17"/>
  <c r="J115" i="17" s="1"/>
  <c r="K115" i="17" s="1"/>
  <c r="L114" i="17"/>
  <c r="M114" i="17" s="1"/>
  <c r="N114" i="17" s="1"/>
  <c r="I114" i="17"/>
  <c r="J114" i="17" s="1"/>
  <c r="K114" i="17" s="1"/>
  <c r="L113" i="17"/>
  <c r="M113" i="17" s="1"/>
  <c r="N113" i="17" s="1"/>
  <c r="I113" i="17"/>
  <c r="J113" i="17" s="1"/>
  <c r="K113" i="17" s="1"/>
  <c r="L112" i="17"/>
  <c r="M112" i="17" s="1"/>
  <c r="N112" i="17" s="1"/>
  <c r="I112" i="17"/>
  <c r="J112" i="17" s="1"/>
  <c r="K112" i="17" s="1"/>
  <c r="L111" i="17"/>
  <c r="M111" i="17" s="1"/>
  <c r="N111" i="17" s="1"/>
  <c r="I111" i="17"/>
  <c r="J111" i="17" s="1"/>
  <c r="K111" i="17" s="1"/>
  <c r="L110" i="17"/>
  <c r="M110" i="17" s="1"/>
  <c r="N110" i="17" s="1"/>
  <c r="I110" i="17"/>
  <c r="J110" i="17" s="1"/>
  <c r="K110" i="17" s="1"/>
  <c r="L109" i="17"/>
  <c r="M109" i="17" s="1"/>
  <c r="N109" i="17" s="1"/>
  <c r="I109" i="17"/>
  <c r="J109" i="17" s="1"/>
  <c r="K109" i="17" s="1"/>
  <c r="L108" i="17"/>
  <c r="M108" i="17" s="1"/>
  <c r="N108" i="17" s="1"/>
  <c r="I108" i="17"/>
  <c r="J108" i="17" s="1"/>
  <c r="K108" i="17" s="1"/>
  <c r="L107" i="17"/>
  <c r="M107" i="17" s="1"/>
  <c r="N107" i="17" s="1"/>
  <c r="I107" i="17"/>
  <c r="J107" i="17" s="1"/>
  <c r="K107" i="17" s="1"/>
  <c r="L106" i="17"/>
  <c r="M106" i="17" s="1"/>
  <c r="N106" i="17" s="1"/>
  <c r="I106" i="17"/>
  <c r="J106" i="17" s="1"/>
  <c r="K106" i="17" s="1"/>
  <c r="L105" i="17"/>
  <c r="M105" i="17" s="1"/>
  <c r="N105" i="17" s="1"/>
  <c r="I105" i="17"/>
  <c r="J105" i="17" s="1"/>
  <c r="K105" i="17" s="1"/>
  <c r="L104" i="17"/>
  <c r="M104" i="17" s="1"/>
  <c r="N104" i="17" s="1"/>
  <c r="I104" i="17"/>
  <c r="J104" i="17" s="1"/>
  <c r="K104" i="17" s="1"/>
  <c r="L103" i="17"/>
  <c r="M103" i="17" s="1"/>
  <c r="N103" i="17" s="1"/>
  <c r="I103" i="17"/>
  <c r="J103" i="17" s="1"/>
  <c r="K103" i="17" s="1"/>
  <c r="L102" i="17"/>
  <c r="M102" i="17" s="1"/>
  <c r="N102" i="17" s="1"/>
  <c r="I102" i="17"/>
  <c r="J102" i="17" s="1"/>
  <c r="K102" i="17" s="1"/>
  <c r="L101" i="17"/>
  <c r="M101" i="17" s="1"/>
  <c r="N101" i="17" s="1"/>
  <c r="I101" i="17"/>
  <c r="J101" i="17" s="1"/>
  <c r="K101" i="17" s="1"/>
  <c r="L100" i="17"/>
  <c r="M100" i="17" s="1"/>
  <c r="N100" i="17" s="1"/>
  <c r="I100" i="17"/>
  <c r="J100" i="17" s="1"/>
  <c r="K100" i="17" s="1"/>
  <c r="L99" i="17"/>
  <c r="M99" i="17" s="1"/>
  <c r="N99" i="17" s="1"/>
  <c r="I99" i="17"/>
  <c r="J99" i="17" s="1"/>
  <c r="K99" i="17" s="1"/>
  <c r="L98" i="17"/>
  <c r="M98" i="17" s="1"/>
  <c r="N98" i="17" s="1"/>
  <c r="I98" i="17"/>
  <c r="J98" i="17" s="1"/>
  <c r="K98" i="17" s="1"/>
  <c r="L97" i="17"/>
  <c r="M97" i="17" s="1"/>
  <c r="N97" i="17" s="1"/>
  <c r="I97" i="17"/>
  <c r="J97" i="17" s="1"/>
  <c r="K97" i="17" s="1"/>
  <c r="L96" i="17"/>
  <c r="M96" i="17" s="1"/>
  <c r="N96" i="17" s="1"/>
  <c r="I96" i="17"/>
  <c r="J96" i="17" s="1"/>
  <c r="K96" i="17" s="1"/>
  <c r="L95" i="17"/>
  <c r="M95" i="17" s="1"/>
  <c r="N95" i="17" s="1"/>
  <c r="I95" i="17"/>
  <c r="J95" i="17" s="1"/>
  <c r="K95" i="17" s="1"/>
  <c r="L94" i="17"/>
  <c r="M94" i="17" s="1"/>
  <c r="N94" i="17" s="1"/>
  <c r="I94" i="17"/>
  <c r="J94" i="17" s="1"/>
  <c r="K94" i="17" s="1"/>
  <c r="L93" i="17"/>
  <c r="M93" i="17" s="1"/>
  <c r="N93" i="17" s="1"/>
  <c r="I93" i="17"/>
  <c r="J93" i="17" s="1"/>
  <c r="K93" i="17" s="1"/>
  <c r="L92" i="17"/>
  <c r="M92" i="17" s="1"/>
  <c r="N92" i="17" s="1"/>
  <c r="I92" i="17"/>
  <c r="J92" i="17" s="1"/>
  <c r="K92" i="17" s="1"/>
  <c r="L91" i="17"/>
  <c r="M91" i="17" s="1"/>
  <c r="N91" i="17" s="1"/>
  <c r="I91" i="17"/>
  <c r="J91" i="17" s="1"/>
  <c r="K91" i="17" s="1"/>
  <c r="L90" i="17"/>
  <c r="M90" i="17" s="1"/>
  <c r="N90" i="17" s="1"/>
  <c r="I90" i="17"/>
  <c r="J90" i="17" s="1"/>
  <c r="K90" i="17" s="1"/>
  <c r="L89" i="17"/>
  <c r="M89" i="17" s="1"/>
  <c r="N89" i="17" s="1"/>
  <c r="I89" i="17"/>
  <c r="J89" i="17" s="1"/>
  <c r="K89" i="17" s="1"/>
  <c r="L88" i="17"/>
  <c r="M88" i="17" s="1"/>
  <c r="N88" i="17" s="1"/>
  <c r="I88" i="17"/>
  <c r="J88" i="17" s="1"/>
  <c r="K88" i="17" s="1"/>
  <c r="L87" i="17"/>
  <c r="M87" i="17" s="1"/>
  <c r="N87" i="17" s="1"/>
  <c r="I87" i="17"/>
  <c r="J87" i="17" s="1"/>
  <c r="K87" i="17" s="1"/>
  <c r="L86" i="17"/>
  <c r="M86" i="17" s="1"/>
  <c r="N86" i="17" s="1"/>
  <c r="I86" i="17"/>
  <c r="J86" i="17" s="1"/>
  <c r="K86" i="17" s="1"/>
  <c r="L85" i="17"/>
  <c r="M85" i="17" s="1"/>
  <c r="N85" i="17" s="1"/>
  <c r="I85" i="17"/>
  <c r="J85" i="17" s="1"/>
  <c r="K85" i="17" s="1"/>
  <c r="L84" i="17"/>
  <c r="M84" i="17" s="1"/>
  <c r="N84" i="17" s="1"/>
  <c r="I84" i="17"/>
  <c r="J84" i="17" s="1"/>
  <c r="K84" i="17" s="1"/>
  <c r="L83" i="17"/>
  <c r="M83" i="17" s="1"/>
  <c r="N83" i="17" s="1"/>
  <c r="I83" i="17"/>
  <c r="J83" i="17" s="1"/>
  <c r="K83" i="17" s="1"/>
  <c r="L82" i="17"/>
  <c r="M82" i="17" s="1"/>
  <c r="N82" i="17" s="1"/>
  <c r="I82" i="17"/>
  <c r="J82" i="17" s="1"/>
  <c r="K82" i="17" s="1"/>
  <c r="L81" i="17"/>
  <c r="M81" i="17" s="1"/>
  <c r="N81" i="17" s="1"/>
  <c r="I81" i="17"/>
  <c r="J81" i="17" s="1"/>
  <c r="K81" i="17" s="1"/>
  <c r="L80" i="17"/>
  <c r="M80" i="17" s="1"/>
  <c r="N80" i="17" s="1"/>
  <c r="I80" i="17"/>
  <c r="J80" i="17" s="1"/>
  <c r="K80" i="17" s="1"/>
  <c r="L79" i="17"/>
  <c r="M79" i="17" s="1"/>
  <c r="N79" i="17" s="1"/>
  <c r="I79" i="17"/>
  <c r="J79" i="17" s="1"/>
  <c r="K79" i="17" s="1"/>
  <c r="L78" i="17"/>
  <c r="M78" i="17" s="1"/>
  <c r="N78" i="17" s="1"/>
  <c r="I78" i="17"/>
  <c r="J78" i="17" s="1"/>
  <c r="K78" i="17" s="1"/>
  <c r="L77" i="17"/>
  <c r="M77" i="17" s="1"/>
  <c r="N77" i="17" s="1"/>
  <c r="I77" i="17"/>
  <c r="J77" i="17" s="1"/>
  <c r="K77" i="17" s="1"/>
  <c r="L76" i="17"/>
  <c r="M76" i="17" s="1"/>
  <c r="N76" i="17" s="1"/>
  <c r="I76" i="17"/>
  <c r="J76" i="17" s="1"/>
  <c r="K76" i="17" s="1"/>
  <c r="L75" i="17"/>
  <c r="M75" i="17" s="1"/>
  <c r="N75" i="17" s="1"/>
  <c r="I75" i="17"/>
  <c r="J75" i="17" s="1"/>
  <c r="K75" i="17" s="1"/>
  <c r="L74" i="17"/>
  <c r="M74" i="17" s="1"/>
  <c r="N74" i="17" s="1"/>
  <c r="I74" i="17"/>
  <c r="J74" i="17" s="1"/>
  <c r="K74" i="17" s="1"/>
  <c r="L73" i="17"/>
  <c r="M73" i="17" s="1"/>
  <c r="N73" i="17" s="1"/>
  <c r="I73" i="17"/>
  <c r="J73" i="17" s="1"/>
  <c r="K73" i="17" s="1"/>
  <c r="L72" i="17"/>
  <c r="M72" i="17" s="1"/>
  <c r="N72" i="17" s="1"/>
  <c r="I72" i="17"/>
  <c r="J72" i="17" s="1"/>
  <c r="K72" i="17" s="1"/>
  <c r="L71" i="17"/>
  <c r="M71" i="17" s="1"/>
  <c r="N71" i="17" s="1"/>
  <c r="I71" i="17"/>
  <c r="J71" i="17" s="1"/>
  <c r="K71" i="17" s="1"/>
  <c r="L70" i="17"/>
  <c r="M70" i="17" s="1"/>
  <c r="N70" i="17" s="1"/>
  <c r="I70" i="17"/>
  <c r="J70" i="17" s="1"/>
  <c r="K70" i="17" s="1"/>
  <c r="L69" i="17"/>
  <c r="M69" i="17" s="1"/>
  <c r="N69" i="17" s="1"/>
  <c r="I69" i="17"/>
  <c r="J69" i="17" s="1"/>
  <c r="K69" i="17" s="1"/>
  <c r="L68" i="17"/>
  <c r="M68" i="17" s="1"/>
  <c r="N68" i="17" s="1"/>
  <c r="I68" i="17"/>
  <c r="J68" i="17" s="1"/>
  <c r="K68" i="17" s="1"/>
  <c r="L67" i="17"/>
  <c r="M67" i="17" s="1"/>
  <c r="N67" i="17" s="1"/>
  <c r="I67" i="17"/>
  <c r="J67" i="17" s="1"/>
  <c r="K67" i="17" s="1"/>
  <c r="L66" i="17"/>
  <c r="M66" i="17" s="1"/>
  <c r="N66" i="17" s="1"/>
  <c r="I66" i="17"/>
  <c r="J66" i="17" s="1"/>
  <c r="K66" i="17" s="1"/>
  <c r="L65" i="17"/>
  <c r="M65" i="17" s="1"/>
  <c r="N65" i="17" s="1"/>
  <c r="I65" i="17"/>
  <c r="J65" i="17" s="1"/>
  <c r="K65" i="17" s="1"/>
  <c r="L64" i="17"/>
  <c r="M64" i="17" s="1"/>
  <c r="N64" i="17" s="1"/>
  <c r="I64" i="17"/>
  <c r="J64" i="17" s="1"/>
  <c r="K64" i="17" s="1"/>
  <c r="L63" i="17"/>
  <c r="M63" i="17" s="1"/>
  <c r="N63" i="17" s="1"/>
  <c r="I63" i="17"/>
  <c r="J63" i="17" s="1"/>
  <c r="K63" i="17" s="1"/>
  <c r="L62" i="17"/>
  <c r="M62" i="17" s="1"/>
  <c r="N62" i="17" s="1"/>
  <c r="I62" i="17"/>
  <c r="J62" i="17" s="1"/>
  <c r="K62" i="17" s="1"/>
  <c r="L61" i="17"/>
  <c r="M61" i="17" s="1"/>
  <c r="N61" i="17" s="1"/>
  <c r="I61" i="17"/>
  <c r="J61" i="17" s="1"/>
  <c r="K61" i="17" s="1"/>
  <c r="L60" i="17"/>
  <c r="M60" i="17" s="1"/>
  <c r="N60" i="17" s="1"/>
  <c r="I60" i="17"/>
  <c r="J60" i="17" s="1"/>
  <c r="K60" i="17" s="1"/>
  <c r="L59" i="17"/>
  <c r="M59" i="17" s="1"/>
  <c r="N59" i="17" s="1"/>
  <c r="I59" i="17"/>
  <c r="J59" i="17" s="1"/>
  <c r="K59" i="17" s="1"/>
  <c r="L58" i="17"/>
  <c r="M58" i="17" s="1"/>
  <c r="N58" i="17" s="1"/>
  <c r="I58" i="17"/>
  <c r="J58" i="17" s="1"/>
  <c r="K58" i="17" s="1"/>
  <c r="L57" i="17"/>
  <c r="M57" i="17" s="1"/>
  <c r="N57" i="17" s="1"/>
  <c r="I57" i="17"/>
  <c r="J57" i="17" s="1"/>
  <c r="K57" i="17" s="1"/>
  <c r="L56" i="17"/>
  <c r="M56" i="17" s="1"/>
  <c r="N56" i="17" s="1"/>
  <c r="I56" i="17"/>
  <c r="J56" i="17" s="1"/>
  <c r="K56" i="17" s="1"/>
  <c r="L55" i="17"/>
  <c r="M55" i="17" s="1"/>
  <c r="N55" i="17" s="1"/>
  <c r="I55" i="17"/>
  <c r="J55" i="17" s="1"/>
  <c r="K55" i="17" s="1"/>
  <c r="L54" i="17"/>
  <c r="M54" i="17" s="1"/>
  <c r="N54" i="17" s="1"/>
  <c r="I54" i="17"/>
  <c r="J54" i="17" s="1"/>
  <c r="K54" i="17" s="1"/>
  <c r="L53" i="17"/>
  <c r="M53" i="17" s="1"/>
  <c r="N53" i="17" s="1"/>
  <c r="I53" i="17"/>
  <c r="J53" i="17" s="1"/>
  <c r="K53" i="17" s="1"/>
  <c r="L52" i="17"/>
  <c r="M52" i="17" s="1"/>
  <c r="N52" i="17" s="1"/>
  <c r="I52" i="17"/>
  <c r="J52" i="17" s="1"/>
  <c r="K52" i="17" s="1"/>
  <c r="L51" i="17"/>
  <c r="M51" i="17" s="1"/>
  <c r="N51" i="17" s="1"/>
  <c r="I51" i="17"/>
  <c r="J51" i="17" s="1"/>
  <c r="K51" i="17" s="1"/>
  <c r="L50" i="17"/>
  <c r="M50" i="17" s="1"/>
  <c r="N50" i="17" s="1"/>
  <c r="I50" i="17"/>
  <c r="J50" i="17" s="1"/>
  <c r="K50" i="17" s="1"/>
  <c r="L49" i="17"/>
  <c r="M49" i="17" s="1"/>
  <c r="N49" i="17" s="1"/>
  <c r="I49" i="17"/>
  <c r="J49" i="17" s="1"/>
  <c r="K49" i="17" s="1"/>
  <c r="L48" i="17"/>
  <c r="M48" i="17" s="1"/>
  <c r="N48" i="17" s="1"/>
  <c r="I48" i="17"/>
  <c r="J48" i="17" s="1"/>
  <c r="K48" i="17" s="1"/>
  <c r="L47" i="17"/>
  <c r="M47" i="17" s="1"/>
  <c r="N47" i="17" s="1"/>
  <c r="I47" i="17"/>
  <c r="J47" i="17" s="1"/>
  <c r="K47" i="17" s="1"/>
  <c r="L46" i="17"/>
  <c r="M46" i="17" s="1"/>
  <c r="N46" i="17" s="1"/>
  <c r="I46" i="17"/>
  <c r="J46" i="17" s="1"/>
  <c r="K46" i="17" s="1"/>
  <c r="L45" i="17"/>
  <c r="M45" i="17" s="1"/>
  <c r="N45" i="17" s="1"/>
  <c r="I45" i="17"/>
  <c r="J45" i="17" s="1"/>
  <c r="K45" i="17" s="1"/>
  <c r="L44" i="17"/>
  <c r="M44" i="17" s="1"/>
  <c r="N44" i="17" s="1"/>
  <c r="I44" i="17"/>
  <c r="J44" i="17" s="1"/>
  <c r="K44" i="17" s="1"/>
  <c r="L43" i="17"/>
  <c r="M43" i="17" s="1"/>
  <c r="N43" i="17" s="1"/>
  <c r="I43" i="17"/>
  <c r="J43" i="17" s="1"/>
  <c r="K43" i="17" s="1"/>
  <c r="L42" i="17"/>
  <c r="M42" i="17" s="1"/>
  <c r="N42" i="17" s="1"/>
  <c r="I42" i="17"/>
  <c r="J42" i="17" s="1"/>
  <c r="K42" i="17" s="1"/>
  <c r="L41" i="17"/>
  <c r="M41" i="17" s="1"/>
  <c r="N41" i="17" s="1"/>
  <c r="I41" i="17"/>
  <c r="J41" i="17" s="1"/>
  <c r="K41" i="17" s="1"/>
  <c r="L40" i="17"/>
  <c r="M40" i="17" s="1"/>
  <c r="N40" i="17" s="1"/>
  <c r="I40" i="17"/>
  <c r="J40" i="17" s="1"/>
  <c r="K40" i="17" s="1"/>
  <c r="L39" i="17"/>
  <c r="M39" i="17" s="1"/>
  <c r="N39" i="17" s="1"/>
  <c r="I39" i="17"/>
  <c r="J39" i="17" s="1"/>
  <c r="K39" i="17" s="1"/>
  <c r="L38" i="17"/>
  <c r="M38" i="17" s="1"/>
  <c r="N38" i="17" s="1"/>
  <c r="I38" i="17"/>
  <c r="J38" i="17" s="1"/>
  <c r="K38" i="17" s="1"/>
  <c r="L37" i="17"/>
  <c r="M37" i="17" s="1"/>
  <c r="N37" i="17" s="1"/>
  <c r="I37" i="17"/>
  <c r="J37" i="17" s="1"/>
  <c r="K37" i="17" s="1"/>
  <c r="L36" i="17"/>
  <c r="M36" i="17" s="1"/>
  <c r="N36" i="17" s="1"/>
  <c r="I36" i="17"/>
  <c r="J36" i="17" s="1"/>
  <c r="K36" i="17" s="1"/>
  <c r="L35" i="17"/>
  <c r="M35" i="17" s="1"/>
  <c r="N35" i="17" s="1"/>
  <c r="I35" i="17"/>
  <c r="J35" i="17" s="1"/>
  <c r="K35" i="17" s="1"/>
  <c r="L34" i="17"/>
  <c r="M34" i="17" s="1"/>
  <c r="N34" i="17" s="1"/>
  <c r="I34" i="17"/>
  <c r="J34" i="17" s="1"/>
  <c r="K34" i="17" s="1"/>
  <c r="L33" i="17"/>
  <c r="M33" i="17" s="1"/>
  <c r="N33" i="17" s="1"/>
  <c r="I33" i="17"/>
  <c r="J33" i="17" s="1"/>
  <c r="K33" i="17" s="1"/>
  <c r="L32" i="17"/>
  <c r="M32" i="17" s="1"/>
  <c r="N32" i="17" s="1"/>
  <c r="I32" i="17"/>
  <c r="J32" i="17" s="1"/>
  <c r="K32" i="17" s="1"/>
  <c r="L31" i="17"/>
  <c r="M31" i="17" s="1"/>
  <c r="N31" i="17" s="1"/>
  <c r="I31" i="17"/>
  <c r="J31" i="17" s="1"/>
  <c r="K31" i="17" s="1"/>
  <c r="L30" i="17"/>
  <c r="M30" i="17" s="1"/>
  <c r="N30" i="17" s="1"/>
  <c r="I30" i="17"/>
  <c r="J30" i="17" s="1"/>
  <c r="K30" i="17" s="1"/>
  <c r="L29" i="17"/>
  <c r="M29" i="17" s="1"/>
  <c r="N29" i="17" s="1"/>
  <c r="I29" i="17"/>
  <c r="J29" i="17" s="1"/>
  <c r="K29" i="17" s="1"/>
  <c r="L28" i="17"/>
  <c r="M28" i="17" s="1"/>
  <c r="N28" i="17" s="1"/>
  <c r="I28" i="17"/>
  <c r="J28" i="17" s="1"/>
  <c r="K28" i="17" s="1"/>
  <c r="L27" i="17"/>
  <c r="M27" i="17" s="1"/>
  <c r="N27" i="17" s="1"/>
  <c r="I27" i="17"/>
  <c r="J27" i="17" s="1"/>
  <c r="K27" i="17" s="1"/>
  <c r="L26" i="17"/>
  <c r="M26" i="17" s="1"/>
  <c r="N26" i="17" s="1"/>
  <c r="I26" i="17"/>
  <c r="J26" i="17" s="1"/>
  <c r="K26" i="17" s="1"/>
  <c r="L25" i="17"/>
  <c r="M25" i="17" s="1"/>
  <c r="N25" i="17" s="1"/>
  <c r="I25" i="17"/>
  <c r="J25" i="17" s="1"/>
  <c r="K25" i="17" s="1"/>
  <c r="L24" i="17"/>
  <c r="M24" i="17" s="1"/>
  <c r="N24" i="17" s="1"/>
  <c r="I24" i="17"/>
  <c r="J24" i="17" s="1"/>
  <c r="K24" i="17" s="1"/>
  <c r="L23" i="17"/>
  <c r="M23" i="17" s="1"/>
  <c r="N23" i="17" s="1"/>
  <c r="I23" i="17"/>
  <c r="J23" i="17" s="1"/>
  <c r="K23" i="17" s="1"/>
  <c r="L22" i="17"/>
  <c r="M22" i="17" s="1"/>
  <c r="N22" i="17" s="1"/>
  <c r="I22" i="17"/>
  <c r="J22" i="17" s="1"/>
  <c r="K22" i="17" s="1"/>
  <c r="L21" i="17"/>
  <c r="M21" i="17" s="1"/>
  <c r="N21" i="17" s="1"/>
  <c r="I21" i="17"/>
  <c r="J21" i="17" s="1"/>
  <c r="K21" i="17" s="1"/>
  <c r="L20" i="17"/>
  <c r="M20" i="17" s="1"/>
  <c r="N20" i="17" s="1"/>
  <c r="I20" i="17"/>
  <c r="J20" i="17" s="1"/>
  <c r="K20" i="17" s="1"/>
  <c r="L19" i="17"/>
  <c r="M19" i="17" s="1"/>
  <c r="N19" i="17" s="1"/>
  <c r="I19" i="17"/>
  <c r="J19" i="17" s="1"/>
  <c r="K19" i="17" s="1"/>
  <c r="L18" i="17"/>
  <c r="M18" i="17" s="1"/>
  <c r="N18" i="17" s="1"/>
  <c r="I18" i="17"/>
  <c r="J18" i="17" s="1"/>
  <c r="K18" i="17" s="1"/>
  <c r="L17" i="17"/>
  <c r="M17" i="17" s="1"/>
  <c r="N17" i="17" s="1"/>
  <c r="I17" i="17"/>
  <c r="J17" i="17" s="1"/>
  <c r="K17" i="17" s="1"/>
  <c r="L16" i="17"/>
  <c r="M16" i="17" s="1"/>
  <c r="N16" i="17" s="1"/>
  <c r="I16" i="17"/>
  <c r="J16" i="17" s="1"/>
  <c r="K16" i="17" s="1"/>
  <c r="L15" i="17"/>
  <c r="M15" i="17" s="1"/>
  <c r="N15" i="17" s="1"/>
  <c r="I15" i="17"/>
  <c r="J15" i="17" s="1"/>
  <c r="K15" i="17" s="1"/>
  <c r="L14" i="17"/>
  <c r="M14" i="17" s="1"/>
  <c r="N14" i="17" s="1"/>
  <c r="I14" i="17"/>
  <c r="J14" i="17" s="1"/>
  <c r="K14" i="17" s="1"/>
  <c r="L13" i="17"/>
  <c r="M13" i="17" s="1"/>
  <c r="N13" i="17" s="1"/>
  <c r="I13" i="17"/>
  <c r="J13" i="17" s="1"/>
  <c r="K13" i="17" s="1"/>
  <c r="L12" i="17"/>
  <c r="M12" i="17" s="1"/>
  <c r="N12" i="17" s="1"/>
  <c r="I12" i="17"/>
  <c r="J12" i="17" s="1"/>
  <c r="K12" i="17" s="1"/>
  <c r="L11" i="17"/>
  <c r="M11" i="17" s="1"/>
  <c r="N11" i="17" s="1"/>
  <c r="I11" i="17"/>
  <c r="J11" i="17" s="1"/>
  <c r="K11" i="17" s="1"/>
  <c r="L10" i="17"/>
  <c r="I10" i="17"/>
  <c r="J10" i="17" s="1"/>
  <c r="K10" i="17" s="1"/>
  <c r="L9" i="17"/>
  <c r="M9" i="17" s="1"/>
  <c r="N9" i="17" s="1"/>
  <c r="I9" i="17"/>
  <c r="J9" i="17" s="1"/>
  <c r="K9" i="17" s="1"/>
  <c r="L8" i="17"/>
  <c r="M8" i="17" s="1"/>
  <c r="N8" i="17" s="1"/>
  <c r="I8" i="17"/>
  <c r="J8" i="17" s="1"/>
  <c r="K8" i="17" s="1"/>
  <c r="L7" i="17"/>
  <c r="M7" i="17" s="1"/>
  <c r="N7" i="17" s="1"/>
  <c r="I7" i="17"/>
  <c r="J7" i="17" s="1"/>
  <c r="K7" i="17" s="1"/>
  <c r="L6" i="17"/>
  <c r="M6" i="17" s="1"/>
  <c r="N6" i="17" s="1"/>
  <c r="I6" i="17"/>
  <c r="J6" i="17" s="1"/>
  <c r="K6" i="17" s="1"/>
  <c r="I139" i="18"/>
  <c r="J139" i="18" s="1"/>
  <c r="K139" i="18" s="1"/>
  <c r="L139" i="18"/>
  <c r="M139" i="18" s="1"/>
  <c r="N139" i="18" s="1"/>
  <c r="I140" i="18"/>
  <c r="J140" i="18" s="1"/>
  <c r="K140" i="18" s="1"/>
  <c r="L140" i="18"/>
  <c r="M140" i="18" s="1"/>
  <c r="N140" i="18"/>
  <c r="I141" i="18"/>
  <c r="J141" i="18" s="1"/>
  <c r="K141" i="18" s="1"/>
  <c r="L141" i="18"/>
  <c r="M141" i="18" s="1"/>
  <c r="N141" i="18" s="1"/>
  <c r="I142" i="18"/>
  <c r="J142" i="18" s="1"/>
  <c r="K142" i="18" s="1"/>
  <c r="L142" i="18"/>
  <c r="M142" i="18" s="1"/>
  <c r="N142" i="18" s="1"/>
  <c r="I143" i="18"/>
  <c r="J143" i="18" s="1"/>
  <c r="K143" i="18" s="1"/>
  <c r="L143" i="18"/>
  <c r="M143" i="18" s="1"/>
  <c r="N143" i="18" s="1"/>
  <c r="I144" i="18"/>
  <c r="J144" i="18" s="1"/>
  <c r="K144" i="18" s="1"/>
  <c r="L144" i="18"/>
  <c r="M144" i="18" s="1"/>
  <c r="N144" i="18"/>
  <c r="I145" i="18"/>
  <c r="J145" i="18" s="1"/>
  <c r="K145" i="18" s="1"/>
  <c r="L145" i="18"/>
  <c r="M145" i="18" s="1"/>
  <c r="N145" i="18"/>
  <c r="I146" i="18"/>
  <c r="J146" i="18" s="1"/>
  <c r="K146" i="18" s="1"/>
  <c r="L146" i="18"/>
  <c r="M146" i="18"/>
  <c r="N146" i="18"/>
  <c r="I147" i="18"/>
  <c r="J147" i="18"/>
  <c r="K147" i="18" s="1"/>
  <c r="L147" i="18"/>
  <c r="M147" i="18" s="1"/>
  <c r="N147" i="18" s="1"/>
  <c r="I148" i="18"/>
  <c r="J148" i="18" s="1"/>
  <c r="K148" i="18" s="1"/>
  <c r="L148" i="18"/>
  <c r="M148" i="18" s="1"/>
  <c r="N148" i="18"/>
  <c r="I149" i="18"/>
  <c r="J149" i="18" s="1"/>
  <c r="K149" i="18" s="1"/>
  <c r="L149" i="18"/>
  <c r="M149" i="18" s="1"/>
  <c r="N149" i="18"/>
  <c r="I150" i="18"/>
  <c r="J150" i="18" s="1"/>
  <c r="K150" i="18" s="1"/>
  <c r="L150" i="18"/>
  <c r="M150" i="18" s="1"/>
  <c r="N150" i="18" s="1"/>
  <c r="I151" i="18"/>
  <c r="J151" i="18" s="1"/>
  <c r="K151" i="18" s="1"/>
  <c r="L151" i="18"/>
  <c r="M151" i="18" s="1"/>
  <c r="N151" i="18"/>
  <c r="I152" i="18"/>
  <c r="J152" i="18"/>
  <c r="K152" i="18" s="1"/>
  <c r="L152" i="18"/>
  <c r="M152" i="18" s="1"/>
  <c r="N152" i="18" s="1"/>
  <c r="I153" i="18"/>
  <c r="J153" i="18"/>
  <c r="K153" i="18" s="1"/>
  <c r="L153" i="18"/>
  <c r="M153" i="18" s="1"/>
  <c r="N153" i="18" s="1"/>
  <c r="I154" i="18"/>
  <c r="J154" i="18" s="1"/>
  <c r="K154" i="18" s="1"/>
  <c r="L154" i="18"/>
  <c r="M154" i="18" s="1"/>
  <c r="N154" i="18"/>
  <c r="I155" i="18"/>
  <c r="J155" i="18" s="1"/>
  <c r="K155" i="18" s="1"/>
  <c r="L155" i="18"/>
  <c r="M155" i="18" s="1"/>
  <c r="N155" i="18" s="1"/>
  <c r="I156" i="18"/>
  <c r="J156" i="18"/>
  <c r="K156" i="18" s="1"/>
  <c r="L156" i="18"/>
  <c r="M156" i="18" s="1"/>
  <c r="N156" i="18" s="1"/>
  <c r="I157" i="18"/>
  <c r="J157" i="18" s="1"/>
  <c r="K157" i="18" s="1"/>
  <c r="L157" i="18"/>
  <c r="M157" i="18" s="1"/>
  <c r="N157" i="18" s="1"/>
  <c r="I158" i="18"/>
  <c r="J158" i="18" s="1"/>
  <c r="K158" i="18" s="1"/>
  <c r="L158" i="18"/>
  <c r="M158" i="18" s="1"/>
  <c r="N158" i="18"/>
  <c r="I159" i="18"/>
  <c r="J159" i="18"/>
  <c r="K159" i="18" s="1"/>
  <c r="L159" i="18"/>
  <c r="M159" i="18" s="1"/>
  <c r="N159" i="18" s="1"/>
  <c r="I160" i="18"/>
  <c r="J160" i="18" s="1"/>
  <c r="K160" i="18" s="1"/>
  <c r="L160" i="18"/>
  <c r="M160" i="18" s="1"/>
  <c r="N160" i="18" s="1"/>
  <c r="I161" i="18"/>
  <c r="J161" i="18" s="1"/>
  <c r="K161" i="18" s="1"/>
  <c r="L161" i="18"/>
  <c r="M161" i="18" s="1"/>
  <c r="N161" i="18" s="1"/>
  <c r="I162" i="18"/>
  <c r="J162" i="18" s="1"/>
  <c r="K162" i="18" s="1"/>
  <c r="L162" i="18"/>
  <c r="M162" i="18" s="1"/>
  <c r="N162" i="18"/>
  <c r="I163" i="18"/>
  <c r="J163" i="18" s="1"/>
  <c r="K163" i="18" s="1"/>
  <c r="L163" i="18"/>
  <c r="M163" i="18" s="1"/>
  <c r="N163" i="18"/>
  <c r="I164" i="18"/>
  <c r="J164" i="18" s="1"/>
  <c r="K164" i="18" s="1"/>
  <c r="L164" i="18"/>
  <c r="M164" i="18"/>
  <c r="N164" i="18"/>
  <c r="I165" i="18"/>
  <c r="J165" i="18"/>
  <c r="K165" i="18" s="1"/>
  <c r="L165" i="18"/>
  <c r="M165" i="18" s="1"/>
  <c r="N165" i="18" s="1"/>
  <c r="I166" i="18"/>
  <c r="J166" i="18" s="1"/>
  <c r="K166" i="18" s="1"/>
  <c r="L166" i="18"/>
  <c r="M166" i="18" s="1"/>
  <c r="N166" i="18"/>
  <c r="I167" i="18"/>
  <c r="J167" i="18" s="1"/>
  <c r="K167" i="18" s="1"/>
  <c r="L167" i="18"/>
  <c r="M167" i="18" s="1"/>
  <c r="N167" i="18"/>
  <c r="I168" i="18"/>
  <c r="J168" i="18" s="1"/>
  <c r="K168" i="18" s="1"/>
  <c r="L168" i="18"/>
  <c r="M168" i="18"/>
  <c r="N168" i="18"/>
  <c r="I169" i="18"/>
  <c r="J169" i="18" s="1"/>
  <c r="K169" i="18" s="1"/>
  <c r="L169" i="18"/>
  <c r="M169" i="18" s="1"/>
  <c r="N169" i="18"/>
  <c r="I170" i="18"/>
  <c r="J170" i="18" s="1"/>
  <c r="K170" i="18" s="1"/>
  <c r="L170" i="18"/>
  <c r="M170" i="18" s="1"/>
  <c r="N170" i="18" s="1"/>
  <c r="I171" i="18"/>
  <c r="J171" i="18" s="1"/>
  <c r="K171" i="18" s="1"/>
  <c r="L171" i="18"/>
  <c r="M171" i="18" s="1"/>
  <c r="N171" i="18" s="1"/>
  <c r="I172" i="18"/>
  <c r="J172" i="18"/>
  <c r="K172" i="18" s="1"/>
  <c r="L172" i="18"/>
  <c r="M172" i="18" s="1"/>
  <c r="N172" i="18"/>
  <c r="I173" i="18"/>
  <c r="J173" i="18" s="1"/>
  <c r="K173" i="18" s="1"/>
  <c r="L173" i="18"/>
  <c r="M173" i="18" s="1"/>
  <c r="N173" i="18" s="1"/>
  <c r="I174" i="18"/>
  <c r="J174" i="18" s="1"/>
  <c r="K174" i="18" s="1"/>
  <c r="L174" i="18"/>
  <c r="M174" i="18" s="1"/>
  <c r="N174" i="18"/>
  <c r="I175" i="18"/>
  <c r="J175" i="18" s="1"/>
  <c r="K175" i="18" s="1"/>
  <c r="L175" i="18"/>
  <c r="M175" i="18" s="1"/>
  <c r="N175" i="18" s="1"/>
  <c r="I176" i="18"/>
  <c r="J176" i="18"/>
  <c r="K176" i="18" s="1"/>
  <c r="L176" i="18"/>
  <c r="M176" i="18" s="1"/>
  <c r="N176" i="18"/>
  <c r="I177" i="18"/>
  <c r="J177" i="18" s="1"/>
  <c r="K177" i="18" s="1"/>
  <c r="L177" i="18"/>
  <c r="M177" i="18" s="1"/>
  <c r="N177" i="18" s="1"/>
  <c r="I178" i="18"/>
  <c r="J178" i="18" s="1"/>
  <c r="K178" i="18" s="1"/>
  <c r="L178" i="18"/>
  <c r="M178" i="18" s="1"/>
  <c r="N178" i="18" s="1"/>
  <c r="I179" i="18"/>
  <c r="J179" i="18" s="1"/>
  <c r="K179" i="18" s="1"/>
  <c r="L179" i="18"/>
  <c r="M179" i="18"/>
  <c r="N179" i="18" s="1"/>
  <c r="I180" i="18"/>
  <c r="J180" i="18" s="1"/>
  <c r="K180" i="18" s="1"/>
  <c r="L180" i="18"/>
  <c r="M180" i="18" s="1"/>
  <c r="N180" i="18" s="1"/>
  <c r="I181" i="18"/>
  <c r="J181" i="18" s="1"/>
  <c r="K181" i="18" s="1"/>
  <c r="L181" i="18"/>
  <c r="M181" i="18" s="1"/>
  <c r="N181" i="18"/>
  <c r="I182" i="18"/>
  <c r="J182" i="18" s="1"/>
  <c r="K182" i="18" s="1"/>
  <c r="L182" i="18"/>
  <c r="M182" i="18" s="1"/>
  <c r="N182" i="18" s="1"/>
  <c r="I183" i="18"/>
  <c r="J183" i="18" s="1"/>
  <c r="K183" i="18" s="1"/>
  <c r="L183" i="18"/>
  <c r="M183" i="18" s="1"/>
  <c r="N183" i="18"/>
  <c r="I184" i="18"/>
  <c r="J184" i="18" s="1"/>
  <c r="K184" i="18" s="1"/>
  <c r="L184" i="18"/>
  <c r="M184" i="18" s="1"/>
  <c r="N184" i="18"/>
  <c r="I185" i="18"/>
  <c r="J185" i="18" s="1"/>
  <c r="K185" i="18" s="1"/>
  <c r="L185" i="18"/>
  <c r="M185" i="18" s="1"/>
  <c r="N185" i="18" s="1"/>
  <c r="I186" i="18"/>
  <c r="J186" i="18" s="1"/>
  <c r="K186" i="18" s="1"/>
  <c r="L186" i="18"/>
  <c r="M186" i="18" s="1"/>
  <c r="N186" i="18"/>
  <c r="I187" i="18"/>
  <c r="J187" i="18" s="1"/>
  <c r="K187" i="18" s="1"/>
  <c r="L187" i="18"/>
  <c r="M187" i="18" s="1"/>
  <c r="N187" i="18"/>
  <c r="I188" i="18"/>
  <c r="J188" i="18" s="1"/>
  <c r="K188" i="18" s="1"/>
  <c r="L188" i="18"/>
  <c r="M188" i="18"/>
  <c r="N188" i="18" s="1"/>
  <c r="I189" i="18"/>
  <c r="J189" i="18" s="1"/>
  <c r="K189" i="18" s="1"/>
  <c r="L189" i="18"/>
  <c r="M189" i="18" s="1"/>
  <c r="N189" i="18" s="1"/>
  <c r="I190" i="18"/>
  <c r="J190" i="18" s="1"/>
  <c r="K190" i="18" s="1"/>
  <c r="L190" i="18"/>
  <c r="M190" i="18" s="1"/>
  <c r="N190" i="18"/>
  <c r="I191" i="18"/>
  <c r="J191" i="18" s="1"/>
  <c r="K191" i="18" s="1"/>
  <c r="L191" i="18"/>
  <c r="M191" i="18" s="1"/>
  <c r="N191" i="18" s="1"/>
  <c r="I192" i="18"/>
  <c r="J192" i="18" s="1"/>
  <c r="K192" i="18" s="1"/>
  <c r="L192" i="18"/>
  <c r="M192" i="18" s="1"/>
  <c r="N192" i="18" s="1"/>
  <c r="I193" i="18"/>
  <c r="J193" i="18" s="1"/>
  <c r="K193" i="18" s="1"/>
  <c r="L193" i="18"/>
  <c r="M193" i="18" s="1"/>
  <c r="N193" i="18" s="1"/>
  <c r="I194" i="18"/>
  <c r="J194" i="18" s="1"/>
  <c r="K194" i="18" s="1"/>
  <c r="L194" i="18"/>
  <c r="M194" i="18" s="1"/>
  <c r="N194" i="18" s="1"/>
  <c r="I195" i="18"/>
  <c r="J195" i="18" s="1"/>
  <c r="K195" i="18" s="1"/>
  <c r="L195" i="18"/>
  <c r="M195" i="18" s="1"/>
  <c r="N195" i="18"/>
  <c r="I196" i="18"/>
  <c r="J196" i="18" s="1"/>
  <c r="K196" i="18" s="1"/>
  <c r="L196" i="18"/>
  <c r="M196" i="18" s="1"/>
  <c r="N196" i="18" s="1"/>
  <c r="I197" i="18"/>
  <c r="J197" i="18" s="1"/>
  <c r="K197" i="18" s="1"/>
  <c r="L197" i="18"/>
  <c r="M197" i="18" s="1"/>
  <c r="N197" i="18"/>
  <c r="I198" i="18"/>
  <c r="J198" i="18" s="1"/>
  <c r="K198" i="18" s="1"/>
  <c r="L198" i="18"/>
  <c r="M198" i="18" s="1"/>
  <c r="N198" i="18" s="1"/>
  <c r="I199" i="18"/>
  <c r="J199" i="18" s="1"/>
  <c r="K199" i="18" s="1"/>
  <c r="L199" i="18"/>
  <c r="M199" i="18" s="1"/>
  <c r="N199" i="18"/>
  <c r="I200" i="18"/>
  <c r="J200" i="18" s="1"/>
  <c r="K200" i="18" s="1"/>
  <c r="L200" i="18"/>
  <c r="M200" i="18" s="1"/>
  <c r="N200" i="18"/>
  <c r="I201" i="18"/>
  <c r="J201" i="18" s="1"/>
  <c r="K201" i="18" s="1"/>
  <c r="L201" i="18"/>
  <c r="M201" i="18" s="1"/>
  <c r="N201" i="18"/>
  <c r="I202" i="18"/>
  <c r="J202" i="18" s="1"/>
  <c r="K202" i="18" s="1"/>
  <c r="L202" i="18"/>
  <c r="M202" i="18" s="1"/>
  <c r="N202" i="18"/>
  <c r="I203" i="18"/>
  <c r="J203" i="18" s="1"/>
  <c r="K203" i="18" s="1"/>
  <c r="L203" i="18"/>
  <c r="M203" i="18"/>
  <c r="N203" i="18"/>
  <c r="I204" i="18"/>
  <c r="J204" i="18" s="1"/>
  <c r="K204" i="18" s="1"/>
  <c r="L204" i="18"/>
  <c r="M204" i="18" s="1"/>
  <c r="N204" i="18" s="1"/>
  <c r="I205" i="18"/>
  <c r="J205" i="18" s="1"/>
  <c r="K205" i="18" s="1"/>
  <c r="L205" i="18"/>
  <c r="M205" i="18" s="1"/>
  <c r="N205" i="18"/>
  <c r="I206" i="18"/>
  <c r="J206" i="18" s="1"/>
  <c r="K206" i="18" s="1"/>
  <c r="L206" i="18"/>
  <c r="M206" i="18"/>
  <c r="N206" i="18" s="1"/>
  <c r="I207" i="18"/>
  <c r="J207" i="18" s="1"/>
  <c r="K207" i="18" s="1"/>
  <c r="L207" i="18"/>
  <c r="M207" i="18" s="1"/>
  <c r="N207" i="18"/>
  <c r="I208" i="18"/>
  <c r="J208" i="18" s="1"/>
  <c r="K208" i="18" s="1"/>
  <c r="L208" i="18"/>
  <c r="M208" i="18" s="1"/>
  <c r="N208" i="18"/>
  <c r="I209" i="18"/>
  <c r="J209" i="18" s="1"/>
  <c r="K209" i="18" s="1"/>
  <c r="L209" i="18"/>
  <c r="M209" i="18" s="1"/>
  <c r="N209" i="18" s="1"/>
  <c r="I210" i="18"/>
  <c r="J210" i="18" s="1"/>
  <c r="K210" i="18" s="1"/>
  <c r="L210" i="18"/>
  <c r="M210" i="18"/>
  <c r="N210" i="18"/>
  <c r="I211" i="18"/>
  <c r="J211" i="18" s="1"/>
  <c r="K211" i="18" s="1"/>
  <c r="L211" i="18"/>
  <c r="M211" i="18" s="1"/>
  <c r="N211" i="18" s="1"/>
  <c r="I212" i="18"/>
  <c r="J212" i="18" s="1"/>
  <c r="K212" i="18" s="1"/>
  <c r="L212" i="18"/>
  <c r="M212" i="18" s="1"/>
  <c r="N212" i="18"/>
  <c r="I213" i="18"/>
  <c r="J213" i="18" s="1"/>
  <c r="K213" i="18" s="1"/>
  <c r="L213" i="18"/>
  <c r="M213" i="18" s="1"/>
  <c r="N213" i="18" s="1"/>
  <c r="I214" i="18"/>
  <c r="J214" i="18"/>
  <c r="K214" i="18" s="1"/>
  <c r="L214" i="18"/>
  <c r="M214" i="18" s="1"/>
  <c r="N214" i="18" s="1"/>
  <c r="I215" i="18"/>
  <c r="J215" i="18" s="1"/>
  <c r="K215" i="18" s="1"/>
  <c r="L215" i="18"/>
  <c r="M215" i="18" s="1"/>
  <c r="N215" i="18"/>
  <c r="I216" i="18"/>
  <c r="J216" i="18" s="1"/>
  <c r="K216" i="18" s="1"/>
  <c r="L216" i="18"/>
  <c r="M216" i="18" s="1"/>
  <c r="N216" i="18"/>
  <c r="I217" i="18"/>
  <c r="J217" i="18" s="1"/>
  <c r="K217" i="18" s="1"/>
  <c r="L217" i="18"/>
  <c r="M217" i="18" s="1"/>
  <c r="N217" i="18"/>
  <c r="I218" i="18"/>
  <c r="J218" i="18" s="1"/>
  <c r="K218" i="18" s="1"/>
  <c r="L218" i="18"/>
  <c r="M218" i="18" s="1"/>
  <c r="N218" i="18" s="1"/>
  <c r="I219" i="18"/>
  <c r="J219" i="18" s="1"/>
  <c r="K219" i="18" s="1"/>
  <c r="L219" i="18"/>
  <c r="M219" i="18" s="1"/>
  <c r="N219" i="18"/>
  <c r="I220" i="18"/>
  <c r="J220" i="18" s="1"/>
  <c r="K220" i="18" s="1"/>
  <c r="L220" i="18"/>
  <c r="M220" i="18" s="1"/>
  <c r="N220" i="18"/>
  <c r="I221" i="18"/>
  <c r="J221" i="18" s="1"/>
  <c r="K221" i="18" s="1"/>
  <c r="L221" i="18"/>
  <c r="M221" i="18" s="1"/>
  <c r="N221" i="18" s="1"/>
  <c r="I222" i="18"/>
  <c r="J222" i="18"/>
  <c r="K222" i="18" s="1"/>
  <c r="L222" i="18"/>
  <c r="M222" i="18" s="1"/>
  <c r="N222" i="18"/>
  <c r="I223" i="18"/>
  <c r="J223" i="18" s="1"/>
  <c r="K223" i="18" s="1"/>
  <c r="L223" i="18"/>
  <c r="M223" i="18" s="1"/>
  <c r="N223" i="18"/>
  <c r="I224" i="18"/>
  <c r="J224" i="18" s="1"/>
  <c r="K224" i="18" s="1"/>
  <c r="L224" i="18"/>
  <c r="M224" i="18"/>
  <c r="N224" i="18" s="1"/>
  <c r="I225" i="18"/>
  <c r="J225" i="18" s="1"/>
  <c r="K225" i="18" s="1"/>
  <c r="L225" i="18"/>
  <c r="M225" i="18"/>
  <c r="N225" i="18"/>
  <c r="I226" i="18"/>
  <c r="J226" i="18" s="1"/>
  <c r="K226" i="18" s="1"/>
  <c r="L226" i="18"/>
  <c r="M226" i="18" s="1"/>
  <c r="N226" i="18"/>
  <c r="I227" i="18"/>
  <c r="J227" i="18" s="1"/>
  <c r="K227" i="18"/>
  <c r="L227" i="18"/>
  <c r="M227" i="18"/>
  <c r="N227" i="18" s="1"/>
  <c r="I228" i="18"/>
  <c r="J228" i="18"/>
  <c r="K228" i="18" s="1"/>
  <c r="L228" i="18"/>
  <c r="M228" i="18" s="1"/>
  <c r="N228" i="18"/>
  <c r="I229" i="18"/>
  <c r="J229" i="18" s="1"/>
  <c r="K229" i="18" s="1"/>
  <c r="L229" i="18"/>
  <c r="M229" i="18" s="1"/>
  <c r="N229" i="18" s="1"/>
  <c r="I230" i="18"/>
  <c r="J230" i="18" s="1"/>
  <c r="K230" i="18" s="1"/>
  <c r="L230" i="18"/>
  <c r="M230" i="18" s="1"/>
  <c r="N230" i="18" s="1"/>
  <c r="I231" i="18"/>
  <c r="J231" i="18" s="1"/>
  <c r="K231" i="18" s="1"/>
  <c r="L231" i="18"/>
  <c r="M231" i="18"/>
  <c r="N231" i="18" s="1"/>
  <c r="I232" i="18"/>
  <c r="J232" i="18" s="1"/>
  <c r="K232" i="18" s="1"/>
  <c r="L232" i="18"/>
  <c r="M232" i="18" s="1"/>
  <c r="N232" i="18" s="1"/>
  <c r="I233" i="18"/>
  <c r="J233" i="18" s="1"/>
  <c r="K233" i="18" s="1"/>
  <c r="L233" i="18"/>
  <c r="M233" i="18" s="1"/>
  <c r="N233" i="18"/>
  <c r="I234" i="18"/>
  <c r="J234" i="18" s="1"/>
  <c r="K234" i="18" s="1"/>
  <c r="L234" i="18"/>
  <c r="M234" i="18" s="1"/>
  <c r="N234" i="18" s="1"/>
  <c r="I235" i="18"/>
  <c r="J235" i="18" s="1"/>
  <c r="K235" i="18" s="1"/>
  <c r="L235" i="18"/>
  <c r="M235" i="18" s="1"/>
  <c r="N235" i="18" s="1"/>
  <c r="I236" i="18"/>
  <c r="J236" i="18" s="1"/>
  <c r="K236" i="18" s="1"/>
  <c r="L236" i="18"/>
  <c r="M236" i="18" s="1"/>
  <c r="N236" i="18" s="1"/>
  <c r="I237" i="18"/>
  <c r="J237" i="18"/>
  <c r="K237" i="18" s="1"/>
  <c r="L237" i="18"/>
  <c r="M237" i="18" s="1"/>
  <c r="N237" i="18"/>
  <c r="I238" i="18"/>
  <c r="J238" i="18" s="1"/>
  <c r="K238" i="18" s="1"/>
  <c r="L238" i="18"/>
  <c r="M238" i="18" s="1"/>
  <c r="N238" i="18" s="1"/>
  <c r="I239" i="18"/>
  <c r="J239" i="18" s="1"/>
  <c r="K239" i="18"/>
  <c r="L239" i="18"/>
  <c r="M239" i="18"/>
  <c r="N239" i="18"/>
  <c r="I240" i="18"/>
  <c r="J240" i="18"/>
  <c r="K240" i="18"/>
  <c r="L240" i="18"/>
  <c r="M240" i="18" s="1"/>
  <c r="N240" i="18"/>
  <c r="I241" i="18"/>
  <c r="J241" i="18" s="1"/>
  <c r="K241" i="18" s="1"/>
  <c r="L241" i="18"/>
  <c r="M241" i="18" s="1"/>
  <c r="N241" i="18"/>
  <c r="I242" i="18"/>
  <c r="J242" i="18" s="1"/>
  <c r="K242" i="18" s="1"/>
  <c r="L242" i="18"/>
  <c r="M242" i="18" s="1"/>
  <c r="N242" i="18" s="1"/>
  <c r="I243" i="18"/>
  <c r="J243" i="18"/>
  <c r="K243" i="18" s="1"/>
  <c r="L243" i="18"/>
  <c r="M243" i="18"/>
  <c r="N243" i="18"/>
  <c r="I244" i="18"/>
  <c r="J244" i="18" s="1"/>
  <c r="K244" i="18" s="1"/>
  <c r="L244" i="18"/>
  <c r="M244" i="18" s="1"/>
  <c r="N244" i="18" s="1"/>
  <c r="I245" i="18"/>
  <c r="J245" i="18" s="1"/>
  <c r="K245" i="18" s="1"/>
  <c r="L245" i="18"/>
  <c r="M245" i="18" s="1"/>
  <c r="N245" i="18" s="1"/>
  <c r="I246" i="18"/>
  <c r="J246" i="18"/>
  <c r="K246" i="18" s="1"/>
  <c r="L246" i="18"/>
  <c r="M246" i="18"/>
  <c r="N246" i="18" s="1"/>
  <c r="I247" i="18"/>
  <c r="J247" i="18" s="1"/>
  <c r="K247" i="18" s="1"/>
  <c r="L247" i="18"/>
  <c r="M247" i="18" s="1"/>
  <c r="N247" i="18" s="1"/>
  <c r="I248" i="18"/>
  <c r="J248" i="18" s="1"/>
  <c r="K248" i="18" s="1"/>
  <c r="L248" i="18"/>
  <c r="M248" i="18" s="1"/>
  <c r="N248" i="18" s="1"/>
  <c r="I249" i="18"/>
  <c r="J249" i="18" s="1"/>
  <c r="K249" i="18" s="1"/>
  <c r="L249" i="18"/>
  <c r="M249" i="18" s="1"/>
  <c r="N249" i="18"/>
  <c r="I250" i="18"/>
  <c r="J250" i="18" s="1"/>
  <c r="K250" i="18"/>
  <c r="L250" i="18"/>
  <c r="M250" i="18" s="1"/>
  <c r="N250" i="18"/>
  <c r="I251" i="18"/>
  <c r="J251" i="18" s="1"/>
  <c r="K251" i="18" s="1"/>
  <c r="L251" i="18"/>
  <c r="M251" i="18" s="1"/>
  <c r="N251" i="18"/>
  <c r="I252" i="18"/>
  <c r="J252" i="18" s="1"/>
  <c r="K252" i="18" s="1"/>
  <c r="L252" i="18"/>
  <c r="M252" i="18" s="1"/>
  <c r="N252" i="18"/>
  <c r="I253" i="18"/>
  <c r="J253" i="18"/>
  <c r="K253" i="18" s="1"/>
  <c r="L253" i="18"/>
  <c r="M253" i="18" s="1"/>
  <c r="N253" i="18" s="1"/>
  <c r="I254" i="18"/>
  <c r="J254" i="18" s="1"/>
  <c r="K254" i="18" s="1"/>
  <c r="L254" i="18"/>
  <c r="M254" i="18" s="1"/>
  <c r="N254" i="18" s="1"/>
  <c r="I255" i="18"/>
  <c r="J255" i="18" s="1"/>
  <c r="K255" i="18" s="1"/>
  <c r="L255" i="18"/>
  <c r="M255" i="18"/>
  <c r="N255" i="18" s="1"/>
  <c r="I256" i="18"/>
  <c r="J256" i="18" s="1"/>
  <c r="K256" i="18" s="1"/>
  <c r="L256" i="18"/>
  <c r="M256" i="18" s="1"/>
  <c r="N256" i="18"/>
  <c r="I257" i="18"/>
  <c r="J257" i="18" s="1"/>
  <c r="K257" i="18"/>
  <c r="L257" i="18"/>
  <c r="M257" i="18"/>
  <c r="N257" i="18" s="1"/>
  <c r="I258" i="18"/>
  <c r="J258" i="18" s="1"/>
  <c r="K258" i="18" s="1"/>
  <c r="L258" i="18"/>
  <c r="M258" i="18" s="1"/>
  <c r="N258" i="18"/>
  <c r="I259" i="18"/>
  <c r="J259" i="18" s="1"/>
  <c r="K259" i="18" s="1"/>
  <c r="L259" i="18"/>
  <c r="M259" i="18" s="1"/>
  <c r="N259" i="18" s="1"/>
  <c r="I260" i="18"/>
  <c r="J260" i="18"/>
  <c r="K260" i="18"/>
  <c r="L260" i="18"/>
  <c r="M260" i="18" s="1"/>
  <c r="N260" i="18"/>
  <c r="I261" i="18"/>
  <c r="J261" i="18" s="1"/>
  <c r="K261" i="18" s="1"/>
  <c r="L261" i="18"/>
  <c r="M261" i="18" s="1"/>
  <c r="N261" i="18"/>
  <c r="I262" i="18"/>
  <c r="J262" i="18" s="1"/>
  <c r="K262" i="18" s="1"/>
  <c r="L262" i="18"/>
  <c r="M262" i="18" s="1"/>
  <c r="N262" i="18" s="1"/>
  <c r="I263" i="18"/>
  <c r="J263" i="18" s="1"/>
  <c r="K263" i="18"/>
  <c r="L263" i="18"/>
  <c r="M263" i="18" s="1"/>
  <c r="N263" i="18" s="1"/>
  <c r="I264" i="18"/>
  <c r="J264" i="18" s="1"/>
  <c r="K264" i="18" s="1"/>
  <c r="L264" i="18"/>
  <c r="M264" i="18" s="1"/>
  <c r="N264" i="18" s="1"/>
  <c r="I265" i="18"/>
  <c r="J265" i="18" s="1"/>
  <c r="K265" i="18" s="1"/>
  <c r="L265" i="18"/>
  <c r="M265" i="18" s="1"/>
  <c r="N265" i="18"/>
  <c r="I266" i="18"/>
  <c r="J266" i="18" s="1"/>
  <c r="K266" i="18" s="1"/>
  <c r="L266" i="18"/>
  <c r="M266" i="18" s="1"/>
  <c r="N266" i="18"/>
  <c r="I267" i="18"/>
  <c r="J267" i="18" s="1"/>
  <c r="K267" i="18" s="1"/>
  <c r="L267" i="18"/>
  <c r="M267" i="18" s="1"/>
  <c r="N267" i="18" s="1"/>
  <c r="I268" i="18"/>
  <c r="J268" i="18" s="1"/>
  <c r="K268" i="18"/>
  <c r="L268" i="18"/>
  <c r="M268" i="18" s="1"/>
  <c r="N268" i="18" s="1"/>
  <c r="I269" i="18"/>
  <c r="J269" i="18"/>
  <c r="K269" i="18" s="1"/>
  <c r="L269" i="18"/>
  <c r="M269" i="18" s="1"/>
  <c r="N269" i="18"/>
  <c r="I270" i="18"/>
  <c r="J270" i="18"/>
  <c r="K270" i="18" s="1"/>
  <c r="L270" i="18"/>
  <c r="M270" i="18" s="1"/>
  <c r="N270" i="18" s="1"/>
  <c r="I271" i="18"/>
  <c r="J271" i="18"/>
  <c r="K271" i="18"/>
  <c r="L271" i="18"/>
  <c r="M271" i="18" s="1"/>
  <c r="N271" i="18"/>
  <c r="I272" i="18"/>
  <c r="J272" i="18" s="1"/>
  <c r="K272" i="18" s="1"/>
  <c r="L272" i="18"/>
  <c r="M272" i="18"/>
  <c r="N272" i="18" s="1"/>
  <c r="I273" i="18"/>
  <c r="J273" i="18" s="1"/>
  <c r="K273" i="18" s="1"/>
  <c r="L273" i="18"/>
  <c r="M273" i="18"/>
  <c r="N273" i="18"/>
  <c r="I274" i="18"/>
  <c r="J274" i="18" s="1"/>
  <c r="K274" i="18" s="1"/>
  <c r="L274" i="18"/>
  <c r="M274" i="18" s="1"/>
  <c r="N274" i="18" s="1"/>
  <c r="I275" i="18"/>
  <c r="J275" i="18"/>
  <c r="K275" i="18"/>
  <c r="L275" i="18"/>
  <c r="M275" i="18" s="1"/>
  <c r="N275" i="18"/>
  <c r="I276" i="18"/>
  <c r="J276" i="18" s="1"/>
  <c r="K276" i="18" s="1"/>
  <c r="L276" i="18"/>
  <c r="M276" i="18"/>
  <c r="N276" i="18"/>
  <c r="I277" i="18"/>
  <c r="J277" i="18"/>
  <c r="K277" i="18"/>
  <c r="L277" i="18"/>
  <c r="M277" i="18" s="1"/>
  <c r="N277" i="18" s="1"/>
  <c r="I278" i="18"/>
  <c r="J278" i="18"/>
  <c r="K278" i="18" s="1"/>
  <c r="L278" i="18"/>
  <c r="M278" i="18"/>
  <c r="N278" i="18" s="1"/>
  <c r="I279" i="18"/>
  <c r="J279" i="18" s="1"/>
  <c r="K279" i="18" s="1"/>
  <c r="L279" i="18"/>
  <c r="M279" i="18"/>
  <c r="N279" i="18" s="1"/>
  <c r="I280" i="18"/>
  <c r="J280" i="18" s="1"/>
  <c r="K280" i="18" s="1"/>
  <c r="L280" i="18"/>
  <c r="M280" i="18" s="1"/>
  <c r="N280" i="18" s="1"/>
  <c r="I281" i="18"/>
  <c r="J281" i="18"/>
  <c r="K281" i="18" s="1"/>
  <c r="L281" i="18"/>
  <c r="M281" i="18" s="1"/>
  <c r="N281" i="18"/>
  <c r="I282" i="18"/>
  <c r="J282" i="18"/>
  <c r="K282" i="18" s="1"/>
  <c r="L282" i="18"/>
  <c r="M282" i="18" s="1"/>
  <c r="N282" i="18" s="1"/>
  <c r="I283" i="18"/>
  <c r="J283" i="18"/>
  <c r="K283" i="18" s="1"/>
  <c r="L283" i="18"/>
  <c r="M283" i="18" s="1"/>
  <c r="N283" i="18"/>
  <c r="I284" i="18"/>
  <c r="J284" i="18" s="1"/>
  <c r="K284" i="18" s="1"/>
  <c r="L284" i="18"/>
  <c r="M284" i="18" s="1"/>
  <c r="N284" i="18" s="1"/>
  <c r="I285" i="18"/>
  <c r="J285" i="18" s="1"/>
  <c r="K285" i="18" s="1"/>
  <c r="L285" i="18"/>
  <c r="M285" i="18"/>
  <c r="N285" i="18" s="1"/>
  <c r="I286" i="18"/>
  <c r="J286" i="18" s="1"/>
  <c r="K286" i="18"/>
  <c r="L286" i="18"/>
  <c r="M286" i="18" s="1"/>
  <c r="N286" i="18"/>
  <c r="I287" i="18"/>
  <c r="J287" i="18"/>
  <c r="K287" i="18"/>
  <c r="L287" i="18"/>
  <c r="M287" i="18"/>
  <c r="N287" i="18" s="1"/>
  <c r="I288" i="18"/>
  <c r="J288" i="18" s="1"/>
  <c r="K288" i="18"/>
  <c r="L288" i="18"/>
  <c r="M288" i="18"/>
  <c r="N288" i="18"/>
  <c r="I289" i="18"/>
  <c r="J289" i="18" s="1"/>
  <c r="K289" i="18"/>
  <c r="L289" i="18"/>
  <c r="M289" i="18" s="1"/>
  <c r="N289" i="18" s="1"/>
  <c r="I290" i="18"/>
  <c r="J290" i="18"/>
  <c r="K290" i="18"/>
  <c r="L290" i="18"/>
  <c r="M290" i="18"/>
  <c r="N290" i="18"/>
  <c r="I291" i="18"/>
  <c r="J291" i="18"/>
  <c r="K291" i="18"/>
  <c r="L291" i="18"/>
  <c r="M291" i="18"/>
  <c r="N291" i="18"/>
  <c r="I292" i="18"/>
  <c r="J292" i="18"/>
  <c r="K292" i="18"/>
  <c r="L292" i="18"/>
  <c r="M292" i="18" s="1"/>
  <c r="N292" i="18"/>
  <c r="I293" i="18"/>
  <c r="J293" i="18"/>
  <c r="K293" i="18"/>
  <c r="L293" i="18"/>
  <c r="M293" i="18"/>
  <c r="N293" i="18"/>
  <c r="I294" i="18"/>
  <c r="J294" i="18"/>
  <c r="K294" i="18" s="1"/>
  <c r="L294" i="18"/>
  <c r="M294" i="18"/>
  <c r="N294" i="18" s="1"/>
  <c r="I295" i="18"/>
  <c r="J295" i="18"/>
  <c r="K295" i="18" s="1"/>
  <c r="L295" i="18"/>
  <c r="M295" i="18" s="1"/>
  <c r="N295" i="18"/>
  <c r="I296" i="18"/>
  <c r="J296" i="18"/>
  <c r="K296" i="18"/>
  <c r="L296" i="18"/>
  <c r="M296" i="18" s="1"/>
  <c r="N296" i="18"/>
  <c r="I297" i="18"/>
  <c r="J297" i="18"/>
  <c r="K297" i="18"/>
  <c r="L297" i="18"/>
  <c r="M297" i="18"/>
  <c r="N297" i="18"/>
  <c r="I298" i="18"/>
  <c r="J298" i="18"/>
  <c r="K298" i="18"/>
  <c r="L298" i="18"/>
  <c r="M298" i="18" s="1"/>
  <c r="N298" i="18"/>
  <c r="I299" i="18"/>
  <c r="J299" i="18"/>
  <c r="K299" i="18" s="1"/>
  <c r="L299" i="18"/>
  <c r="M299" i="18" s="1"/>
  <c r="N299" i="18" s="1"/>
  <c r="I300" i="18"/>
  <c r="J300" i="18"/>
  <c r="K300" i="18"/>
  <c r="L300" i="18"/>
  <c r="M300" i="18" s="1"/>
  <c r="N300" i="18"/>
  <c r="I301" i="18"/>
  <c r="J301" i="18" s="1"/>
  <c r="K301" i="18" s="1"/>
  <c r="L301" i="18"/>
  <c r="M301" i="18" s="1"/>
  <c r="N301" i="18"/>
  <c r="I302" i="18"/>
  <c r="J302" i="18" s="1"/>
  <c r="K302" i="18"/>
  <c r="L302" i="18"/>
  <c r="M302" i="18" s="1"/>
  <c r="N302" i="18" s="1"/>
  <c r="I303" i="18"/>
  <c r="J303" i="18"/>
  <c r="K303" i="18"/>
  <c r="L303" i="18"/>
  <c r="M303" i="18"/>
  <c r="N303" i="18" s="1"/>
  <c r="I304" i="18"/>
  <c r="J304" i="18"/>
  <c r="K304" i="18" s="1"/>
  <c r="L304" i="18"/>
  <c r="M304" i="18" s="1"/>
  <c r="N304" i="18" s="1"/>
  <c r="I305" i="18"/>
  <c r="J305" i="18"/>
  <c r="K305" i="18" s="1"/>
  <c r="L305" i="18"/>
  <c r="M305" i="18"/>
  <c r="N305" i="18" s="1"/>
  <c r="I306" i="18"/>
  <c r="J306" i="18" s="1"/>
  <c r="K306" i="18" s="1"/>
  <c r="L306" i="18"/>
  <c r="M306" i="18"/>
  <c r="N306" i="18"/>
  <c r="I307" i="18"/>
  <c r="J307" i="18"/>
  <c r="K307" i="18"/>
  <c r="L307" i="18"/>
  <c r="M307" i="18" s="1"/>
  <c r="N307" i="18"/>
  <c r="I308" i="18"/>
  <c r="J308" i="18" s="1"/>
  <c r="K308" i="18"/>
  <c r="L308" i="18"/>
  <c r="M308" i="18"/>
  <c r="N308" i="18"/>
  <c r="I309" i="18"/>
  <c r="J309" i="18"/>
  <c r="K309" i="18"/>
  <c r="L309" i="18"/>
  <c r="M309" i="18" s="1"/>
  <c r="N309" i="18" s="1"/>
  <c r="I310" i="18"/>
  <c r="J310" i="18"/>
  <c r="K310" i="18" s="1"/>
  <c r="L310" i="18"/>
  <c r="M310" i="18" s="1"/>
  <c r="N310" i="18" s="1"/>
  <c r="I311" i="18"/>
  <c r="J311" i="18" s="1"/>
  <c r="K311" i="18" s="1"/>
  <c r="L311" i="18"/>
  <c r="M311" i="18" s="1"/>
  <c r="N311" i="18"/>
  <c r="I312" i="18"/>
  <c r="J312" i="18" s="1"/>
  <c r="K312" i="18"/>
  <c r="L312" i="18"/>
  <c r="M312" i="18"/>
  <c r="N312" i="18"/>
  <c r="I313" i="18"/>
  <c r="J313" i="18"/>
  <c r="K313" i="18"/>
  <c r="L313" i="18"/>
  <c r="M313" i="18" s="1"/>
  <c r="N313" i="18"/>
  <c r="I314" i="18"/>
  <c r="J314" i="18" s="1"/>
  <c r="K314" i="18" s="1"/>
  <c r="L314" i="18"/>
  <c r="M314" i="18" s="1"/>
  <c r="N314" i="18" s="1"/>
  <c r="I315" i="18"/>
  <c r="J315" i="18"/>
  <c r="K315" i="18"/>
  <c r="L315" i="18"/>
  <c r="M315" i="18"/>
  <c r="N315" i="18"/>
  <c r="I316" i="18"/>
  <c r="J316" i="18" s="1"/>
  <c r="K316" i="18" s="1"/>
  <c r="L316" i="18"/>
  <c r="M316" i="18" s="1"/>
  <c r="N316" i="18"/>
  <c r="I317" i="18"/>
  <c r="J317" i="18" s="1"/>
  <c r="K317" i="18"/>
  <c r="L317" i="18"/>
  <c r="M317" i="18"/>
  <c r="N317" i="18"/>
  <c r="I318" i="18"/>
  <c r="J318" i="18"/>
  <c r="K318" i="18"/>
  <c r="L318" i="18"/>
  <c r="M318" i="18"/>
  <c r="N318" i="18" s="1"/>
  <c r="I319" i="18"/>
  <c r="J319" i="18"/>
  <c r="K319" i="18" s="1"/>
  <c r="L319" i="18"/>
  <c r="M319" i="18" s="1"/>
  <c r="N319" i="18" s="1"/>
  <c r="I320" i="18"/>
  <c r="J320" i="18"/>
  <c r="K320" i="18"/>
  <c r="L320" i="18"/>
  <c r="M320" i="18"/>
  <c r="N320" i="18" s="1"/>
  <c r="I321" i="18"/>
  <c r="J321" i="18"/>
  <c r="K321" i="18"/>
  <c r="L321" i="18"/>
  <c r="M321" i="18"/>
  <c r="N321" i="18"/>
  <c r="I322" i="18"/>
  <c r="J322" i="18"/>
  <c r="K322" i="18" s="1"/>
  <c r="L322" i="18"/>
  <c r="M322" i="18" s="1"/>
  <c r="N322" i="18"/>
  <c r="I323" i="18"/>
  <c r="J323" i="18"/>
  <c r="K323" i="18"/>
  <c r="L323" i="18"/>
  <c r="M323" i="18" s="1"/>
  <c r="N323" i="18"/>
  <c r="I324" i="18"/>
  <c r="J324" i="18"/>
  <c r="K324" i="18"/>
  <c r="L324" i="18"/>
  <c r="M324" i="18" s="1"/>
  <c r="N324" i="18" s="1"/>
  <c r="I325" i="18"/>
  <c r="J325" i="18"/>
  <c r="K325" i="18" s="1"/>
  <c r="L325" i="18"/>
  <c r="M325" i="18" s="1"/>
  <c r="N325" i="18" s="1"/>
  <c r="I326" i="18"/>
  <c r="J326" i="18"/>
  <c r="K326" i="18" s="1"/>
  <c r="L326" i="18"/>
  <c r="M326" i="18" s="1"/>
  <c r="N326" i="18"/>
  <c r="I327" i="18"/>
  <c r="J327" i="18"/>
  <c r="K327" i="18"/>
  <c r="L327" i="18"/>
  <c r="M327" i="18"/>
  <c r="N327" i="18" s="1"/>
  <c r="I328" i="18"/>
  <c r="J328" i="18"/>
  <c r="K328" i="18"/>
  <c r="L328" i="18"/>
  <c r="M328" i="18" s="1"/>
  <c r="N328" i="18"/>
  <c r="I329" i="18"/>
  <c r="J329" i="18" s="1"/>
  <c r="K329" i="18" s="1"/>
  <c r="L329" i="18"/>
  <c r="M329" i="18" s="1"/>
  <c r="N329" i="18" s="1"/>
  <c r="I330" i="18"/>
  <c r="J330" i="18"/>
  <c r="K330" i="18"/>
  <c r="L330" i="18"/>
  <c r="M330" i="18"/>
  <c r="N330" i="18"/>
  <c r="I331" i="18"/>
  <c r="J331" i="18"/>
  <c r="K331" i="18"/>
  <c r="L331" i="18"/>
  <c r="M331" i="18" s="1"/>
  <c r="N331" i="18" s="1"/>
  <c r="I332" i="18"/>
  <c r="J332" i="18"/>
  <c r="K332" i="18"/>
  <c r="L332" i="18"/>
  <c r="M332" i="18" s="1"/>
  <c r="N332" i="18" s="1"/>
  <c r="I333" i="18"/>
  <c r="J333" i="18"/>
  <c r="K333" i="18"/>
  <c r="L333" i="18"/>
  <c r="M333" i="18" s="1"/>
  <c r="N333" i="18" s="1"/>
  <c r="I334" i="18"/>
  <c r="J334" i="18" s="1"/>
  <c r="K334" i="18" s="1"/>
  <c r="L334" i="18"/>
  <c r="M334" i="18" s="1"/>
  <c r="N334" i="18"/>
  <c r="I335" i="18"/>
  <c r="J335" i="18"/>
  <c r="K335" i="18"/>
  <c r="L335" i="18"/>
  <c r="M335" i="18" s="1"/>
  <c r="N335" i="18"/>
  <c r="I336" i="18"/>
  <c r="J336" i="18"/>
  <c r="K336" i="18"/>
  <c r="L336" i="18"/>
  <c r="M336" i="18"/>
  <c r="N336" i="18" s="1"/>
  <c r="I337" i="18"/>
  <c r="J337" i="18" s="1"/>
  <c r="K337" i="18" s="1"/>
  <c r="L337" i="18"/>
  <c r="M337" i="18" s="1"/>
  <c r="N337" i="18"/>
  <c r="I338" i="18"/>
  <c r="J338" i="18" s="1"/>
  <c r="K338" i="18" s="1"/>
  <c r="L338" i="18"/>
  <c r="M338" i="18" s="1"/>
  <c r="N338" i="18"/>
  <c r="I339" i="18"/>
  <c r="J339" i="18"/>
  <c r="K339" i="18"/>
  <c r="L339" i="18"/>
  <c r="M339" i="18"/>
  <c r="N339" i="18"/>
  <c r="I340" i="18"/>
  <c r="J340" i="18"/>
  <c r="K340" i="18"/>
  <c r="L340" i="18"/>
  <c r="M340" i="18" s="1"/>
  <c r="N340" i="18"/>
  <c r="I341" i="18"/>
  <c r="J341" i="18"/>
  <c r="K341" i="18"/>
  <c r="L341" i="18"/>
  <c r="M341" i="18" s="1"/>
  <c r="N341" i="18" s="1"/>
  <c r="I342" i="18"/>
  <c r="J342" i="18"/>
  <c r="K342" i="18"/>
  <c r="L342" i="18"/>
  <c r="M342" i="18"/>
  <c r="N342" i="18"/>
  <c r="I343" i="18"/>
  <c r="J343" i="18"/>
  <c r="K343" i="18" s="1"/>
  <c r="L343" i="18"/>
  <c r="M343" i="18" s="1"/>
  <c r="N343" i="18" s="1"/>
  <c r="I344" i="18"/>
  <c r="J344" i="18"/>
  <c r="K344" i="18" s="1"/>
  <c r="L344" i="18"/>
  <c r="M344" i="18"/>
  <c r="N344" i="18"/>
  <c r="I345" i="18"/>
  <c r="J345" i="18"/>
  <c r="K345" i="18"/>
  <c r="L345" i="18"/>
  <c r="M345" i="18"/>
  <c r="N345" i="18"/>
  <c r="I346" i="18"/>
  <c r="J346" i="18"/>
  <c r="K346" i="18"/>
  <c r="L346" i="18"/>
  <c r="M346" i="18" s="1"/>
  <c r="N346" i="18" s="1"/>
  <c r="I347" i="18"/>
  <c r="J347" i="18" s="1"/>
  <c r="K347" i="18"/>
  <c r="L347" i="18"/>
  <c r="M347" i="18"/>
  <c r="N347" i="18" s="1"/>
  <c r="I348" i="18"/>
  <c r="J348" i="18"/>
  <c r="K348" i="18" s="1"/>
  <c r="L348" i="18"/>
  <c r="M348" i="18"/>
  <c r="N348" i="18"/>
  <c r="I349" i="18"/>
  <c r="J349" i="18"/>
  <c r="K349" i="18" s="1"/>
  <c r="L349" i="18"/>
  <c r="M349" i="18" s="1"/>
  <c r="N349" i="18"/>
  <c r="I350" i="18"/>
  <c r="J350" i="18"/>
  <c r="K350" i="18"/>
  <c r="L350" i="18"/>
  <c r="M350" i="18" s="1"/>
  <c r="N350" i="18" s="1"/>
  <c r="I351" i="18"/>
  <c r="J351" i="18"/>
  <c r="K351" i="18"/>
  <c r="L351" i="18"/>
  <c r="M351" i="18"/>
  <c r="N351" i="18"/>
  <c r="I352" i="18"/>
  <c r="J352" i="18" s="1"/>
  <c r="K352" i="18"/>
  <c r="L352" i="18"/>
  <c r="M352" i="18" s="1"/>
  <c r="N352" i="18" s="1"/>
  <c r="I353" i="18"/>
  <c r="J353" i="18" s="1"/>
  <c r="K353" i="18"/>
  <c r="L353" i="18"/>
  <c r="M353" i="18"/>
  <c r="N353" i="18" s="1"/>
  <c r="I354" i="18"/>
  <c r="J354" i="18"/>
  <c r="K354" i="18"/>
  <c r="L354" i="18"/>
  <c r="M354" i="18" s="1"/>
  <c r="N354" i="18" s="1"/>
  <c r="I355" i="18"/>
  <c r="J355" i="18"/>
  <c r="K355" i="18" s="1"/>
  <c r="L355" i="18"/>
  <c r="M355" i="18" s="1"/>
  <c r="N355" i="18" s="1"/>
  <c r="I356" i="18"/>
  <c r="J356" i="18" s="1"/>
  <c r="K356" i="18" s="1"/>
  <c r="L356" i="18"/>
  <c r="M356" i="18"/>
  <c r="N356" i="18"/>
  <c r="I357" i="18"/>
  <c r="J357" i="18"/>
  <c r="K357" i="18"/>
  <c r="L357" i="18"/>
  <c r="M357" i="18"/>
  <c r="N357" i="18" s="1"/>
  <c r="I358" i="18"/>
  <c r="J358" i="18"/>
  <c r="K358" i="18" s="1"/>
  <c r="L358" i="18"/>
  <c r="M358" i="18" s="1"/>
  <c r="N358" i="18"/>
  <c r="I359" i="18"/>
  <c r="J359" i="18" s="1"/>
  <c r="K359" i="18" s="1"/>
  <c r="L359" i="18"/>
  <c r="M359" i="18"/>
  <c r="N359" i="18"/>
  <c r="I360" i="18"/>
  <c r="J360" i="18" s="1"/>
  <c r="K360" i="18"/>
  <c r="L360" i="18"/>
  <c r="M360" i="18"/>
  <c r="N360" i="18"/>
  <c r="I361" i="18"/>
  <c r="J361" i="18"/>
  <c r="K361" i="18" s="1"/>
  <c r="L361" i="18"/>
  <c r="M361" i="18" s="1"/>
  <c r="N361" i="18"/>
  <c r="I362" i="18"/>
  <c r="J362" i="18"/>
  <c r="K362" i="18"/>
  <c r="L362" i="18"/>
  <c r="M362" i="18" s="1"/>
  <c r="N362" i="18"/>
  <c r="I363" i="18"/>
  <c r="J363" i="18"/>
  <c r="K363" i="18"/>
  <c r="L363" i="18"/>
  <c r="M363" i="18"/>
  <c r="N363" i="18"/>
  <c r="I364" i="18"/>
  <c r="J364" i="18"/>
  <c r="K364" i="18"/>
  <c r="L364" i="18"/>
  <c r="M364" i="18" s="1"/>
  <c r="N364" i="18" s="1"/>
  <c r="I365" i="18"/>
  <c r="J365" i="18" s="1"/>
  <c r="K365" i="18" s="1"/>
  <c r="L365" i="18"/>
  <c r="M365" i="18" s="1"/>
  <c r="N365" i="18" s="1"/>
  <c r="I366" i="18"/>
  <c r="J366" i="18" s="1"/>
  <c r="K366" i="18" s="1"/>
  <c r="L366" i="18"/>
  <c r="M366" i="18" s="1"/>
  <c r="N366" i="18" s="1"/>
  <c r="I367" i="18"/>
  <c r="J367" i="18"/>
  <c r="K367" i="18"/>
  <c r="L367" i="18"/>
  <c r="M367" i="18" s="1"/>
  <c r="N367" i="18"/>
  <c r="I368" i="18"/>
  <c r="J368" i="18" s="1"/>
  <c r="K368" i="18" s="1"/>
  <c r="L368" i="18"/>
  <c r="M368" i="18"/>
  <c r="N368" i="18" s="1"/>
  <c r="I369" i="18"/>
  <c r="J369" i="18"/>
  <c r="K369" i="18"/>
  <c r="L369" i="18"/>
  <c r="M369" i="18"/>
  <c r="N369" i="18"/>
  <c r="I370" i="18"/>
  <c r="J370" i="18" s="1"/>
  <c r="K370" i="18" s="1"/>
  <c r="L370" i="18"/>
  <c r="M370" i="18" s="1"/>
  <c r="N370" i="18"/>
  <c r="I371" i="18"/>
  <c r="J371" i="18" s="1"/>
  <c r="K371" i="18"/>
  <c r="L371" i="18"/>
  <c r="M371" i="18"/>
  <c r="N371" i="18" s="1"/>
  <c r="I372" i="18"/>
  <c r="J372" i="18"/>
  <c r="K372" i="18"/>
  <c r="L372" i="18"/>
  <c r="M372" i="18"/>
  <c r="N372" i="18" s="1"/>
  <c r="I373" i="18"/>
  <c r="J373" i="18"/>
  <c r="K373" i="18" s="1"/>
  <c r="L373" i="18"/>
  <c r="M373" i="18" s="1"/>
  <c r="N373" i="18"/>
  <c r="I374" i="18"/>
  <c r="J374" i="18"/>
  <c r="K374" i="18"/>
  <c r="L374" i="18"/>
  <c r="M374" i="18"/>
  <c r="N374" i="18"/>
  <c r="I375" i="18"/>
  <c r="J375" i="18"/>
  <c r="K375" i="18"/>
  <c r="L375" i="18"/>
  <c r="M375" i="18" s="1"/>
  <c r="N375" i="18" s="1"/>
  <c r="I376" i="18"/>
  <c r="J376" i="18"/>
  <c r="K376" i="18"/>
  <c r="L376" i="18"/>
  <c r="M376" i="18" s="1"/>
  <c r="N376" i="18"/>
  <c r="I377" i="18"/>
  <c r="J377" i="18"/>
  <c r="K377" i="18" s="1"/>
  <c r="L377" i="18"/>
  <c r="M377" i="18"/>
  <c r="N377" i="18"/>
  <c r="I378" i="18"/>
  <c r="J378" i="18"/>
  <c r="K378" i="18"/>
  <c r="L378" i="18"/>
  <c r="M378" i="18" s="1"/>
  <c r="N378" i="18" s="1"/>
  <c r="I379" i="18"/>
  <c r="J379" i="18"/>
  <c r="K379" i="18" s="1"/>
  <c r="L379" i="18"/>
  <c r="M379" i="18" s="1"/>
  <c r="N379" i="18" s="1"/>
  <c r="I380" i="18"/>
  <c r="J380" i="18"/>
  <c r="K380" i="18"/>
  <c r="L380" i="18"/>
  <c r="M380" i="18"/>
  <c r="N380" i="18" s="1"/>
  <c r="I381" i="18"/>
  <c r="J381" i="18"/>
  <c r="K381" i="18"/>
  <c r="L381" i="18"/>
  <c r="M381" i="18"/>
  <c r="N381" i="18"/>
  <c r="I382" i="18"/>
  <c r="J382" i="18" s="1"/>
  <c r="K382" i="18" s="1"/>
  <c r="L382" i="18"/>
  <c r="M382" i="18" s="1"/>
  <c r="N382" i="18"/>
  <c r="I383" i="18"/>
  <c r="J383" i="18"/>
  <c r="K383" i="18"/>
  <c r="L383" i="18"/>
  <c r="M383" i="18" s="1"/>
  <c r="N383" i="18"/>
  <c r="I384" i="18"/>
  <c r="J384" i="18"/>
  <c r="K384" i="18" s="1"/>
  <c r="L384" i="18"/>
  <c r="M384" i="18"/>
  <c r="N384" i="18" s="1"/>
  <c r="I385" i="18"/>
  <c r="J385" i="18"/>
  <c r="K385" i="18"/>
  <c r="L385" i="18"/>
  <c r="M385" i="18" s="1"/>
  <c r="N385" i="18"/>
  <c r="I386" i="18"/>
  <c r="J386" i="18" s="1"/>
  <c r="K386" i="18"/>
  <c r="L386" i="18"/>
  <c r="M386" i="18"/>
  <c r="N386" i="18"/>
  <c r="I387" i="18"/>
  <c r="J387" i="18"/>
  <c r="K387" i="18"/>
  <c r="L387" i="18"/>
  <c r="M387" i="18" s="1"/>
  <c r="N387" i="18"/>
  <c r="I388" i="18"/>
  <c r="J388" i="18"/>
  <c r="K388" i="18"/>
  <c r="L388" i="18"/>
  <c r="M388" i="18" s="1"/>
  <c r="N388" i="18"/>
  <c r="I389" i="18"/>
  <c r="J389" i="18"/>
  <c r="K389" i="18"/>
  <c r="L389" i="18"/>
  <c r="M389" i="18" s="1"/>
  <c r="N389" i="18" s="1"/>
  <c r="I390" i="18"/>
  <c r="J390" i="18" s="1"/>
  <c r="K390" i="18" s="1"/>
  <c r="L390" i="18"/>
  <c r="M390" i="18" s="1"/>
  <c r="N390" i="18" s="1"/>
  <c r="I391" i="18"/>
  <c r="J391" i="18"/>
  <c r="K391" i="18" s="1"/>
  <c r="L391" i="18"/>
  <c r="M391" i="18" s="1"/>
  <c r="N391" i="18"/>
  <c r="I392" i="18"/>
  <c r="J392" i="18" s="1"/>
  <c r="K392" i="18" s="1"/>
  <c r="L392" i="18"/>
  <c r="M392" i="18"/>
  <c r="N392" i="18" s="1"/>
  <c r="I393" i="18"/>
  <c r="J393" i="18" s="1"/>
  <c r="K393" i="18" s="1"/>
  <c r="L393" i="18"/>
  <c r="M393" i="18"/>
  <c r="N393" i="18" s="1"/>
  <c r="I394" i="18"/>
  <c r="J394" i="18" s="1"/>
  <c r="K394" i="18" s="1"/>
  <c r="L394" i="18"/>
  <c r="M394" i="18"/>
  <c r="N394" i="18"/>
  <c r="I395" i="18"/>
  <c r="J395" i="18" s="1"/>
  <c r="K395" i="18" s="1"/>
  <c r="L395" i="18"/>
  <c r="M395" i="18"/>
  <c r="N395" i="18"/>
  <c r="I396" i="18"/>
  <c r="J396" i="18" s="1"/>
  <c r="K396" i="18" s="1"/>
  <c r="L396" i="18"/>
  <c r="M396" i="18"/>
  <c r="N396" i="18" s="1"/>
  <c r="I397" i="18"/>
  <c r="J397" i="18" s="1"/>
  <c r="K397" i="18"/>
  <c r="L397" i="18"/>
  <c r="M397" i="18"/>
  <c r="N397" i="18" s="1"/>
  <c r="I398" i="18"/>
  <c r="J398" i="18" s="1"/>
  <c r="K398" i="18" s="1"/>
  <c r="L398" i="18"/>
  <c r="M398" i="18"/>
  <c r="N398" i="18" s="1"/>
  <c r="I399" i="18"/>
  <c r="J399" i="18"/>
  <c r="K399" i="18"/>
  <c r="L399" i="18"/>
  <c r="M399" i="18"/>
  <c r="N399" i="18" s="1"/>
  <c r="I400" i="18"/>
  <c r="J400" i="18"/>
  <c r="K400" i="18"/>
  <c r="L400" i="18"/>
  <c r="M400" i="18" s="1"/>
  <c r="N400" i="18"/>
  <c r="I17" i="18"/>
  <c r="J17" i="18" s="1"/>
  <c r="K17" i="18" s="1"/>
  <c r="L17" i="18"/>
  <c r="M17" i="18" s="1"/>
  <c r="N17" i="18"/>
  <c r="I18" i="18"/>
  <c r="J18" i="18"/>
  <c r="K18" i="18" s="1"/>
  <c r="L18" i="18"/>
  <c r="M18" i="18" s="1"/>
  <c r="N18" i="18" s="1"/>
  <c r="I19" i="18"/>
  <c r="J19" i="18" s="1"/>
  <c r="K19" i="18" s="1"/>
  <c r="L19" i="18"/>
  <c r="M19" i="18" s="1"/>
  <c r="N19" i="18"/>
  <c r="I20" i="18"/>
  <c r="J20" i="18" s="1"/>
  <c r="K20" i="18" s="1"/>
  <c r="L20" i="18"/>
  <c r="M20" i="18" s="1"/>
  <c r="N20" i="18"/>
  <c r="I21" i="18"/>
  <c r="J21" i="18" s="1"/>
  <c r="K21" i="18" s="1"/>
  <c r="L21" i="18"/>
  <c r="M21" i="18" s="1"/>
  <c r="N21" i="18" s="1"/>
  <c r="I22" i="18"/>
  <c r="J22" i="18" s="1"/>
  <c r="K22" i="18" s="1"/>
  <c r="L22" i="18"/>
  <c r="M22" i="18" s="1"/>
  <c r="N22" i="18"/>
  <c r="I23" i="18"/>
  <c r="J23" i="18"/>
  <c r="K23" i="18" s="1"/>
  <c r="L23" i="18"/>
  <c r="M23" i="18" s="1"/>
  <c r="N23" i="18"/>
  <c r="I24" i="18"/>
  <c r="J24" i="18" s="1"/>
  <c r="K24" i="18" s="1"/>
  <c r="L24" i="18"/>
  <c r="M24" i="18" s="1"/>
  <c r="N24" i="18" s="1"/>
  <c r="I25" i="18"/>
  <c r="J25" i="18" s="1"/>
  <c r="K25" i="18" s="1"/>
  <c r="L25" i="18"/>
  <c r="M25" i="18" s="1"/>
  <c r="N25" i="18" s="1"/>
  <c r="I26" i="18"/>
  <c r="J26" i="18"/>
  <c r="K26" i="18" s="1"/>
  <c r="L26" i="18"/>
  <c r="M26" i="18" s="1"/>
  <c r="N26" i="18"/>
  <c r="I27" i="18"/>
  <c r="J27" i="18"/>
  <c r="K27" i="18" s="1"/>
  <c r="L27" i="18"/>
  <c r="M27" i="18" s="1"/>
  <c r="N27" i="18" s="1"/>
  <c r="I28" i="18"/>
  <c r="J28" i="18" s="1"/>
  <c r="K28" i="18" s="1"/>
  <c r="L28" i="18"/>
  <c r="M28" i="18"/>
  <c r="N28" i="18"/>
  <c r="I29" i="18"/>
  <c r="J29" i="18"/>
  <c r="K29" i="18" s="1"/>
  <c r="L29" i="18"/>
  <c r="M29" i="18" s="1"/>
  <c r="N29" i="18"/>
  <c r="I30" i="18"/>
  <c r="J30" i="18" s="1"/>
  <c r="K30" i="18" s="1"/>
  <c r="L30" i="18"/>
  <c r="M30" i="18" s="1"/>
  <c r="N30" i="18" s="1"/>
  <c r="I31" i="18"/>
  <c r="J31" i="18" s="1"/>
  <c r="K31" i="18" s="1"/>
  <c r="L31" i="18"/>
  <c r="M31" i="18" s="1"/>
  <c r="N31" i="18" s="1"/>
  <c r="I32" i="18"/>
  <c r="J32" i="18" s="1"/>
  <c r="K32" i="18" s="1"/>
  <c r="L32" i="18"/>
  <c r="M32" i="18"/>
  <c r="N32" i="18"/>
  <c r="I33" i="18"/>
  <c r="J33" i="18" s="1"/>
  <c r="K33" i="18" s="1"/>
  <c r="L33" i="18"/>
  <c r="M33" i="18" s="1"/>
  <c r="N33" i="18" s="1"/>
  <c r="I34" i="18"/>
  <c r="J34" i="18" s="1"/>
  <c r="K34" i="18" s="1"/>
  <c r="L34" i="18"/>
  <c r="M34" i="18" s="1"/>
  <c r="N34" i="18"/>
  <c r="I35" i="18"/>
  <c r="J35" i="18" s="1"/>
  <c r="K35" i="18" s="1"/>
  <c r="L35" i="18"/>
  <c r="M35" i="18" s="1"/>
  <c r="N35" i="18"/>
  <c r="I36" i="18"/>
  <c r="J36" i="18"/>
  <c r="K36" i="18" s="1"/>
  <c r="L36" i="18"/>
  <c r="M36" i="18" s="1"/>
  <c r="N36" i="18" s="1"/>
  <c r="I37" i="18"/>
  <c r="J37" i="18" s="1"/>
  <c r="K37" i="18" s="1"/>
  <c r="L37" i="18"/>
  <c r="M37" i="18" s="1"/>
  <c r="N37" i="18" s="1"/>
  <c r="I38" i="18"/>
  <c r="J38" i="18"/>
  <c r="K38" i="18" s="1"/>
  <c r="L38" i="18"/>
  <c r="M38" i="18" s="1"/>
  <c r="N38" i="18"/>
  <c r="I39" i="18"/>
  <c r="J39" i="18" s="1"/>
  <c r="K39" i="18" s="1"/>
  <c r="L39" i="18"/>
  <c r="M39" i="18" s="1"/>
  <c r="N39" i="18" s="1"/>
  <c r="I40" i="18"/>
  <c r="J40" i="18" s="1"/>
  <c r="K40" i="18" s="1"/>
  <c r="L40" i="18"/>
  <c r="M40" i="18"/>
  <c r="N40" i="18"/>
  <c r="I41" i="18"/>
  <c r="J41" i="18" s="1"/>
  <c r="K41" i="18" s="1"/>
  <c r="L41" i="18"/>
  <c r="M41" i="18"/>
  <c r="N41" i="18"/>
  <c r="I42" i="18"/>
  <c r="J42" i="18"/>
  <c r="K42" i="18" s="1"/>
  <c r="L42" i="18"/>
  <c r="M42" i="18" s="1"/>
  <c r="N42" i="18" s="1"/>
  <c r="I43" i="18"/>
  <c r="J43" i="18" s="1"/>
  <c r="K43" i="18" s="1"/>
  <c r="L43" i="18"/>
  <c r="M43" i="18" s="1"/>
  <c r="N43" i="18" s="1"/>
  <c r="I44" i="18"/>
  <c r="J44" i="18" s="1"/>
  <c r="K44" i="18" s="1"/>
  <c r="L44" i="18"/>
  <c r="M44" i="18"/>
  <c r="N44" i="18"/>
  <c r="I45" i="18"/>
  <c r="J45" i="18"/>
  <c r="K45" i="18" s="1"/>
  <c r="L45" i="18"/>
  <c r="M45" i="18" s="1"/>
  <c r="N45" i="18" s="1"/>
  <c r="I46" i="18"/>
  <c r="J46" i="18"/>
  <c r="K46" i="18" s="1"/>
  <c r="L46" i="18"/>
  <c r="M46" i="18" s="1"/>
  <c r="N46" i="18"/>
  <c r="I47" i="18"/>
  <c r="J47" i="18" s="1"/>
  <c r="K47" i="18" s="1"/>
  <c r="L47" i="18"/>
  <c r="M47" i="18"/>
  <c r="N47" i="18"/>
  <c r="I48" i="18"/>
  <c r="J48" i="18" s="1"/>
  <c r="K48" i="18" s="1"/>
  <c r="L48" i="18"/>
  <c r="M48" i="18" s="1"/>
  <c r="N48" i="18" s="1"/>
  <c r="I49" i="18"/>
  <c r="J49" i="18" s="1"/>
  <c r="K49" i="18" s="1"/>
  <c r="L49" i="18"/>
  <c r="M49" i="18" s="1"/>
  <c r="N49" i="18" s="1"/>
  <c r="I50" i="18"/>
  <c r="J50" i="18" s="1"/>
  <c r="K50" i="18" s="1"/>
  <c r="L50" i="18"/>
  <c r="M50" i="18" s="1"/>
  <c r="N50" i="18"/>
  <c r="I51" i="18"/>
  <c r="J51" i="18" s="1"/>
  <c r="K51" i="18" s="1"/>
  <c r="L51" i="18"/>
  <c r="M51" i="18" s="1"/>
  <c r="N51" i="18" s="1"/>
  <c r="I52" i="18"/>
  <c r="J52" i="18"/>
  <c r="K52" i="18" s="1"/>
  <c r="L52" i="18"/>
  <c r="M52" i="18" s="1"/>
  <c r="N52" i="18"/>
  <c r="I53" i="18"/>
  <c r="J53" i="18" s="1"/>
  <c r="K53" i="18" s="1"/>
  <c r="L53" i="18"/>
  <c r="M53" i="18" s="1"/>
  <c r="N53" i="18"/>
  <c r="I54" i="18"/>
  <c r="J54" i="18"/>
  <c r="K54" i="18" s="1"/>
  <c r="L54" i="18"/>
  <c r="M54" i="18" s="1"/>
  <c r="N54" i="18" s="1"/>
  <c r="I55" i="18"/>
  <c r="J55" i="18"/>
  <c r="K55" i="18" s="1"/>
  <c r="L55" i="18"/>
  <c r="M55" i="18" s="1"/>
  <c r="N55" i="18" s="1"/>
  <c r="I56" i="18"/>
  <c r="J56" i="18" s="1"/>
  <c r="K56" i="18" s="1"/>
  <c r="L56" i="18"/>
  <c r="M56" i="18" s="1"/>
  <c r="N56" i="18"/>
  <c r="I57" i="18"/>
  <c r="J57" i="18" s="1"/>
  <c r="K57" i="18" s="1"/>
  <c r="L57" i="18"/>
  <c r="M57" i="18" s="1"/>
  <c r="N57" i="18" s="1"/>
  <c r="I58" i="18"/>
  <c r="J58" i="18"/>
  <c r="K58" i="18" s="1"/>
  <c r="L58" i="18"/>
  <c r="M58" i="18" s="1"/>
  <c r="N58" i="18"/>
  <c r="I59" i="18"/>
  <c r="J59" i="18"/>
  <c r="K59" i="18" s="1"/>
  <c r="L59" i="18"/>
  <c r="M59" i="18" s="1"/>
  <c r="N59" i="18"/>
  <c r="I60" i="18"/>
  <c r="J60" i="18" s="1"/>
  <c r="K60" i="18" s="1"/>
  <c r="L60" i="18"/>
  <c r="M60" i="18" s="1"/>
  <c r="N60" i="18" s="1"/>
  <c r="I61" i="18"/>
  <c r="J61" i="18" s="1"/>
  <c r="K61" i="18" s="1"/>
  <c r="L61" i="18"/>
  <c r="M61" i="18" s="1"/>
  <c r="N61" i="18" s="1"/>
  <c r="I62" i="18"/>
  <c r="J62" i="18" s="1"/>
  <c r="K62" i="18" s="1"/>
  <c r="L62" i="18"/>
  <c r="M62" i="18" s="1"/>
  <c r="N62" i="18"/>
  <c r="I63" i="18"/>
  <c r="J63" i="18"/>
  <c r="K63" i="18" s="1"/>
  <c r="L63" i="18"/>
  <c r="M63" i="18" s="1"/>
  <c r="N63" i="18" s="1"/>
  <c r="I64" i="18"/>
  <c r="J64" i="18" s="1"/>
  <c r="K64" i="18" s="1"/>
  <c r="L64" i="18"/>
  <c r="M64" i="18"/>
  <c r="N64" i="18"/>
  <c r="I65" i="18"/>
  <c r="J65" i="18" s="1"/>
  <c r="K65" i="18" s="1"/>
  <c r="L65" i="18"/>
  <c r="M65" i="18" s="1"/>
  <c r="N65" i="18"/>
  <c r="I66" i="18"/>
  <c r="J66" i="18"/>
  <c r="K66" i="18" s="1"/>
  <c r="L66" i="18"/>
  <c r="M66" i="18" s="1"/>
  <c r="N66" i="18" s="1"/>
  <c r="I67" i="18"/>
  <c r="J67" i="18" s="1"/>
  <c r="K67" i="18" s="1"/>
  <c r="L67" i="18"/>
  <c r="M67" i="18" s="1"/>
  <c r="N67" i="18" s="1"/>
  <c r="I68" i="18"/>
  <c r="J68" i="18"/>
  <c r="K68" i="18" s="1"/>
  <c r="L68" i="18"/>
  <c r="M68" i="18" s="1"/>
  <c r="N68" i="18"/>
  <c r="I69" i="18"/>
  <c r="J69" i="18"/>
  <c r="K69" i="18" s="1"/>
  <c r="L69" i="18"/>
  <c r="M69" i="18" s="1"/>
  <c r="N69" i="18" s="1"/>
  <c r="I70" i="18"/>
  <c r="J70" i="18" s="1"/>
  <c r="K70" i="18" s="1"/>
  <c r="L70" i="18"/>
  <c r="M70" i="18" s="1"/>
  <c r="N70" i="18"/>
  <c r="I71" i="18"/>
  <c r="J71" i="18" s="1"/>
  <c r="K71" i="18" s="1"/>
  <c r="L71" i="18"/>
  <c r="M71" i="18" s="1"/>
  <c r="N71" i="18"/>
  <c r="I72" i="18"/>
  <c r="J72" i="18" s="1"/>
  <c r="K72" i="18" s="1"/>
  <c r="L72" i="18"/>
  <c r="M72" i="18" s="1"/>
  <c r="N72" i="18" s="1"/>
  <c r="I73" i="18"/>
  <c r="J73" i="18" s="1"/>
  <c r="K73" i="18" s="1"/>
  <c r="L73" i="18"/>
  <c r="M73" i="18" s="1"/>
  <c r="N73" i="18" s="1"/>
  <c r="I74" i="18"/>
  <c r="J74" i="18" s="1"/>
  <c r="K74" i="18" s="1"/>
  <c r="L74" i="18"/>
  <c r="M74" i="18" s="1"/>
  <c r="N74" i="18"/>
  <c r="I75" i="18"/>
  <c r="J75" i="18" s="1"/>
  <c r="K75" i="18" s="1"/>
  <c r="L75" i="18"/>
  <c r="M75" i="18" s="1"/>
  <c r="N75" i="18" s="1"/>
  <c r="I76" i="18"/>
  <c r="J76" i="18"/>
  <c r="K76" i="18" s="1"/>
  <c r="L76" i="18"/>
  <c r="M76" i="18"/>
  <c r="N76" i="18"/>
  <c r="I77" i="18"/>
  <c r="J77" i="18" s="1"/>
  <c r="K77" i="18" s="1"/>
  <c r="L77" i="18"/>
  <c r="M77" i="18" s="1"/>
  <c r="N77" i="18"/>
  <c r="I78" i="18"/>
  <c r="J78" i="18"/>
  <c r="K78" i="18" s="1"/>
  <c r="L78" i="18"/>
  <c r="M78" i="18" s="1"/>
  <c r="N78" i="18" s="1"/>
  <c r="I79" i="18"/>
  <c r="J79" i="18"/>
  <c r="K79" i="18" s="1"/>
  <c r="L79" i="18"/>
  <c r="M79" i="18" s="1"/>
  <c r="N79" i="18" s="1"/>
  <c r="I80" i="18"/>
  <c r="J80" i="18" s="1"/>
  <c r="K80" i="18" s="1"/>
  <c r="L80" i="18"/>
  <c r="M80" i="18" s="1"/>
  <c r="N80" i="18"/>
  <c r="I81" i="18"/>
  <c r="J81" i="18" s="1"/>
  <c r="K81" i="18" s="1"/>
  <c r="L81" i="18"/>
  <c r="M81" i="18" s="1"/>
  <c r="N81" i="18" s="1"/>
  <c r="I82" i="18"/>
  <c r="J82" i="18" s="1"/>
  <c r="K82" i="18" s="1"/>
  <c r="L82" i="18"/>
  <c r="M82" i="18" s="1"/>
  <c r="N82" i="18"/>
  <c r="I83" i="18"/>
  <c r="J83" i="18" s="1"/>
  <c r="K83" i="18" s="1"/>
  <c r="L83" i="18"/>
  <c r="M83" i="18" s="1"/>
  <c r="N83" i="18"/>
  <c r="I84" i="18"/>
  <c r="J84" i="18"/>
  <c r="K84" i="18" s="1"/>
  <c r="L84" i="18"/>
  <c r="M84" i="18" s="1"/>
  <c r="N84" i="18" s="1"/>
  <c r="I85" i="18"/>
  <c r="J85" i="18"/>
  <c r="K85" i="18" s="1"/>
  <c r="L85" i="18"/>
  <c r="M85" i="18" s="1"/>
  <c r="N85" i="18" s="1"/>
  <c r="I86" i="18"/>
  <c r="J86" i="18" s="1"/>
  <c r="K86" i="18" s="1"/>
  <c r="L86" i="18"/>
  <c r="M86" i="18" s="1"/>
  <c r="N86" i="18"/>
  <c r="I87" i="18"/>
  <c r="J87" i="18"/>
  <c r="K87" i="18" s="1"/>
  <c r="L87" i="18"/>
  <c r="M87" i="18" s="1"/>
  <c r="N87" i="18" s="1"/>
  <c r="I88" i="18"/>
  <c r="J88" i="18"/>
  <c r="K88" i="18" s="1"/>
  <c r="L88" i="18"/>
  <c r="M88" i="18"/>
  <c r="N88" i="18"/>
  <c r="I89" i="18"/>
  <c r="J89" i="18" s="1"/>
  <c r="K89" i="18" s="1"/>
  <c r="L89" i="18"/>
  <c r="M89" i="18"/>
  <c r="N89" i="18"/>
  <c r="I90" i="18"/>
  <c r="J90" i="18" s="1"/>
  <c r="K90" i="18" s="1"/>
  <c r="L90" i="18"/>
  <c r="M90" i="18" s="1"/>
  <c r="N90" i="18" s="1"/>
  <c r="I91" i="18"/>
  <c r="J91" i="18" s="1"/>
  <c r="K91" i="18" s="1"/>
  <c r="L91" i="18"/>
  <c r="M91" i="18" s="1"/>
  <c r="N91" i="18" s="1"/>
  <c r="I92" i="18"/>
  <c r="J92" i="18" s="1"/>
  <c r="K92" i="18" s="1"/>
  <c r="L92" i="18"/>
  <c r="M92" i="18"/>
  <c r="N92" i="18"/>
  <c r="I93" i="18"/>
  <c r="J93" i="18" s="1"/>
  <c r="K93" i="18" s="1"/>
  <c r="L93" i="18"/>
  <c r="M93" i="18" s="1"/>
  <c r="N93" i="18" s="1"/>
  <c r="I94" i="18"/>
  <c r="J94" i="18"/>
  <c r="K94" i="18" s="1"/>
  <c r="L94" i="18"/>
  <c r="M94" i="18" s="1"/>
  <c r="N94" i="18"/>
  <c r="I95" i="18"/>
  <c r="J95" i="18"/>
  <c r="K95" i="18" s="1"/>
  <c r="L95" i="18"/>
  <c r="M95" i="18"/>
  <c r="N95" i="18"/>
  <c r="I96" i="18"/>
  <c r="J96" i="18" s="1"/>
  <c r="K96" i="18" s="1"/>
  <c r="L96" i="18"/>
  <c r="M96" i="18" s="1"/>
  <c r="N96" i="18" s="1"/>
  <c r="I97" i="18"/>
  <c r="J97" i="18"/>
  <c r="K97" i="18" s="1"/>
  <c r="L97" i="18"/>
  <c r="M97" i="18" s="1"/>
  <c r="N97" i="18" s="1"/>
  <c r="I98" i="18"/>
  <c r="J98" i="18"/>
  <c r="K98" i="18" s="1"/>
  <c r="L98" i="18"/>
  <c r="M98" i="18" s="1"/>
  <c r="N98" i="18"/>
  <c r="I99" i="18"/>
  <c r="J99" i="18" s="1"/>
  <c r="K99" i="18" s="1"/>
  <c r="L99" i="18"/>
  <c r="M99" i="18" s="1"/>
  <c r="N99" i="18" s="1"/>
  <c r="I100" i="18"/>
  <c r="J100" i="18" s="1"/>
  <c r="K100" i="18" s="1"/>
  <c r="L100" i="18"/>
  <c r="M100" i="18"/>
  <c r="N100" i="18"/>
  <c r="I101" i="18"/>
  <c r="J101" i="18" s="1"/>
  <c r="K101" i="18" s="1"/>
  <c r="L101" i="18"/>
  <c r="M101" i="18"/>
  <c r="N101" i="18"/>
  <c r="I102" i="18"/>
  <c r="J102" i="18" s="1"/>
  <c r="K102" i="18" s="1"/>
  <c r="L102" i="18"/>
  <c r="M102" i="18" s="1"/>
  <c r="N102" i="18" s="1"/>
  <c r="I103" i="18"/>
  <c r="J103" i="18" s="1"/>
  <c r="K103" i="18" s="1"/>
  <c r="L103" i="18"/>
  <c r="M103" i="18" s="1"/>
  <c r="N103" i="18" s="1"/>
  <c r="I104" i="18"/>
  <c r="J104" i="18" s="1"/>
  <c r="K104" i="18" s="1"/>
  <c r="L104" i="18"/>
  <c r="M104" i="18"/>
  <c r="N104" i="18"/>
  <c r="I105" i="18"/>
  <c r="J105" i="18"/>
  <c r="K105" i="18" s="1"/>
  <c r="L105" i="18"/>
  <c r="M105" i="18" s="1"/>
  <c r="N105" i="18" s="1"/>
  <c r="I106" i="18"/>
  <c r="J106" i="18"/>
  <c r="K106" i="18" s="1"/>
  <c r="L106" i="18"/>
  <c r="M106" i="18" s="1"/>
  <c r="N106" i="18"/>
  <c r="I107" i="18"/>
  <c r="J107" i="18" s="1"/>
  <c r="K107" i="18" s="1"/>
  <c r="L107" i="18"/>
  <c r="M107" i="18"/>
  <c r="N107" i="18"/>
  <c r="I108" i="18"/>
  <c r="J108" i="18" s="1"/>
  <c r="K108" i="18" s="1"/>
  <c r="L108" i="18"/>
  <c r="M108" i="18" s="1"/>
  <c r="N108" i="18" s="1"/>
  <c r="I109" i="18"/>
  <c r="J109" i="18" s="1"/>
  <c r="K109" i="18" s="1"/>
  <c r="L109" i="18"/>
  <c r="M109" i="18" s="1"/>
  <c r="N109" i="18" s="1"/>
  <c r="I110" i="18"/>
  <c r="J110" i="18"/>
  <c r="K110" i="18" s="1"/>
  <c r="L110" i="18"/>
  <c r="M110" i="18" s="1"/>
  <c r="N110" i="18" s="1"/>
  <c r="I111" i="18"/>
  <c r="J111" i="18" s="1"/>
  <c r="K111" i="18" s="1"/>
  <c r="L111" i="18"/>
  <c r="M111" i="18" s="1"/>
  <c r="N111" i="18" s="1"/>
  <c r="I112" i="18"/>
  <c r="J112" i="18"/>
  <c r="K112" i="18" s="1"/>
  <c r="L112" i="18"/>
  <c r="M112" i="18"/>
  <c r="N112" i="18"/>
  <c r="I113" i="18"/>
  <c r="J113" i="18" s="1"/>
  <c r="K113" i="18" s="1"/>
  <c r="L113" i="18"/>
  <c r="M113" i="18" s="1"/>
  <c r="N113" i="18"/>
  <c r="I114" i="18"/>
  <c r="J114" i="18" s="1"/>
  <c r="K114" i="18" s="1"/>
  <c r="L114" i="18"/>
  <c r="M114" i="18" s="1"/>
  <c r="N114" i="18"/>
  <c r="I115" i="18"/>
  <c r="J115" i="18"/>
  <c r="K115" i="18" s="1"/>
  <c r="L115" i="18"/>
  <c r="M115" i="18" s="1"/>
  <c r="N115" i="18" s="1"/>
  <c r="I116" i="18"/>
  <c r="J116" i="18" s="1"/>
  <c r="K116" i="18" s="1"/>
  <c r="L116" i="18"/>
  <c r="M116" i="18" s="1"/>
  <c r="N116" i="18"/>
  <c r="I117" i="18"/>
  <c r="J117" i="18" s="1"/>
  <c r="K117" i="18" s="1"/>
  <c r="L117" i="18"/>
  <c r="M117" i="18" s="1"/>
  <c r="N117" i="18"/>
  <c r="I118" i="18"/>
  <c r="J118" i="18" s="1"/>
  <c r="K118" i="18" s="1"/>
  <c r="L118" i="18"/>
  <c r="M118" i="18"/>
  <c r="N118" i="18"/>
  <c r="I119" i="18"/>
  <c r="J119" i="18" s="1"/>
  <c r="K119" i="18" s="1"/>
  <c r="L119" i="18"/>
  <c r="M119" i="18" s="1"/>
  <c r="N119" i="18"/>
  <c r="I120" i="18"/>
  <c r="J120" i="18"/>
  <c r="K120" i="18" s="1"/>
  <c r="L120" i="18"/>
  <c r="M120" i="18" s="1"/>
  <c r="N120" i="18" s="1"/>
  <c r="I121" i="18"/>
  <c r="J121" i="18" s="1"/>
  <c r="K121" i="18" s="1"/>
  <c r="L121" i="18"/>
  <c r="M121" i="18" s="1"/>
  <c r="N121" i="18" s="1"/>
  <c r="I122" i="18"/>
  <c r="J122" i="18" s="1"/>
  <c r="K122" i="18" s="1"/>
  <c r="L122" i="18"/>
  <c r="M122" i="18" s="1"/>
  <c r="N122" i="18"/>
  <c r="I123" i="18"/>
  <c r="J123" i="18" s="1"/>
  <c r="K123" i="18" s="1"/>
  <c r="L123" i="18"/>
  <c r="M123" i="18" s="1"/>
  <c r="N123" i="18"/>
  <c r="I124" i="18"/>
  <c r="J124" i="18" s="1"/>
  <c r="K124" i="18" s="1"/>
  <c r="L124" i="18"/>
  <c r="M124" i="18" s="1"/>
  <c r="N124" i="18" s="1"/>
  <c r="I125" i="18"/>
  <c r="J125" i="18" s="1"/>
  <c r="K125" i="18" s="1"/>
  <c r="L125" i="18"/>
  <c r="M125" i="18"/>
  <c r="N125" i="18"/>
  <c r="I126" i="18"/>
  <c r="J126" i="18"/>
  <c r="K126" i="18" s="1"/>
  <c r="L126" i="18"/>
  <c r="M126" i="18" s="1"/>
  <c r="N126" i="18" s="1"/>
  <c r="I127" i="18"/>
  <c r="J127" i="18"/>
  <c r="K127" i="18" s="1"/>
  <c r="L127" i="18"/>
  <c r="M127" i="18" s="1"/>
  <c r="N127" i="18"/>
  <c r="I128" i="18"/>
  <c r="J128" i="18" s="1"/>
  <c r="K128" i="18" s="1"/>
  <c r="L128" i="18"/>
  <c r="M128" i="18" s="1"/>
  <c r="N128" i="18"/>
  <c r="I129" i="18"/>
  <c r="J129" i="18" s="1"/>
  <c r="K129" i="18" s="1"/>
  <c r="L129" i="18"/>
  <c r="M129" i="18" s="1"/>
  <c r="N129" i="18"/>
  <c r="I130" i="18"/>
  <c r="J130" i="18" s="1"/>
  <c r="K130" i="18" s="1"/>
  <c r="L130" i="18"/>
  <c r="M130" i="18" s="1"/>
  <c r="N130" i="18" s="1"/>
  <c r="I131" i="18"/>
  <c r="J131" i="18" s="1"/>
  <c r="K131" i="18" s="1"/>
  <c r="L131" i="18"/>
  <c r="M131" i="18"/>
  <c r="N131" i="18"/>
  <c r="I132" i="18"/>
  <c r="J132" i="18" s="1"/>
  <c r="K132" i="18" s="1"/>
  <c r="L132" i="18"/>
  <c r="M132" i="18" s="1"/>
  <c r="N132" i="18"/>
  <c r="I133" i="18"/>
  <c r="J133" i="18" s="1"/>
  <c r="K133" i="18" s="1"/>
  <c r="L133" i="18"/>
  <c r="M133" i="18" s="1"/>
  <c r="N133" i="18"/>
  <c r="I134" i="18"/>
  <c r="J134" i="18"/>
  <c r="K134" i="18" s="1"/>
  <c r="L134" i="18"/>
  <c r="M134" i="18" s="1"/>
  <c r="N134" i="18"/>
  <c r="I135" i="18"/>
  <c r="J135" i="18" s="1"/>
  <c r="K135" i="18" s="1"/>
  <c r="L135" i="18"/>
  <c r="M135" i="18" s="1"/>
  <c r="N135" i="18"/>
  <c r="I136" i="18"/>
  <c r="J136" i="18"/>
  <c r="K136" i="18" s="1"/>
  <c r="L136" i="18"/>
  <c r="M136" i="18" s="1"/>
  <c r="N136" i="18"/>
  <c r="I137" i="18"/>
  <c r="J137" i="18" s="1"/>
  <c r="K137" i="18" s="1"/>
  <c r="L137" i="18"/>
  <c r="M137" i="18" s="1"/>
  <c r="N137" i="18"/>
  <c r="I138" i="18"/>
  <c r="J138" i="18" s="1"/>
  <c r="K138" i="18" s="1"/>
  <c r="L138" i="18"/>
  <c r="M138" i="18" s="1"/>
  <c r="N138" i="18"/>
  <c r="I7" i="18"/>
  <c r="J7" i="18"/>
  <c r="K7" i="18" s="1"/>
  <c r="L7" i="18"/>
  <c r="M7" i="18" s="1"/>
  <c r="N7" i="18" s="1"/>
  <c r="I8" i="18"/>
  <c r="J8" i="18" s="1"/>
  <c r="K8" i="18" s="1"/>
  <c r="L8" i="18"/>
  <c r="M8" i="18" s="1"/>
  <c r="N8" i="18" s="1"/>
  <c r="I9" i="18"/>
  <c r="J9" i="18" s="1"/>
  <c r="K9" i="18" s="1"/>
  <c r="L9" i="18"/>
  <c r="M9" i="18" s="1"/>
  <c r="N9" i="18"/>
  <c r="I10" i="18"/>
  <c r="J10" i="18"/>
  <c r="K10" i="18" s="1"/>
  <c r="L10" i="18"/>
  <c r="M10" i="18" s="1"/>
  <c r="N10" i="18" s="1"/>
  <c r="I11" i="18"/>
  <c r="J11" i="18" s="1"/>
  <c r="K11" i="18" s="1"/>
  <c r="L11" i="18"/>
  <c r="M11" i="18" s="1"/>
  <c r="N11" i="18" s="1"/>
  <c r="I12" i="18"/>
  <c r="J12" i="18" s="1"/>
  <c r="K12" i="18" s="1"/>
  <c r="L12" i="18"/>
  <c r="M12" i="18"/>
  <c r="N12" i="18"/>
  <c r="I13" i="18"/>
  <c r="J13" i="18" s="1"/>
  <c r="K13" i="18" s="1"/>
  <c r="L13" i="18"/>
  <c r="M13" i="18" s="1"/>
  <c r="N13" i="18" s="1"/>
  <c r="I14" i="18"/>
  <c r="J14" i="18" s="1"/>
  <c r="K14" i="18" s="1"/>
  <c r="L14" i="18"/>
  <c r="M14" i="18" s="1"/>
  <c r="N14" i="18" s="1"/>
  <c r="I15" i="18"/>
  <c r="J15" i="18"/>
  <c r="K15" i="18" s="1"/>
  <c r="L15" i="18"/>
  <c r="M15" i="18" s="1"/>
  <c r="N15" i="18"/>
  <c r="I16" i="18"/>
  <c r="J16" i="18"/>
  <c r="K16" i="18" s="1"/>
  <c r="L16" i="18"/>
  <c r="M16" i="18" s="1"/>
  <c r="N16" i="18" s="1"/>
  <c r="J18" i="6"/>
  <c r="E8" i="8"/>
  <c r="M32" i="6"/>
  <c r="L32" i="6"/>
  <c r="J22" i="6"/>
  <c r="K18" i="6"/>
  <c r="K32" i="6"/>
  <c r="E12" i="6"/>
  <c r="L28" i="6"/>
  <c r="K8" i="6"/>
  <c r="J28" i="6"/>
  <c r="K28" i="6"/>
  <c r="J32" i="6"/>
  <c r="K22" i="6"/>
  <c r="K12" i="6"/>
  <c r="O118" i="16" l="1"/>
  <c r="O387" i="24"/>
  <c r="P387" i="24" s="1"/>
  <c r="O399" i="24"/>
  <c r="P399" i="24" s="1"/>
  <c r="J237" i="17"/>
  <c r="K237" i="17" s="1"/>
  <c r="M237" i="17"/>
  <c r="N237" i="17" s="1"/>
  <c r="K14" i="6"/>
  <c r="O41" i="32"/>
  <c r="E49" i="32"/>
  <c r="O45" i="32"/>
  <c r="O319" i="23"/>
  <c r="P319" i="23" s="1"/>
  <c r="N294" i="17"/>
  <c r="M294" i="17"/>
  <c r="K295" i="17"/>
  <c r="J295" i="17"/>
  <c r="N295" i="17"/>
  <c r="M295" i="17"/>
  <c r="N287" i="17"/>
  <c r="O287" i="17" s="1"/>
  <c r="P287" i="17" s="1"/>
  <c r="M287" i="17"/>
  <c r="M270" i="17"/>
  <c r="N270" i="17" s="1"/>
  <c r="O270" i="17" s="1"/>
  <c r="P270" i="17" s="1"/>
  <c r="N279" i="17"/>
  <c r="O279" i="17" s="1"/>
  <c r="P279" i="17" s="1"/>
  <c r="M279" i="17"/>
  <c r="N291" i="17"/>
  <c r="O291" i="17" s="1"/>
  <c r="P291" i="17" s="1"/>
  <c r="M291" i="17"/>
  <c r="M277" i="17"/>
  <c r="N277" i="17" s="1"/>
  <c r="J274" i="17"/>
  <c r="K274" i="17" s="1"/>
  <c r="M278" i="17"/>
  <c r="N278" i="17" s="1"/>
  <c r="O278" i="17" s="1"/>
  <c r="P278" i="17" s="1"/>
  <c r="N290" i="17"/>
  <c r="O290" i="17" s="1"/>
  <c r="P290" i="17" s="1"/>
  <c r="M290" i="17"/>
  <c r="M274" i="17"/>
  <c r="N274" i="17" s="1"/>
  <c r="N283" i="17"/>
  <c r="M283" i="17"/>
  <c r="J271" i="17"/>
  <c r="K271" i="17" s="1"/>
  <c r="N275" i="17"/>
  <c r="O275" i="17" s="1"/>
  <c r="P275" i="17" s="1"/>
  <c r="M275" i="17"/>
  <c r="K280" i="17"/>
  <c r="J280" i="17"/>
  <c r="N284" i="17"/>
  <c r="O284" i="17" s="1"/>
  <c r="P284" i="17" s="1"/>
  <c r="M284" i="17"/>
  <c r="K292" i="17"/>
  <c r="J292" i="17"/>
  <c r="M205" i="17"/>
  <c r="N205" i="17" s="1"/>
  <c r="O205" i="17" s="1"/>
  <c r="P205" i="17" s="1"/>
  <c r="N271" i="17"/>
  <c r="M271" i="17"/>
  <c r="N280" i="17"/>
  <c r="M280" i="17"/>
  <c r="N288" i="17"/>
  <c r="O288" i="17" s="1"/>
  <c r="P288" i="17" s="1"/>
  <c r="M288" i="17"/>
  <c r="N292" i="17"/>
  <c r="M292" i="17"/>
  <c r="N282" i="17"/>
  <c r="O282" i="17" s="1"/>
  <c r="P282" i="17" s="1"/>
  <c r="M282" i="17"/>
  <c r="J206" i="17"/>
  <c r="K206" i="17" s="1"/>
  <c r="K293" i="17"/>
  <c r="J293" i="17"/>
  <c r="M273" i="17"/>
  <c r="N273" i="17" s="1"/>
  <c r="O273" i="17" s="1"/>
  <c r="P273" i="17" s="1"/>
  <c r="K283" i="17"/>
  <c r="J283" i="17"/>
  <c r="M206" i="17"/>
  <c r="N206" i="17" s="1"/>
  <c r="M276" i="17"/>
  <c r="N276" i="17" s="1"/>
  <c r="O276" i="17" s="1"/>
  <c r="P276" i="17" s="1"/>
  <c r="N285" i="17"/>
  <c r="O285" i="17" s="1"/>
  <c r="P285" i="17" s="1"/>
  <c r="M285" i="17"/>
  <c r="N293" i="17"/>
  <c r="M293" i="17"/>
  <c r="M272" i="17"/>
  <c r="N272" i="17" s="1"/>
  <c r="O272" i="17" s="1"/>
  <c r="P272" i="17" s="1"/>
  <c r="J277" i="17"/>
  <c r="K277" i="17" s="1"/>
  <c r="N281" i="17"/>
  <c r="O281" i="17" s="1"/>
  <c r="P281" i="17" s="1"/>
  <c r="M281" i="17"/>
  <c r="K294" i="17"/>
  <c r="J294" i="17"/>
  <c r="K131" i="16"/>
  <c r="O131" i="16" s="1"/>
  <c r="P131" i="16" s="1"/>
  <c r="J131" i="16"/>
  <c r="K128" i="16"/>
  <c r="O128" i="16" s="1"/>
  <c r="P128" i="16" s="1"/>
  <c r="J128" i="16"/>
  <c r="K6" i="16"/>
  <c r="O6" i="16" s="1"/>
  <c r="P6" i="16" s="1"/>
  <c r="J6" i="16"/>
  <c r="K130" i="16"/>
  <c r="O130" i="16" s="1"/>
  <c r="P130" i="16" s="1"/>
  <c r="J130" i="16"/>
  <c r="O315" i="23"/>
  <c r="P315" i="23" s="1"/>
  <c r="O149" i="23"/>
  <c r="P149" i="23" s="1"/>
  <c r="O199" i="23"/>
  <c r="P199" i="23" s="1"/>
  <c r="O305" i="18"/>
  <c r="P305" i="18" s="1"/>
  <c r="O44" i="16"/>
  <c r="P44" i="16" s="1"/>
  <c r="O344" i="16"/>
  <c r="P344" i="16" s="1"/>
  <c r="O75" i="19"/>
  <c r="P75" i="19" s="1"/>
  <c r="O297" i="23"/>
  <c r="P297" i="23" s="1"/>
  <c r="O61" i="24"/>
  <c r="P61" i="24" s="1"/>
  <c r="O246" i="24"/>
  <c r="P246" i="24" s="1"/>
  <c r="O386" i="24"/>
  <c r="P386" i="24" s="1"/>
  <c r="O150" i="23"/>
  <c r="P150" i="23" s="1"/>
  <c r="O109" i="16"/>
  <c r="P109" i="16" s="1"/>
  <c r="O143" i="16"/>
  <c r="P143" i="16" s="1"/>
  <c r="O157" i="16"/>
  <c r="P157" i="16" s="1"/>
  <c r="O188" i="16"/>
  <c r="P188" i="16" s="1"/>
  <c r="O204" i="16"/>
  <c r="P204" i="16" s="1"/>
  <c r="O292" i="16"/>
  <c r="P292" i="16" s="1"/>
  <c r="O329" i="16"/>
  <c r="P329" i="16" s="1"/>
  <c r="O374" i="24"/>
  <c r="P374" i="24" s="1"/>
  <c r="O393" i="24"/>
  <c r="P393" i="24" s="1"/>
  <c r="O167" i="24"/>
  <c r="P167" i="24" s="1"/>
  <c r="O174" i="24"/>
  <c r="P174" i="24" s="1"/>
  <c r="O225" i="24"/>
  <c r="P225" i="24" s="1"/>
  <c r="O273" i="24"/>
  <c r="P273" i="24" s="1"/>
  <c r="O264" i="16"/>
  <c r="P264" i="16" s="1"/>
  <c r="O160" i="17"/>
  <c r="P160" i="17" s="1"/>
  <c r="O35" i="24"/>
  <c r="P35" i="24" s="1"/>
  <c r="O124" i="18"/>
  <c r="P124" i="18" s="1"/>
  <c r="O103" i="18"/>
  <c r="P103" i="18" s="1"/>
  <c r="O248" i="18"/>
  <c r="P248" i="18" s="1"/>
  <c r="O315" i="18"/>
  <c r="P315" i="18" s="1"/>
  <c r="O99" i="16"/>
  <c r="P99" i="16" s="1"/>
  <c r="O107" i="16"/>
  <c r="P107" i="16" s="1"/>
  <c r="O97" i="16"/>
  <c r="P97" i="16" s="1"/>
  <c r="O76" i="16"/>
  <c r="P76" i="16" s="1"/>
  <c r="O263" i="23"/>
  <c r="P263" i="23" s="1"/>
  <c r="O383" i="24"/>
  <c r="P383" i="24" s="1"/>
  <c r="O360" i="24"/>
  <c r="P360" i="24" s="1"/>
  <c r="O121" i="18"/>
  <c r="P121" i="18" s="1"/>
  <c r="O78" i="19"/>
  <c r="P78" i="19" s="1"/>
  <c r="O101" i="19"/>
  <c r="P101" i="19" s="1"/>
  <c r="O24" i="23"/>
  <c r="P24" i="23" s="1"/>
  <c r="O75" i="23"/>
  <c r="P75" i="23" s="1"/>
  <c r="O82" i="23"/>
  <c r="P82" i="23" s="1"/>
  <c r="O227" i="23"/>
  <c r="P227" i="23" s="1"/>
  <c r="O382" i="23"/>
  <c r="P382" i="23" s="1"/>
  <c r="O106" i="24"/>
  <c r="P106" i="24" s="1"/>
  <c r="O210" i="24"/>
  <c r="P210" i="24" s="1"/>
  <c r="O294" i="24"/>
  <c r="P294" i="24" s="1"/>
  <c r="O372" i="24"/>
  <c r="P372" i="24" s="1"/>
  <c r="O384" i="24"/>
  <c r="P384" i="24" s="1"/>
  <c r="O378" i="24"/>
  <c r="P378" i="24" s="1"/>
  <c r="O386" i="18"/>
  <c r="P386" i="18" s="1"/>
  <c r="O195" i="16"/>
  <c r="P195" i="16" s="1"/>
  <c r="O20" i="19"/>
  <c r="P20" i="19" s="1"/>
  <c r="O46" i="23"/>
  <c r="P46" i="23" s="1"/>
  <c r="O90" i="23"/>
  <c r="P90" i="23" s="1"/>
  <c r="O218" i="23"/>
  <c r="P218" i="23" s="1"/>
  <c r="O225" i="23"/>
  <c r="P225" i="23" s="1"/>
  <c r="O51" i="24"/>
  <c r="P51" i="24" s="1"/>
  <c r="O140" i="24"/>
  <c r="P140" i="24" s="1"/>
  <c r="O282" i="24"/>
  <c r="P282" i="24" s="1"/>
  <c r="O96" i="16"/>
  <c r="P96" i="16" s="1"/>
  <c r="O198" i="16"/>
  <c r="P198" i="16" s="1"/>
  <c r="O200" i="16"/>
  <c r="P200" i="16" s="1"/>
  <c r="O258" i="19"/>
  <c r="P258" i="19" s="1"/>
  <c r="O204" i="23"/>
  <c r="P204" i="23" s="1"/>
  <c r="O150" i="16"/>
  <c r="P150" i="16" s="1"/>
  <c r="O214" i="18"/>
  <c r="P214" i="18" s="1"/>
  <c r="O179" i="16"/>
  <c r="P179" i="16" s="1"/>
  <c r="O106" i="18"/>
  <c r="P106" i="18" s="1"/>
  <c r="O73" i="16"/>
  <c r="P73" i="16" s="1"/>
  <c r="O266" i="16"/>
  <c r="P266" i="16" s="1"/>
  <c r="O296" i="16"/>
  <c r="P296" i="16" s="1"/>
  <c r="O366" i="16"/>
  <c r="P366" i="16" s="1"/>
  <c r="O74" i="24"/>
  <c r="P74" i="24" s="1"/>
  <c r="O153" i="24"/>
  <c r="P153" i="24" s="1"/>
  <c r="O165" i="24"/>
  <c r="P165" i="24" s="1"/>
  <c r="O204" i="19"/>
  <c r="P204" i="19" s="1"/>
  <c r="O288" i="18"/>
  <c r="P288" i="18" s="1"/>
  <c r="O197" i="18"/>
  <c r="P197" i="18" s="1"/>
  <c r="O257" i="19"/>
  <c r="P257" i="19" s="1"/>
  <c r="O338" i="23"/>
  <c r="P338" i="23" s="1"/>
  <c r="O39" i="24"/>
  <c r="P39" i="24" s="1"/>
  <c r="O41" i="24"/>
  <c r="P41" i="24" s="1"/>
  <c r="O122" i="24"/>
  <c r="P122" i="24" s="1"/>
  <c r="O136" i="24"/>
  <c r="P136" i="24" s="1"/>
  <c r="O179" i="17"/>
  <c r="P179" i="17" s="1"/>
  <c r="O246" i="17"/>
  <c r="P246" i="17" s="1"/>
  <c r="O395" i="17"/>
  <c r="P395" i="17" s="1"/>
  <c r="O154" i="17"/>
  <c r="P154" i="17" s="1"/>
  <c r="O348" i="17"/>
  <c r="P348" i="17" s="1"/>
  <c r="O365" i="17"/>
  <c r="P365" i="17" s="1"/>
  <c r="O389" i="17"/>
  <c r="P389" i="17" s="1"/>
  <c r="O188" i="17"/>
  <c r="P188" i="17" s="1"/>
  <c r="O266" i="17"/>
  <c r="P266" i="17" s="1"/>
  <c r="O233" i="18"/>
  <c r="P233" i="18" s="1"/>
  <c r="O142" i="17"/>
  <c r="P142" i="17" s="1"/>
  <c r="O239" i="17"/>
  <c r="P239" i="17" s="1"/>
  <c r="O209" i="16"/>
  <c r="P209" i="16" s="1"/>
  <c r="O228" i="16"/>
  <c r="P228" i="16" s="1"/>
  <c r="O327" i="16"/>
  <c r="P327" i="16" s="1"/>
  <c r="O37" i="19"/>
  <c r="P37" i="19" s="1"/>
  <c r="O320" i="23"/>
  <c r="P320" i="23" s="1"/>
  <c r="O101" i="24"/>
  <c r="P101" i="24" s="1"/>
  <c r="O182" i="24"/>
  <c r="P182" i="24" s="1"/>
  <c r="O290" i="18"/>
  <c r="P290" i="18" s="1"/>
  <c r="O132" i="17"/>
  <c r="P132" i="17" s="1"/>
  <c r="O133" i="16"/>
  <c r="P133" i="16" s="1"/>
  <c r="O320" i="16"/>
  <c r="P320" i="16" s="1"/>
  <c r="O124" i="19"/>
  <c r="P124" i="19" s="1"/>
  <c r="O243" i="23"/>
  <c r="P243" i="23" s="1"/>
  <c r="O292" i="23"/>
  <c r="P292" i="23" s="1"/>
  <c r="O301" i="23"/>
  <c r="P301" i="23" s="1"/>
  <c r="O372" i="23"/>
  <c r="P372" i="23" s="1"/>
  <c r="O29" i="24"/>
  <c r="P29" i="24" s="1"/>
  <c r="O293" i="24"/>
  <c r="P293" i="24" s="1"/>
  <c r="O225" i="19"/>
  <c r="P225" i="19" s="1"/>
  <c r="O243" i="19"/>
  <c r="P243" i="19" s="1"/>
  <c r="O305" i="24"/>
  <c r="P305" i="24" s="1"/>
  <c r="O329" i="24"/>
  <c r="P329" i="24" s="1"/>
  <c r="O227" i="17"/>
  <c r="P227" i="17" s="1"/>
  <c r="O323" i="16"/>
  <c r="P323" i="16" s="1"/>
  <c r="O399" i="16"/>
  <c r="P399" i="16" s="1"/>
  <c r="O327" i="24"/>
  <c r="P327" i="24" s="1"/>
  <c r="O171" i="18"/>
  <c r="P171" i="18" s="1"/>
  <c r="O158" i="17"/>
  <c r="P158" i="17" s="1"/>
  <c r="O297" i="17"/>
  <c r="P297" i="17" s="1"/>
  <c r="O326" i="17"/>
  <c r="P326" i="17" s="1"/>
  <c r="O354" i="17"/>
  <c r="P354" i="17" s="1"/>
  <c r="O112" i="16"/>
  <c r="P112" i="16" s="1"/>
  <c r="O127" i="16"/>
  <c r="P127" i="16" s="1"/>
  <c r="O234" i="16"/>
  <c r="P234" i="16" s="1"/>
  <c r="O263" i="16"/>
  <c r="P263" i="16" s="1"/>
  <c r="O274" i="16"/>
  <c r="P274" i="16" s="1"/>
  <c r="O326" i="16"/>
  <c r="P326" i="16" s="1"/>
  <c r="O338" i="16"/>
  <c r="P338" i="16" s="1"/>
  <c r="O356" i="16"/>
  <c r="P356" i="16" s="1"/>
  <c r="O89" i="19"/>
  <c r="P89" i="19" s="1"/>
  <c r="O125" i="19"/>
  <c r="P125" i="19" s="1"/>
  <c r="O363" i="19"/>
  <c r="P363" i="19" s="1"/>
  <c r="O57" i="23"/>
  <c r="P57" i="23" s="1"/>
  <c r="O117" i="23"/>
  <c r="P117" i="23" s="1"/>
  <c r="O366" i="23"/>
  <c r="P366" i="23" s="1"/>
  <c r="O270" i="24"/>
  <c r="P270" i="24" s="1"/>
  <c r="O287" i="24"/>
  <c r="P287" i="24" s="1"/>
  <c r="O153" i="17"/>
  <c r="P153" i="17" s="1"/>
  <c r="O315" i="16"/>
  <c r="P315" i="16" s="1"/>
  <c r="O138" i="17"/>
  <c r="P138" i="17" s="1"/>
  <c r="O165" i="17"/>
  <c r="P165" i="17" s="1"/>
  <c r="O219" i="17"/>
  <c r="P219" i="17" s="1"/>
  <c r="O383" i="16"/>
  <c r="P383" i="16" s="1"/>
  <c r="O99" i="19"/>
  <c r="P99" i="19" s="1"/>
  <c r="O320" i="19"/>
  <c r="P320" i="19" s="1"/>
  <c r="O328" i="23"/>
  <c r="P328" i="23" s="1"/>
  <c r="O347" i="23"/>
  <c r="P347" i="23" s="1"/>
  <c r="O76" i="24"/>
  <c r="P76" i="24" s="1"/>
  <c r="O180" i="24"/>
  <c r="P180" i="24" s="1"/>
  <c r="O174" i="18"/>
  <c r="P174" i="18" s="1"/>
  <c r="O210" i="16"/>
  <c r="P210" i="16" s="1"/>
  <c r="O13" i="23"/>
  <c r="P13" i="23" s="1"/>
  <c r="O60" i="23"/>
  <c r="P60" i="23" s="1"/>
  <c r="O364" i="23"/>
  <c r="P364" i="23" s="1"/>
  <c r="O64" i="24"/>
  <c r="P64" i="24" s="1"/>
  <c r="O88" i="24"/>
  <c r="P88" i="24" s="1"/>
  <c r="O218" i="24"/>
  <c r="P218" i="24" s="1"/>
  <c r="O148" i="17"/>
  <c r="P148" i="17" s="1"/>
  <c r="O209" i="17"/>
  <c r="P209" i="17" s="1"/>
  <c r="O185" i="17"/>
  <c r="P185" i="17" s="1"/>
  <c r="O62" i="19"/>
  <c r="P62" i="19" s="1"/>
  <c r="O90" i="19"/>
  <c r="P90" i="19" s="1"/>
  <c r="O136" i="19"/>
  <c r="P136" i="19" s="1"/>
  <c r="O390" i="19"/>
  <c r="P390" i="19" s="1"/>
  <c r="O326" i="24"/>
  <c r="P326" i="24" s="1"/>
  <c r="O339" i="17"/>
  <c r="P339" i="17" s="1"/>
  <c r="O192" i="17"/>
  <c r="P192" i="17" s="1"/>
  <c r="O372" i="16"/>
  <c r="P372" i="16" s="1"/>
  <c r="O146" i="23"/>
  <c r="P146" i="23" s="1"/>
  <c r="O160" i="23"/>
  <c r="P160" i="23" s="1"/>
  <c r="O317" i="23"/>
  <c r="P317" i="23" s="1"/>
  <c r="O374" i="23"/>
  <c r="P374" i="23" s="1"/>
  <c r="O189" i="24"/>
  <c r="P189" i="24" s="1"/>
  <c r="O300" i="24"/>
  <c r="P300" i="24" s="1"/>
  <c r="O314" i="24"/>
  <c r="P314" i="24" s="1"/>
  <c r="O336" i="24"/>
  <c r="P336" i="24" s="1"/>
  <c r="O333" i="23"/>
  <c r="P333" i="23" s="1"/>
  <c r="O36" i="24"/>
  <c r="P36" i="24" s="1"/>
  <c r="O57" i="24"/>
  <c r="P57" i="24" s="1"/>
  <c r="O117" i="24"/>
  <c r="P117" i="24" s="1"/>
  <c r="O171" i="24"/>
  <c r="P171" i="24" s="1"/>
  <c r="O133" i="18"/>
  <c r="P133" i="18" s="1"/>
  <c r="O104" i="16"/>
  <c r="P104" i="16" s="1"/>
  <c r="O299" i="19"/>
  <c r="P299" i="19" s="1"/>
  <c r="O46" i="18"/>
  <c r="P46" i="18" s="1"/>
  <c r="O92" i="19"/>
  <c r="P92" i="19" s="1"/>
  <c r="O49" i="23"/>
  <c r="P49" i="23" s="1"/>
  <c r="O309" i="17"/>
  <c r="P309" i="17" s="1"/>
  <c r="O192" i="19"/>
  <c r="P192" i="19" s="1"/>
  <c r="O216" i="19"/>
  <c r="P216" i="19" s="1"/>
  <c r="O12" i="23"/>
  <c r="P12" i="23" s="1"/>
  <c r="O194" i="23"/>
  <c r="P194" i="23" s="1"/>
  <c r="O201" i="23"/>
  <c r="P201" i="23" s="1"/>
  <c r="O324" i="16"/>
  <c r="P324" i="16" s="1"/>
  <c r="O72" i="19"/>
  <c r="P72" i="19" s="1"/>
  <c r="O236" i="19"/>
  <c r="P236" i="19" s="1"/>
  <c r="O371" i="23"/>
  <c r="P371" i="23" s="1"/>
  <c r="O376" i="23"/>
  <c r="P376" i="23" s="1"/>
  <c r="O212" i="17"/>
  <c r="P212" i="17" s="1"/>
  <c r="O321" i="17"/>
  <c r="P321" i="17" s="1"/>
  <c r="O68" i="16"/>
  <c r="P68" i="16" s="1"/>
  <c r="O282" i="16"/>
  <c r="P282" i="16" s="1"/>
  <c r="O133" i="19"/>
  <c r="P133" i="19" s="1"/>
  <c r="O231" i="19"/>
  <c r="P231" i="19" s="1"/>
  <c r="O86" i="24"/>
  <c r="P86" i="24" s="1"/>
  <c r="O110" i="24"/>
  <c r="P110" i="24" s="1"/>
  <c r="O131" i="24"/>
  <c r="P131" i="24" s="1"/>
  <c r="O258" i="24"/>
  <c r="P258" i="24" s="1"/>
  <c r="O354" i="16"/>
  <c r="P354" i="16" s="1"/>
  <c r="O392" i="16"/>
  <c r="P392" i="16" s="1"/>
  <c r="O19" i="19"/>
  <c r="P19" i="19" s="1"/>
  <c r="O72" i="24"/>
  <c r="P72" i="24" s="1"/>
  <c r="O263" i="24"/>
  <c r="P263" i="24" s="1"/>
  <c r="O194" i="17"/>
  <c r="P194" i="17" s="1"/>
  <c r="O228" i="17"/>
  <c r="P228" i="17" s="1"/>
  <c r="O384" i="16"/>
  <c r="P384" i="16" s="1"/>
  <c r="O103" i="19"/>
  <c r="P103" i="19" s="1"/>
  <c r="O346" i="23"/>
  <c r="P346" i="23" s="1"/>
  <c r="O84" i="24"/>
  <c r="P84" i="24" s="1"/>
  <c r="O179" i="24"/>
  <c r="P179" i="24" s="1"/>
  <c r="O278" i="24"/>
  <c r="P278" i="24" s="1"/>
  <c r="O117" i="16"/>
  <c r="P117" i="16" s="1"/>
  <c r="O297" i="16"/>
  <c r="P297" i="16" s="1"/>
  <c r="O387" i="16"/>
  <c r="P387" i="16" s="1"/>
  <c r="O260" i="18"/>
  <c r="P260" i="18" s="1"/>
  <c r="O229" i="18"/>
  <c r="P229" i="18" s="1"/>
  <c r="O172" i="18"/>
  <c r="P172" i="18" s="1"/>
  <c r="O320" i="17"/>
  <c r="P320" i="17" s="1"/>
  <c r="O345" i="17"/>
  <c r="P345" i="17" s="1"/>
  <c r="O357" i="17"/>
  <c r="P357" i="17" s="1"/>
  <c r="O78" i="16"/>
  <c r="P78" i="16" s="1"/>
  <c r="O243" i="16"/>
  <c r="P243" i="16" s="1"/>
  <c r="O288" i="16"/>
  <c r="P288" i="16" s="1"/>
  <c r="O50" i="19"/>
  <c r="P50" i="19" s="1"/>
  <c r="O109" i="19"/>
  <c r="P109" i="19" s="1"/>
  <c r="O186" i="19"/>
  <c r="P186" i="19" s="1"/>
  <c r="O198" i="19"/>
  <c r="P198" i="19" s="1"/>
  <c r="O237" i="19"/>
  <c r="P237" i="19" s="1"/>
  <c r="O270" i="19"/>
  <c r="P270" i="19" s="1"/>
  <c r="O336" i="19"/>
  <c r="P336" i="19" s="1"/>
  <c r="O191" i="23"/>
  <c r="P191" i="23" s="1"/>
  <c r="O235" i="23"/>
  <c r="P235" i="23" s="1"/>
  <c r="O256" i="23"/>
  <c r="P256" i="23" s="1"/>
  <c r="O260" i="23"/>
  <c r="P260" i="23" s="1"/>
  <c r="O281" i="23"/>
  <c r="P281" i="23" s="1"/>
  <c r="O300" i="23"/>
  <c r="P300" i="23" s="1"/>
  <c r="O307" i="23"/>
  <c r="P307" i="23" s="1"/>
  <c r="O386" i="23"/>
  <c r="P386" i="23" s="1"/>
  <c r="O11" i="24"/>
  <c r="P11" i="24" s="1"/>
  <c r="O342" i="24"/>
  <c r="P342" i="24" s="1"/>
  <c r="O348" i="23"/>
  <c r="P348" i="23" s="1"/>
  <c r="O369" i="23"/>
  <c r="P369" i="23" s="1"/>
  <c r="O50" i="24"/>
  <c r="P50" i="24" s="1"/>
  <c r="O103" i="24"/>
  <c r="P103" i="24" s="1"/>
  <c r="O395" i="18"/>
  <c r="P395" i="18" s="1"/>
  <c r="O255" i="17"/>
  <c r="P255" i="17" s="1"/>
  <c r="O121" i="17"/>
  <c r="P121" i="17" s="1"/>
  <c r="O163" i="17"/>
  <c r="P163" i="17" s="1"/>
  <c r="O216" i="16"/>
  <c r="P216" i="16" s="1"/>
  <c r="O375" i="16"/>
  <c r="P375" i="16" s="1"/>
  <c r="O176" i="23"/>
  <c r="P176" i="23" s="1"/>
  <c r="O307" i="18"/>
  <c r="P307" i="18" s="1"/>
  <c r="O266" i="18"/>
  <c r="P266" i="18" s="1"/>
  <c r="O220" i="18"/>
  <c r="P220" i="18" s="1"/>
  <c r="O122" i="17"/>
  <c r="P122" i="17" s="1"/>
  <c r="O231" i="17"/>
  <c r="P231" i="17" s="1"/>
  <c r="O303" i="17"/>
  <c r="P303" i="17" s="1"/>
  <c r="O369" i="17"/>
  <c r="P369" i="17" s="1"/>
  <c r="O372" i="17"/>
  <c r="P372" i="17" s="1"/>
  <c r="O381" i="17"/>
  <c r="P381" i="17" s="1"/>
  <c r="O81" i="16"/>
  <c r="P81" i="16" s="1"/>
  <c r="O89" i="16"/>
  <c r="P89" i="16" s="1"/>
  <c r="O135" i="16"/>
  <c r="P135" i="16" s="1"/>
  <c r="O208" i="16"/>
  <c r="P208" i="16" s="1"/>
  <c r="O291" i="16"/>
  <c r="P291" i="16" s="1"/>
  <c r="O350" i="16"/>
  <c r="P350" i="16" s="1"/>
  <c r="O365" i="16"/>
  <c r="P365" i="16" s="1"/>
  <c r="O378" i="16"/>
  <c r="P378" i="16" s="1"/>
  <c r="O45" i="19"/>
  <c r="P45" i="19" s="1"/>
  <c r="O48" i="19"/>
  <c r="P48" i="19" s="1"/>
  <c r="O162" i="19"/>
  <c r="P162" i="19" s="1"/>
  <c r="O275" i="19"/>
  <c r="P275" i="19" s="1"/>
  <c r="O393" i="19"/>
  <c r="P393" i="19" s="1"/>
  <c r="O372" i="20"/>
  <c r="P372" i="20" s="1"/>
  <c r="O375" i="20"/>
  <c r="P375" i="20" s="1"/>
  <c r="O18" i="23"/>
  <c r="P18" i="23" s="1"/>
  <c r="O91" i="23"/>
  <c r="P91" i="23" s="1"/>
  <c r="O96" i="23"/>
  <c r="P96" i="23" s="1"/>
  <c r="O136" i="23"/>
  <c r="P136" i="23" s="1"/>
  <c r="O158" i="23"/>
  <c r="P158" i="23" s="1"/>
  <c r="O214" i="23"/>
  <c r="P214" i="23" s="1"/>
  <c r="O277" i="23"/>
  <c r="P277" i="23" s="1"/>
  <c r="O284" i="23"/>
  <c r="P284" i="23" s="1"/>
  <c r="O332" i="23"/>
  <c r="P332" i="23" s="1"/>
  <c r="O156" i="24"/>
  <c r="P156" i="24" s="1"/>
  <c r="O197" i="24"/>
  <c r="P197" i="24" s="1"/>
  <c r="O317" i="24"/>
  <c r="P317" i="24" s="1"/>
  <c r="O350" i="24"/>
  <c r="P350" i="24" s="1"/>
  <c r="O356" i="17"/>
  <c r="P356" i="17" s="1"/>
  <c r="O94" i="16"/>
  <c r="P94" i="16" s="1"/>
  <c r="O138" i="19"/>
  <c r="P138" i="19" s="1"/>
  <c r="O279" i="19"/>
  <c r="P279" i="19" s="1"/>
  <c r="O222" i="23"/>
  <c r="P222" i="23" s="1"/>
  <c r="O397" i="23"/>
  <c r="P397" i="23" s="1"/>
  <c r="O267" i="24"/>
  <c r="P267" i="24" s="1"/>
  <c r="O320" i="24"/>
  <c r="P320" i="24" s="1"/>
  <c r="O312" i="17"/>
  <c r="P312" i="17" s="1"/>
  <c r="O375" i="17"/>
  <c r="P375" i="17" s="1"/>
  <c r="O380" i="17"/>
  <c r="P380" i="17" s="1"/>
  <c r="O399" i="17"/>
  <c r="P399" i="17" s="1"/>
  <c r="O63" i="16"/>
  <c r="P63" i="16" s="1"/>
  <c r="O213" i="16"/>
  <c r="P213" i="16" s="1"/>
  <c r="O230" i="16"/>
  <c r="P230" i="16" s="1"/>
  <c r="O359" i="16"/>
  <c r="P359" i="16" s="1"/>
  <c r="O264" i="19"/>
  <c r="P264" i="19" s="1"/>
  <c r="O312" i="19"/>
  <c r="P312" i="19" s="1"/>
  <c r="O76" i="23"/>
  <c r="P76" i="23" s="1"/>
  <c r="O329" i="23"/>
  <c r="P329" i="23" s="1"/>
  <c r="O150" i="24"/>
  <c r="P150" i="24" s="1"/>
  <c r="O222" i="24"/>
  <c r="P222" i="24" s="1"/>
  <c r="O234" i="24"/>
  <c r="P234" i="24" s="1"/>
  <c r="O210" i="17"/>
  <c r="P210" i="17" s="1"/>
  <c r="O267" i="17"/>
  <c r="P267" i="17" s="1"/>
  <c r="O300" i="17"/>
  <c r="P300" i="17" s="1"/>
  <c r="O348" i="19"/>
  <c r="P348" i="19" s="1"/>
  <c r="O88" i="23"/>
  <c r="P88" i="23" s="1"/>
  <c r="O112" i="23"/>
  <c r="P112" i="23" s="1"/>
  <c r="O133" i="23"/>
  <c r="P133" i="23" s="1"/>
  <c r="O91" i="24"/>
  <c r="P91" i="24" s="1"/>
  <c r="O297" i="24"/>
  <c r="P297" i="24" s="1"/>
  <c r="O257" i="17"/>
  <c r="P257" i="17" s="1"/>
  <c r="O152" i="16"/>
  <c r="P152" i="16" s="1"/>
  <c r="O245" i="16"/>
  <c r="P245" i="16" s="1"/>
  <c r="O302" i="16"/>
  <c r="P302" i="16" s="1"/>
  <c r="O285" i="19"/>
  <c r="P285" i="19" s="1"/>
  <c r="O363" i="18"/>
  <c r="P363" i="18" s="1"/>
  <c r="O175" i="17"/>
  <c r="P175" i="17" s="1"/>
  <c r="O221" i="16"/>
  <c r="P221" i="16" s="1"/>
  <c r="O200" i="19"/>
  <c r="P200" i="19" s="1"/>
  <c r="O62" i="23"/>
  <c r="P62" i="23" s="1"/>
  <c r="O288" i="23"/>
  <c r="P288" i="23" s="1"/>
  <c r="O312" i="18"/>
  <c r="P312" i="18" s="1"/>
  <c r="O105" i="17"/>
  <c r="P105" i="17" s="1"/>
  <c r="O127" i="17"/>
  <c r="P127" i="17" s="1"/>
  <c r="O140" i="17"/>
  <c r="P140" i="17" s="1"/>
  <c r="O225" i="17"/>
  <c r="P225" i="17" s="1"/>
  <c r="O258" i="17"/>
  <c r="P258" i="17" s="1"/>
  <c r="O296" i="17"/>
  <c r="P296" i="17" s="1"/>
  <c r="O336" i="17"/>
  <c r="P336" i="17" s="1"/>
  <c r="O9" i="16"/>
  <c r="P9" i="16" s="1"/>
  <c r="O57" i="16"/>
  <c r="P57" i="16" s="1"/>
  <c r="O140" i="16"/>
  <c r="P140" i="16" s="1"/>
  <c r="O168" i="16"/>
  <c r="P168" i="16" s="1"/>
  <c r="O251" i="16"/>
  <c r="P251" i="16" s="1"/>
  <c r="O281" i="16"/>
  <c r="P281" i="16" s="1"/>
  <c r="O376" i="16"/>
  <c r="P376" i="16" s="1"/>
  <c r="O147" i="19"/>
  <c r="P147" i="19" s="1"/>
  <c r="O228" i="19"/>
  <c r="P228" i="19" s="1"/>
  <c r="O251" i="19"/>
  <c r="P251" i="19" s="1"/>
  <c r="O260" i="19"/>
  <c r="P260" i="19" s="1"/>
  <c r="O339" i="19"/>
  <c r="P339" i="19" s="1"/>
  <c r="O347" i="19"/>
  <c r="P347" i="19" s="1"/>
  <c r="O357" i="19"/>
  <c r="P357" i="19" s="1"/>
  <c r="O189" i="23"/>
  <c r="P189" i="23" s="1"/>
  <c r="O254" i="23"/>
  <c r="P254" i="23" s="1"/>
  <c r="O380" i="23"/>
  <c r="P380" i="23" s="1"/>
  <c r="O12" i="24"/>
  <c r="P12" i="24" s="1"/>
  <c r="O212" i="24"/>
  <c r="P212" i="24" s="1"/>
  <c r="O248" i="24"/>
  <c r="P248" i="24" s="1"/>
  <c r="O266" i="24"/>
  <c r="P266" i="24" s="1"/>
  <c r="O258" i="16"/>
  <c r="P258" i="16" s="1"/>
  <c r="O293" i="23"/>
  <c r="P293" i="23" s="1"/>
  <c r="O310" i="23"/>
  <c r="P310" i="23" s="1"/>
  <c r="O99" i="23"/>
  <c r="P99" i="23" s="1"/>
  <c r="O276" i="16"/>
  <c r="P276" i="16" s="1"/>
  <c r="O130" i="17"/>
  <c r="P130" i="17" s="1"/>
  <c r="O342" i="16"/>
  <c r="P342" i="16" s="1"/>
  <c r="O131" i="19"/>
  <c r="P131" i="19" s="1"/>
  <c r="O141" i="19"/>
  <c r="P141" i="19" s="1"/>
  <c r="O276" i="19"/>
  <c r="P276" i="19" s="1"/>
  <c r="O309" i="19"/>
  <c r="P309" i="19" s="1"/>
  <c r="O317" i="19"/>
  <c r="P317" i="19" s="1"/>
  <c r="O378" i="19"/>
  <c r="P378" i="19" s="1"/>
  <c r="O116" i="19"/>
  <c r="P116" i="19" s="1"/>
  <c r="O315" i="17"/>
  <c r="P315" i="17" s="1"/>
  <c r="O400" i="18"/>
  <c r="P400" i="18" s="1"/>
  <c r="O164" i="18"/>
  <c r="P164" i="18" s="1"/>
  <c r="O186" i="17"/>
  <c r="P186" i="17" s="1"/>
  <c r="O234" i="17"/>
  <c r="P234" i="17" s="1"/>
  <c r="O366" i="17"/>
  <c r="P366" i="17" s="1"/>
  <c r="O390" i="17"/>
  <c r="P390" i="17" s="1"/>
  <c r="O164" i="16"/>
  <c r="P164" i="16" s="1"/>
  <c r="O171" i="16"/>
  <c r="P171" i="16" s="1"/>
  <c r="O267" i="19"/>
  <c r="P267" i="19" s="1"/>
  <c r="O272" i="19"/>
  <c r="P272" i="19" s="1"/>
  <c r="O300" i="19"/>
  <c r="P300" i="19" s="1"/>
  <c r="O366" i="19"/>
  <c r="P366" i="19" s="1"/>
  <c r="O147" i="23"/>
  <c r="P147" i="23" s="1"/>
  <c r="O165" i="23"/>
  <c r="P165" i="23" s="1"/>
  <c r="O175" i="23"/>
  <c r="P175" i="23" s="1"/>
  <c r="O295" i="16"/>
  <c r="P295" i="16" s="1"/>
  <c r="O91" i="16"/>
  <c r="P91" i="16" s="1"/>
  <c r="O330" i="16"/>
  <c r="P330" i="16" s="1"/>
  <c r="O114" i="19"/>
  <c r="P114" i="19" s="1"/>
  <c r="O356" i="19"/>
  <c r="P356" i="19" s="1"/>
  <c r="O326" i="23"/>
  <c r="P326" i="23" s="1"/>
  <c r="O151" i="17"/>
  <c r="P151" i="17" s="1"/>
  <c r="O155" i="16"/>
  <c r="P155" i="16" s="1"/>
  <c r="O162" i="16"/>
  <c r="P162" i="16" s="1"/>
  <c r="O119" i="19"/>
  <c r="P119" i="19" s="1"/>
  <c r="O168" i="19"/>
  <c r="P168" i="19" s="1"/>
  <c r="O210" i="19"/>
  <c r="P210" i="19" s="1"/>
  <c r="O54" i="23"/>
  <c r="P54" i="23" s="1"/>
  <c r="O266" i="23"/>
  <c r="P266" i="23" s="1"/>
  <c r="O268" i="23"/>
  <c r="P268" i="23" s="1"/>
  <c r="O269" i="24"/>
  <c r="P269" i="24" s="1"/>
  <c r="O356" i="18"/>
  <c r="P356" i="18" s="1"/>
  <c r="O364" i="18"/>
  <c r="P364" i="18" s="1"/>
  <c r="O264" i="17"/>
  <c r="P264" i="17" s="1"/>
  <c r="O101" i="16"/>
  <c r="P101" i="16" s="1"/>
  <c r="O346" i="16"/>
  <c r="P346" i="16" s="1"/>
  <c r="O351" i="16"/>
  <c r="P351" i="16" s="1"/>
  <c r="O75" i="16"/>
  <c r="P75" i="16" s="1"/>
  <c r="O180" i="16"/>
  <c r="P180" i="16" s="1"/>
  <c r="O224" i="16"/>
  <c r="P224" i="16" s="1"/>
  <c r="O255" i="16"/>
  <c r="P255" i="16" s="1"/>
  <c r="O270" i="16"/>
  <c r="P270" i="16" s="1"/>
  <c r="O363" i="16"/>
  <c r="P363" i="16" s="1"/>
  <c r="O27" i="19"/>
  <c r="P27" i="19" s="1"/>
  <c r="O123" i="19"/>
  <c r="P123" i="19" s="1"/>
  <c r="O218" i="19"/>
  <c r="P218" i="19" s="1"/>
  <c r="O303" i="19"/>
  <c r="P303" i="19" s="1"/>
  <c r="O72" i="23"/>
  <c r="P72" i="23" s="1"/>
  <c r="O274" i="23"/>
  <c r="P274" i="23" s="1"/>
  <c r="O23" i="24"/>
  <c r="P23" i="24" s="1"/>
  <c r="O42" i="19"/>
  <c r="P42" i="19" s="1"/>
  <c r="O43" i="23"/>
  <c r="P43" i="23" s="1"/>
  <c r="O174" i="23"/>
  <c r="P174" i="23" s="1"/>
  <c r="O255" i="23"/>
  <c r="P255" i="23" s="1"/>
  <c r="O129" i="17"/>
  <c r="P129" i="17" s="1"/>
  <c r="O145" i="17"/>
  <c r="P145" i="17" s="1"/>
  <c r="O33" i="16"/>
  <c r="P33" i="16" s="1"/>
  <c r="O39" i="16"/>
  <c r="P39" i="16" s="1"/>
  <c r="O60" i="16"/>
  <c r="P60" i="16" s="1"/>
  <c r="O165" i="16"/>
  <c r="P165" i="16" s="1"/>
  <c r="O170" i="16"/>
  <c r="P170" i="16" s="1"/>
  <c r="O309" i="16"/>
  <c r="P309" i="16" s="1"/>
  <c r="O336" i="16"/>
  <c r="P336" i="16" s="1"/>
  <c r="O353" i="16"/>
  <c r="P353" i="16" s="1"/>
  <c r="O128" i="19"/>
  <c r="P128" i="19" s="1"/>
  <c r="O172" i="19"/>
  <c r="P172" i="19" s="1"/>
  <c r="O253" i="23"/>
  <c r="P253" i="23" s="1"/>
  <c r="O210" i="18"/>
  <c r="P210" i="18" s="1"/>
  <c r="O190" i="18"/>
  <c r="P190" i="18" s="1"/>
  <c r="O65" i="17"/>
  <c r="P65" i="17" s="1"/>
  <c r="O124" i="17"/>
  <c r="P124" i="17" s="1"/>
  <c r="O215" i="17"/>
  <c r="P215" i="17" s="1"/>
  <c r="O327" i="17"/>
  <c r="P327" i="17" s="1"/>
  <c r="O332" i="17"/>
  <c r="P332" i="17" s="1"/>
  <c r="O396" i="17"/>
  <c r="P396" i="17" s="1"/>
  <c r="O122" i="16"/>
  <c r="P122" i="16" s="1"/>
  <c r="O125" i="16"/>
  <c r="P125" i="16" s="1"/>
  <c r="O189" i="16"/>
  <c r="P189" i="16" s="1"/>
  <c r="O239" i="16"/>
  <c r="P239" i="16" s="1"/>
  <c r="O328" i="16"/>
  <c r="P328" i="16" s="1"/>
  <c r="O382" i="16"/>
  <c r="P382" i="16" s="1"/>
  <c r="O38" i="19"/>
  <c r="P38" i="19" s="1"/>
  <c r="O174" i="19"/>
  <c r="P174" i="19" s="1"/>
  <c r="O177" i="19"/>
  <c r="P177" i="19" s="1"/>
  <c r="O219" i="19"/>
  <c r="P219" i="19" s="1"/>
  <c r="O252" i="19"/>
  <c r="P252" i="19" s="1"/>
  <c r="O32" i="23"/>
  <c r="P32" i="23" s="1"/>
  <c r="O94" i="23"/>
  <c r="P94" i="23" s="1"/>
  <c r="O106" i="23"/>
  <c r="P106" i="23" s="1"/>
  <c r="O111" i="23"/>
  <c r="P111" i="23" s="1"/>
  <c r="O118" i="23"/>
  <c r="P118" i="23" s="1"/>
  <c r="O127" i="23"/>
  <c r="P127" i="23" s="1"/>
  <c r="O132" i="23"/>
  <c r="P132" i="23" s="1"/>
  <c r="O186" i="23"/>
  <c r="P186" i="23" s="1"/>
  <c r="O212" i="23"/>
  <c r="P212" i="23" s="1"/>
  <c r="O259" i="23"/>
  <c r="P259" i="23" s="1"/>
  <c r="O294" i="23"/>
  <c r="P294" i="23" s="1"/>
  <c r="O313" i="23"/>
  <c r="P313" i="23" s="1"/>
  <c r="O324" i="23"/>
  <c r="P324" i="23" s="1"/>
  <c r="O32" i="24"/>
  <c r="P32" i="24" s="1"/>
  <c r="O53" i="24"/>
  <c r="P53" i="24" s="1"/>
  <c r="O264" i="24"/>
  <c r="P264" i="24" s="1"/>
  <c r="O318" i="24"/>
  <c r="P318" i="24" s="1"/>
  <c r="O390" i="24"/>
  <c r="P390" i="24" s="1"/>
  <c r="O322" i="23"/>
  <c r="P322" i="23" s="1"/>
  <c r="O343" i="23"/>
  <c r="P343" i="23" s="1"/>
  <c r="O345" i="23"/>
  <c r="P345" i="23" s="1"/>
  <c r="O387" i="23"/>
  <c r="P387" i="23" s="1"/>
  <c r="O56" i="24"/>
  <c r="P56" i="24" s="1"/>
  <c r="O162" i="24"/>
  <c r="P162" i="24" s="1"/>
  <c r="O195" i="24"/>
  <c r="P195" i="24" s="1"/>
  <c r="O339" i="24"/>
  <c r="P339" i="24" s="1"/>
  <c r="O389" i="18"/>
  <c r="P389" i="18" s="1"/>
  <c r="O374" i="18"/>
  <c r="P374" i="18" s="1"/>
  <c r="O293" i="18"/>
  <c r="P293" i="18" s="1"/>
  <c r="O263" i="18"/>
  <c r="P263" i="18" s="1"/>
  <c r="O133" i="17"/>
  <c r="P133" i="17" s="1"/>
  <c r="O135" i="17"/>
  <c r="P135" i="17" s="1"/>
  <c r="O174" i="17"/>
  <c r="P174" i="17" s="1"/>
  <c r="O183" i="17"/>
  <c r="P183" i="17" s="1"/>
  <c r="O216" i="17"/>
  <c r="P216" i="17" s="1"/>
  <c r="O318" i="17"/>
  <c r="P318" i="17" s="1"/>
  <c r="O330" i="17"/>
  <c r="P330" i="17" s="1"/>
  <c r="O360" i="17"/>
  <c r="P360" i="17" s="1"/>
  <c r="O115" i="16"/>
  <c r="P115" i="16" s="1"/>
  <c r="O120" i="16"/>
  <c r="P120" i="16" s="1"/>
  <c r="O201" i="16"/>
  <c r="P201" i="16" s="1"/>
  <c r="O314" i="16"/>
  <c r="P314" i="16" s="1"/>
  <c r="O360" i="16"/>
  <c r="P360" i="16" s="1"/>
  <c r="O56" i="19"/>
  <c r="P56" i="19" s="1"/>
  <c r="O64" i="19"/>
  <c r="P64" i="19" s="1"/>
  <c r="O81" i="19"/>
  <c r="P81" i="19" s="1"/>
  <c r="O94" i="19"/>
  <c r="P94" i="19" s="1"/>
  <c r="O153" i="19"/>
  <c r="P153" i="19" s="1"/>
  <c r="O156" i="19"/>
  <c r="P156" i="19" s="1"/>
  <c r="O175" i="19"/>
  <c r="P175" i="19" s="1"/>
  <c r="O203" i="19"/>
  <c r="P203" i="19" s="1"/>
  <c r="O240" i="19"/>
  <c r="P240" i="19" s="1"/>
  <c r="O245" i="19"/>
  <c r="P245" i="19" s="1"/>
  <c r="O318" i="19"/>
  <c r="P318" i="19" s="1"/>
  <c r="O351" i="19"/>
  <c r="P351" i="19" s="1"/>
  <c r="O354" i="19"/>
  <c r="P354" i="19" s="1"/>
  <c r="O369" i="19"/>
  <c r="P369" i="19" s="1"/>
  <c r="O387" i="19"/>
  <c r="P387" i="19" s="1"/>
  <c r="O28" i="23"/>
  <c r="P28" i="23" s="1"/>
  <c r="O35" i="23"/>
  <c r="P35" i="23" s="1"/>
  <c r="O38" i="23"/>
  <c r="P38" i="23" s="1"/>
  <c r="O45" i="23"/>
  <c r="P45" i="23" s="1"/>
  <c r="O85" i="23"/>
  <c r="P85" i="23" s="1"/>
  <c r="O97" i="23"/>
  <c r="P97" i="23" s="1"/>
  <c r="O109" i="23"/>
  <c r="P109" i="23" s="1"/>
  <c r="O130" i="23"/>
  <c r="P130" i="23" s="1"/>
  <c r="O203" i="23"/>
  <c r="P203" i="23" s="1"/>
  <c r="O336" i="23"/>
  <c r="P336" i="23" s="1"/>
  <c r="O362" i="23"/>
  <c r="P362" i="23" s="1"/>
  <c r="O54" i="24"/>
  <c r="P54" i="24" s="1"/>
  <c r="O71" i="24"/>
  <c r="P71" i="24" s="1"/>
  <c r="O144" i="24"/>
  <c r="P144" i="24" s="1"/>
  <c r="O183" i="24"/>
  <c r="P183" i="24" s="1"/>
  <c r="O279" i="24"/>
  <c r="P279" i="24" s="1"/>
  <c r="O309" i="24"/>
  <c r="P309" i="24" s="1"/>
  <c r="O335" i="24"/>
  <c r="P335" i="24" s="1"/>
  <c r="O357" i="24"/>
  <c r="P357" i="24" s="1"/>
  <c r="O366" i="24"/>
  <c r="P366" i="24" s="1"/>
  <c r="O15" i="23"/>
  <c r="P15" i="23" s="1"/>
  <c r="O105" i="23"/>
  <c r="P105" i="23" s="1"/>
  <c r="O154" i="23"/>
  <c r="P154" i="23" s="1"/>
  <c r="O163" i="23"/>
  <c r="P163" i="23" s="1"/>
  <c r="O258" i="23"/>
  <c r="P258" i="23" s="1"/>
  <c r="O286" i="23"/>
  <c r="P286" i="23" s="1"/>
  <c r="O302" i="23"/>
  <c r="P302" i="23" s="1"/>
  <c r="O350" i="23"/>
  <c r="P350" i="23" s="1"/>
  <c r="O38" i="24"/>
  <c r="P38" i="24" s="1"/>
  <c r="O59" i="24"/>
  <c r="P59" i="24" s="1"/>
  <c r="O83" i="24"/>
  <c r="P83" i="24" s="1"/>
  <c r="O111" i="24"/>
  <c r="P111" i="24" s="1"/>
  <c r="O177" i="24"/>
  <c r="P177" i="24" s="1"/>
  <c r="O203" i="24"/>
  <c r="P203" i="24" s="1"/>
  <c r="O215" i="24"/>
  <c r="P215" i="24" s="1"/>
  <c r="O239" i="24"/>
  <c r="P239" i="24" s="1"/>
  <c r="O284" i="24"/>
  <c r="P284" i="24" s="1"/>
  <c r="O321" i="24"/>
  <c r="P321" i="24" s="1"/>
  <c r="O126" i="24"/>
  <c r="P126" i="24" s="1"/>
  <c r="O230" i="24"/>
  <c r="P230" i="24" s="1"/>
  <c r="O398" i="18"/>
  <c r="P398" i="18" s="1"/>
  <c r="O347" i="18"/>
  <c r="P347" i="18" s="1"/>
  <c r="O262" i="18"/>
  <c r="P262" i="18" s="1"/>
  <c r="O239" i="18"/>
  <c r="P239" i="18" s="1"/>
  <c r="O144" i="17"/>
  <c r="P144" i="17" s="1"/>
  <c r="O170" i="17"/>
  <c r="P170" i="17" s="1"/>
  <c r="O187" i="17"/>
  <c r="P187" i="17" s="1"/>
  <c r="O249" i="17"/>
  <c r="P249" i="17" s="1"/>
  <c r="O308" i="17"/>
  <c r="P308" i="17" s="1"/>
  <c r="O342" i="17"/>
  <c r="P342" i="17" s="1"/>
  <c r="O392" i="17"/>
  <c r="P392" i="17" s="1"/>
  <c r="O52" i="16"/>
  <c r="P52" i="16" s="1"/>
  <c r="O58" i="16"/>
  <c r="P58" i="16" s="1"/>
  <c r="O174" i="16"/>
  <c r="P174" i="16" s="1"/>
  <c r="O225" i="16"/>
  <c r="P225" i="16" s="1"/>
  <c r="O252" i="16"/>
  <c r="P252" i="16" s="1"/>
  <c r="O277" i="16"/>
  <c r="P277" i="16" s="1"/>
  <c r="O379" i="16"/>
  <c r="P379" i="16" s="1"/>
  <c r="O22" i="19"/>
  <c r="P22" i="19" s="1"/>
  <c r="O40" i="19"/>
  <c r="P40" i="19" s="1"/>
  <c r="O67" i="19"/>
  <c r="P67" i="19" s="1"/>
  <c r="O82" i="19"/>
  <c r="P82" i="19" s="1"/>
  <c r="O85" i="19"/>
  <c r="P85" i="19" s="1"/>
  <c r="O87" i="19"/>
  <c r="P87" i="19" s="1"/>
  <c r="O161" i="19"/>
  <c r="P161" i="19" s="1"/>
  <c r="O181" i="19"/>
  <c r="P181" i="19" s="1"/>
  <c r="O195" i="19"/>
  <c r="P195" i="19" s="1"/>
  <c r="O246" i="19"/>
  <c r="P246" i="19" s="1"/>
  <c r="O375" i="19"/>
  <c r="P375" i="19" s="1"/>
  <c r="O396" i="19"/>
  <c r="P396" i="19" s="1"/>
  <c r="O34" i="23"/>
  <c r="P34" i="23" s="1"/>
  <c r="O67" i="23"/>
  <c r="P67" i="23" s="1"/>
  <c r="O108" i="23"/>
  <c r="P108" i="23" s="1"/>
  <c r="O145" i="23"/>
  <c r="P145" i="23" s="1"/>
  <c r="O190" i="23"/>
  <c r="P190" i="23" s="1"/>
  <c r="O236" i="23"/>
  <c r="P236" i="23" s="1"/>
  <c r="O245" i="23"/>
  <c r="P245" i="23" s="1"/>
  <c r="O261" i="23"/>
  <c r="P261" i="23" s="1"/>
  <c r="O291" i="23"/>
  <c r="P291" i="23" s="1"/>
  <c r="O312" i="23"/>
  <c r="P312" i="23" s="1"/>
  <c r="O353" i="23"/>
  <c r="P353" i="23" s="1"/>
  <c r="O21" i="24"/>
  <c r="P21" i="24" s="1"/>
  <c r="O62" i="24"/>
  <c r="P62" i="24" s="1"/>
  <c r="O69" i="24"/>
  <c r="P69" i="24" s="1"/>
  <c r="O98" i="24"/>
  <c r="P98" i="24" s="1"/>
  <c r="O168" i="24"/>
  <c r="P168" i="24" s="1"/>
  <c r="O213" i="24"/>
  <c r="P213" i="24" s="1"/>
  <c r="O303" i="24"/>
  <c r="P303" i="24" s="1"/>
  <c r="O333" i="24"/>
  <c r="P333" i="24" s="1"/>
  <c r="O371" i="24"/>
  <c r="P371" i="24" s="1"/>
  <c r="O152" i="24"/>
  <c r="P152" i="24" s="1"/>
  <c r="O136" i="18"/>
  <c r="P136" i="18" s="1"/>
  <c r="O112" i="18"/>
  <c r="P112" i="18" s="1"/>
  <c r="O139" i="18"/>
  <c r="P139" i="18" s="1"/>
  <c r="O69" i="17"/>
  <c r="P69" i="17" s="1"/>
  <c r="O102" i="17"/>
  <c r="P102" i="17" s="1"/>
  <c r="O177" i="17"/>
  <c r="P177" i="17" s="1"/>
  <c r="O201" i="17"/>
  <c r="P201" i="17" s="1"/>
  <c r="O371" i="17"/>
  <c r="P371" i="17" s="1"/>
  <c r="O378" i="17"/>
  <c r="P378" i="17" s="1"/>
  <c r="O61" i="16"/>
  <c r="P61" i="16" s="1"/>
  <c r="O83" i="16"/>
  <c r="P83" i="16" s="1"/>
  <c r="O145" i="16"/>
  <c r="P145" i="16" s="1"/>
  <c r="O153" i="16"/>
  <c r="P153" i="16" s="1"/>
  <c r="O207" i="16"/>
  <c r="P207" i="16" s="1"/>
  <c r="O240" i="16"/>
  <c r="P240" i="16" s="1"/>
  <c r="O272" i="16"/>
  <c r="P272" i="16" s="1"/>
  <c r="O287" i="16"/>
  <c r="P287" i="16" s="1"/>
  <c r="O293" i="16"/>
  <c r="P293" i="16" s="1"/>
  <c r="O364" i="16"/>
  <c r="P364" i="16" s="1"/>
  <c r="O30" i="19"/>
  <c r="P30" i="19" s="1"/>
  <c r="O33" i="19"/>
  <c r="P33" i="19" s="1"/>
  <c r="O35" i="19"/>
  <c r="P35" i="19" s="1"/>
  <c r="O55" i="19"/>
  <c r="P55" i="19" s="1"/>
  <c r="O60" i="19"/>
  <c r="P60" i="19" s="1"/>
  <c r="O152" i="19"/>
  <c r="P152" i="19" s="1"/>
  <c r="O164" i="19"/>
  <c r="P164" i="19" s="1"/>
  <c r="O284" i="19"/>
  <c r="P284" i="19" s="1"/>
  <c r="O294" i="19"/>
  <c r="P294" i="19" s="1"/>
  <c r="O26" i="23"/>
  <c r="P26" i="23" s="1"/>
  <c r="O53" i="23"/>
  <c r="P53" i="23" s="1"/>
  <c r="O181" i="23"/>
  <c r="P181" i="23" s="1"/>
  <c r="O183" i="23"/>
  <c r="P183" i="23" s="1"/>
  <c r="O273" i="23"/>
  <c r="P273" i="23" s="1"/>
  <c r="O279" i="23"/>
  <c r="P279" i="23" s="1"/>
  <c r="O308" i="23"/>
  <c r="P308" i="23" s="1"/>
  <c r="O400" i="23"/>
  <c r="P400" i="23" s="1"/>
  <c r="O45" i="24"/>
  <c r="P45" i="24" s="1"/>
  <c r="O47" i="24"/>
  <c r="P47" i="24" s="1"/>
  <c r="O67" i="24"/>
  <c r="P67" i="24" s="1"/>
  <c r="O89" i="24"/>
  <c r="P89" i="24" s="1"/>
  <c r="O115" i="24"/>
  <c r="P115" i="24" s="1"/>
  <c r="O119" i="24"/>
  <c r="P119" i="24" s="1"/>
  <c r="O142" i="24"/>
  <c r="P142" i="24" s="1"/>
  <c r="O147" i="24"/>
  <c r="P147" i="24" s="1"/>
  <c r="O161" i="24"/>
  <c r="P161" i="24" s="1"/>
  <c r="O206" i="24"/>
  <c r="P206" i="24" s="1"/>
  <c r="O240" i="24"/>
  <c r="P240" i="24" s="1"/>
  <c r="O276" i="24"/>
  <c r="P276" i="24" s="1"/>
  <c r="O306" i="24"/>
  <c r="P306" i="24" s="1"/>
  <c r="O351" i="24"/>
  <c r="P351" i="24" s="1"/>
  <c r="O353" i="24"/>
  <c r="P353" i="24" s="1"/>
  <c r="O392" i="24"/>
  <c r="P392" i="24" s="1"/>
  <c r="O12" i="19"/>
  <c r="P12" i="19" s="1"/>
  <c r="O7" i="19"/>
  <c r="P7" i="19" s="1"/>
  <c r="O70" i="18"/>
  <c r="P70" i="18" s="1"/>
  <c r="O74" i="18"/>
  <c r="P74" i="18" s="1"/>
  <c r="O71" i="18"/>
  <c r="P71" i="18" s="1"/>
  <c r="O82" i="18"/>
  <c r="P82" i="18" s="1"/>
  <c r="O31" i="18"/>
  <c r="P31" i="18" s="1"/>
  <c r="O67" i="18"/>
  <c r="P67" i="18" s="1"/>
  <c r="O113" i="17"/>
  <c r="P113" i="17" s="1"/>
  <c r="O119" i="17"/>
  <c r="P119" i="17" s="1"/>
  <c r="O9" i="17"/>
  <c r="P9" i="17" s="1"/>
  <c r="O54" i="17"/>
  <c r="P54" i="17" s="1"/>
  <c r="O83" i="17"/>
  <c r="P83" i="17" s="1"/>
  <c r="O36" i="17"/>
  <c r="P36" i="17" s="1"/>
  <c r="O86" i="17"/>
  <c r="P86" i="17" s="1"/>
  <c r="O108" i="17"/>
  <c r="P108" i="17" s="1"/>
  <c r="O84" i="16"/>
  <c r="P84" i="16" s="1"/>
  <c r="O313" i="18"/>
  <c r="P313" i="18" s="1"/>
  <c r="O278" i="18"/>
  <c r="P278" i="18" s="1"/>
  <c r="O261" i="18"/>
  <c r="P261" i="18" s="1"/>
  <c r="O111" i="17"/>
  <c r="P111" i="17" s="1"/>
  <c r="O156" i="17"/>
  <c r="P156" i="17" s="1"/>
  <c r="O207" i="17"/>
  <c r="P207" i="17" s="1"/>
  <c r="O79" i="16"/>
  <c r="P79" i="16" s="1"/>
  <c r="O235" i="16"/>
  <c r="P235" i="16" s="1"/>
  <c r="O196" i="17"/>
  <c r="P196" i="17" s="1"/>
  <c r="O381" i="18"/>
  <c r="P381" i="18" s="1"/>
  <c r="O191" i="17"/>
  <c r="P191" i="17" s="1"/>
  <c r="O260" i="17"/>
  <c r="P260" i="17" s="1"/>
  <c r="O324" i="17"/>
  <c r="P324" i="17" s="1"/>
  <c r="O192" i="16"/>
  <c r="P192" i="16" s="1"/>
  <c r="O305" i="16"/>
  <c r="P305" i="16" s="1"/>
  <c r="O66" i="16"/>
  <c r="P66" i="16" s="1"/>
  <c r="O71" i="16"/>
  <c r="P71" i="16" s="1"/>
  <c r="O102" i="16"/>
  <c r="P102" i="16" s="1"/>
  <c r="O227" i="18"/>
  <c r="P227" i="18" s="1"/>
  <c r="O55" i="18"/>
  <c r="P55" i="18" s="1"/>
  <c r="O34" i="18"/>
  <c r="P34" i="18" s="1"/>
  <c r="O12" i="18"/>
  <c r="P12" i="18" s="1"/>
  <c r="O19" i="18"/>
  <c r="P19" i="18" s="1"/>
  <c r="O244" i="18"/>
  <c r="P244" i="18" s="1"/>
  <c r="O226" i="18"/>
  <c r="P226" i="18" s="1"/>
  <c r="O115" i="17"/>
  <c r="P115" i="17" s="1"/>
  <c r="O259" i="16"/>
  <c r="P259" i="16" s="1"/>
  <c r="O79" i="18"/>
  <c r="P79" i="18" s="1"/>
  <c r="O234" i="18"/>
  <c r="P234" i="18" s="1"/>
  <c r="O177" i="16"/>
  <c r="P177" i="16" s="1"/>
  <c r="O162" i="18"/>
  <c r="P162" i="18" s="1"/>
  <c r="O166" i="17"/>
  <c r="P166" i="17" s="1"/>
  <c r="O193" i="17"/>
  <c r="P193" i="17" s="1"/>
  <c r="O138" i="16"/>
  <c r="P138" i="16" s="1"/>
  <c r="O187" i="16"/>
  <c r="P187" i="16" s="1"/>
  <c r="O241" i="16"/>
  <c r="P241" i="16" s="1"/>
  <c r="O268" i="16"/>
  <c r="P268" i="16" s="1"/>
  <c r="O313" i="16"/>
  <c r="P313" i="16" s="1"/>
  <c r="O397" i="16"/>
  <c r="P397" i="16" s="1"/>
  <c r="O65" i="19"/>
  <c r="P65" i="19" s="1"/>
  <c r="O70" i="19"/>
  <c r="P70" i="19" s="1"/>
  <c r="O239" i="19"/>
  <c r="P239" i="19" s="1"/>
  <c r="O324" i="19"/>
  <c r="P324" i="19" s="1"/>
  <c r="O168" i="23"/>
  <c r="P168" i="23" s="1"/>
  <c r="O93" i="24"/>
  <c r="P93" i="24" s="1"/>
  <c r="O354" i="24"/>
  <c r="P354" i="24" s="1"/>
  <c r="O110" i="17"/>
  <c r="P110" i="17" s="1"/>
  <c r="O195" i="17"/>
  <c r="P195" i="17" s="1"/>
  <c r="O248" i="17"/>
  <c r="P248" i="17" s="1"/>
  <c r="O362" i="17"/>
  <c r="P362" i="17" s="1"/>
  <c r="O55" i="16"/>
  <c r="P55" i="16" s="1"/>
  <c r="O169" i="16"/>
  <c r="P169" i="16" s="1"/>
  <c r="O248" i="16"/>
  <c r="P248" i="16" s="1"/>
  <c r="O289" i="16"/>
  <c r="P289" i="16" s="1"/>
  <c r="O318" i="16"/>
  <c r="P318" i="16" s="1"/>
  <c r="O331" i="16"/>
  <c r="P331" i="16" s="1"/>
  <c r="O97" i="19"/>
  <c r="P97" i="19" s="1"/>
  <c r="O342" i="19"/>
  <c r="P342" i="19" s="1"/>
  <c r="O23" i="23"/>
  <c r="P23" i="23" s="1"/>
  <c r="O133" i="24"/>
  <c r="P133" i="24" s="1"/>
  <c r="O145" i="24"/>
  <c r="P145" i="24" s="1"/>
  <c r="O198" i="24"/>
  <c r="P198" i="24" s="1"/>
  <c r="O332" i="24"/>
  <c r="P332" i="24" s="1"/>
  <c r="O237" i="16"/>
  <c r="P237" i="16" s="1"/>
  <c r="O246" i="16"/>
  <c r="P246" i="16" s="1"/>
  <c r="O390" i="16"/>
  <c r="P390" i="16" s="1"/>
  <c r="O93" i="23"/>
  <c r="P93" i="23" s="1"/>
  <c r="O192" i="23"/>
  <c r="P192" i="23" s="1"/>
  <c r="O192" i="24"/>
  <c r="P192" i="24" s="1"/>
  <c r="O324" i="24"/>
  <c r="P324" i="24" s="1"/>
  <c r="O130" i="18"/>
  <c r="P130" i="18" s="1"/>
  <c r="O125" i="18"/>
  <c r="P125" i="18" s="1"/>
  <c r="O375" i="18"/>
  <c r="P375" i="18" s="1"/>
  <c r="O370" i="18"/>
  <c r="P370" i="18" s="1"/>
  <c r="O367" i="18"/>
  <c r="P367" i="18" s="1"/>
  <c r="O353" i="18"/>
  <c r="P353" i="18" s="1"/>
  <c r="O331" i="18"/>
  <c r="P331" i="18" s="1"/>
  <c r="O320" i="18"/>
  <c r="P320" i="18" s="1"/>
  <c r="O301" i="18"/>
  <c r="P301" i="18" s="1"/>
  <c r="O283" i="18"/>
  <c r="P283" i="18" s="1"/>
  <c r="O275" i="18"/>
  <c r="P275" i="18" s="1"/>
  <c r="O240" i="18"/>
  <c r="P240" i="18" s="1"/>
  <c r="O203" i="18"/>
  <c r="P203" i="18" s="1"/>
  <c r="O177" i="18"/>
  <c r="P177" i="18" s="1"/>
  <c r="O48" i="17"/>
  <c r="P48" i="17" s="1"/>
  <c r="O85" i="17"/>
  <c r="P85" i="17" s="1"/>
  <c r="O189" i="17"/>
  <c r="P189" i="17" s="1"/>
  <c r="O198" i="17"/>
  <c r="P198" i="17" s="1"/>
  <c r="O213" i="17"/>
  <c r="P213" i="17" s="1"/>
  <c r="O226" i="17"/>
  <c r="P226" i="17" s="1"/>
  <c r="O251" i="17"/>
  <c r="P251" i="17" s="1"/>
  <c r="O351" i="17"/>
  <c r="P351" i="17" s="1"/>
  <c r="O53" i="16"/>
  <c r="P53" i="16" s="1"/>
  <c r="O86" i="16"/>
  <c r="P86" i="16" s="1"/>
  <c r="O156" i="16"/>
  <c r="P156" i="16" s="1"/>
  <c r="O167" i="16"/>
  <c r="P167" i="16" s="1"/>
  <c r="O203" i="16"/>
  <c r="P203" i="16" s="1"/>
  <c r="O219" i="16"/>
  <c r="P219" i="16" s="1"/>
  <c r="O222" i="16"/>
  <c r="P222" i="16" s="1"/>
  <c r="O357" i="16"/>
  <c r="P357" i="16" s="1"/>
  <c r="O369" i="16"/>
  <c r="P369" i="16" s="1"/>
  <c r="O53" i="19"/>
  <c r="P53" i="19" s="1"/>
  <c r="O117" i="19"/>
  <c r="P117" i="19" s="1"/>
  <c r="O138" i="24"/>
  <c r="P138" i="24" s="1"/>
  <c r="O345" i="24"/>
  <c r="P345" i="24" s="1"/>
  <c r="O96" i="17"/>
  <c r="P96" i="17" s="1"/>
  <c r="O230" i="17"/>
  <c r="P230" i="17" s="1"/>
  <c r="O240" i="17"/>
  <c r="P240" i="17" s="1"/>
  <c r="O306" i="17"/>
  <c r="P306" i="17" s="1"/>
  <c r="O344" i="17"/>
  <c r="P344" i="17" s="1"/>
  <c r="O384" i="17"/>
  <c r="P384" i="17" s="1"/>
  <c r="O393" i="17"/>
  <c r="P393" i="17" s="1"/>
  <c r="O194" i="16"/>
  <c r="P194" i="16" s="1"/>
  <c r="O285" i="16"/>
  <c r="P285" i="16" s="1"/>
  <c r="O321" i="16"/>
  <c r="P321" i="16" s="1"/>
  <c r="O385" i="16"/>
  <c r="P385" i="16" s="1"/>
  <c r="O213" i="19"/>
  <c r="P213" i="19" s="1"/>
  <c r="O288" i="19"/>
  <c r="P288" i="19" s="1"/>
  <c r="O222" i="17"/>
  <c r="P222" i="17" s="1"/>
  <c r="O333" i="17"/>
  <c r="P333" i="17" s="1"/>
  <c r="O363" i="17"/>
  <c r="P363" i="17" s="1"/>
  <c r="O183" i="16"/>
  <c r="P183" i="16" s="1"/>
  <c r="O269" i="16"/>
  <c r="P269" i="16" s="1"/>
  <c r="O300" i="16"/>
  <c r="P300" i="16" s="1"/>
  <c r="O73" i="23"/>
  <c r="P73" i="23" s="1"/>
  <c r="O249" i="24"/>
  <c r="P249" i="24" s="1"/>
  <c r="O83" i="18"/>
  <c r="P83" i="18" s="1"/>
  <c r="O35" i="18"/>
  <c r="P35" i="18" s="1"/>
  <c r="O167" i="17"/>
  <c r="P167" i="17" s="1"/>
  <c r="O214" i="17"/>
  <c r="P214" i="17" s="1"/>
  <c r="O12" i="16"/>
  <c r="P12" i="16" s="1"/>
  <c r="O206" i="16"/>
  <c r="P206" i="16" s="1"/>
  <c r="O249" i="16"/>
  <c r="P249" i="16" s="1"/>
  <c r="O303" i="16"/>
  <c r="P303" i="16" s="1"/>
  <c r="O310" i="16"/>
  <c r="P310" i="16" s="1"/>
  <c r="O358" i="16"/>
  <c r="P358" i="16" s="1"/>
  <c r="O367" i="16"/>
  <c r="P367" i="16" s="1"/>
  <c r="O393" i="16"/>
  <c r="P393" i="16" s="1"/>
  <c r="O351" i="23"/>
  <c r="P351" i="23" s="1"/>
  <c r="O44" i="24"/>
  <c r="P44" i="24" s="1"/>
  <c r="O285" i="24"/>
  <c r="P285" i="24" s="1"/>
  <c r="O369" i="24"/>
  <c r="P369" i="24" s="1"/>
  <c r="O277" i="18"/>
  <c r="P277" i="18" s="1"/>
  <c r="O12" i="17"/>
  <c r="P12" i="17" s="1"/>
  <c r="O86" i="18"/>
  <c r="P86" i="18" s="1"/>
  <c r="O38" i="18"/>
  <c r="P38" i="18" s="1"/>
  <c r="O372" i="18"/>
  <c r="P372" i="18" s="1"/>
  <c r="O144" i="18"/>
  <c r="P144" i="18" s="1"/>
  <c r="O99" i="17"/>
  <c r="P99" i="17" s="1"/>
  <c r="O104" i="17"/>
  <c r="P104" i="17" s="1"/>
  <c r="O88" i="18"/>
  <c r="P88" i="18" s="1"/>
  <c r="O352" i="18"/>
  <c r="P352" i="18" s="1"/>
  <c r="O333" i="18"/>
  <c r="P333" i="18" s="1"/>
  <c r="O268" i="18"/>
  <c r="P268" i="18" s="1"/>
  <c r="O251" i="18"/>
  <c r="P251" i="18" s="1"/>
  <c r="O218" i="18"/>
  <c r="P218" i="18" s="1"/>
  <c r="O153" i="18"/>
  <c r="P153" i="18" s="1"/>
  <c r="O39" i="17"/>
  <c r="P39" i="17" s="1"/>
  <c r="O66" i="17"/>
  <c r="P66" i="17" s="1"/>
  <c r="O72" i="17"/>
  <c r="P72" i="17" s="1"/>
  <c r="O97" i="17"/>
  <c r="P97" i="17" s="1"/>
  <c r="O172" i="17"/>
  <c r="P172" i="17" s="1"/>
  <c r="O223" i="17"/>
  <c r="P223" i="17" s="1"/>
  <c r="O241" i="17"/>
  <c r="P241" i="17" s="1"/>
  <c r="O261" i="17"/>
  <c r="P261" i="17" s="1"/>
  <c r="O368" i="17"/>
  <c r="P368" i="17" s="1"/>
  <c r="O132" i="16"/>
  <c r="P132" i="16" s="1"/>
  <c r="O159" i="16"/>
  <c r="P159" i="16" s="1"/>
  <c r="O166" i="16"/>
  <c r="P166" i="16" s="1"/>
  <c r="O186" i="16"/>
  <c r="P186" i="16" s="1"/>
  <c r="O349" i="16"/>
  <c r="P349" i="16" s="1"/>
  <c r="O106" i="19"/>
  <c r="P106" i="19" s="1"/>
  <c r="O51" i="23"/>
  <c r="P51" i="23" s="1"/>
  <c r="O223" i="23"/>
  <c r="P223" i="23" s="1"/>
  <c r="O282" i="23"/>
  <c r="P282" i="23" s="1"/>
  <c r="O18" i="24"/>
  <c r="P18" i="24" s="1"/>
  <c r="O204" i="24"/>
  <c r="P204" i="24" s="1"/>
  <c r="O233" i="24"/>
  <c r="P233" i="24" s="1"/>
  <c r="O107" i="18"/>
  <c r="P107" i="18" s="1"/>
  <c r="O85" i="18"/>
  <c r="P85" i="18" s="1"/>
  <c r="O297" i="18"/>
  <c r="P297" i="18" s="1"/>
  <c r="O294" i="18"/>
  <c r="P294" i="18" s="1"/>
  <c r="O273" i="18"/>
  <c r="P273" i="18" s="1"/>
  <c r="O205" i="18"/>
  <c r="P205" i="18" s="1"/>
  <c r="O188" i="18"/>
  <c r="P188" i="18" s="1"/>
  <c r="O18" i="17"/>
  <c r="P18" i="17" s="1"/>
  <c r="O45" i="17"/>
  <c r="P45" i="17" s="1"/>
  <c r="O116" i="17"/>
  <c r="P116" i="17" s="1"/>
  <c r="O141" i="17"/>
  <c r="P141" i="17" s="1"/>
  <c r="O168" i="17"/>
  <c r="P168" i="17" s="1"/>
  <c r="O181" i="17"/>
  <c r="P181" i="17" s="1"/>
  <c r="O204" i="17"/>
  <c r="P204" i="17" s="1"/>
  <c r="O243" i="17"/>
  <c r="P243" i="17" s="1"/>
  <c r="O252" i="17"/>
  <c r="P252" i="17" s="1"/>
  <c r="O329" i="17"/>
  <c r="P329" i="17" s="1"/>
  <c r="O338" i="17"/>
  <c r="P338" i="17" s="1"/>
  <c r="O387" i="17"/>
  <c r="P387" i="17" s="1"/>
  <c r="O47" i="16"/>
  <c r="P47" i="16" s="1"/>
  <c r="O114" i="16"/>
  <c r="P114" i="16" s="1"/>
  <c r="O119" i="16"/>
  <c r="P119" i="16" s="1"/>
  <c r="O137" i="16"/>
  <c r="P137" i="16" s="1"/>
  <c r="O232" i="16"/>
  <c r="P232" i="16" s="1"/>
  <c r="O254" i="16"/>
  <c r="P254" i="16" s="1"/>
  <c r="O256" i="16"/>
  <c r="P256" i="16" s="1"/>
  <c r="O267" i="16"/>
  <c r="P267" i="16" s="1"/>
  <c r="O279" i="16"/>
  <c r="P279" i="16" s="1"/>
  <c r="O294" i="16"/>
  <c r="P294" i="16" s="1"/>
  <c r="O306" i="16"/>
  <c r="P306" i="16" s="1"/>
  <c r="O312" i="16"/>
  <c r="P312" i="16" s="1"/>
  <c r="O340" i="16"/>
  <c r="P340" i="16" s="1"/>
  <c r="O15" i="19"/>
  <c r="P15" i="19" s="1"/>
  <c r="O96" i="19"/>
  <c r="P96" i="19" s="1"/>
  <c r="O183" i="19"/>
  <c r="P183" i="19" s="1"/>
  <c r="O189" i="19"/>
  <c r="P189" i="19" s="1"/>
  <c r="O139" i="23"/>
  <c r="P139" i="23" s="1"/>
  <c r="O230" i="23"/>
  <c r="P230" i="23" s="1"/>
  <c r="O81" i="24"/>
  <c r="P81" i="24" s="1"/>
  <c r="O100" i="24"/>
  <c r="P100" i="24" s="1"/>
  <c r="O262" i="17"/>
  <c r="P262" i="17" s="1"/>
  <c r="O223" i="16"/>
  <c r="P223" i="16" s="1"/>
  <c r="O25" i="19"/>
  <c r="P25" i="19" s="1"/>
  <c r="O329" i="19"/>
  <c r="P329" i="19" s="1"/>
  <c r="O170" i="23"/>
  <c r="P170" i="23" s="1"/>
  <c r="O210" i="23"/>
  <c r="P210" i="23" s="1"/>
  <c r="O81" i="23"/>
  <c r="P81" i="23" s="1"/>
  <c r="O342" i="23"/>
  <c r="P342" i="23" s="1"/>
  <c r="O127" i="24"/>
  <c r="P127" i="24" s="1"/>
  <c r="O176" i="24"/>
  <c r="P176" i="24" s="1"/>
  <c r="O182" i="16"/>
  <c r="P182" i="16" s="1"/>
  <c r="O193" i="16"/>
  <c r="P193" i="16" s="1"/>
  <c r="O238" i="16"/>
  <c r="P238" i="16" s="1"/>
  <c r="O253" i="16"/>
  <c r="P253" i="16" s="1"/>
  <c r="O261" i="16"/>
  <c r="P261" i="16" s="1"/>
  <c r="O273" i="16"/>
  <c r="P273" i="16" s="1"/>
  <c r="O284" i="16"/>
  <c r="P284" i="16" s="1"/>
  <c r="O322" i="16"/>
  <c r="P322" i="16" s="1"/>
  <c r="O339" i="16"/>
  <c r="P339" i="16" s="1"/>
  <c r="O348" i="16"/>
  <c r="P348" i="16" s="1"/>
  <c r="O368" i="16"/>
  <c r="P368" i="16" s="1"/>
  <c r="O396" i="16"/>
  <c r="P396" i="16" s="1"/>
  <c r="O9" i="19"/>
  <c r="P9" i="19" s="1"/>
  <c r="O77" i="19"/>
  <c r="P77" i="19" s="1"/>
  <c r="O80" i="19"/>
  <c r="P80" i="19" s="1"/>
  <c r="O84" i="19"/>
  <c r="P84" i="19" s="1"/>
  <c r="O112" i="19"/>
  <c r="P112" i="19" s="1"/>
  <c r="O126" i="19"/>
  <c r="P126" i="19" s="1"/>
  <c r="O178" i="19"/>
  <c r="P178" i="19" s="1"/>
  <c r="O188" i="19"/>
  <c r="P188" i="19" s="1"/>
  <c r="O215" i="19"/>
  <c r="P215" i="19" s="1"/>
  <c r="O273" i="19"/>
  <c r="P273" i="19" s="1"/>
  <c r="O305" i="19"/>
  <c r="P305" i="19" s="1"/>
  <c r="O315" i="19"/>
  <c r="P315" i="19" s="1"/>
  <c r="O344" i="19"/>
  <c r="P344" i="19" s="1"/>
  <c r="O381" i="19"/>
  <c r="P381" i="19" s="1"/>
  <c r="O399" i="19"/>
  <c r="P399" i="19" s="1"/>
  <c r="O21" i="23"/>
  <c r="P21" i="23" s="1"/>
  <c r="O70" i="23"/>
  <c r="P70" i="23" s="1"/>
  <c r="O114" i="23"/>
  <c r="P114" i="23" s="1"/>
  <c r="O123" i="23"/>
  <c r="P123" i="23" s="1"/>
  <c r="O135" i="23"/>
  <c r="P135" i="23" s="1"/>
  <c r="O265" i="23"/>
  <c r="P265" i="23" s="1"/>
  <c r="O289" i="23"/>
  <c r="P289" i="23" s="1"/>
  <c r="O327" i="23"/>
  <c r="P327" i="23" s="1"/>
  <c r="O335" i="23"/>
  <c r="P335" i="23" s="1"/>
  <c r="O24" i="24"/>
  <c r="P24" i="24" s="1"/>
  <c r="O26" i="24"/>
  <c r="P26" i="24" s="1"/>
  <c r="O125" i="24"/>
  <c r="P125" i="24" s="1"/>
  <c r="O185" i="24"/>
  <c r="P185" i="24" s="1"/>
  <c r="O227" i="24"/>
  <c r="P227" i="24" s="1"/>
  <c r="O243" i="24"/>
  <c r="P243" i="24" s="1"/>
  <c r="O261" i="24"/>
  <c r="P261" i="24" s="1"/>
  <c r="O288" i="24"/>
  <c r="P288" i="24" s="1"/>
  <c r="O315" i="24"/>
  <c r="P315" i="24" s="1"/>
  <c r="O341" i="24"/>
  <c r="P341" i="24" s="1"/>
  <c r="O375" i="24"/>
  <c r="P375" i="24" s="1"/>
  <c r="O176" i="16"/>
  <c r="P176" i="16" s="1"/>
  <c r="O231" i="16"/>
  <c r="P231" i="16" s="1"/>
  <c r="O307" i="16"/>
  <c r="P307" i="16" s="1"/>
  <c r="O394" i="16"/>
  <c r="P394" i="16" s="1"/>
  <c r="O17" i="19"/>
  <c r="P17" i="19" s="1"/>
  <c r="O102" i="19"/>
  <c r="P102" i="19" s="1"/>
  <c r="O143" i="19"/>
  <c r="P143" i="19" s="1"/>
  <c r="O157" i="19"/>
  <c r="P157" i="19" s="1"/>
  <c r="O169" i="19"/>
  <c r="P169" i="19" s="1"/>
  <c r="O201" i="19"/>
  <c r="P201" i="19" s="1"/>
  <c r="O222" i="19"/>
  <c r="P222" i="19" s="1"/>
  <c r="O227" i="19"/>
  <c r="P227" i="19" s="1"/>
  <c r="O234" i="19"/>
  <c r="P234" i="19" s="1"/>
  <c r="O249" i="19"/>
  <c r="P249" i="19" s="1"/>
  <c r="O269" i="19"/>
  <c r="P269" i="19" s="1"/>
  <c r="O359" i="19"/>
  <c r="P359" i="19" s="1"/>
  <c r="O389" i="19"/>
  <c r="P389" i="19" s="1"/>
  <c r="O40" i="23"/>
  <c r="P40" i="23" s="1"/>
  <c r="O79" i="23"/>
  <c r="P79" i="23" s="1"/>
  <c r="O100" i="23"/>
  <c r="P100" i="23" s="1"/>
  <c r="O153" i="23"/>
  <c r="P153" i="23" s="1"/>
  <c r="O173" i="23"/>
  <c r="P173" i="23" s="1"/>
  <c r="O179" i="23"/>
  <c r="P179" i="23" s="1"/>
  <c r="O215" i="23"/>
  <c r="P215" i="23" s="1"/>
  <c r="O226" i="23"/>
  <c r="P226" i="23" s="1"/>
  <c r="O270" i="23"/>
  <c r="P270" i="23" s="1"/>
  <c r="O355" i="23"/>
  <c r="P355" i="23" s="1"/>
  <c r="O394" i="23"/>
  <c r="P394" i="23" s="1"/>
  <c r="O42" i="24"/>
  <c r="P42" i="24" s="1"/>
  <c r="O207" i="24"/>
  <c r="P207" i="24" s="1"/>
  <c r="O216" i="24"/>
  <c r="P216" i="24" s="1"/>
  <c r="O254" i="24"/>
  <c r="P254" i="24" s="1"/>
  <c r="O330" i="24"/>
  <c r="P330" i="24" s="1"/>
  <c r="O365" i="24"/>
  <c r="P365" i="24" s="1"/>
  <c r="O261" i="19"/>
  <c r="P261" i="19" s="1"/>
  <c r="O291" i="19"/>
  <c r="P291" i="19" s="1"/>
  <c r="O327" i="19"/>
  <c r="P327" i="19" s="1"/>
  <c r="O384" i="19"/>
  <c r="P384" i="19" s="1"/>
  <c r="O121" i="23"/>
  <c r="P121" i="23" s="1"/>
  <c r="O155" i="23"/>
  <c r="P155" i="23" s="1"/>
  <c r="O206" i="23"/>
  <c r="P206" i="23" s="1"/>
  <c r="O237" i="23"/>
  <c r="P237" i="23" s="1"/>
  <c r="O340" i="23"/>
  <c r="P340" i="23" s="1"/>
  <c r="O378" i="23"/>
  <c r="P378" i="23" s="1"/>
  <c r="O112" i="24"/>
  <c r="P112" i="24" s="1"/>
  <c r="O123" i="24"/>
  <c r="P123" i="24" s="1"/>
  <c r="O128" i="24"/>
  <c r="P128" i="24" s="1"/>
  <c r="O194" i="24"/>
  <c r="P194" i="24" s="1"/>
  <c r="O231" i="24"/>
  <c r="P231" i="24" s="1"/>
  <c r="O291" i="24"/>
  <c r="P291" i="24" s="1"/>
  <c r="O348" i="24"/>
  <c r="P348" i="24" s="1"/>
  <c r="O363" i="24"/>
  <c r="P363" i="24" s="1"/>
  <c r="O389" i="24"/>
  <c r="P389" i="24" s="1"/>
  <c r="O389" i="23"/>
  <c r="P389" i="23" s="1"/>
  <c r="O14" i="24"/>
  <c r="P14" i="24" s="1"/>
  <c r="O27" i="24"/>
  <c r="P27" i="24" s="1"/>
  <c r="O96" i="24"/>
  <c r="P96" i="24" s="1"/>
  <c r="O105" i="24"/>
  <c r="P105" i="24" s="1"/>
  <c r="O221" i="24"/>
  <c r="P221" i="24" s="1"/>
  <c r="O252" i="24"/>
  <c r="P252" i="24" s="1"/>
  <c r="O179" i="19"/>
  <c r="P179" i="19" s="1"/>
  <c r="O59" i="23"/>
  <c r="P59" i="23" s="1"/>
  <c r="O220" i="23"/>
  <c r="P220" i="23" s="1"/>
  <c r="O396" i="24"/>
  <c r="P396" i="24" s="1"/>
  <c r="O282" i="19"/>
  <c r="P282" i="19" s="1"/>
  <c r="O306" i="19"/>
  <c r="P306" i="19" s="1"/>
  <c r="O330" i="19"/>
  <c r="P330" i="19" s="1"/>
  <c r="O345" i="19"/>
  <c r="P345" i="19" s="1"/>
  <c r="O103" i="23"/>
  <c r="P103" i="23" s="1"/>
  <c r="O115" i="23"/>
  <c r="P115" i="23" s="1"/>
  <c r="O171" i="23"/>
  <c r="P171" i="23" s="1"/>
  <c r="O184" i="23"/>
  <c r="P184" i="23" s="1"/>
  <c r="O193" i="23"/>
  <c r="P193" i="23" s="1"/>
  <c r="O275" i="23"/>
  <c r="P275" i="23" s="1"/>
  <c r="O354" i="23"/>
  <c r="P354" i="23" s="1"/>
  <c r="O367" i="23"/>
  <c r="P367" i="23" s="1"/>
  <c r="O399" i="23"/>
  <c r="P399" i="23" s="1"/>
  <c r="O333" i="16"/>
  <c r="P333" i="16" s="1"/>
  <c r="O361" i="16"/>
  <c r="P361" i="16" s="1"/>
  <c r="O74" i="19"/>
  <c r="P74" i="19" s="1"/>
  <c r="O139" i="19"/>
  <c r="P139" i="19" s="1"/>
  <c r="O144" i="19"/>
  <c r="P144" i="19" s="1"/>
  <c r="O149" i="19"/>
  <c r="P149" i="19" s="1"/>
  <c r="O158" i="19"/>
  <c r="P158" i="19" s="1"/>
  <c r="O191" i="19"/>
  <c r="P191" i="19" s="1"/>
  <c r="O233" i="19"/>
  <c r="P233" i="19" s="1"/>
  <c r="O360" i="19"/>
  <c r="P360" i="19" s="1"/>
  <c r="O372" i="19"/>
  <c r="P372" i="19" s="1"/>
  <c r="O10" i="23"/>
  <c r="P10" i="23" s="1"/>
  <c r="O17" i="23"/>
  <c r="P17" i="23" s="1"/>
  <c r="O29" i="23"/>
  <c r="P29" i="23" s="1"/>
  <c r="O48" i="23"/>
  <c r="P48" i="23" s="1"/>
  <c r="O124" i="23"/>
  <c r="P124" i="23" s="1"/>
  <c r="O129" i="23"/>
  <c r="P129" i="23" s="1"/>
  <c r="O142" i="23"/>
  <c r="P142" i="23" s="1"/>
  <c r="O167" i="23"/>
  <c r="P167" i="23" s="1"/>
  <c r="O229" i="23"/>
  <c r="P229" i="23" s="1"/>
  <c r="O240" i="23"/>
  <c r="P240" i="23" s="1"/>
  <c r="O299" i="23"/>
  <c r="P299" i="23" s="1"/>
  <c r="O383" i="23"/>
  <c r="P383" i="23" s="1"/>
  <c r="O15" i="24"/>
  <c r="P15" i="24" s="1"/>
  <c r="O17" i="24"/>
  <c r="P17" i="24" s="1"/>
  <c r="O30" i="24"/>
  <c r="P30" i="24" s="1"/>
  <c r="O48" i="24"/>
  <c r="P48" i="24" s="1"/>
  <c r="O77" i="24"/>
  <c r="P77" i="24" s="1"/>
  <c r="O137" i="24"/>
  <c r="P137" i="24" s="1"/>
  <c r="O155" i="24"/>
  <c r="P155" i="24" s="1"/>
  <c r="O159" i="24"/>
  <c r="P159" i="24" s="1"/>
  <c r="O201" i="24"/>
  <c r="P201" i="24" s="1"/>
  <c r="O219" i="24"/>
  <c r="P219" i="24" s="1"/>
  <c r="O228" i="24"/>
  <c r="P228" i="24" s="1"/>
  <c r="O237" i="24"/>
  <c r="P237" i="24" s="1"/>
  <c r="O255" i="24"/>
  <c r="P255" i="24" s="1"/>
  <c r="O345" i="16"/>
  <c r="P345" i="16" s="1"/>
  <c r="O374" i="16"/>
  <c r="P374" i="16" s="1"/>
  <c r="O381" i="16"/>
  <c r="P381" i="16" s="1"/>
  <c r="O69" i="19"/>
  <c r="P69" i="19" s="1"/>
  <c r="O207" i="19"/>
  <c r="P207" i="19" s="1"/>
  <c r="O212" i="19"/>
  <c r="P212" i="19" s="1"/>
  <c r="O255" i="19"/>
  <c r="P255" i="19" s="1"/>
  <c r="O297" i="19"/>
  <c r="P297" i="19" s="1"/>
  <c r="O321" i="19"/>
  <c r="P321" i="19" s="1"/>
  <c r="O333" i="19"/>
  <c r="P333" i="19" s="1"/>
  <c r="O365" i="19"/>
  <c r="P365" i="19" s="1"/>
  <c r="O368" i="19"/>
  <c r="P368" i="19" s="1"/>
  <c r="O39" i="23"/>
  <c r="P39" i="23" s="1"/>
  <c r="O64" i="23"/>
  <c r="P64" i="23" s="1"/>
  <c r="O78" i="23"/>
  <c r="P78" i="23" s="1"/>
  <c r="O207" i="23"/>
  <c r="P207" i="23" s="1"/>
  <c r="O247" i="23"/>
  <c r="P247" i="23" s="1"/>
  <c r="O20" i="24"/>
  <c r="P20" i="24" s="1"/>
  <c r="O33" i="24"/>
  <c r="P33" i="24" s="1"/>
  <c r="O79" i="24"/>
  <c r="P79" i="24" s="1"/>
  <c r="O118" i="24"/>
  <c r="P118" i="24" s="1"/>
  <c r="O129" i="24"/>
  <c r="P129" i="24" s="1"/>
  <c r="O164" i="24"/>
  <c r="P164" i="24" s="1"/>
  <c r="O173" i="24"/>
  <c r="P173" i="24" s="1"/>
  <c r="O186" i="24"/>
  <c r="P186" i="24" s="1"/>
  <c r="O191" i="24"/>
  <c r="P191" i="24" s="1"/>
  <c r="O242" i="24"/>
  <c r="P242" i="24" s="1"/>
  <c r="O312" i="24"/>
  <c r="P312" i="24" s="1"/>
  <c r="O381" i="24"/>
  <c r="P381" i="24" s="1"/>
  <c r="O48" i="16"/>
  <c r="P48" i="16" s="1"/>
  <c r="O50" i="16"/>
  <c r="P50" i="16" s="1"/>
  <c r="O45" i="16"/>
  <c r="P45" i="16" s="1"/>
  <c r="O452" i="20"/>
  <c r="P452" i="20" s="1"/>
  <c r="O367" i="20"/>
  <c r="P367" i="20" s="1"/>
  <c r="O107" i="20"/>
  <c r="P107" i="20" s="1"/>
  <c r="O110" i="20"/>
  <c r="P110" i="20" s="1"/>
  <c r="O455" i="20"/>
  <c r="P455" i="20" s="1"/>
  <c r="O254" i="20"/>
  <c r="P254" i="20" s="1"/>
  <c r="O329" i="20"/>
  <c r="P329" i="20" s="1"/>
  <c r="O137" i="20"/>
  <c r="P137" i="20" s="1"/>
  <c r="O143" i="20"/>
  <c r="P143" i="20" s="1"/>
  <c r="O197" i="20"/>
  <c r="P197" i="20" s="1"/>
  <c r="O200" i="20"/>
  <c r="P200" i="20" s="1"/>
  <c r="O333" i="20"/>
  <c r="P333" i="20" s="1"/>
  <c r="O393" i="20"/>
  <c r="P393" i="20" s="1"/>
  <c r="O178" i="20"/>
  <c r="P178" i="20" s="1"/>
  <c r="O255" i="20"/>
  <c r="P255" i="20" s="1"/>
  <c r="O205" i="20"/>
  <c r="P205" i="20" s="1"/>
  <c r="O306" i="20"/>
  <c r="P306" i="20" s="1"/>
  <c r="O345" i="20"/>
  <c r="P345" i="20" s="1"/>
  <c r="O434" i="20"/>
  <c r="P434" i="20" s="1"/>
  <c r="O89" i="20"/>
  <c r="P89" i="20" s="1"/>
  <c r="O313" i="20"/>
  <c r="P313" i="20" s="1"/>
  <c r="O261" i="20"/>
  <c r="P261" i="20" s="1"/>
  <c r="O164" i="20"/>
  <c r="P164" i="20" s="1"/>
  <c r="O173" i="20"/>
  <c r="P173" i="20" s="1"/>
  <c r="O176" i="20"/>
  <c r="P176" i="20" s="1"/>
  <c r="O354" i="20"/>
  <c r="P354" i="20" s="1"/>
  <c r="O366" i="20"/>
  <c r="P366" i="20" s="1"/>
  <c r="O369" i="20"/>
  <c r="P369" i="20" s="1"/>
  <c r="O378" i="20"/>
  <c r="P378" i="20" s="1"/>
  <c r="O227" i="20"/>
  <c r="P227" i="20" s="1"/>
  <c r="O315" i="20"/>
  <c r="P315" i="20" s="1"/>
  <c r="O148" i="20"/>
  <c r="P148" i="20" s="1"/>
  <c r="O228" i="20"/>
  <c r="P228" i="20" s="1"/>
  <c r="O357" i="20"/>
  <c r="P357" i="20" s="1"/>
  <c r="O401" i="20"/>
  <c r="P401" i="20" s="1"/>
  <c r="O116" i="20"/>
  <c r="P116" i="20" s="1"/>
  <c r="O119" i="20"/>
  <c r="P119" i="20" s="1"/>
  <c r="O160" i="20"/>
  <c r="P160" i="20" s="1"/>
  <c r="O216" i="20"/>
  <c r="P216" i="20" s="1"/>
  <c r="O383" i="20"/>
  <c r="P383" i="20" s="1"/>
  <c r="O425" i="20"/>
  <c r="P425" i="20" s="1"/>
  <c r="O94" i="20"/>
  <c r="P94" i="20" s="1"/>
  <c r="O199" i="20"/>
  <c r="P199" i="20" s="1"/>
  <c r="O437" i="20"/>
  <c r="P437" i="20" s="1"/>
  <c r="O194" i="20"/>
  <c r="P194" i="20" s="1"/>
  <c r="O341" i="20"/>
  <c r="P341" i="20" s="1"/>
  <c r="O221" i="20"/>
  <c r="P221" i="20" s="1"/>
  <c r="O279" i="20"/>
  <c r="P279" i="20" s="1"/>
  <c r="O312" i="20"/>
  <c r="P312" i="20" s="1"/>
  <c r="O408" i="20"/>
  <c r="P408" i="20" s="1"/>
  <c r="O235" i="20"/>
  <c r="P235" i="20" s="1"/>
  <c r="O258" i="20"/>
  <c r="P258" i="20" s="1"/>
  <c r="O347" i="20"/>
  <c r="P347" i="20" s="1"/>
  <c r="O392" i="20"/>
  <c r="P392" i="20" s="1"/>
  <c r="O436" i="20"/>
  <c r="P436" i="20" s="1"/>
  <c r="O101" i="20"/>
  <c r="P101" i="20" s="1"/>
  <c r="O146" i="20"/>
  <c r="P146" i="20" s="1"/>
  <c r="O203" i="20"/>
  <c r="P203" i="20" s="1"/>
  <c r="O169" i="20"/>
  <c r="P169" i="20" s="1"/>
  <c r="O218" i="20"/>
  <c r="P218" i="20" s="1"/>
  <c r="O259" i="20"/>
  <c r="P259" i="20" s="1"/>
  <c r="O270" i="20"/>
  <c r="P270" i="20" s="1"/>
  <c r="O342" i="20"/>
  <c r="P342" i="20" s="1"/>
  <c r="O382" i="20"/>
  <c r="P382" i="20" s="1"/>
  <c r="O387" i="20"/>
  <c r="P387" i="20" s="1"/>
  <c r="O390" i="20"/>
  <c r="P390" i="20" s="1"/>
  <c r="O124" i="20"/>
  <c r="P124" i="20" s="1"/>
  <c r="O396" i="20"/>
  <c r="P396" i="20" s="1"/>
  <c r="O399" i="20"/>
  <c r="P399" i="20" s="1"/>
  <c r="O170" i="20"/>
  <c r="P170" i="20" s="1"/>
  <c r="O293" i="20"/>
  <c r="P293" i="20" s="1"/>
  <c r="O428" i="20"/>
  <c r="P428" i="20" s="1"/>
  <c r="O122" i="20"/>
  <c r="P122" i="20" s="1"/>
  <c r="O128" i="20"/>
  <c r="P128" i="20" s="1"/>
  <c r="O245" i="20"/>
  <c r="P245" i="20" s="1"/>
  <c r="O271" i="20"/>
  <c r="P271" i="20" s="1"/>
  <c r="O374" i="20"/>
  <c r="P374" i="20" s="1"/>
  <c r="O294" i="20"/>
  <c r="P294" i="20" s="1"/>
  <c r="O423" i="20"/>
  <c r="P423" i="20" s="1"/>
  <c r="O225" i="20"/>
  <c r="P225" i="20" s="1"/>
  <c r="O314" i="20"/>
  <c r="P314" i="20" s="1"/>
  <c r="O335" i="20"/>
  <c r="P335" i="20" s="1"/>
  <c r="O240" i="20"/>
  <c r="P240" i="20" s="1"/>
  <c r="O297" i="20"/>
  <c r="P297" i="20" s="1"/>
  <c r="O193" i="20"/>
  <c r="P193" i="20" s="1"/>
  <c r="O350" i="20"/>
  <c r="P350" i="20" s="1"/>
  <c r="O385" i="20"/>
  <c r="P385" i="20" s="1"/>
  <c r="O454" i="20"/>
  <c r="P454" i="20" s="1"/>
  <c r="O98" i="20"/>
  <c r="P98" i="20" s="1"/>
  <c r="O133" i="20"/>
  <c r="P133" i="20" s="1"/>
  <c r="O149" i="20"/>
  <c r="P149" i="20" s="1"/>
  <c r="O154" i="20"/>
  <c r="P154" i="20" s="1"/>
  <c r="O231" i="20"/>
  <c r="P231" i="20" s="1"/>
  <c r="O234" i="20"/>
  <c r="P234" i="20" s="1"/>
  <c r="O277" i="20"/>
  <c r="P277" i="20" s="1"/>
  <c r="O310" i="20"/>
  <c r="P310" i="20" s="1"/>
  <c r="O318" i="20"/>
  <c r="P318" i="20" s="1"/>
  <c r="O323" i="20"/>
  <c r="P323" i="20" s="1"/>
  <c r="O363" i="20"/>
  <c r="P363" i="20" s="1"/>
  <c r="O380" i="20"/>
  <c r="P380" i="20" s="1"/>
  <c r="O418" i="20"/>
  <c r="P418" i="20" s="1"/>
  <c r="O443" i="20"/>
  <c r="P443" i="20" s="1"/>
  <c r="O299" i="20"/>
  <c r="P299" i="20" s="1"/>
  <c r="O410" i="20"/>
  <c r="P410" i="20" s="1"/>
  <c r="O429" i="20"/>
  <c r="P429" i="20" s="1"/>
  <c r="O134" i="20"/>
  <c r="P134" i="20" s="1"/>
  <c r="O145" i="20"/>
  <c r="P145" i="20" s="1"/>
  <c r="O158" i="20"/>
  <c r="P158" i="20" s="1"/>
  <c r="O188" i="20"/>
  <c r="P188" i="20" s="1"/>
  <c r="O210" i="20"/>
  <c r="P210" i="20" s="1"/>
  <c r="O238" i="20"/>
  <c r="P238" i="20" s="1"/>
  <c r="O264" i="20"/>
  <c r="P264" i="20" s="1"/>
  <c r="O289" i="20"/>
  <c r="P289" i="20" s="1"/>
  <c r="O305" i="20"/>
  <c r="P305" i="20" s="1"/>
  <c r="O316" i="20"/>
  <c r="P316" i="20" s="1"/>
  <c r="O324" i="20"/>
  <c r="P324" i="20" s="1"/>
  <c r="O82" i="20"/>
  <c r="P82" i="20" s="1"/>
  <c r="O131" i="20"/>
  <c r="P131" i="20" s="1"/>
  <c r="O191" i="20"/>
  <c r="P191" i="20" s="1"/>
  <c r="O241" i="20"/>
  <c r="P241" i="20" s="1"/>
  <c r="O246" i="20"/>
  <c r="P246" i="20" s="1"/>
  <c r="O257" i="20"/>
  <c r="P257" i="20" s="1"/>
  <c r="O311" i="20"/>
  <c r="P311" i="20" s="1"/>
  <c r="O349" i="20"/>
  <c r="P349" i="20" s="1"/>
  <c r="O416" i="20"/>
  <c r="P416" i="20" s="1"/>
  <c r="O185" i="20"/>
  <c r="P185" i="20" s="1"/>
  <c r="O118" i="20"/>
  <c r="P118" i="20" s="1"/>
  <c r="O230" i="20"/>
  <c r="P230" i="20" s="1"/>
  <c r="O295" i="20"/>
  <c r="P295" i="20" s="1"/>
  <c r="O322" i="20"/>
  <c r="P322" i="20" s="1"/>
  <c r="O359" i="20"/>
  <c r="P359" i="20" s="1"/>
  <c r="O402" i="20"/>
  <c r="P402" i="20" s="1"/>
  <c r="O441" i="20"/>
  <c r="P441" i="20" s="1"/>
  <c r="O444" i="20"/>
  <c r="P444" i="20" s="1"/>
  <c r="O432" i="20"/>
  <c r="P432" i="20" s="1"/>
  <c r="O182" i="20"/>
  <c r="P182" i="20" s="1"/>
  <c r="O95" i="20"/>
  <c r="P95" i="20" s="1"/>
  <c r="O239" i="20"/>
  <c r="P239" i="20" s="1"/>
  <c r="O268" i="20"/>
  <c r="P268" i="20" s="1"/>
  <c r="O334" i="20"/>
  <c r="P334" i="20" s="1"/>
  <c r="O398" i="20"/>
  <c r="P398" i="20" s="1"/>
  <c r="O442" i="20"/>
  <c r="P442" i="20" s="1"/>
  <c r="O104" i="20"/>
  <c r="P104" i="20" s="1"/>
  <c r="O100" i="20"/>
  <c r="P100" i="20" s="1"/>
  <c r="O339" i="20"/>
  <c r="P339" i="20" s="1"/>
  <c r="O365" i="20"/>
  <c r="P365" i="20" s="1"/>
  <c r="O414" i="20"/>
  <c r="P414" i="20" s="1"/>
  <c r="O453" i="20"/>
  <c r="P453" i="20" s="1"/>
  <c r="O223" i="20"/>
  <c r="P223" i="20" s="1"/>
  <c r="O266" i="20"/>
  <c r="P266" i="20" s="1"/>
  <c r="O307" i="20"/>
  <c r="P307" i="20" s="1"/>
  <c r="O361" i="20"/>
  <c r="P361" i="20" s="1"/>
  <c r="O109" i="20"/>
  <c r="P109" i="20" s="1"/>
  <c r="O130" i="20"/>
  <c r="P130" i="20" s="1"/>
  <c r="O140" i="20"/>
  <c r="P140" i="20" s="1"/>
  <c r="O152" i="20"/>
  <c r="P152" i="20" s="1"/>
  <c r="O184" i="20"/>
  <c r="P184" i="20" s="1"/>
  <c r="O213" i="20"/>
  <c r="P213" i="20" s="1"/>
  <c r="O243" i="20"/>
  <c r="P243" i="20" s="1"/>
  <c r="O282" i="20"/>
  <c r="P282" i="20" s="1"/>
  <c r="O327" i="20"/>
  <c r="P327" i="20" s="1"/>
  <c r="O343" i="20"/>
  <c r="P343" i="20" s="1"/>
  <c r="O353" i="20"/>
  <c r="P353" i="20" s="1"/>
  <c r="O435" i="20"/>
  <c r="P435" i="20" s="1"/>
  <c r="O447" i="20"/>
  <c r="P447" i="20" s="1"/>
  <c r="O280" i="20"/>
  <c r="P280" i="20" s="1"/>
  <c r="O285" i="20"/>
  <c r="P285" i="20" s="1"/>
  <c r="O290" i="20"/>
  <c r="P290" i="20" s="1"/>
  <c r="O298" i="20"/>
  <c r="P298" i="20" s="1"/>
  <c r="O420" i="20"/>
  <c r="P420" i="20" s="1"/>
  <c r="O450" i="20"/>
  <c r="P450" i="20" s="1"/>
  <c r="O167" i="20"/>
  <c r="P167" i="20" s="1"/>
  <c r="O172" i="20"/>
  <c r="P172" i="20" s="1"/>
  <c r="O226" i="20"/>
  <c r="P226" i="20" s="1"/>
  <c r="O155" i="20"/>
  <c r="P155" i="20" s="1"/>
  <c r="O179" i="20"/>
  <c r="P179" i="20" s="1"/>
  <c r="O201" i="20"/>
  <c r="P201" i="20" s="1"/>
  <c r="O204" i="20"/>
  <c r="P204" i="20" s="1"/>
  <c r="O256" i="20"/>
  <c r="P256" i="20" s="1"/>
  <c r="O263" i="20"/>
  <c r="P263" i="20" s="1"/>
  <c r="O267" i="20"/>
  <c r="P267" i="20" s="1"/>
  <c r="O275" i="20"/>
  <c r="P275" i="20" s="1"/>
  <c r="O288" i="20"/>
  <c r="P288" i="20" s="1"/>
  <c r="O300" i="20"/>
  <c r="P300" i="20" s="1"/>
  <c r="O303" i="20"/>
  <c r="P303" i="20" s="1"/>
  <c r="O317" i="20"/>
  <c r="P317" i="20" s="1"/>
  <c r="O330" i="20"/>
  <c r="P330" i="20" s="1"/>
  <c r="O351" i="20"/>
  <c r="P351" i="20" s="1"/>
  <c r="O364" i="20"/>
  <c r="P364" i="20" s="1"/>
  <c r="O381" i="20"/>
  <c r="P381" i="20" s="1"/>
  <c r="O388" i="20"/>
  <c r="P388" i="20" s="1"/>
  <c r="O403" i="20"/>
  <c r="P403" i="20" s="1"/>
  <c r="O405" i="20"/>
  <c r="P405" i="20" s="1"/>
  <c r="O103" i="20"/>
  <c r="P103" i="20" s="1"/>
  <c r="O244" i="20"/>
  <c r="P244" i="20" s="1"/>
  <c r="O331" i="20"/>
  <c r="P331" i="20" s="1"/>
  <c r="O352" i="20"/>
  <c r="P352" i="20" s="1"/>
  <c r="O406" i="20"/>
  <c r="P406" i="20" s="1"/>
  <c r="O421" i="20"/>
  <c r="P421" i="20" s="1"/>
  <c r="O115" i="20"/>
  <c r="P115" i="20" s="1"/>
  <c r="O127" i="20"/>
  <c r="P127" i="20" s="1"/>
  <c r="O175" i="20"/>
  <c r="P175" i="20" s="1"/>
  <c r="O190" i="20"/>
  <c r="P190" i="20" s="1"/>
  <c r="O219" i="20"/>
  <c r="P219" i="20" s="1"/>
  <c r="O249" i="20"/>
  <c r="P249" i="20" s="1"/>
  <c r="O291" i="20"/>
  <c r="P291" i="20" s="1"/>
  <c r="O411" i="20"/>
  <c r="P411" i="20" s="1"/>
  <c r="O438" i="20"/>
  <c r="P438" i="20" s="1"/>
  <c r="O237" i="20"/>
  <c r="P237" i="20" s="1"/>
  <c r="O252" i="20"/>
  <c r="P252" i="20" s="1"/>
  <c r="O273" i="20"/>
  <c r="P273" i="20" s="1"/>
  <c r="O309" i="20"/>
  <c r="P309" i="20" s="1"/>
  <c r="O348" i="20"/>
  <c r="P348" i="20" s="1"/>
  <c r="O362" i="20"/>
  <c r="P362" i="20" s="1"/>
  <c r="O384" i="20"/>
  <c r="P384" i="20" s="1"/>
  <c r="O417" i="20"/>
  <c r="P417" i="20" s="1"/>
  <c r="O419" i="20"/>
  <c r="P419" i="20" s="1"/>
  <c r="O424" i="20"/>
  <c r="P424" i="20" s="1"/>
  <c r="O456" i="20"/>
  <c r="P456" i="20" s="1"/>
  <c r="O113" i="20"/>
  <c r="P113" i="20" s="1"/>
  <c r="O125" i="20"/>
  <c r="P125" i="20" s="1"/>
  <c r="O161" i="20"/>
  <c r="P161" i="20" s="1"/>
  <c r="O212" i="20"/>
  <c r="P212" i="20" s="1"/>
  <c r="O222" i="20"/>
  <c r="P222" i="20" s="1"/>
  <c r="O250" i="20"/>
  <c r="P250" i="20" s="1"/>
  <c r="O281" i="20"/>
  <c r="P281" i="20" s="1"/>
  <c r="O321" i="20"/>
  <c r="P321" i="20" s="1"/>
  <c r="O326" i="20"/>
  <c r="P326" i="20" s="1"/>
  <c r="O336" i="20"/>
  <c r="P336" i="20" s="1"/>
  <c r="O360" i="20"/>
  <c r="P360" i="20" s="1"/>
  <c r="O426" i="20"/>
  <c r="P426" i="20" s="1"/>
  <c r="O439" i="20"/>
  <c r="P439" i="20" s="1"/>
  <c r="O446" i="20"/>
  <c r="P446" i="20" s="1"/>
  <c r="O262" i="20"/>
  <c r="P262" i="20" s="1"/>
  <c r="O276" i="20"/>
  <c r="P276" i="20" s="1"/>
  <c r="O370" i="20"/>
  <c r="P370" i="20" s="1"/>
  <c r="O400" i="20"/>
  <c r="P400" i="20" s="1"/>
  <c r="O459" i="20"/>
  <c r="P459" i="20" s="1"/>
  <c r="O91" i="20"/>
  <c r="P91" i="20" s="1"/>
  <c r="O92" i="20"/>
  <c r="P92" i="20" s="1"/>
  <c r="O80" i="20"/>
  <c r="P80" i="20" s="1"/>
  <c r="O83" i="20"/>
  <c r="P83" i="20" s="1"/>
  <c r="O86" i="20"/>
  <c r="P86" i="20" s="1"/>
  <c r="O79" i="20"/>
  <c r="P79" i="20" s="1"/>
  <c r="O13" i="20"/>
  <c r="P13" i="20" s="1"/>
  <c r="O8" i="20"/>
  <c r="P8" i="20" s="1"/>
  <c r="O11" i="20"/>
  <c r="P11" i="20" s="1"/>
  <c r="O14" i="20"/>
  <c r="P14" i="20" s="1"/>
  <c r="O17" i="20"/>
  <c r="P17" i="20" s="1"/>
  <c r="O10" i="20"/>
  <c r="P10" i="20" s="1"/>
  <c r="O80" i="17"/>
  <c r="P80" i="17" s="1"/>
  <c r="O88" i="17"/>
  <c r="P88" i="17" s="1"/>
  <c r="O57" i="17"/>
  <c r="P57" i="17" s="1"/>
  <c r="O94" i="17"/>
  <c r="P94" i="17" s="1"/>
  <c r="O91" i="17"/>
  <c r="P91" i="17" s="1"/>
  <c r="M10" i="17"/>
  <c r="O35" i="17"/>
  <c r="P35" i="17" s="1"/>
  <c r="O74" i="17"/>
  <c r="P74" i="17" s="1"/>
  <c r="O42" i="17"/>
  <c r="P42" i="17" s="1"/>
  <c r="O51" i="17"/>
  <c r="P51" i="17" s="1"/>
  <c r="O6" i="17"/>
  <c r="P6" i="17" s="1"/>
  <c r="O11" i="17"/>
  <c r="P11" i="17" s="1"/>
  <c r="O32" i="17"/>
  <c r="P32" i="17" s="1"/>
  <c r="O15" i="17"/>
  <c r="P15" i="17" s="1"/>
  <c r="O33" i="17"/>
  <c r="P33" i="17" s="1"/>
  <c r="O27" i="16"/>
  <c r="P27" i="16" s="1"/>
  <c r="O30" i="16"/>
  <c r="P30" i="16" s="1"/>
  <c r="O7" i="23"/>
  <c r="P7" i="23" s="1"/>
  <c r="O8" i="24"/>
  <c r="P8" i="24" s="1"/>
  <c r="O9" i="24"/>
  <c r="P9" i="24" s="1"/>
  <c r="O296" i="24"/>
  <c r="P296" i="24" s="1"/>
  <c r="O226" i="24"/>
  <c r="P226" i="24" s="1"/>
  <c r="O251" i="24"/>
  <c r="P251" i="24" s="1"/>
  <c r="O260" i="24"/>
  <c r="P260" i="24" s="1"/>
  <c r="O292" i="24"/>
  <c r="P292" i="24" s="1"/>
  <c r="O311" i="24"/>
  <c r="P311" i="24" s="1"/>
  <c r="O6" i="24"/>
  <c r="P6" i="24" s="1"/>
  <c r="O40" i="24"/>
  <c r="P40" i="24" s="1"/>
  <c r="O90" i="24"/>
  <c r="P90" i="24" s="1"/>
  <c r="O92" i="24"/>
  <c r="P92" i="24" s="1"/>
  <c r="O94" i="24"/>
  <c r="P94" i="24" s="1"/>
  <c r="O158" i="24"/>
  <c r="P158" i="24" s="1"/>
  <c r="O160" i="24"/>
  <c r="P160" i="24" s="1"/>
  <c r="O181" i="24"/>
  <c r="P181" i="24" s="1"/>
  <c r="O43" i="24"/>
  <c r="P43" i="24" s="1"/>
  <c r="O68" i="24"/>
  <c r="P68" i="24" s="1"/>
  <c r="O107" i="24"/>
  <c r="P107" i="24" s="1"/>
  <c r="O139" i="24"/>
  <c r="P139" i="24" s="1"/>
  <c r="O190" i="24"/>
  <c r="P190" i="24" s="1"/>
  <c r="O262" i="24"/>
  <c r="P262" i="24" s="1"/>
  <c r="O37" i="24"/>
  <c r="P37" i="24" s="1"/>
  <c r="O87" i="24"/>
  <c r="P87" i="24" s="1"/>
  <c r="O277" i="24"/>
  <c r="P277" i="24" s="1"/>
  <c r="O290" i="24"/>
  <c r="P290" i="24" s="1"/>
  <c r="O19" i="24"/>
  <c r="P19" i="24" s="1"/>
  <c r="O55" i="24"/>
  <c r="P55" i="24" s="1"/>
  <c r="O134" i="24"/>
  <c r="P134" i="24" s="1"/>
  <c r="O316" i="24"/>
  <c r="P316" i="24" s="1"/>
  <c r="O362" i="24"/>
  <c r="P362" i="24" s="1"/>
  <c r="O130" i="24"/>
  <c r="P130" i="24" s="1"/>
  <c r="O13" i="24"/>
  <c r="P13" i="24" s="1"/>
  <c r="O80" i="24"/>
  <c r="P80" i="24" s="1"/>
  <c r="O175" i="24"/>
  <c r="P175" i="24" s="1"/>
  <c r="O28" i="24"/>
  <c r="P28" i="24" s="1"/>
  <c r="O97" i="24"/>
  <c r="P97" i="24" s="1"/>
  <c r="O34" i="24"/>
  <c r="P34" i="24" s="1"/>
  <c r="O109" i="24"/>
  <c r="P109" i="24" s="1"/>
  <c r="O132" i="24"/>
  <c r="P132" i="24" s="1"/>
  <c r="O49" i="24"/>
  <c r="P49" i="24" s="1"/>
  <c r="O78" i="24"/>
  <c r="P78" i="24" s="1"/>
  <c r="O82" i="24"/>
  <c r="P82" i="24" s="1"/>
  <c r="O99" i="24"/>
  <c r="P99" i="24" s="1"/>
  <c r="O352" i="24"/>
  <c r="P352" i="24" s="1"/>
  <c r="O356" i="24"/>
  <c r="P356" i="24" s="1"/>
  <c r="O60" i="24"/>
  <c r="P60" i="24" s="1"/>
  <c r="O116" i="24"/>
  <c r="P116" i="24" s="1"/>
  <c r="O209" i="24"/>
  <c r="P209" i="24" s="1"/>
  <c r="O211" i="24"/>
  <c r="P211" i="24" s="1"/>
  <c r="O302" i="24"/>
  <c r="P302" i="24" s="1"/>
  <c r="O385" i="24"/>
  <c r="P385" i="24" s="1"/>
  <c r="O16" i="24"/>
  <c r="P16" i="24" s="1"/>
  <c r="O52" i="24"/>
  <c r="P52" i="24" s="1"/>
  <c r="O31" i="24"/>
  <c r="P31" i="24" s="1"/>
  <c r="O66" i="24"/>
  <c r="P66" i="24" s="1"/>
  <c r="O95" i="24"/>
  <c r="P95" i="24" s="1"/>
  <c r="O102" i="24"/>
  <c r="P102" i="24" s="1"/>
  <c r="O104" i="24"/>
  <c r="P104" i="24" s="1"/>
  <c r="O149" i="24"/>
  <c r="P149" i="24" s="1"/>
  <c r="O166" i="24"/>
  <c r="P166" i="24" s="1"/>
  <c r="O170" i="24"/>
  <c r="P170" i="24" s="1"/>
  <c r="O205" i="24"/>
  <c r="P205" i="24" s="1"/>
  <c r="O241" i="24"/>
  <c r="P241" i="24" s="1"/>
  <c r="O7" i="24"/>
  <c r="P7" i="24" s="1"/>
  <c r="O22" i="24"/>
  <c r="P22" i="24" s="1"/>
  <c r="O281" i="24"/>
  <c r="P281" i="24" s="1"/>
  <c r="O85" i="24"/>
  <c r="P85" i="24" s="1"/>
  <c r="O151" i="24"/>
  <c r="P151" i="24" s="1"/>
  <c r="O114" i="24"/>
  <c r="P114" i="24" s="1"/>
  <c r="O188" i="24"/>
  <c r="P188" i="24" s="1"/>
  <c r="O245" i="24"/>
  <c r="P245" i="24" s="1"/>
  <c r="O247" i="24"/>
  <c r="P247" i="24" s="1"/>
  <c r="O340" i="24"/>
  <c r="P340" i="24" s="1"/>
  <c r="O10" i="24"/>
  <c r="P10" i="24" s="1"/>
  <c r="O46" i="24"/>
  <c r="P46" i="24" s="1"/>
  <c r="O73" i="24"/>
  <c r="P73" i="24" s="1"/>
  <c r="O75" i="24"/>
  <c r="P75" i="24" s="1"/>
  <c r="O224" i="24"/>
  <c r="P224" i="24" s="1"/>
  <c r="O275" i="24"/>
  <c r="P275" i="24" s="1"/>
  <c r="O307" i="24"/>
  <c r="P307" i="24" s="1"/>
  <c r="O58" i="24"/>
  <c r="P58" i="24" s="1"/>
  <c r="O70" i="24"/>
  <c r="P70" i="24" s="1"/>
  <c r="O141" i="24"/>
  <c r="P141" i="24" s="1"/>
  <c r="O25" i="24"/>
  <c r="P25" i="24" s="1"/>
  <c r="O63" i="24"/>
  <c r="P63" i="24" s="1"/>
  <c r="O121" i="24"/>
  <c r="P121" i="24" s="1"/>
  <c r="O146" i="24"/>
  <c r="P146" i="24" s="1"/>
  <c r="O256" i="24"/>
  <c r="P256" i="24" s="1"/>
  <c r="O328" i="24"/>
  <c r="P328" i="24" s="1"/>
  <c r="O338" i="24"/>
  <c r="P338" i="24" s="1"/>
  <c r="O108" i="24"/>
  <c r="P108" i="24" s="1"/>
  <c r="O120" i="24"/>
  <c r="P120" i="24" s="1"/>
  <c r="O214" i="24"/>
  <c r="P214" i="24" s="1"/>
  <c r="O244" i="24"/>
  <c r="P244" i="24" s="1"/>
  <c r="O280" i="24"/>
  <c r="P280" i="24" s="1"/>
  <c r="O135" i="24"/>
  <c r="P135" i="24" s="1"/>
  <c r="O154" i="24"/>
  <c r="P154" i="24" s="1"/>
  <c r="O193" i="24"/>
  <c r="P193" i="24" s="1"/>
  <c r="O229" i="24"/>
  <c r="P229" i="24" s="1"/>
  <c r="O265" i="24"/>
  <c r="P265" i="24" s="1"/>
  <c r="O355" i="24"/>
  <c r="P355" i="24" s="1"/>
  <c r="O359" i="24"/>
  <c r="P359" i="24" s="1"/>
  <c r="O367" i="24"/>
  <c r="P367" i="24" s="1"/>
  <c r="O368" i="24"/>
  <c r="P368" i="24" s="1"/>
  <c r="O113" i="24"/>
  <c r="P113" i="24" s="1"/>
  <c r="O178" i="24"/>
  <c r="P178" i="24" s="1"/>
  <c r="O187" i="24"/>
  <c r="P187" i="24" s="1"/>
  <c r="O202" i="24"/>
  <c r="P202" i="24" s="1"/>
  <c r="O238" i="24"/>
  <c r="P238" i="24" s="1"/>
  <c r="O253" i="24"/>
  <c r="P253" i="24" s="1"/>
  <c r="O259" i="24"/>
  <c r="P259" i="24" s="1"/>
  <c r="O272" i="24"/>
  <c r="P272" i="24" s="1"/>
  <c r="O304" i="24"/>
  <c r="P304" i="24" s="1"/>
  <c r="O319" i="24"/>
  <c r="P319" i="24" s="1"/>
  <c r="O323" i="24"/>
  <c r="P323" i="24" s="1"/>
  <c r="O337" i="24"/>
  <c r="P337" i="24" s="1"/>
  <c r="O376" i="24"/>
  <c r="P376" i="24" s="1"/>
  <c r="O196" i="24"/>
  <c r="P196" i="24" s="1"/>
  <c r="O217" i="24"/>
  <c r="P217" i="24" s="1"/>
  <c r="O283" i="24"/>
  <c r="P283" i="24" s="1"/>
  <c r="O398" i="24"/>
  <c r="P398" i="24" s="1"/>
  <c r="O223" i="24"/>
  <c r="P223" i="24" s="1"/>
  <c r="O232" i="24"/>
  <c r="P232" i="24" s="1"/>
  <c r="O236" i="24"/>
  <c r="P236" i="24" s="1"/>
  <c r="O268" i="24"/>
  <c r="P268" i="24" s="1"/>
  <c r="O274" i="24"/>
  <c r="P274" i="24" s="1"/>
  <c r="O364" i="24"/>
  <c r="P364" i="24" s="1"/>
  <c r="O380" i="24"/>
  <c r="P380" i="24" s="1"/>
  <c r="O382" i="24"/>
  <c r="P382" i="24" s="1"/>
  <c r="O143" i="24"/>
  <c r="P143" i="24" s="1"/>
  <c r="O163" i="24"/>
  <c r="P163" i="24" s="1"/>
  <c r="O257" i="24"/>
  <c r="P257" i="24" s="1"/>
  <c r="O289" i="24"/>
  <c r="P289" i="24" s="1"/>
  <c r="O299" i="24"/>
  <c r="P299" i="24" s="1"/>
  <c r="O394" i="24"/>
  <c r="P394" i="24" s="1"/>
  <c r="O65" i="24"/>
  <c r="P65" i="24" s="1"/>
  <c r="O124" i="24"/>
  <c r="P124" i="24" s="1"/>
  <c r="O200" i="24"/>
  <c r="P200" i="24" s="1"/>
  <c r="O295" i="24"/>
  <c r="P295" i="24" s="1"/>
  <c r="O347" i="24"/>
  <c r="P347" i="24" s="1"/>
  <c r="O388" i="24"/>
  <c r="P388" i="24" s="1"/>
  <c r="O331" i="24"/>
  <c r="P331" i="24" s="1"/>
  <c r="O148" i="24"/>
  <c r="P148" i="24" s="1"/>
  <c r="O199" i="24"/>
  <c r="P199" i="24" s="1"/>
  <c r="O250" i="24"/>
  <c r="P250" i="24" s="1"/>
  <c r="O301" i="24"/>
  <c r="P301" i="24" s="1"/>
  <c r="O313" i="24"/>
  <c r="P313" i="24" s="1"/>
  <c r="O349" i="24"/>
  <c r="P349" i="24" s="1"/>
  <c r="O373" i="24"/>
  <c r="P373" i="24" s="1"/>
  <c r="O172" i="24"/>
  <c r="P172" i="24" s="1"/>
  <c r="O184" i="24"/>
  <c r="P184" i="24" s="1"/>
  <c r="O235" i="24"/>
  <c r="P235" i="24" s="1"/>
  <c r="O286" i="24"/>
  <c r="P286" i="24" s="1"/>
  <c r="O391" i="24"/>
  <c r="P391" i="24" s="1"/>
  <c r="O400" i="24"/>
  <c r="P400" i="24" s="1"/>
  <c r="O298" i="24"/>
  <c r="P298" i="24" s="1"/>
  <c r="O310" i="24"/>
  <c r="P310" i="24" s="1"/>
  <c r="O346" i="24"/>
  <c r="P346" i="24" s="1"/>
  <c r="O370" i="24"/>
  <c r="P370" i="24" s="1"/>
  <c r="O377" i="24"/>
  <c r="P377" i="24" s="1"/>
  <c r="O157" i="24"/>
  <c r="P157" i="24" s="1"/>
  <c r="O169" i="24"/>
  <c r="P169" i="24" s="1"/>
  <c r="O208" i="24"/>
  <c r="P208" i="24" s="1"/>
  <c r="O220" i="24"/>
  <c r="P220" i="24" s="1"/>
  <c r="O271" i="24"/>
  <c r="P271" i="24" s="1"/>
  <c r="O308" i="24"/>
  <c r="P308" i="24" s="1"/>
  <c r="O322" i="24"/>
  <c r="P322" i="24" s="1"/>
  <c r="O334" i="24"/>
  <c r="P334" i="24" s="1"/>
  <c r="O344" i="24"/>
  <c r="P344" i="24" s="1"/>
  <c r="O358" i="24"/>
  <c r="P358" i="24" s="1"/>
  <c r="O395" i="24"/>
  <c r="P395" i="24" s="1"/>
  <c r="O325" i="24"/>
  <c r="P325" i="24" s="1"/>
  <c r="O343" i="24"/>
  <c r="P343" i="24" s="1"/>
  <c r="O361" i="24"/>
  <c r="P361" i="24" s="1"/>
  <c r="O379" i="24"/>
  <c r="P379" i="24" s="1"/>
  <c r="O397" i="24"/>
  <c r="P397" i="24" s="1"/>
  <c r="O20" i="23"/>
  <c r="P20" i="23" s="1"/>
  <c r="O47" i="23"/>
  <c r="P47" i="23" s="1"/>
  <c r="O116" i="23"/>
  <c r="P116" i="23" s="1"/>
  <c r="O151" i="23"/>
  <c r="P151" i="23" s="1"/>
  <c r="O162" i="23"/>
  <c r="P162" i="23" s="1"/>
  <c r="O6" i="23"/>
  <c r="P6" i="23" s="1"/>
  <c r="O41" i="23"/>
  <c r="P41" i="23" s="1"/>
  <c r="O55" i="23"/>
  <c r="P55" i="23" s="1"/>
  <c r="O61" i="23"/>
  <c r="P61" i="23" s="1"/>
  <c r="O63" i="23"/>
  <c r="P63" i="23" s="1"/>
  <c r="O314" i="23"/>
  <c r="P314" i="23" s="1"/>
  <c r="O9" i="23"/>
  <c r="P9" i="23" s="1"/>
  <c r="O134" i="23"/>
  <c r="P134" i="23" s="1"/>
  <c r="O159" i="23"/>
  <c r="P159" i="23" s="1"/>
  <c r="O396" i="23"/>
  <c r="P396" i="23" s="1"/>
  <c r="O77" i="23"/>
  <c r="P77" i="23" s="1"/>
  <c r="O180" i="23"/>
  <c r="P180" i="23" s="1"/>
  <c r="O195" i="23"/>
  <c r="P195" i="23" s="1"/>
  <c r="O197" i="23"/>
  <c r="P197" i="23" s="1"/>
  <c r="O224" i="23"/>
  <c r="P224" i="23" s="1"/>
  <c r="O228" i="23"/>
  <c r="P228" i="23" s="1"/>
  <c r="O232" i="23"/>
  <c r="P232" i="23" s="1"/>
  <c r="O16" i="23"/>
  <c r="P16" i="23" s="1"/>
  <c r="O31" i="23"/>
  <c r="P31" i="23" s="1"/>
  <c r="O187" i="23"/>
  <c r="P187" i="23" s="1"/>
  <c r="O316" i="23"/>
  <c r="P316" i="23" s="1"/>
  <c r="O14" i="23"/>
  <c r="P14" i="23" s="1"/>
  <c r="O74" i="23"/>
  <c r="P74" i="23" s="1"/>
  <c r="O87" i="23"/>
  <c r="P87" i="23" s="1"/>
  <c r="O131" i="23"/>
  <c r="P131" i="23" s="1"/>
  <c r="O169" i="23"/>
  <c r="P169" i="23" s="1"/>
  <c r="O250" i="23"/>
  <c r="P250" i="23" s="1"/>
  <c r="O252" i="23"/>
  <c r="P252" i="23" s="1"/>
  <c r="O89" i="23"/>
  <c r="P89" i="23" s="1"/>
  <c r="O144" i="23"/>
  <c r="P144" i="23" s="1"/>
  <c r="O242" i="23"/>
  <c r="P242" i="23" s="1"/>
  <c r="O248" i="23"/>
  <c r="P248" i="23" s="1"/>
  <c r="O356" i="23"/>
  <c r="P356" i="23" s="1"/>
  <c r="O27" i="23"/>
  <c r="P27" i="23" s="1"/>
  <c r="O42" i="23"/>
  <c r="P42" i="23" s="1"/>
  <c r="O102" i="23"/>
  <c r="P102" i="23" s="1"/>
  <c r="O125" i="23"/>
  <c r="P125" i="23" s="1"/>
  <c r="O213" i="23"/>
  <c r="P213" i="23" s="1"/>
  <c r="O244" i="23"/>
  <c r="P244" i="23" s="1"/>
  <c r="O246" i="23"/>
  <c r="P246" i="23" s="1"/>
  <c r="O285" i="23"/>
  <c r="P285" i="23" s="1"/>
  <c r="O287" i="23"/>
  <c r="P287" i="23" s="1"/>
  <c r="O25" i="23"/>
  <c r="P25" i="23" s="1"/>
  <c r="O36" i="23"/>
  <c r="P36" i="23" s="1"/>
  <c r="O50" i="23"/>
  <c r="P50" i="23" s="1"/>
  <c r="O234" i="23"/>
  <c r="P234" i="23" s="1"/>
  <c r="O283" i="23"/>
  <c r="P283" i="23" s="1"/>
  <c r="O344" i="23"/>
  <c r="P344" i="23" s="1"/>
  <c r="O11" i="23"/>
  <c r="P11" i="23" s="1"/>
  <c r="O52" i="23"/>
  <c r="P52" i="23" s="1"/>
  <c r="O69" i="23"/>
  <c r="P69" i="23" s="1"/>
  <c r="O98" i="23"/>
  <c r="P98" i="23" s="1"/>
  <c r="O138" i="23"/>
  <c r="P138" i="23" s="1"/>
  <c r="O161" i="23"/>
  <c r="P161" i="23" s="1"/>
  <c r="O172" i="23"/>
  <c r="P172" i="23" s="1"/>
  <c r="O178" i="23"/>
  <c r="P178" i="23" s="1"/>
  <c r="O209" i="23"/>
  <c r="P209" i="23" s="1"/>
  <c r="O92" i="23"/>
  <c r="P92" i="23" s="1"/>
  <c r="O107" i="23"/>
  <c r="P107" i="23" s="1"/>
  <c r="O120" i="23"/>
  <c r="P120" i="23" s="1"/>
  <c r="O126" i="23"/>
  <c r="P126" i="23" s="1"/>
  <c r="O205" i="23"/>
  <c r="P205" i="23" s="1"/>
  <c r="O305" i="23"/>
  <c r="P305" i="23" s="1"/>
  <c r="O325" i="23"/>
  <c r="P325" i="23" s="1"/>
  <c r="O390" i="23"/>
  <c r="P390" i="23" s="1"/>
  <c r="O375" i="23"/>
  <c r="P375" i="23" s="1"/>
  <c r="O377" i="23"/>
  <c r="P377" i="23" s="1"/>
  <c r="O22" i="23"/>
  <c r="P22" i="23" s="1"/>
  <c r="O33" i="23"/>
  <c r="P33" i="23" s="1"/>
  <c r="O198" i="23"/>
  <c r="P198" i="23" s="1"/>
  <c r="O217" i="23"/>
  <c r="P217" i="23" s="1"/>
  <c r="O219" i="23"/>
  <c r="P219" i="23" s="1"/>
  <c r="O272" i="23"/>
  <c r="P272" i="23" s="1"/>
  <c r="O296" i="23"/>
  <c r="P296" i="23" s="1"/>
  <c r="O318" i="23"/>
  <c r="P318" i="23" s="1"/>
  <c r="O363" i="23"/>
  <c r="P363" i="23" s="1"/>
  <c r="O373" i="23"/>
  <c r="P373" i="23" s="1"/>
  <c r="O379" i="23"/>
  <c r="P379" i="23" s="1"/>
  <c r="O381" i="23"/>
  <c r="P381" i="23" s="1"/>
  <c r="O8" i="23"/>
  <c r="P8" i="23" s="1"/>
  <c r="O58" i="23"/>
  <c r="P58" i="23" s="1"/>
  <c r="O80" i="23"/>
  <c r="P80" i="23" s="1"/>
  <c r="O113" i="23"/>
  <c r="P113" i="23" s="1"/>
  <c r="O148" i="23"/>
  <c r="P148" i="23" s="1"/>
  <c r="O152" i="23"/>
  <c r="P152" i="23" s="1"/>
  <c r="O239" i="23"/>
  <c r="P239" i="23" s="1"/>
  <c r="O276" i="23"/>
  <c r="P276" i="23" s="1"/>
  <c r="O339" i="23"/>
  <c r="P339" i="23" s="1"/>
  <c r="O341" i="23"/>
  <c r="P341" i="23" s="1"/>
  <c r="O361" i="23"/>
  <c r="P361" i="23" s="1"/>
  <c r="O44" i="23"/>
  <c r="P44" i="23" s="1"/>
  <c r="O71" i="23"/>
  <c r="P71" i="23" s="1"/>
  <c r="O84" i="23"/>
  <c r="P84" i="23" s="1"/>
  <c r="O128" i="23"/>
  <c r="P128" i="23" s="1"/>
  <c r="O196" i="23"/>
  <c r="P196" i="23" s="1"/>
  <c r="O233" i="23"/>
  <c r="P233" i="23" s="1"/>
  <c r="O262" i="23"/>
  <c r="P262" i="23" s="1"/>
  <c r="O290" i="23"/>
  <c r="P290" i="23" s="1"/>
  <c r="O309" i="23"/>
  <c r="P309" i="23" s="1"/>
  <c r="O311" i="23"/>
  <c r="P311" i="23" s="1"/>
  <c r="O331" i="23"/>
  <c r="P331" i="23" s="1"/>
  <c r="O359" i="23"/>
  <c r="P359" i="23" s="1"/>
  <c r="O37" i="23"/>
  <c r="P37" i="23" s="1"/>
  <c r="O56" i="23"/>
  <c r="P56" i="23" s="1"/>
  <c r="O95" i="23"/>
  <c r="P95" i="23" s="1"/>
  <c r="O110" i="23"/>
  <c r="P110" i="23" s="1"/>
  <c r="O143" i="23"/>
  <c r="P143" i="23" s="1"/>
  <c r="O166" i="23"/>
  <c r="P166" i="23" s="1"/>
  <c r="O231" i="23"/>
  <c r="P231" i="23" s="1"/>
  <c r="O321" i="23"/>
  <c r="P321" i="23" s="1"/>
  <c r="O323" i="23"/>
  <c r="P323" i="23" s="1"/>
  <c r="O392" i="23"/>
  <c r="P392" i="23" s="1"/>
  <c r="O398" i="23"/>
  <c r="P398" i="23" s="1"/>
  <c r="O19" i="23"/>
  <c r="P19" i="23" s="1"/>
  <c r="O30" i="23"/>
  <c r="P30" i="23" s="1"/>
  <c r="O66" i="23"/>
  <c r="P66" i="23" s="1"/>
  <c r="O141" i="23"/>
  <c r="P141" i="23" s="1"/>
  <c r="O157" i="23"/>
  <c r="P157" i="23" s="1"/>
  <c r="O164" i="23"/>
  <c r="P164" i="23" s="1"/>
  <c r="O185" i="23"/>
  <c r="P185" i="23" s="1"/>
  <c r="O208" i="23"/>
  <c r="P208" i="23" s="1"/>
  <c r="O257" i="23"/>
  <c r="P257" i="23" s="1"/>
  <c r="O264" i="23"/>
  <c r="P264" i="23" s="1"/>
  <c r="O349" i="23"/>
  <c r="P349" i="23" s="1"/>
  <c r="O368" i="23"/>
  <c r="P368" i="23" s="1"/>
  <c r="O384" i="23"/>
  <c r="P384" i="23" s="1"/>
  <c r="O337" i="23"/>
  <c r="P337" i="23" s="1"/>
  <c r="O370" i="23"/>
  <c r="P370" i="23" s="1"/>
  <c r="O182" i="23"/>
  <c r="P182" i="23" s="1"/>
  <c r="O200" i="23"/>
  <c r="P200" i="23" s="1"/>
  <c r="O221" i="23"/>
  <c r="P221" i="23" s="1"/>
  <c r="O241" i="23"/>
  <c r="P241" i="23" s="1"/>
  <c r="O298" i="23"/>
  <c r="P298" i="23" s="1"/>
  <c r="O304" i="23"/>
  <c r="P304" i="23" s="1"/>
  <c r="O306" i="23"/>
  <c r="P306" i="23" s="1"/>
  <c r="O365" i="23"/>
  <c r="P365" i="23" s="1"/>
  <c r="O68" i="23"/>
  <c r="P68" i="23" s="1"/>
  <c r="O86" i="23"/>
  <c r="P86" i="23" s="1"/>
  <c r="O104" i="23"/>
  <c r="P104" i="23" s="1"/>
  <c r="O122" i="23"/>
  <c r="P122" i="23" s="1"/>
  <c r="O140" i="23"/>
  <c r="P140" i="23" s="1"/>
  <c r="O267" i="23"/>
  <c r="P267" i="23" s="1"/>
  <c r="O393" i="23"/>
  <c r="P393" i="23" s="1"/>
  <c r="O395" i="23"/>
  <c r="P395" i="23" s="1"/>
  <c r="O156" i="23"/>
  <c r="P156" i="23" s="1"/>
  <c r="O177" i="23"/>
  <c r="P177" i="23" s="1"/>
  <c r="O216" i="23"/>
  <c r="P216" i="23" s="1"/>
  <c r="O238" i="23"/>
  <c r="P238" i="23" s="1"/>
  <c r="O269" i="23"/>
  <c r="P269" i="23" s="1"/>
  <c r="O330" i="23"/>
  <c r="P330" i="23" s="1"/>
  <c r="O391" i="23"/>
  <c r="P391" i="23" s="1"/>
  <c r="O65" i="23"/>
  <c r="P65" i="23" s="1"/>
  <c r="O83" i="23"/>
  <c r="P83" i="23" s="1"/>
  <c r="O101" i="23"/>
  <c r="P101" i="23" s="1"/>
  <c r="O119" i="23"/>
  <c r="P119" i="23" s="1"/>
  <c r="O137" i="23"/>
  <c r="P137" i="23" s="1"/>
  <c r="O188" i="23"/>
  <c r="P188" i="23" s="1"/>
  <c r="O211" i="23"/>
  <c r="P211" i="23" s="1"/>
  <c r="O251" i="23"/>
  <c r="P251" i="23" s="1"/>
  <c r="O271" i="23"/>
  <c r="P271" i="23" s="1"/>
  <c r="O278" i="23"/>
  <c r="P278" i="23" s="1"/>
  <c r="O295" i="23"/>
  <c r="P295" i="23" s="1"/>
  <c r="O352" i="23"/>
  <c r="P352" i="23" s="1"/>
  <c r="O358" i="23"/>
  <c r="P358" i="23" s="1"/>
  <c r="O360" i="23"/>
  <c r="P360" i="23" s="1"/>
  <c r="O385" i="23"/>
  <c r="P385" i="23" s="1"/>
  <c r="O202" i="23"/>
  <c r="P202" i="23" s="1"/>
  <c r="O249" i="23"/>
  <c r="P249" i="23" s="1"/>
  <c r="O280" i="23"/>
  <c r="P280" i="23" s="1"/>
  <c r="O303" i="23"/>
  <c r="P303" i="23" s="1"/>
  <c r="O334" i="23"/>
  <c r="P334" i="23" s="1"/>
  <c r="O357" i="23"/>
  <c r="P357" i="23" s="1"/>
  <c r="O388" i="23"/>
  <c r="P388" i="23" s="1"/>
  <c r="O9" i="18"/>
  <c r="P9" i="18" s="1"/>
  <c r="O50" i="18"/>
  <c r="P50" i="18" s="1"/>
  <c r="O15" i="18"/>
  <c r="P15" i="18" s="1"/>
  <c r="O52" i="18"/>
  <c r="P52" i="18" s="1"/>
  <c r="O47" i="18"/>
  <c r="P47" i="18" s="1"/>
  <c r="O49" i="18"/>
  <c r="P49" i="18" s="1"/>
  <c r="O43" i="18"/>
  <c r="P43" i="18" s="1"/>
  <c r="O75" i="17"/>
  <c r="P75" i="17" s="1"/>
  <c r="O77" i="17"/>
  <c r="P77" i="17" s="1"/>
  <c r="O71" i="17"/>
  <c r="P71" i="17" s="1"/>
  <c r="O27" i="17"/>
  <c r="P27" i="17" s="1"/>
  <c r="O50" i="17"/>
  <c r="P50" i="17" s="1"/>
  <c r="O63" i="17"/>
  <c r="P63" i="17" s="1"/>
  <c r="O8" i="17"/>
  <c r="P8" i="17" s="1"/>
  <c r="O24" i="17"/>
  <c r="P24" i="17" s="1"/>
  <c r="O29" i="17"/>
  <c r="P29" i="17" s="1"/>
  <c r="O47" i="17"/>
  <c r="P47" i="17" s="1"/>
  <c r="O68" i="17"/>
  <c r="P68" i="17" s="1"/>
  <c r="O60" i="17"/>
  <c r="P60" i="17" s="1"/>
  <c r="O21" i="17"/>
  <c r="P21" i="17" s="1"/>
  <c r="O30" i="17"/>
  <c r="P30" i="17" s="1"/>
  <c r="O44" i="17"/>
  <c r="P44" i="17" s="1"/>
  <c r="O20" i="17"/>
  <c r="P20" i="17" s="1"/>
  <c r="O14" i="17"/>
  <c r="P14" i="17" s="1"/>
  <c r="O56" i="17"/>
  <c r="P56" i="17" s="1"/>
  <c r="O15" i="16"/>
  <c r="P15" i="16" s="1"/>
  <c r="O18" i="16"/>
  <c r="P18" i="16" s="1"/>
  <c r="O42" i="16"/>
  <c r="P42" i="16" s="1"/>
  <c r="O21" i="16"/>
  <c r="P21" i="16" s="1"/>
  <c r="O24" i="16"/>
  <c r="P24" i="16" s="1"/>
  <c r="O36" i="16"/>
  <c r="P36" i="16" s="1"/>
  <c r="O142" i="20"/>
  <c r="P142" i="20" s="1"/>
  <c r="O215" i="20"/>
  <c r="P215" i="20" s="1"/>
  <c r="O93" i="20"/>
  <c r="P93" i="20" s="1"/>
  <c r="O97" i="20"/>
  <c r="P97" i="20" s="1"/>
  <c r="O85" i="20"/>
  <c r="P85" i="20" s="1"/>
  <c r="O186" i="20"/>
  <c r="P186" i="20" s="1"/>
  <c r="O196" i="20"/>
  <c r="P196" i="20" s="1"/>
  <c r="O209" i="20"/>
  <c r="P209" i="20" s="1"/>
  <c r="O233" i="20"/>
  <c r="P233" i="20" s="1"/>
  <c r="O395" i="20"/>
  <c r="P395" i="20" s="1"/>
  <c r="O81" i="20"/>
  <c r="P81" i="20" s="1"/>
  <c r="O211" i="20"/>
  <c r="P211" i="20" s="1"/>
  <c r="O269" i="20"/>
  <c r="P269" i="20" s="1"/>
  <c r="O451" i="20"/>
  <c r="P451" i="20" s="1"/>
  <c r="O126" i="20"/>
  <c r="P126" i="20" s="1"/>
  <c r="O132" i="20"/>
  <c r="P132" i="20" s="1"/>
  <c r="O141" i="20"/>
  <c r="P141" i="20" s="1"/>
  <c r="O147" i="20"/>
  <c r="P147" i="20" s="1"/>
  <c r="O153" i="20"/>
  <c r="P153" i="20" s="1"/>
  <c r="O166" i="20"/>
  <c r="P166" i="20" s="1"/>
  <c r="O168" i="20"/>
  <c r="P168" i="20" s="1"/>
  <c r="O224" i="20"/>
  <c r="P224" i="20" s="1"/>
  <c r="O265" i="20"/>
  <c r="P265" i="20" s="1"/>
  <c r="O338" i="20"/>
  <c r="P338" i="20" s="1"/>
  <c r="O355" i="20"/>
  <c r="P355" i="20" s="1"/>
  <c r="O386" i="20"/>
  <c r="P386" i="20" s="1"/>
  <c r="O16" i="20"/>
  <c r="P16" i="20" s="1"/>
  <c r="O102" i="20"/>
  <c r="P102" i="20" s="1"/>
  <c r="O9" i="20"/>
  <c r="P9" i="20" s="1"/>
  <c r="O111" i="20"/>
  <c r="P111" i="20" s="1"/>
  <c r="O12" i="20"/>
  <c r="P12" i="20" s="1"/>
  <c r="O112" i="20"/>
  <c r="P112" i="20" s="1"/>
  <c r="O151" i="20"/>
  <c r="P151" i="20" s="1"/>
  <c r="O373" i="20"/>
  <c r="P373" i="20" s="1"/>
  <c r="O422" i="20"/>
  <c r="P422" i="20" s="1"/>
  <c r="O90" i="20"/>
  <c r="P90" i="20" s="1"/>
  <c r="O332" i="20"/>
  <c r="P332" i="20" s="1"/>
  <c r="O376" i="20"/>
  <c r="P376" i="20" s="1"/>
  <c r="O84" i="20"/>
  <c r="P84" i="20" s="1"/>
  <c r="O156" i="20"/>
  <c r="P156" i="20" s="1"/>
  <c r="O181" i="20"/>
  <c r="P181" i="20" s="1"/>
  <c r="O253" i="20"/>
  <c r="P253" i="20" s="1"/>
  <c r="O283" i="20"/>
  <c r="P283" i="20" s="1"/>
  <c r="O358" i="20"/>
  <c r="P358" i="20" s="1"/>
  <c r="O7" i="20"/>
  <c r="P7" i="20" s="1"/>
  <c r="O117" i="20"/>
  <c r="P117" i="20" s="1"/>
  <c r="O123" i="20"/>
  <c r="P123" i="20" s="1"/>
  <c r="O183" i="20"/>
  <c r="P183" i="20" s="1"/>
  <c r="O308" i="20"/>
  <c r="P308" i="20" s="1"/>
  <c r="O356" i="20"/>
  <c r="P356" i="20" s="1"/>
  <c r="O371" i="20"/>
  <c r="P371" i="20" s="1"/>
  <c r="O409" i="20"/>
  <c r="P409" i="20" s="1"/>
  <c r="O304" i="20"/>
  <c r="P304" i="20" s="1"/>
  <c r="O344" i="20"/>
  <c r="P344" i="20" s="1"/>
  <c r="O407" i="20"/>
  <c r="P407" i="20" s="1"/>
  <c r="O177" i="20"/>
  <c r="P177" i="20" s="1"/>
  <c r="O202" i="20"/>
  <c r="P202" i="20" s="1"/>
  <c r="O242" i="20"/>
  <c r="P242" i="20" s="1"/>
  <c r="O278" i="20"/>
  <c r="P278" i="20" s="1"/>
  <c r="O286" i="20"/>
  <c r="P286" i="20" s="1"/>
  <c r="O319" i="20"/>
  <c r="P319" i="20" s="1"/>
  <c r="O121" i="20"/>
  <c r="P121" i="20" s="1"/>
  <c r="O171" i="20"/>
  <c r="P171" i="20" s="1"/>
  <c r="O217" i="20"/>
  <c r="P217" i="20" s="1"/>
  <c r="O247" i="20"/>
  <c r="P247" i="20" s="1"/>
  <c r="O302" i="20"/>
  <c r="P302" i="20" s="1"/>
  <c r="O328" i="20"/>
  <c r="P328" i="20" s="1"/>
  <c r="O431" i="20"/>
  <c r="P431" i="20" s="1"/>
  <c r="O138" i="20"/>
  <c r="P138" i="20" s="1"/>
  <c r="O157" i="20"/>
  <c r="P157" i="20" s="1"/>
  <c r="O192" i="20"/>
  <c r="P192" i="20" s="1"/>
  <c r="O251" i="20"/>
  <c r="P251" i="20" s="1"/>
  <c r="O340" i="20"/>
  <c r="P340" i="20" s="1"/>
  <c r="O397" i="20"/>
  <c r="P397" i="20" s="1"/>
  <c r="O440" i="20"/>
  <c r="P440" i="20" s="1"/>
  <c r="O448" i="20"/>
  <c r="P448" i="20" s="1"/>
  <c r="O136" i="20"/>
  <c r="P136" i="20" s="1"/>
  <c r="O88" i="20"/>
  <c r="P88" i="20" s="1"/>
  <c r="O106" i="20"/>
  <c r="P106" i="20" s="1"/>
  <c r="O108" i="20"/>
  <c r="P108" i="20" s="1"/>
  <c r="O139" i="20"/>
  <c r="P139" i="20" s="1"/>
  <c r="O162" i="20"/>
  <c r="P162" i="20" s="1"/>
  <c r="O207" i="20"/>
  <c r="P207" i="20" s="1"/>
  <c r="O292" i="20"/>
  <c r="P292" i="20" s="1"/>
  <c r="O427" i="20"/>
  <c r="P427" i="20" s="1"/>
  <c r="O449" i="20"/>
  <c r="P449" i="20" s="1"/>
  <c r="O129" i="20"/>
  <c r="P129" i="20" s="1"/>
  <c r="O198" i="20"/>
  <c r="P198" i="20" s="1"/>
  <c r="O229" i="20"/>
  <c r="P229" i="20" s="1"/>
  <c r="O391" i="20"/>
  <c r="P391" i="20" s="1"/>
  <c r="O430" i="20"/>
  <c r="P430" i="20" s="1"/>
  <c r="O18" i="20"/>
  <c r="P18" i="20" s="1"/>
  <c r="O114" i="20"/>
  <c r="P114" i="20" s="1"/>
  <c r="O159" i="20"/>
  <c r="P159" i="20" s="1"/>
  <c r="O187" i="20"/>
  <c r="P187" i="20" s="1"/>
  <c r="O189" i="20"/>
  <c r="P189" i="20" s="1"/>
  <c r="O260" i="20"/>
  <c r="P260" i="20" s="1"/>
  <c r="O272" i="20"/>
  <c r="P272" i="20" s="1"/>
  <c r="O284" i="20"/>
  <c r="P284" i="20" s="1"/>
  <c r="O368" i="20"/>
  <c r="P368" i="20" s="1"/>
  <c r="O379" i="20"/>
  <c r="P379" i="20" s="1"/>
  <c r="O389" i="20"/>
  <c r="P389" i="20" s="1"/>
  <c r="O415" i="20"/>
  <c r="P415" i="20" s="1"/>
  <c r="O458" i="20"/>
  <c r="P458" i="20" s="1"/>
  <c r="O412" i="20"/>
  <c r="P412" i="20" s="1"/>
  <c r="O99" i="20"/>
  <c r="P99" i="20" s="1"/>
  <c r="O144" i="20"/>
  <c r="P144" i="20" s="1"/>
  <c r="O236" i="20"/>
  <c r="P236" i="20" s="1"/>
  <c r="O296" i="20"/>
  <c r="P296" i="20" s="1"/>
  <c r="O346" i="20"/>
  <c r="P346" i="20" s="1"/>
  <c r="O6" i="20"/>
  <c r="P6" i="20" s="1"/>
  <c r="O87" i="20"/>
  <c r="P87" i="20" s="1"/>
  <c r="O105" i="20"/>
  <c r="P105" i="20" s="1"/>
  <c r="O120" i="20"/>
  <c r="P120" i="20" s="1"/>
  <c r="O174" i="20"/>
  <c r="P174" i="20" s="1"/>
  <c r="O274" i="20"/>
  <c r="P274" i="20" s="1"/>
  <c r="O377" i="20"/>
  <c r="P377" i="20" s="1"/>
  <c r="O96" i="20"/>
  <c r="P96" i="20" s="1"/>
  <c r="O135" i="20"/>
  <c r="P135" i="20" s="1"/>
  <c r="O163" i="20"/>
  <c r="P163" i="20" s="1"/>
  <c r="O165" i="20"/>
  <c r="P165" i="20" s="1"/>
  <c r="O180" i="20"/>
  <c r="P180" i="20" s="1"/>
  <c r="O206" i="20"/>
  <c r="P206" i="20" s="1"/>
  <c r="O214" i="20"/>
  <c r="P214" i="20" s="1"/>
  <c r="O232" i="20"/>
  <c r="P232" i="20" s="1"/>
  <c r="O248" i="20"/>
  <c r="P248" i="20" s="1"/>
  <c r="O445" i="20"/>
  <c r="P445" i="20" s="1"/>
  <c r="O15" i="20"/>
  <c r="P15" i="20" s="1"/>
  <c r="O150" i="20"/>
  <c r="P150" i="20" s="1"/>
  <c r="O195" i="20"/>
  <c r="P195" i="20" s="1"/>
  <c r="O220" i="20"/>
  <c r="P220" i="20" s="1"/>
  <c r="O287" i="20"/>
  <c r="P287" i="20" s="1"/>
  <c r="O301" i="20"/>
  <c r="P301" i="20" s="1"/>
  <c r="O325" i="20"/>
  <c r="P325" i="20" s="1"/>
  <c r="O394" i="20"/>
  <c r="P394" i="20" s="1"/>
  <c r="O413" i="20"/>
  <c r="P413" i="20" s="1"/>
  <c r="O433" i="20"/>
  <c r="P433" i="20" s="1"/>
  <c r="O320" i="20"/>
  <c r="P320" i="20" s="1"/>
  <c r="O337" i="20"/>
  <c r="P337" i="20" s="1"/>
  <c r="O404" i="20"/>
  <c r="P404" i="20" s="1"/>
  <c r="O208" i="20"/>
  <c r="P208" i="20" s="1"/>
  <c r="O460" i="20"/>
  <c r="P460" i="20" s="1"/>
  <c r="O457" i="20"/>
  <c r="P457" i="20" s="1"/>
  <c r="O155" i="19"/>
  <c r="P155" i="19" s="1"/>
  <c r="O113" i="19"/>
  <c r="P113" i="19" s="1"/>
  <c r="O11" i="19"/>
  <c r="P11" i="19" s="1"/>
  <c r="O31" i="19"/>
  <c r="P31" i="19" s="1"/>
  <c r="O111" i="19"/>
  <c r="P111" i="19" s="1"/>
  <c r="O373" i="19"/>
  <c r="P373" i="19" s="1"/>
  <c r="O217" i="19"/>
  <c r="P217" i="19" s="1"/>
  <c r="O293" i="19"/>
  <c r="P293" i="19" s="1"/>
  <c r="O44" i="19"/>
  <c r="P44" i="19" s="1"/>
  <c r="O313" i="19"/>
  <c r="P313" i="19" s="1"/>
  <c r="O151" i="19"/>
  <c r="P151" i="19" s="1"/>
  <c r="O165" i="19"/>
  <c r="P165" i="19" s="1"/>
  <c r="O388" i="19"/>
  <c r="P388" i="19" s="1"/>
  <c r="O105" i="19"/>
  <c r="P105" i="19" s="1"/>
  <c r="O311" i="19"/>
  <c r="P311" i="19" s="1"/>
  <c r="O383" i="19"/>
  <c r="P383" i="19" s="1"/>
  <c r="O76" i="19"/>
  <c r="P76" i="19" s="1"/>
  <c r="O176" i="19"/>
  <c r="P176" i="19" s="1"/>
  <c r="O140" i="19"/>
  <c r="P140" i="19" s="1"/>
  <c r="O190" i="19"/>
  <c r="P190" i="19" s="1"/>
  <c r="O194" i="19"/>
  <c r="P194" i="19" s="1"/>
  <c r="O235" i="19"/>
  <c r="P235" i="19" s="1"/>
  <c r="O277" i="19"/>
  <c r="P277" i="19" s="1"/>
  <c r="O364" i="19"/>
  <c r="P364" i="19" s="1"/>
  <c r="O209" i="19"/>
  <c r="P209" i="19" s="1"/>
  <c r="O211" i="19"/>
  <c r="P211" i="19" s="1"/>
  <c r="O307" i="19"/>
  <c r="P307" i="19" s="1"/>
  <c r="O334" i="19"/>
  <c r="P334" i="19" s="1"/>
  <c r="O362" i="19"/>
  <c r="P362" i="19" s="1"/>
  <c r="O36" i="19"/>
  <c r="P36" i="19" s="1"/>
  <c r="O52" i="19"/>
  <c r="P52" i="19" s="1"/>
  <c r="O71" i="19"/>
  <c r="P71" i="19" s="1"/>
  <c r="O93" i="19"/>
  <c r="P93" i="19" s="1"/>
  <c r="O205" i="19"/>
  <c r="P205" i="19" s="1"/>
  <c r="O254" i="19"/>
  <c r="P254" i="19" s="1"/>
  <c r="O289" i="19"/>
  <c r="P289" i="19" s="1"/>
  <c r="O386" i="19"/>
  <c r="P386" i="19" s="1"/>
  <c r="O18" i="19"/>
  <c r="P18" i="19" s="1"/>
  <c r="O34" i="19"/>
  <c r="P34" i="19" s="1"/>
  <c r="O61" i="19"/>
  <c r="P61" i="19" s="1"/>
  <c r="O73" i="19"/>
  <c r="P73" i="19" s="1"/>
  <c r="O83" i="19"/>
  <c r="P83" i="19" s="1"/>
  <c r="O121" i="19"/>
  <c r="P121" i="19" s="1"/>
  <c r="O132" i="19"/>
  <c r="P132" i="19" s="1"/>
  <c r="O163" i="19"/>
  <c r="P163" i="19" s="1"/>
  <c r="O187" i="19"/>
  <c r="P187" i="19" s="1"/>
  <c r="O268" i="19"/>
  <c r="P268" i="19" s="1"/>
  <c r="O287" i="19"/>
  <c r="P287" i="19" s="1"/>
  <c r="O332" i="19"/>
  <c r="P332" i="19" s="1"/>
  <c r="O353" i="19"/>
  <c r="P353" i="19" s="1"/>
  <c r="O16" i="19"/>
  <c r="P16" i="19" s="1"/>
  <c r="O26" i="19"/>
  <c r="P26" i="19" s="1"/>
  <c r="O91" i="19"/>
  <c r="P91" i="19" s="1"/>
  <c r="O130" i="19"/>
  <c r="P130" i="19" s="1"/>
  <c r="O145" i="19"/>
  <c r="P145" i="19" s="1"/>
  <c r="O226" i="19"/>
  <c r="P226" i="19" s="1"/>
  <c r="O266" i="19"/>
  <c r="P266" i="19" s="1"/>
  <c r="O325" i="19"/>
  <c r="P325" i="19" s="1"/>
  <c r="O379" i="19"/>
  <c r="P379" i="19" s="1"/>
  <c r="O8" i="19"/>
  <c r="P8" i="19" s="1"/>
  <c r="O57" i="19"/>
  <c r="P57" i="19" s="1"/>
  <c r="O79" i="19"/>
  <c r="P79" i="19" s="1"/>
  <c r="O110" i="19"/>
  <c r="P110" i="19" s="1"/>
  <c r="O154" i="19"/>
  <c r="P154" i="19" s="1"/>
  <c r="O160" i="19"/>
  <c r="P160" i="19" s="1"/>
  <c r="O185" i="19"/>
  <c r="P185" i="19" s="1"/>
  <c r="O230" i="19"/>
  <c r="P230" i="19" s="1"/>
  <c r="O281" i="19"/>
  <c r="P281" i="19" s="1"/>
  <c r="O283" i="19"/>
  <c r="P283" i="19" s="1"/>
  <c r="O377" i="19"/>
  <c r="P377" i="19" s="1"/>
  <c r="O32" i="19"/>
  <c r="P32" i="19" s="1"/>
  <c r="O49" i="19"/>
  <c r="P49" i="19" s="1"/>
  <c r="O59" i="19"/>
  <c r="P59" i="19" s="1"/>
  <c r="O171" i="19"/>
  <c r="P171" i="19" s="1"/>
  <c r="O224" i="19"/>
  <c r="P224" i="19" s="1"/>
  <c r="O323" i="19"/>
  <c r="P323" i="19" s="1"/>
  <c r="O340" i="19"/>
  <c r="P340" i="19" s="1"/>
  <c r="O13" i="19"/>
  <c r="P13" i="19" s="1"/>
  <c r="O14" i="19"/>
  <c r="P14" i="19" s="1"/>
  <c r="O24" i="19"/>
  <c r="P24" i="19" s="1"/>
  <c r="O86" i="19"/>
  <c r="P86" i="19" s="1"/>
  <c r="O135" i="19"/>
  <c r="P135" i="19" s="1"/>
  <c r="O137" i="19"/>
  <c r="P137" i="19" s="1"/>
  <c r="O206" i="19"/>
  <c r="P206" i="19" s="1"/>
  <c r="O319" i="19"/>
  <c r="P319" i="19" s="1"/>
  <c r="O395" i="19"/>
  <c r="P395" i="19" s="1"/>
  <c r="O397" i="19"/>
  <c r="P397" i="19" s="1"/>
  <c r="O6" i="19"/>
  <c r="P6" i="19" s="1"/>
  <c r="O47" i="19"/>
  <c r="P47" i="19" s="1"/>
  <c r="O66" i="19"/>
  <c r="P66" i="19" s="1"/>
  <c r="O68" i="19"/>
  <c r="P68" i="19" s="1"/>
  <c r="O88" i="19"/>
  <c r="P88" i="19" s="1"/>
  <c r="O98" i="19"/>
  <c r="P98" i="19" s="1"/>
  <c r="O100" i="19"/>
  <c r="P100" i="19" s="1"/>
  <c r="O108" i="19"/>
  <c r="P108" i="19" s="1"/>
  <c r="O118" i="19"/>
  <c r="P118" i="19" s="1"/>
  <c r="O120" i="19"/>
  <c r="P120" i="19" s="1"/>
  <c r="O338" i="19"/>
  <c r="P338" i="19" s="1"/>
  <c r="O54" i="19"/>
  <c r="P54" i="19" s="1"/>
  <c r="O21" i="19"/>
  <c r="P21" i="19" s="1"/>
  <c r="O29" i="19"/>
  <c r="P29" i="19" s="1"/>
  <c r="O39" i="19"/>
  <c r="P39" i="19" s="1"/>
  <c r="O167" i="19"/>
  <c r="P167" i="19" s="1"/>
  <c r="O180" i="19"/>
  <c r="P180" i="19" s="1"/>
  <c r="O182" i="19"/>
  <c r="P182" i="19" s="1"/>
  <c r="O202" i="19"/>
  <c r="P202" i="19" s="1"/>
  <c r="O244" i="19"/>
  <c r="P244" i="19" s="1"/>
  <c r="O295" i="19"/>
  <c r="P295" i="19" s="1"/>
  <c r="O337" i="19"/>
  <c r="P337" i="19" s="1"/>
  <c r="O358" i="19"/>
  <c r="P358" i="19" s="1"/>
  <c r="O193" i="19"/>
  <c r="P193" i="19" s="1"/>
  <c r="O197" i="19"/>
  <c r="P197" i="19" s="1"/>
  <c r="O253" i="19"/>
  <c r="P253" i="19" s="1"/>
  <c r="O304" i="19"/>
  <c r="P304" i="19" s="1"/>
  <c r="O322" i="19"/>
  <c r="P322" i="19" s="1"/>
  <c r="O352" i="19"/>
  <c r="P352" i="19" s="1"/>
  <c r="O328" i="19"/>
  <c r="P328" i="19" s="1"/>
  <c r="O341" i="19"/>
  <c r="P341" i="19" s="1"/>
  <c r="O349" i="19"/>
  <c r="P349" i="19" s="1"/>
  <c r="O371" i="19"/>
  <c r="P371" i="19" s="1"/>
  <c r="O115" i="19"/>
  <c r="P115" i="19" s="1"/>
  <c r="O221" i="19"/>
  <c r="P221" i="19" s="1"/>
  <c r="O326" i="19"/>
  <c r="P326" i="19" s="1"/>
  <c r="O343" i="19"/>
  <c r="P343" i="19" s="1"/>
  <c r="O382" i="19"/>
  <c r="P382" i="19" s="1"/>
  <c r="O391" i="19"/>
  <c r="P391" i="19" s="1"/>
  <c r="O238" i="19"/>
  <c r="P238" i="19" s="1"/>
  <c r="O51" i="19"/>
  <c r="P51" i="19" s="1"/>
  <c r="O95" i="19"/>
  <c r="P95" i="19" s="1"/>
  <c r="O104" i="19"/>
  <c r="P104" i="19" s="1"/>
  <c r="O127" i="19"/>
  <c r="P127" i="19" s="1"/>
  <c r="O129" i="19"/>
  <c r="P129" i="19" s="1"/>
  <c r="O150" i="19"/>
  <c r="P150" i="19" s="1"/>
  <c r="O159" i="19"/>
  <c r="P159" i="19" s="1"/>
  <c r="O199" i="19"/>
  <c r="P199" i="19" s="1"/>
  <c r="O265" i="19"/>
  <c r="P265" i="19" s="1"/>
  <c r="O278" i="19"/>
  <c r="P278" i="19" s="1"/>
  <c r="O280" i="19"/>
  <c r="P280" i="19" s="1"/>
  <c r="O292" i="19"/>
  <c r="P292" i="19" s="1"/>
  <c r="O335" i="19"/>
  <c r="P335" i="19" s="1"/>
  <c r="O350" i="19"/>
  <c r="P350" i="19" s="1"/>
  <c r="O367" i="19"/>
  <c r="P367" i="19" s="1"/>
  <c r="O380" i="19"/>
  <c r="P380" i="19" s="1"/>
  <c r="O10" i="19"/>
  <c r="P10" i="19" s="1"/>
  <c r="O23" i="19"/>
  <c r="P23" i="19" s="1"/>
  <c r="O28" i="19"/>
  <c r="P28" i="19" s="1"/>
  <c r="O41" i="19"/>
  <c r="P41" i="19" s="1"/>
  <c r="O43" i="19"/>
  <c r="P43" i="19" s="1"/>
  <c r="O46" i="19"/>
  <c r="P46" i="19" s="1"/>
  <c r="O58" i="19"/>
  <c r="P58" i="19" s="1"/>
  <c r="O63" i="19"/>
  <c r="P63" i="19" s="1"/>
  <c r="O107" i="19"/>
  <c r="P107" i="19" s="1"/>
  <c r="O122" i="19"/>
  <c r="P122" i="19" s="1"/>
  <c r="O134" i="19"/>
  <c r="P134" i="19" s="1"/>
  <c r="O146" i="19"/>
  <c r="P146" i="19" s="1"/>
  <c r="O148" i="19"/>
  <c r="P148" i="19" s="1"/>
  <c r="O173" i="19"/>
  <c r="P173" i="19" s="1"/>
  <c r="O247" i="19"/>
  <c r="P247" i="19" s="1"/>
  <c r="O263" i="19"/>
  <c r="P263" i="19" s="1"/>
  <c r="O296" i="19"/>
  <c r="P296" i="19" s="1"/>
  <c r="O166" i="19"/>
  <c r="P166" i="19" s="1"/>
  <c r="O170" i="19"/>
  <c r="P170" i="19" s="1"/>
  <c r="O229" i="19"/>
  <c r="P229" i="19" s="1"/>
  <c r="O259" i="19"/>
  <c r="P259" i="19" s="1"/>
  <c r="O274" i="19"/>
  <c r="P274" i="19" s="1"/>
  <c r="O142" i="19"/>
  <c r="P142" i="19" s="1"/>
  <c r="O184" i="19"/>
  <c r="P184" i="19" s="1"/>
  <c r="O214" i="19"/>
  <c r="P214" i="19" s="1"/>
  <c r="O223" i="19"/>
  <c r="P223" i="19" s="1"/>
  <c r="O248" i="19"/>
  <c r="P248" i="19" s="1"/>
  <c r="O250" i="19"/>
  <c r="P250" i="19" s="1"/>
  <c r="O298" i="19"/>
  <c r="P298" i="19" s="1"/>
  <c r="O308" i="19"/>
  <c r="P308" i="19" s="1"/>
  <c r="O310" i="19"/>
  <c r="P310" i="19" s="1"/>
  <c r="O398" i="19"/>
  <c r="P398" i="19" s="1"/>
  <c r="O242" i="19"/>
  <c r="P242" i="19" s="1"/>
  <c r="O262" i="19"/>
  <c r="P262" i="19" s="1"/>
  <c r="O302" i="19"/>
  <c r="P302" i="19" s="1"/>
  <c r="O392" i="19"/>
  <c r="P392" i="19" s="1"/>
  <c r="O394" i="19"/>
  <c r="P394" i="19" s="1"/>
  <c r="O241" i="19"/>
  <c r="P241" i="19" s="1"/>
  <c r="O256" i="19"/>
  <c r="P256" i="19" s="1"/>
  <c r="O314" i="19"/>
  <c r="P314" i="19" s="1"/>
  <c r="O355" i="19"/>
  <c r="P355" i="19" s="1"/>
  <c r="O370" i="19"/>
  <c r="P370" i="19" s="1"/>
  <c r="O385" i="19"/>
  <c r="P385" i="19" s="1"/>
  <c r="O400" i="19"/>
  <c r="P400" i="19" s="1"/>
  <c r="O271" i="19"/>
  <c r="P271" i="19" s="1"/>
  <c r="O286" i="19"/>
  <c r="P286" i="19" s="1"/>
  <c r="O301" i="19"/>
  <c r="P301" i="19" s="1"/>
  <c r="O316" i="19"/>
  <c r="P316" i="19" s="1"/>
  <c r="O374" i="19"/>
  <c r="P374" i="19" s="1"/>
  <c r="O196" i="19"/>
  <c r="P196" i="19" s="1"/>
  <c r="O208" i="19"/>
  <c r="P208" i="19" s="1"/>
  <c r="O220" i="19"/>
  <c r="P220" i="19" s="1"/>
  <c r="O232" i="19"/>
  <c r="P232" i="19" s="1"/>
  <c r="O290" i="19"/>
  <c r="P290" i="19" s="1"/>
  <c r="O331" i="19"/>
  <c r="P331" i="19" s="1"/>
  <c r="O346" i="19"/>
  <c r="P346" i="19" s="1"/>
  <c r="O361" i="19"/>
  <c r="P361" i="19" s="1"/>
  <c r="O376" i="19"/>
  <c r="P376" i="19" s="1"/>
  <c r="O147" i="16"/>
  <c r="P147" i="16" s="1"/>
  <c r="O352" i="16"/>
  <c r="P352" i="16" s="1"/>
  <c r="O38" i="16"/>
  <c r="P38" i="16" s="1"/>
  <c r="O149" i="16"/>
  <c r="P149" i="16" s="1"/>
  <c r="O325" i="16"/>
  <c r="P325" i="16" s="1"/>
  <c r="O49" i="16"/>
  <c r="P49" i="16" s="1"/>
  <c r="O8" i="16"/>
  <c r="P8" i="16" s="1"/>
  <c r="O80" i="16"/>
  <c r="P80" i="16" s="1"/>
  <c r="O116" i="16"/>
  <c r="P116" i="16" s="1"/>
  <c r="O205" i="16"/>
  <c r="P205" i="16" s="1"/>
  <c r="O29" i="16"/>
  <c r="P29" i="16" s="1"/>
  <c r="O88" i="16"/>
  <c r="P88" i="16" s="1"/>
  <c r="O106" i="16"/>
  <c r="P106" i="16" s="1"/>
  <c r="O126" i="16"/>
  <c r="P126" i="16" s="1"/>
  <c r="O158" i="16"/>
  <c r="P158" i="16" s="1"/>
  <c r="O257" i="16"/>
  <c r="P257" i="16" s="1"/>
  <c r="O370" i="16"/>
  <c r="P370" i="16" s="1"/>
  <c r="O14" i="16"/>
  <c r="P14" i="16" s="1"/>
  <c r="O59" i="16"/>
  <c r="P59" i="16" s="1"/>
  <c r="O142" i="16"/>
  <c r="P142" i="16" s="1"/>
  <c r="O319" i="16"/>
  <c r="P319" i="16" s="1"/>
  <c r="O35" i="16"/>
  <c r="P35" i="16" s="1"/>
  <c r="O46" i="16"/>
  <c r="P46" i="16" s="1"/>
  <c r="O144" i="16"/>
  <c r="P144" i="16" s="1"/>
  <c r="O154" i="16"/>
  <c r="P154" i="16" s="1"/>
  <c r="O191" i="16"/>
  <c r="P191" i="16" s="1"/>
  <c r="O226" i="16"/>
  <c r="P226" i="16" s="1"/>
  <c r="O290" i="16"/>
  <c r="P290" i="16" s="1"/>
  <c r="O347" i="16"/>
  <c r="P347" i="16" s="1"/>
  <c r="O20" i="16"/>
  <c r="P20" i="16" s="1"/>
  <c r="O67" i="16"/>
  <c r="P67" i="16" s="1"/>
  <c r="O69" i="16"/>
  <c r="P69" i="16" s="1"/>
  <c r="O242" i="16"/>
  <c r="P242" i="16" s="1"/>
  <c r="O250" i="16"/>
  <c r="P250" i="16" s="1"/>
  <c r="O311" i="16"/>
  <c r="P311" i="16" s="1"/>
  <c r="O395" i="16"/>
  <c r="P395" i="16" s="1"/>
  <c r="O17" i="16"/>
  <c r="P17" i="16" s="1"/>
  <c r="O299" i="16"/>
  <c r="P299" i="16" s="1"/>
  <c r="O304" i="16"/>
  <c r="P304" i="16" s="1"/>
  <c r="O23" i="16"/>
  <c r="P23" i="16" s="1"/>
  <c r="O51" i="16"/>
  <c r="P51" i="16" s="1"/>
  <c r="O72" i="16"/>
  <c r="P72" i="16" s="1"/>
  <c r="O98" i="16"/>
  <c r="P98" i="16" s="1"/>
  <c r="O134" i="16"/>
  <c r="P134" i="16" s="1"/>
  <c r="O271" i="16"/>
  <c r="P271" i="16" s="1"/>
  <c r="O82" i="16"/>
  <c r="P82" i="16" s="1"/>
  <c r="O90" i="16"/>
  <c r="P90" i="16" s="1"/>
  <c r="O108" i="16"/>
  <c r="P108" i="16" s="1"/>
  <c r="O124" i="16"/>
  <c r="P124" i="16" s="1"/>
  <c r="O70" i="16"/>
  <c r="P70" i="16" s="1"/>
  <c r="O286" i="16"/>
  <c r="P286" i="16" s="1"/>
  <c r="O317" i="16"/>
  <c r="P317" i="16" s="1"/>
  <c r="O343" i="16"/>
  <c r="P343" i="16" s="1"/>
  <c r="O41" i="16"/>
  <c r="P41" i="16" s="1"/>
  <c r="O65" i="16"/>
  <c r="P65" i="16" s="1"/>
  <c r="O244" i="16"/>
  <c r="P244" i="16" s="1"/>
  <c r="O278" i="16"/>
  <c r="P278" i="16" s="1"/>
  <c r="O362" i="16"/>
  <c r="P362" i="16" s="1"/>
  <c r="O26" i="16"/>
  <c r="P26" i="16" s="1"/>
  <c r="O54" i="16"/>
  <c r="P54" i="16" s="1"/>
  <c r="O93" i="16"/>
  <c r="P93" i="16" s="1"/>
  <c r="O111" i="16"/>
  <c r="P111" i="16" s="1"/>
  <c r="O129" i="16"/>
  <c r="P129" i="16" s="1"/>
  <c r="O217" i="16"/>
  <c r="P217" i="16" s="1"/>
  <c r="O280" i="16"/>
  <c r="P280" i="16" s="1"/>
  <c r="O335" i="16"/>
  <c r="P335" i="16" s="1"/>
  <c r="O337" i="16"/>
  <c r="P337" i="16" s="1"/>
  <c r="O341" i="16"/>
  <c r="P341" i="16" s="1"/>
  <c r="O11" i="16"/>
  <c r="P11" i="16" s="1"/>
  <c r="O62" i="16"/>
  <c r="P62" i="16" s="1"/>
  <c r="O77" i="16"/>
  <c r="P77" i="16" s="1"/>
  <c r="O95" i="16"/>
  <c r="P95" i="16" s="1"/>
  <c r="O113" i="16"/>
  <c r="P113" i="16" s="1"/>
  <c r="O185" i="16"/>
  <c r="P185" i="16" s="1"/>
  <c r="O196" i="16"/>
  <c r="P196" i="16" s="1"/>
  <c r="O215" i="16"/>
  <c r="P215" i="16" s="1"/>
  <c r="O236" i="16"/>
  <c r="P236" i="16" s="1"/>
  <c r="O265" i="16"/>
  <c r="P265" i="16" s="1"/>
  <c r="O32" i="16"/>
  <c r="P32" i="16" s="1"/>
  <c r="O64" i="16"/>
  <c r="P64" i="16" s="1"/>
  <c r="O85" i="16"/>
  <c r="P85" i="16" s="1"/>
  <c r="O103" i="16"/>
  <c r="P103" i="16" s="1"/>
  <c r="O121" i="16"/>
  <c r="P121" i="16" s="1"/>
  <c r="O139" i="16"/>
  <c r="P139" i="16" s="1"/>
  <c r="O389" i="16"/>
  <c r="P389" i="16" s="1"/>
  <c r="O377" i="16"/>
  <c r="P377" i="16" s="1"/>
  <c r="O391" i="16"/>
  <c r="P391" i="16" s="1"/>
  <c r="O202" i="16"/>
  <c r="P202" i="16" s="1"/>
  <c r="O151" i="16"/>
  <c r="P151" i="16" s="1"/>
  <c r="O173" i="16"/>
  <c r="P173" i="16" s="1"/>
  <c r="O298" i="16"/>
  <c r="P298" i="16" s="1"/>
  <c r="O308" i="16"/>
  <c r="P308" i="16" s="1"/>
  <c r="O229" i="16"/>
  <c r="P229" i="16" s="1"/>
  <c r="O262" i="16"/>
  <c r="P262" i="16" s="1"/>
  <c r="O332" i="16"/>
  <c r="P332" i="16" s="1"/>
  <c r="O334" i="16"/>
  <c r="P334" i="16" s="1"/>
  <c r="O371" i="16"/>
  <c r="P371" i="16" s="1"/>
  <c r="O87" i="16"/>
  <c r="P87" i="16" s="1"/>
  <c r="O100" i="16"/>
  <c r="P100" i="16" s="1"/>
  <c r="O105" i="16"/>
  <c r="P105" i="16" s="1"/>
  <c r="P118" i="16"/>
  <c r="O123" i="16"/>
  <c r="P123" i="16" s="1"/>
  <c r="O136" i="16"/>
  <c r="P136" i="16" s="1"/>
  <c r="O141" i="16"/>
  <c r="P141" i="16" s="1"/>
  <c r="O197" i="16"/>
  <c r="P197" i="16" s="1"/>
  <c r="O212" i="16"/>
  <c r="P212" i="16" s="1"/>
  <c r="O275" i="16"/>
  <c r="P275" i="16" s="1"/>
  <c r="O7" i="16"/>
  <c r="P7" i="16" s="1"/>
  <c r="O10" i="16"/>
  <c r="P10" i="16" s="1"/>
  <c r="O13" i="16"/>
  <c r="P13" i="16" s="1"/>
  <c r="O16" i="16"/>
  <c r="P16" i="16" s="1"/>
  <c r="O19" i="16"/>
  <c r="P19" i="16" s="1"/>
  <c r="O22" i="16"/>
  <c r="P22" i="16" s="1"/>
  <c r="O25" i="16"/>
  <c r="P25" i="16" s="1"/>
  <c r="O28" i="16"/>
  <c r="P28" i="16" s="1"/>
  <c r="O31" i="16"/>
  <c r="P31" i="16" s="1"/>
  <c r="O34" i="16"/>
  <c r="P34" i="16" s="1"/>
  <c r="O37" i="16"/>
  <c r="P37" i="16" s="1"/>
  <c r="O40" i="16"/>
  <c r="P40" i="16" s="1"/>
  <c r="O43" i="16"/>
  <c r="P43" i="16" s="1"/>
  <c r="O56" i="16"/>
  <c r="P56" i="16" s="1"/>
  <c r="O74" i="16"/>
  <c r="P74" i="16" s="1"/>
  <c r="O92" i="16"/>
  <c r="P92" i="16" s="1"/>
  <c r="O110" i="16"/>
  <c r="P110" i="16" s="1"/>
  <c r="O146" i="16"/>
  <c r="P146" i="16" s="1"/>
  <c r="O227" i="16"/>
  <c r="P227" i="16" s="1"/>
  <c r="O233" i="16"/>
  <c r="P233" i="16" s="1"/>
  <c r="O247" i="16"/>
  <c r="P247" i="16" s="1"/>
  <c r="O260" i="16"/>
  <c r="P260" i="16" s="1"/>
  <c r="O380" i="16"/>
  <c r="P380" i="16" s="1"/>
  <c r="O386" i="16"/>
  <c r="P386" i="16" s="1"/>
  <c r="O398" i="16"/>
  <c r="P398" i="16" s="1"/>
  <c r="O161" i="16"/>
  <c r="P161" i="16" s="1"/>
  <c r="O181" i="16"/>
  <c r="P181" i="16" s="1"/>
  <c r="O190" i="16"/>
  <c r="P190" i="16" s="1"/>
  <c r="O163" i="16"/>
  <c r="P163" i="16" s="1"/>
  <c r="O175" i="16"/>
  <c r="P175" i="16" s="1"/>
  <c r="O301" i="16"/>
  <c r="P301" i="16" s="1"/>
  <c r="O373" i="16"/>
  <c r="P373" i="16" s="1"/>
  <c r="O388" i="16"/>
  <c r="P388" i="16" s="1"/>
  <c r="O160" i="16"/>
  <c r="P160" i="16" s="1"/>
  <c r="O199" i="16"/>
  <c r="P199" i="16" s="1"/>
  <c r="O211" i="16"/>
  <c r="P211" i="16" s="1"/>
  <c r="O283" i="16"/>
  <c r="P283" i="16" s="1"/>
  <c r="O172" i="16"/>
  <c r="P172" i="16" s="1"/>
  <c r="O218" i="16"/>
  <c r="P218" i="16" s="1"/>
  <c r="O316" i="16"/>
  <c r="P316" i="16" s="1"/>
  <c r="O355" i="16"/>
  <c r="P355" i="16" s="1"/>
  <c r="O148" i="16"/>
  <c r="P148" i="16" s="1"/>
  <c r="O184" i="16"/>
  <c r="P184" i="16" s="1"/>
  <c r="O220" i="16"/>
  <c r="P220" i="16" s="1"/>
  <c r="O178" i="16"/>
  <c r="P178" i="16" s="1"/>
  <c r="O214" i="16"/>
  <c r="P214" i="16" s="1"/>
  <c r="O400" i="16"/>
  <c r="P400" i="16" s="1"/>
  <c r="O37" i="17"/>
  <c r="P37" i="17" s="1"/>
  <c r="O73" i="17"/>
  <c r="P73" i="17" s="1"/>
  <c r="O106" i="17"/>
  <c r="P106" i="17" s="1"/>
  <c r="O155" i="17"/>
  <c r="P155" i="17" s="1"/>
  <c r="O171" i="17"/>
  <c r="P171" i="17" s="1"/>
  <c r="O224" i="17"/>
  <c r="P224" i="17" s="1"/>
  <c r="O286" i="17"/>
  <c r="P286" i="17" s="1"/>
  <c r="O22" i="17"/>
  <c r="P22" i="17" s="1"/>
  <c r="O58" i="17"/>
  <c r="P58" i="17" s="1"/>
  <c r="O157" i="17"/>
  <c r="P157" i="17" s="1"/>
  <c r="O159" i="17"/>
  <c r="P159" i="17" s="1"/>
  <c r="O169" i="17"/>
  <c r="P169" i="17" s="1"/>
  <c r="O203" i="17"/>
  <c r="P203" i="17" s="1"/>
  <c r="O305" i="17"/>
  <c r="P305" i="17" s="1"/>
  <c r="O335" i="17"/>
  <c r="P335" i="17" s="1"/>
  <c r="O43" i="17"/>
  <c r="P43" i="17" s="1"/>
  <c r="O81" i="17"/>
  <c r="P81" i="17" s="1"/>
  <c r="O87" i="17"/>
  <c r="P87" i="17" s="1"/>
  <c r="O95" i="17"/>
  <c r="P95" i="17" s="1"/>
  <c r="O101" i="17"/>
  <c r="P101" i="17" s="1"/>
  <c r="O28" i="17"/>
  <c r="P28" i="17" s="1"/>
  <c r="O64" i="17"/>
  <c r="P64" i="17" s="1"/>
  <c r="O112" i="17"/>
  <c r="P112" i="17" s="1"/>
  <c r="O126" i="17"/>
  <c r="P126" i="17" s="1"/>
  <c r="O199" i="17"/>
  <c r="P199" i="17" s="1"/>
  <c r="O245" i="17"/>
  <c r="P245" i="17" s="1"/>
  <c r="O263" i="17"/>
  <c r="P263" i="17" s="1"/>
  <c r="O41" i="17"/>
  <c r="P41" i="17" s="1"/>
  <c r="O49" i="17"/>
  <c r="P49" i="17" s="1"/>
  <c r="O79" i="17"/>
  <c r="P79" i="17" s="1"/>
  <c r="O120" i="17"/>
  <c r="P120" i="17" s="1"/>
  <c r="O128" i="17"/>
  <c r="P128" i="17" s="1"/>
  <c r="O134" i="17"/>
  <c r="P134" i="17" s="1"/>
  <c r="O353" i="17"/>
  <c r="P353" i="17" s="1"/>
  <c r="O26" i="17"/>
  <c r="P26" i="17" s="1"/>
  <c r="O34" i="17"/>
  <c r="P34" i="17" s="1"/>
  <c r="O62" i="17"/>
  <c r="P62" i="17" s="1"/>
  <c r="O70" i="17"/>
  <c r="P70" i="17" s="1"/>
  <c r="O93" i="17"/>
  <c r="P93" i="17" s="1"/>
  <c r="O197" i="17"/>
  <c r="P197" i="17" s="1"/>
  <c r="O217" i="17"/>
  <c r="P217" i="17" s="1"/>
  <c r="O235" i="17"/>
  <c r="P235" i="17" s="1"/>
  <c r="O299" i="17"/>
  <c r="P299" i="17" s="1"/>
  <c r="O364" i="17"/>
  <c r="P364" i="17" s="1"/>
  <c r="O55" i="17"/>
  <c r="P55" i="17" s="1"/>
  <c r="O211" i="17"/>
  <c r="P211" i="17" s="1"/>
  <c r="O319" i="17"/>
  <c r="P319" i="17" s="1"/>
  <c r="O17" i="17"/>
  <c r="P17" i="17" s="1"/>
  <c r="O25" i="17"/>
  <c r="P25" i="17" s="1"/>
  <c r="O53" i="17"/>
  <c r="P53" i="17" s="1"/>
  <c r="O61" i="17"/>
  <c r="P61" i="17" s="1"/>
  <c r="O84" i="17"/>
  <c r="P84" i="17" s="1"/>
  <c r="O92" i="17"/>
  <c r="P92" i="17" s="1"/>
  <c r="O98" i="17"/>
  <c r="P98" i="17" s="1"/>
  <c r="O109" i="17"/>
  <c r="P109" i="17" s="1"/>
  <c r="O164" i="17"/>
  <c r="P164" i="17" s="1"/>
  <c r="O317" i="17"/>
  <c r="P317" i="17" s="1"/>
  <c r="O347" i="17"/>
  <c r="P347" i="17" s="1"/>
  <c r="O118" i="17"/>
  <c r="P118" i="17" s="1"/>
  <c r="O152" i="17"/>
  <c r="P152" i="17" s="1"/>
  <c r="O38" i="17"/>
  <c r="P38" i="17" s="1"/>
  <c r="O46" i="17"/>
  <c r="P46" i="17" s="1"/>
  <c r="O107" i="17"/>
  <c r="P107" i="17" s="1"/>
  <c r="O150" i="17"/>
  <c r="P150" i="17" s="1"/>
  <c r="O13" i="17"/>
  <c r="P13" i="17" s="1"/>
  <c r="O19" i="17"/>
  <c r="P19" i="17" s="1"/>
  <c r="O23" i="17"/>
  <c r="P23" i="17" s="1"/>
  <c r="O31" i="17"/>
  <c r="P31" i="17" s="1"/>
  <c r="O59" i="17"/>
  <c r="P59" i="17" s="1"/>
  <c r="O67" i="17"/>
  <c r="P67" i="17" s="1"/>
  <c r="O82" i="17"/>
  <c r="P82" i="17" s="1"/>
  <c r="O117" i="17"/>
  <c r="P117" i="17" s="1"/>
  <c r="O123" i="17"/>
  <c r="P123" i="17" s="1"/>
  <c r="O131" i="17"/>
  <c r="P131" i="17" s="1"/>
  <c r="O137" i="17"/>
  <c r="P137" i="17" s="1"/>
  <c r="O162" i="17"/>
  <c r="P162" i="17" s="1"/>
  <c r="O178" i="17"/>
  <c r="P178" i="17" s="1"/>
  <c r="O238" i="17"/>
  <c r="P238" i="17" s="1"/>
  <c r="O242" i="17"/>
  <c r="P242" i="17" s="1"/>
  <c r="O254" i="17"/>
  <c r="P254" i="17" s="1"/>
  <c r="O7" i="17"/>
  <c r="P7" i="17" s="1"/>
  <c r="O40" i="17"/>
  <c r="P40" i="17" s="1"/>
  <c r="O76" i="17"/>
  <c r="P76" i="17" s="1"/>
  <c r="O90" i="17"/>
  <c r="P90" i="17" s="1"/>
  <c r="O323" i="17"/>
  <c r="P323" i="17" s="1"/>
  <c r="O16" i="17"/>
  <c r="P16" i="17" s="1"/>
  <c r="O52" i="17"/>
  <c r="P52" i="17" s="1"/>
  <c r="O147" i="17"/>
  <c r="P147" i="17" s="1"/>
  <c r="O176" i="17"/>
  <c r="P176" i="17" s="1"/>
  <c r="O208" i="17"/>
  <c r="P208" i="17" s="1"/>
  <c r="O220" i="17"/>
  <c r="P220" i="17" s="1"/>
  <c r="O250" i="17"/>
  <c r="P250" i="17" s="1"/>
  <c r="O265" i="17"/>
  <c r="P265" i="17" s="1"/>
  <c r="O269" i="17"/>
  <c r="P269" i="17" s="1"/>
  <c r="O307" i="17"/>
  <c r="P307" i="17" s="1"/>
  <c r="O311" i="17"/>
  <c r="P311" i="17" s="1"/>
  <c r="O341" i="17"/>
  <c r="P341" i="17" s="1"/>
  <c r="O343" i="17"/>
  <c r="P343" i="17" s="1"/>
  <c r="O331" i="17"/>
  <c r="P331" i="17" s="1"/>
  <c r="O173" i="17"/>
  <c r="P173" i="17" s="1"/>
  <c r="O383" i="17"/>
  <c r="P383" i="17" s="1"/>
  <c r="O310" i="17"/>
  <c r="P310" i="17" s="1"/>
  <c r="O355" i="17"/>
  <c r="P355" i="17" s="1"/>
  <c r="O379" i="17"/>
  <c r="P379" i="17" s="1"/>
  <c r="O398" i="17"/>
  <c r="P398" i="17" s="1"/>
  <c r="O247" i="17"/>
  <c r="P247" i="17" s="1"/>
  <c r="O314" i="17"/>
  <c r="P314" i="17" s="1"/>
  <c r="O322" i="17"/>
  <c r="P322" i="17" s="1"/>
  <c r="O350" i="17"/>
  <c r="P350" i="17" s="1"/>
  <c r="O394" i="17"/>
  <c r="P394" i="17" s="1"/>
  <c r="O103" i="17"/>
  <c r="P103" i="17" s="1"/>
  <c r="O139" i="17"/>
  <c r="P139" i="17" s="1"/>
  <c r="O146" i="17"/>
  <c r="P146" i="17" s="1"/>
  <c r="O233" i="17"/>
  <c r="P233" i="17" s="1"/>
  <c r="O304" i="17"/>
  <c r="P304" i="17" s="1"/>
  <c r="O346" i="17"/>
  <c r="P346" i="17" s="1"/>
  <c r="O377" i="17"/>
  <c r="P377" i="17" s="1"/>
  <c r="O78" i="17"/>
  <c r="P78" i="17" s="1"/>
  <c r="O89" i="17"/>
  <c r="P89" i="17" s="1"/>
  <c r="O100" i="17"/>
  <c r="P100" i="17" s="1"/>
  <c r="O114" i="17"/>
  <c r="P114" i="17" s="1"/>
  <c r="O125" i="17"/>
  <c r="P125" i="17" s="1"/>
  <c r="O136" i="17"/>
  <c r="P136" i="17" s="1"/>
  <c r="O149" i="17"/>
  <c r="P149" i="17" s="1"/>
  <c r="O180" i="17"/>
  <c r="P180" i="17" s="1"/>
  <c r="O218" i="17"/>
  <c r="P218" i="17" s="1"/>
  <c r="O340" i="17"/>
  <c r="P340" i="17" s="1"/>
  <c r="O352" i="17"/>
  <c r="P352" i="17" s="1"/>
  <c r="O374" i="17"/>
  <c r="P374" i="17" s="1"/>
  <c r="O386" i="17"/>
  <c r="P386" i="17" s="1"/>
  <c r="O388" i="17"/>
  <c r="P388" i="17" s="1"/>
  <c r="O182" i="17"/>
  <c r="P182" i="17" s="1"/>
  <c r="O200" i="17"/>
  <c r="P200" i="17" s="1"/>
  <c r="O268" i="17"/>
  <c r="P268" i="17" s="1"/>
  <c r="O359" i="17"/>
  <c r="P359" i="17" s="1"/>
  <c r="O143" i="17"/>
  <c r="P143" i="17" s="1"/>
  <c r="O161" i="17"/>
  <c r="P161" i="17" s="1"/>
  <c r="O184" i="17"/>
  <c r="P184" i="17" s="1"/>
  <c r="O221" i="17"/>
  <c r="P221" i="17" s="1"/>
  <c r="O259" i="17"/>
  <c r="P259" i="17" s="1"/>
  <c r="O302" i="17"/>
  <c r="P302" i="17" s="1"/>
  <c r="O328" i="17"/>
  <c r="P328" i="17" s="1"/>
  <c r="O370" i="17"/>
  <c r="P370" i="17" s="1"/>
  <c r="O232" i="17"/>
  <c r="P232" i="17" s="1"/>
  <c r="O244" i="17"/>
  <c r="P244" i="17" s="1"/>
  <c r="O256" i="17"/>
  <c r="P256" i="17" s="1"/>
  <c r="O334" i="17"/>
  <c r="P334" i="17" s="1"/>
  <c r="O376" i="17"/>
  <c r="P376" i="17" s="1"/>
  <c r="O400" i="17"/>
  <c r="P400" i="17" s="1"/>
  <c r="O316" i="17"/>
  <c r="P316" i="17" s="1"/>
  <c r="O358" i="17"/>
  <c r="P358" i="17" s="1"/>
  <c r="O190" i="17"/>
  <c r="P190" i="17" s="1"/>
  <c r="O202" i="17"/>
  <c r="P202" i="17" s="1"/>
  <c r="O229" i="17"/>
  <c r="P229" i="17" s="1"/>
  <c r="O236" i="17"/>
  <c r="P236" i="17" s="1"/>
  <c r="O253" i="17"/>
  <c r="P253" i="17" s="1"/>
  <c r="O298" i="17"/>
  <c r="P298" i="17" s="1"/>
  <c r="O367" i="17"/>
  <c r="P367" i="17" s="1"/>
  <c r="O382" i="17"/>
  <c r="P382" i="17" s="1"/>
  <c r="O391" i="17"/>
  <c r="P391" i="17" s="1"/>
  <c r="O289" i="17"/>
  <c r="P289" i="17" s="1"/>
  <c r="O301" i="17"/>
  <c r="P301" i="17" s="1"/>
  <c r="O313" i="17"/>
  <c r="P313" i="17" s="1"/>
  <c r="O325" i="17"/>
  <c r="P325" i="17" s="1"/>
  <c r="O337" i="17"/>
  <c r="P337" i="17" s="1"/>
  <c r="O349" i="17"/>
  <c r="P349" i="17" s="1"/>
  <c r="O361" i="17"/>
  <c r="P361" i="17" s="1"/>
  <c r="O373" i="17"/>
  <c r="P373" i="17" s="1"/>
  <c r="O385" i="17"/>
  <c r="P385" i="17" s="1"/>
  <c r="O397" i="17"/>
  <c r="P397" i="17" s="1"/>
  <c r="O91" i="18"/>
  <c r="P91" i="18" s="1"/>
  <c r="O58" i="18"/>
  <c r="P58" i="18" s="1"/>
  <c r="O258" i="18"/>
  <c r="P258" i="18" s="1"/>
  <c r="O342" i="18"/>
  <c r="P342" i="18" s="1"/>
  <c r="O303" i="18"/>
  <c r="P303" i="18" s="1"/>
  <c r="O225" i="18"/>
  <c r="P225" i="18" s="1"/>
  <c r="O22" i="18"/>
  <c r="P22" i="18" s="1"/>
  <c r="O94" i="18"/>
  <c r="P94" i="18" s="1"/>
  <c r="O291" i="18"/>
  <c r="P291" i="18" s="1"/>
  <c r="O380" i="18"/>
  <c r="P380" i="18" s="1"/>
  <c r="O118" i="18"/>
  <c r="P118" i="18" s="1"/>
  <c r="O100" i="18"/>
  <c r="P100" i="18" s="1"/>
  <c r="O98" i="18"/>
  <c r="P98" i="18" s="1"/>
  <c r="O64" i="18"/>
  <c r="P64" i="18" s="1"/>
  <c r="O62" i="18"/>
  <c r="P62" i="18" s="1"/>
  <c r="O28" i="18"/>
  <c r="P28" i="18" s="1"/>
  <c r="O26" i="18"/>
  <c r="P26" i="18" s="1"/>
  <c r="O345" i="18"/>
  <c r="P345" i="18" s="1"/>
  <c r="O286" i="18"/>
  <c r="P286" i="18" s="1"/>
  <c r="O95" i="18"/>
  <c r="P95" i="18" s="1"/>
  <c r="O59" i="18"/>
  <c r="P59" i="18" s="1"/>
  <c r="O23" i="18"/>
  <c r="P23" i="18" s="1"/>
  <c r="O384" i="18"/>
  <c r="P384" i="18" s="1"/>
  <c r="O193" i="18"/>
  <c r="P193" i="18" s="1"/>
  <c r="O175" i="18"/>
  <c r="P175" i="18" s="1"/>
  <c r="O115" i="18"/>
  <c r="P115" i="18" s="1"/>
  <c r="O97" i="18"/>
  <c r="P97" i="18" s="1"/>
  <c r="O61" i="18"/>
  <c r="P61" i="18" s="1"/>
  <c r="O25" i="18"/>
  <c r="P25" i="18" s="1"/>
  <c r="O350" i="18"/>
  <c r="P350" i="18" s="1"/>
  <c r="O308" i="18"/>
  <c r="P308" i="18" s="1"/>
  <c r="O267" i="18"/>
  <c r="P267" i="18" s="1"/>
  <c r="O147" i="18"/>
  <c r="P147" i="18" s="1"/>
  <c r="O14" i="18"/>
  <c r="P14" i="18" s="1"/>
  <c r="O134" i="18"/>
  <c r="P134" i="18" s="1"/>
  <c r="O271" i="18"/>
  <c r="P271" i="18" s="1"/>
  <c r="O76" i="18"/>
  <c r="P76" i="18" s="1"/>
  <c r="O40" i="18"/>
  <c r="P40" i="18" s="1"/>
  <c r="O231" i="18"/>
  <c r="P231" i="18" s="1"/>
  <c r="O216" i="18"/>
  <c r="P216" i="18" s="1"/>
  <c r="O326" i="18"/>
  <c r="P326" i="18" s="1"/>
  <c r="O323" i="18"/>
  <c r="P323" i="18" s="1"/>
  <c r="O318" i="18"/>
  <c r="P318" i="18" s="1"/>
  <c r="O213" i="18"/>
  <c r="P213" i="18" s="1"/>
  <c r="O127" i="18"/>
  <c r="P127" i="18" s="1"/>
  <c r="O109" i="18"/>
  <c r="P109" i="18" s="1"/>
  <c r="O73" i="18"/>
  <c r="P73" i="18" s="1"/>
  <c r="O37" i="18"/>
  <c r="P37" i="18" s="1"/>
  <c r="O321" i="18"/>
  <c r="P321" i="18" s="1"/>
  <c r="O316" i="18"/>
  <c r="P316" i="18" s="1"/>
  <c r="O104" i="18"/>
  <c r="P104" i="18" s="1"/>
  <c r="O92" i="18"/>
  <c r="P92" i="18" s="1"/>
  <c r="O80" i="18"/>
  <c r="P80" i="18" s="1"/>
  <c r="O68" i="18"/>
  <c r="P68" i="18" s="1"/>
  <c r="O56" i="18"/>
  <c r="P56" i="18" s="1"/>
  <c r="O44" i="18"/>
  <c r="P44" i="18" s="1"/>
  <c r="O32" i="18"/>
  <c r="P32" i="18" s="1"/>
  <c r="O330" i="18"/>
  <c r="P330" i="18" s="1"/>
  <c r="O272" i="18"/>
  <c r="P272" i="18" s="1"/>
  <c r="O212" i="18"/>
  <c r="P212" i="18" s="1"/>
  <c r="O157" i="18"/>
  <c r="P157" i="18" s="1"/>
  <c r="O116" i="18"/>
  <c r="P116" i="18" s="1"/>
  <c r="O383" i="18"/>
  <c r="P383" i="18" s="1"/>
  <c r="O340" i="18"/>
  <c r="P340" i="18" s="1"/>
  <c r="O257" i="18"/>
  <c r="P257" i="18" s="1"/>
  <c r="O198" i="18"/>
  <c r="P198" i="18" s="1"/>
  <c r="O152" i="18"/>
  <c r="P152" i="18" s="1"/>
  <c r="O298" i="18"/>
  <c r="P298" i="18" s="1"/>
  <c r="O253" i="18"/>
  <c r="P253" i="18" s="1"/>
  <c r="O122" i="18"/>
  <c r="P122" i="18" s="1"/>
  <c r="O351" i="18"/>
  <c r="P351" i="18" s="1"/>
  <c r="O339" i="18"/>
  <c r="P339" i="18" s="1"/>
  <c r="O336" i="18"/>
  <c r="P336" i="18" s="1"/>
  <c r="O296" i="18"/>
  <c r="P296" i="18" s="1"/>
  <c r="O256" i="18"/>
  <c r="P256" i="18" s="1"/>
  <c r="O388" i="18"/>
  <c r="P388" i="18" s="1"/>
  <c r="O306" i="18"/>
  <c r="P306" i="18" s="1"/>
  <c r="O195" i="18"/>
  <c r="P195" i="18" s="1"/>
  <c r="O369" i="18"/>
  <c r="P369" i="18" s="1"/>
  <c r="O348" i="18"/>
  <c r="P348" i="18" s="1"/>
  <c r="O287" i="18"/>
  <c r="P287" i="18" s="1"/>
  <c r="O151" i="18"/>
  <c r="P151" i="18" s="1"/>
  <c r="O137" i="18"/>
  <c r="P137" i="18" s="1"/>
  <c r="O131" i="18"/>
  <c r="P131" i="18" s="1"/>
  <c r="O119" i="18"/>
  <c r="P119" i="18" s="1"/>
  <c r="O376" i="18"/>
  <c r="P376" i="18" s="1"/>
  <c r="O300" i="18"/>
  <c r="P300" i="18" s="1"/>
  <c r="O128" i="18"/>
  <c r="P128" i="18" s="1"/>
  <c r="O101" i="18"/>
  <c r="P101" i="18" s="1"/>
  <c r="O89" i="18"/>
  <c r="P89" i="18" s="1"/>
  <c r="O77" i="18"/>
  <c r="P77" i="18" s="1"/>
  <c r="O65" i="18"/>
  <c r="P65" i="18" s="1"/>
  <c r="O53" i="18"/>
  <c r="P53" i="18" s="1"/>
  <c r="O41" i="18"/>
  <c r="P41" i="18" s="1"/>
  <c r="O29" i="18"/>
  <c r="P29" i="18" s="1"/>
  <c r="O186" i="18"/>
  <c r="P186" i="18" s="1"/>
  <c r="O387" i="18"/>
  <c r="P387" i="18" s="1"/>
  <c r="O165" i="18"/>
  <c r="P165" i="18" s="1"/>
  <c r="O113" i="18"/>
  <c r="P113" i="18" s="1"/>
  <c r="O281" i="18"/>
  <c r="P281" i="18" s="1"/>
  <c r="O349" i="18"/>
  <c r="P349" i="18" s="1"/>
  <c r="O337" i="18"/>
  <c r="P337" i="18" s="1"/>
  <c r="O254" i="18"/>
  <c r="P254" i="18" s="1"/>
  <c r="O377" i="18"/>
  <c r="P377" i="18" s="1"/>
  <c r="O344" i="18"/>
  <c r="P344" i="18" s="1"/>
  <c r="O237" i="18"/>
  <c r="P237" i="18" s="1"/>
  <c r="O359" i="18"/>
  <c r="P359" i="18" s="1"/>
  <c r="O343" i="18"/>
  <c r="P343" i="18" s="1"/>
  <c r="O265" i="18"/>
  <c r="P265" i="18" s="1"/>
  <c r="O391" i="18"/>
  <c r="P391" i="18" s="1"/>
  <c r="O361" i="18"/>
  <c r="P361" i="18" s="1"/>
  <c r="O325" i="18"/>
  <c r="P325" i="18" s="1"/>
  <c r="O282" i="18"/>
  <c r="P282" i="18" s="1"/>
  <c r="O161" i="18"/>
  <c r="P161" i="18" s="1"/>
  <c r="O378" i="18"/>
  <c r="P378" i="18" s="1"/>
  <c r="O358" i="18"/>
  <c r="P358" i="18" s="1"/>
  <c r="O241" i="18"/>
  <c r="P241" i="18" s="1"/>
  <c r="O235" i="18"/>
  <c r="P235" i="18" s="1"/>
  <c r="O194" i="18"/>
  <c r="P194" i="18" s="1"/>
  <c r="O183" i="18"/>
  <c r="P183" i="18" s="1"/>
  <c r="O392" i="18"/>
  <c r="P392" i="18" s="1"/>
  <c r="O382" i="18"/>
  <c r="P382" i="18" s="1"/>
  <c r="O311" i="18"/>
  <c r="P311" i="18" s="1"/>
  <c r="O341" i="18"/>
  <c r="P341" i="18" s="1"/>
  <c r="O280" i="18"/>
  <c r="P280" i="18" s="1"/>
  <c r="O379" i="18"/>
  <c r="P379" i="18" s="1"/>
  <c r="O310" i="18"/>
  <c r="P310" i="18" s="1"/>
  <c r="O209" i="18"/>
  <c r="P209" i="18" s="1"/>
  <c r="O366" i="18"/>
  <c r="P366" i="18" s="1"/>
  <c r="O394" i="18"/>
  <c r="P394" i="18" s="1"/>
  <c r="O390" i="18"/>
  <c r="P390" i="18" s="1"/>
  <c r="O322" i="18"/>
  <c r="P322" i="18" s="1"/>
  <c r="O295" i="18"/>
  <c r="P295" i="18" s="1"/>
  <c r="O200" i="18"/>
  <c r="P200" i="18" s="1"/>
  <c r="O163" i="18"/>
  <c r="P163" i="18" s="1"/>
  <c r="O365" i="18"/>
  <c r="P365" i="18" s="1"/>
  <c r="O355" i="18"/>
  <c r="P355" i="18" s="1"/>
  <c r="O338" i="18"/>
  <c r="P338" i="18" s="1"/>
  <c r="O284" i="18"/>
  <c r="P284" i="18" s="1"/>
  <c r="O274" i="18"/>
  <c r="P274" i="18" s="1"/>
  <c r="O211" i="18"/>
  <c r="P211" i="18" s="1"/>
  <c r="O399" i="18"/>
  <c r="P399" i="18" s="1"/>
  <c r="O368" i="18"/>
  <c r="P368" i="18" s="1"/>
  <c r="O314" i="18"/>
  <c r="P314" i="18" s="1"/>
  <c r="O299" i="18"/>
  <c r="P299" i="18" s="1"/>
  <c r="O249" i="18"/>
  <c r="P249" i="18" s="1"/>
  <c r="O196" i="18"/>
  <c r="P196" i="18" s="1"/>
  <c r="O156" i="18"/>
  <c r="P156" i="18" s="1"/>
  <c r="O396" i="18"/>
  <c r="P396" i="18" s="1"/>
  <c r="O393" i="18"/>
  <c r="P393" i="18" s="1"/>
  <c r="O329" i="18"/>
  <c r="P329" i="18" s="1"/>
  <c r="O304" i="18"/>
  <c r="P304" i="18" s="1"/>
  <c r="O276" i="18"/>
  <c r="P276" i="18" s="1"/>
  <c r="O259" i="18"/>
  <c r="P259" i="18" s="1"/>
  <c r="O224" i="18"/>
  <c r="P224" i="18" s="1"/>
  <c r="O246" i="18"/>
  <c r="P246" i="18" s="1"/>
  <c r="O242" i="18"/>
  <c r="P242" i="18" s="1"/>
  <c r="O238" i="18"/>
  <c r="P238" i="18" s="1"/>
  <c r="O228" i="18"/>
  <c r="P228" i="18" s="1"/>
  <c r="O215" i="18"/>
  <c r="P215" i="18" s="1"/>
  <c r="O187" i="18"/>
  <c r="P187" i="18" s="1"/>
  <c r="O141" i="18"/>
  <c r="P141" i="18" s="1"/>
  <c r="O219" i="18"/>
  <c r="P219" i="18" s="1"/>
  <c r="O154" i="18"/>
  <c r="P154" i="18" s="1"/>
  <c r="O360" i="18"/>
  <c r="P360" i="18" s="1"/>
  <c r="O292" i="18"/>
  <c r="P292" i="18" s="1"/>
  <c r="O397" i="18"/>
  <c r="P397" i="18" s="1"/>
  <c r="O373" i="18"/>
  <c r="P373" i="18" s="1"/>
  <c r="O362" i="18"/>
  <c r="P362" i="18" s="1"/>
  <c r="O357" i="18"/>
  <c r="P357" i="18" s="1"/>
  <c r="O334" i="18"/>
  <c r="P334" i="18" s="1"/>
  <c r="O289" i="18"/>
  <c r="P289" i="18" s="1"/>
  <c r="O285" i="18"/>
  <c r="P285" i="18" s="1"/>
  <c r="O192" i="18"/>
  <c r="P192" i="18" s="1"/>
  <c r="O146" i="18"/>
  <c r="P146" i="18" s="1"/>
  <c r="O180" i="18"/>
  <c r="P180" i="18" s="1"/>
  <c r="O148" i="18"/>
  <c r="P148" i="18" s="1"/>
  <c r="O159" i="18"/>
  <c r="P159" i="18" s="1"/>
  <c r="O264" i="18"/>
  <c r="P264" i="18" s="1"/>
  <c r="O230" i="18"/>
  <c r="P230" i="18" s="1"/>
  <c r="O346" i="18"/>
  <c r="P346" i="18" s="1"/>
  <c r="O324" i="18"/>
  <c r="P324" i="18" s="1"/>
  <c r="O221" i="18"/>
  <c r="P221" i="18" s="1"/>
  <c r="O140" i="18"/>
  <c r="P140" i="18" s="1"/>
  <c r="O317" i="18"/>
  <c r="P317" i="18" s="1"/>
  <c r="O309" i="18"/>
  <c r="P309" i="18" s="1"/>
  <c r="O207" i="18"/>
  <c r="P207" i="18" s="1"/>
  <c r="O191" i="18"/>
  <c r="P191" i="18" s="1"/>
  <c r="O169" i="18"/>
  <c r="P169" i="18" s="1"/>
  <c r="O269" i="18"/>
  <c r="P269" i="18" s="1"/>
  <c r="O247" i="18"/>
  <c r="P247" i="18" s="1"/>
  <c r="O245" i="18"/>
  <c r="P245" i="18" s="1"/>
  <c r="O236" i="18"/>
  <c r="P236" i="18" s="1"/>
  <c r="O204" i="18"/>
  <c r="P204" i="18" s="1"/>
  <c r="O199" i="18"/>
  <c r="P199" i="18" s="1"/>
  <c r="O185" i="18"/>
  <c r="P185" i="18" s="1"/>
  <c r="O217" i="18"/>
  <c r="P217" i="18" s="1"/>
  <c r="O189" i="18"/>
  <c r="P189" i="18" s="1"/>
  <c r="O181" i="18"/>
  <c r="P181" i="18" s="1"/>
  <c r="O178" i="18"/>
  <c r="P178" i="18" s="1"/>
  <c r="O170" i="18"/>
  <c r="P170" i="18" s="1"/>
  <c r="O371" i="18"/>
  <c r="P371" i="18" s="1"/>
  <c r="O250" i="18"/>
  <c r="P250" i="18" s="1"/>
  <c r="O184" i="18"/>
  <c r="P184" i="18" s="1"/>
  <c r="O279" i="18"/>
  <c r="P279" i="18" s="1"/>
  <c r="O252" i="18"/>
  <c r="P252" i="18" s="1"/>
  <c r="O223" i="18"/>
  <c r="P223" i="18" s="1"/>
  <c r="O354" i="18"/>
  <c r="P354" i="18" s="1"/>
  <c r="O335" i="18"/>
  <c r="P335" i="18" s="1"/>
  <c r="O243" i="18"/>
  <c r="P243" i="18" s="1"/>
  <c r="O202" i="18"/>
  <c r="P202" i="18" s="1"/>
  <c r="O167" i="18"/>
  <c r="P167" i="18" s="1"/>
  <c r="O142" i="18"/>
  <c r="P142" i="18" s="1"/>
  <c r="O327" i="18"/>
  <c r="P327" i="18" s="1"/>
  <c r="O255" i="18"/>
  <c r="P255" i="18" s="1"/>
  <c r="O206" i="18"/>
  <c r="P206" i="18" s="1"/>
  <c r="O179" i="18"/>
  <c r="P179" i="18" s="1"/>
  <c r="O176" i="18"/>
  <c r="P176" i="18" s="1"/>
  <c r="O173" i="18"/>
  <c r="P173" i="18" s="1"/>
  <c r="O332" i="18"/>
  <c r="P332" i="18" s="1"/>
  <c r="O319" i="18"/>
  <c r="P319" i="18" s="1"/>
  <c r="O270" i="18"/>
  <c r="P270" i="18" s="1"/>
  <c r="O232" i="18"/>
  <c r="P232" i="18" s="1"/>
  <c r="O149" i="18"/>
  <c r="P149" i="18" s="1"/>
  <c r="O328" i="18"/>
  <c r="P328" i="18" s="1"/>
  <c r="O143" i="18"/>
  <c r="P143" i="18" s="1"/>
  <c r="O145" i="18"/>
  <c r="P145" i="18" s="1"/>
  <c r="O385" i="18"/>
  <c r="P385" i="18" s="1"/>
  <c r="O302" i="18"/>
  <c r="P302" i="18" s="1"/>
  <c r="O222" i="18"/>
  <c r="P222" i="18" s="1"/>
  <c r="O208" i="18"/>
  <c r="P208" i="18" s="1"/>
  <c r="O182" i="18"/>
  <c r="P182" i="18" s="1"/>
  <c r="O166" i="18"/>
  <c r="P166" i="18" s="1"/>
  <c r="O158" i="18"/>
  <c r="P158" i="18" s="1"/>
  <c r="O160" i="18"/>
  <c r="P160" i="18" s="1"/>
  <c r="O201" i="18"/>
  <c r="P201" i="18" s="1"/>
  <c r="O155" i="18"/>
  <c r="P155" i="18" s="1"/>
  <c r="O168" i="18"/>
  <c r="P168" i="18" s="1"/>
  <c r="O150" i="18"/>
  <c r="P150" i="18" s="1"/>
  <c r="O132" i="18"/>
  <c r="P132" i="18" s="1"/>
  <c r="O138" i="18"/>
  <c r="P138" i="18" s="1"/>
  <c r="O105" i="18"/>
  <c r="P105" i="18" s="1"/>
  <c r="O93" i="18"/>
  <c r="P93" i="18" s="1"/>
  <c r="O81" i="18"/>
  <c r="P81" i="18" s="1"/>
  <c r="O69" i="18"/>
  <c r="P69" i="18" s="1"/>
  <c r="O57" i="18"/>
  <c r="P57" i="18" s="1"/>
  <c r="O45" i="18"/>
  <c r="P45" i="18" s="1"/>
  <c r="O33" i="18"/>
  <c r="P33" i="18" s="1"/>
  <c r="O21" i="18"/>
  <c r="P21" i="18" s="1"/>
  <c r="O126" i="18"/>
  <c r="P126" i="18" s="1"/>
  <c r="O99" i="18"/>
  <c r="P99" i="18" s="1"/>
  <c r="O87" i="18"/>
  <c r="P87" i="18" s="1"/>
  <c r="O75" i="18"/>
  <c r="P75" i="18" s="1"/>
  <c r="O63" i="18"/>
  <c r="P63" i="18" s="1"/>
  <c r="O51" i="18"/>
  <c r="P51" i="18" s="1"/>
  <c r="O39" i="18"/>
  <c r="P39" i="18" s="1"/>
  <c r="O27" i="18"/>
  <c r="P27" i="18" s="1"/>
  <c r="O117" i="18"/>
  <c r="P117" i="18" s="1"/>
  <c r="O111" i="18"/>
  <c r="P111" i="18" s="1"/>
  <c r="O36" i="18"/>
  <c r="P36" i="18" s="1"/>
  <c r="O24" i="18"/>
  <c r="P24" i="18" s="1"/>
  <c r="O110" i="18"/>
  <c r="P110" i="18" s="1"/>
  <c r="O120" i="18"/>
  <c r="P120" i="18" s="1"/>
  <c r="O135" i="18"/>
  <c r="P135" i="18" s="1"/>
  <c r="O114" i="18"/>
  <c r="P114" i="18" s="1"/>
  <c r="O72" i="18"/>
  <c r="P72" i="18" s="1"/>
  <c r="O60" i="18"/>
  <c r="P60" i="18" s="1"/>
  <c r="O20" i="18"/>
  <c r="P20" i="18" s="1"/>
  <c r="O123" i="18"/>
  <c r="P123" i="18" s="1"/>
  <c r="O18" i="18"/>
  <c r="P18" i="18" s="1"/>
  <c r="O78" i="18"/>
  <c r="P78" i="18" s="1"/>
  <c r="O90" i="18"/>
  <c r="P90" i="18" s="1"/>
  <c r="O66" i="18"/>
  <c r="P66" i="18" s="1"/>
  <c r="O48" i="18"/>
  <c r="P48" i="18" s="1"/>
  <c r="O42" i="18"/>
  <c r="P42" i="18" s="1"/>
  <c r="O30" i="18"/>
  <c r="P30" i="18" s="1"/>
  <c r="O129" i="18"/>
  <c r="P129" i="18" s="1"/>
  <c r="O17" i="18"/>
  <c r="P17" i="18" s="1"/>
  <c r="O108" i="18"/>
  <c r="P108" i="18" s="1"/>
  <c r="O102" i="18"/>
  <c r="P102" i="18" s="1"/>
  <c r="O96" i="18"/>
  <c r="P96" i="18" s="1"/>
  <c r="O84" i="18"/>
  <c r="P84" i="18" s="1"/>
  <c r="O54" i="18"/>
  <c r="P54" i="18" s="1"/>
  <c r="O16" i="18"/>
  <c r="P16" i="18" s="1"/>
  <c r="O8" i="18"/>
  <c r="P8" i="18" s="1"/>
  <c r="O11" i="18"/>
  <c r="P11" i="18" s="1"/>
  <c r="O7" i="18"/>
  <c r="P7" i="18" s="1"/>
  <c r="O13" i="18"/>
  <c r="P13" i="18" s="1"/>
  <c r="O10" i="18"/>
  <c r="P10" i="18" s="1"/>
  <c r="O237" i="17" l="1"/>
  <c r="P237" i="17" s="1"/>
  <c r="O293" i="17"/>
  <c r="P293" i="17" s="1"/>
  <c r="E50" i="32"/>
  <c r="O277" i="17"/>
  <c r="P277" i="17" s="1"/>
  <c r="O206" i="17"/>
  <c r="P206" i="17" s="1"/>
  <c r="O283" i="17"/>
  <c r="P283" i="17" s="1"/>
  <c r="O294" i="17"/>
  <c r="P294" i="17" s="1"/>
  <c r="O271" i="17"/>
  <c r="P271" i="17" s="1"/>
  <c r="O295" i="17"/>
  <c r="P295" i="17" s="1"/>
  <c r="N10" i="17"/>
  <c r="O10" i="17" s="1"/>
  <c r="P10" i="17" s="1"/>
  <c r="O292" i="17"/>
  <c r="P292" i="17" s="1"/>
  <c r="O280" i="17"/>
  <c r="P280" i="17" s="1"/>
  <c r="O274" i="17"/>
  <c r="P274" i="17" s="1"/>
  <c r="B2" i="22" a="1"/>
  <c r="B2" i="22" s="1"/>
  <c r="B1" i="22" a="1"/>
  <c r="B1" i="22" s="1"/>
  <c r="L6" i="18" l="1"/>
  <c r="M6" i="18" s="1"/>
  <c r="I6" i="18"/>
  <c r="J6" i="18" s="1"/>
  <c r="K6" i="18" s="1"/>
  <c r="N6" i="18" l="1"/>
  <c r="C57" i="12"/>
  <c r="C59" i="12"/>
  <c r="O6" i="18" l="1"/>
  <c r="P6" i="18" s="1"/>
  <c r="P33" i="6"/>
  <c r="R33" i="6"/>
  <c r="R23" i="9"/>
  <c r="C59" i="10" l="1"/>
  <c r="C59" i="9"/>
  <c r="C59" i="6"/>
  <c r="C59" i="8"/>
  <c r="C59" i="13"/>
  <c r="C59" i="14"/>
  <c r="C59" i="5"/>
  <c r="C55" i="10"/>
  <c r="C55" i="9"/>
  <c r="C55" i="6"/>
  <c r="C55" i="8"/>
  <c r="C55" i="13"/>
  <c r="C55" i="14"/>
  <c r="C55" i="12"/>
  <c r="C55" i="7"/>
  <c r="C55" i="1"/>
  <c r="C55" i="5"/>
  <c r="C51" i="10"/>
  <c r="C51" i="9"/>
  <c r="C51" i="6"/>
  <c r="C51" i="8"/>
  <c r="C51" i="13"/>
  <c r="C51" i="14"/>
  <c r="C51" i="12"/>
  <c r="C51" i="7"/>
  <c r="C51" i="1"/>
  <c r="C51" i="5"/>
  <c r="C57" i="10"/>
  <c r="C57" i="9"/>
  <c r="C57" i="6"/>
  <c r="C57" i="8"/>
  <c r="C57" i="13"/>
  <c r="C57" i="14"/>
  <c r="C57" i="5"/>
  <c r="C53" i="10"/>
  <c r="C53" i="9"/>
  <c r="C53" i="6"/>
  <c r="C53" i="8"/>
  <c r="C53" i="13"/>
  <c r="C53" i="14"/>
  <c r="C53" i="12"/>
  <c r="C53" i="7"/>
  <c r="C53" i="1"/>
  <c r="C53" i="5"/>
  <c r="C49" i="10"/>
  <c r="C49" i="9"/>
  <c r="C49" i="6"/>
  <c r="C49" i="8"/>
  <c r="C49" i="13"/>
  <c r="C49" i="14"/>
  <c r="C49" i="12"/>
  <c r="C49" i="7"/>
  <c r="C49" i="1"/>
  <c r="C49" i="5"/>
  <c r="R41" i="7"/>
  <c r="R41" i="1"/>
  <c r="R37" i="9"/>
  <c r="R37" i="6"/>
  <c r="R37" i="8"/>
  <c r="R37" i="13"/>
  <c r="R37" i="14"/>
  <c r="R37" i="12"/>
  <c r="R37" i="7"/>
  <c r="R37" i="1"/>
  <c r="R37" i="5"/>
  <c r="R33" i="9"/>
  <c r="R33" i="8"/>
  <c r="R33" i="14"/>
  <c r="R33" i="7"/>
  <c r="R33" i="1"/>
  <c r="R33" i="5"/>
  <c r="R23" i="6"/>
  <c r="R41" i="6" s="1"/>
  <c r="R23" i="8"/>
  <c r="R23" i="14"/>
  <c r="R23" i="7"/>
  <c r="R23" i="1"/>
  <c r="R23" i="5"/>
  <c r="R41" i="5" s="1"/>
  <c r="R13" i="9"/>
  <c r="R41" i="9" s="1"/>
  <c r="R13" i="6"/>
  <c r="R13" i="8"/>
  <c r="R13" i="14"/>
  <c r="R41" i="12"/>
  <c r="R13" i="7"/>
  <c r="R13" i="5"/>
  <c r="S31" i="14"/>
  <c r="S27" i="14"/>
  <c r="S21" i="14"/>
  <c r="S17" i="14"/>
  <c r="R41" i="13" l="1"/>
  <c r="R41" i="14"/>
  <c r="R41" i="8"/>
  <c r="Q14" i="15" l="1"/>
  <c r="P12" i="4" s="1"/>
  <c r="P14" i="15"/>
  <c r="O12" i="4" s="1"/>
  <c r="O14" i="15"/>
  <c r="N12" i="4" s="1"/>
  <c r="I14" i="15"/>
  <c r="H12" i="4" s="1"/>
  <c r="H14" i="15"/>
  <c r="G12" i="4" s="1"/>
  <c r="G14" i="15"/>
  <c r="F12" i="4" s="1"/>
  <c r="M10" i="15"/>
  <c r="L8" i="4" s="1"/>
  <c r="L10" i="15"/>
  <c r="K8" i="4" s="1"/>
  <c r="K10" i="15"/>
  <c r="J8" i="4" s="1"/>
  <c r="P33" i="9"/>
  <c r="P35" i="9" s="1"/>
  <c r="O33" i="9"/>
  <c r="O35" i="9" s="1"/>
  <c r="N33" i="9"/>
  <c r="N35" i="9" s="1"/>
  <c r="M33" i="9"/>
  <c r="M35" i="9" s="1"/>
  <c r="L33" i="9"/>
  <c r="L35" i="9" s="1"/>
  <c r="K33" i="9"/>
  <c r="J33" i="9"/>
  <c r="I33" i="9"/>
  <c r="H33" i="9"/>
  <c r="H35" i="9" s="1"/>
  <c r="G33" i="9"/>
  <c r="G35" i="9" s="1"/>
  <c r="F33" i="9"/>
  <c r="E33" i="9"/>
  <c r="P30" i="9"/>
  <c r="O30" i="9"/>
  <c r="N30" i="9"/>
  <c r="M30" i="9"/>
  <c r="L30" i="9"/>
  <c r="K30" i="9"/>
  <c r="J30" i="9"/>
  <c r="I30" i="9"/>
  <c r="H30" i="9"/>
  <c r="G30" i="9"/>
  <c r="F30" i="9"/>
  <c r="E30" i="9"/>
  <c r="P29" i="9"/>
  <c r="O29" i="9"/>
  <c r="N29" i="9"/>
  <c r="M29" i="9"/>
  <c r="L29" i="9"/>
  <c r="K29" i="9"/>
  <c r="J29" i="9"/>
  <c r="I29" i="9"/>
  <c r="H29" i="9"/>
  <c r="G29" i="9"/>
  <c r="F29" i="9"/>
  <c r="E29" i="9"/>
  <c r="P23" i="9"/>
  <c r="P25" i="9" s="1"/>
  <c r="O23" i="9"/>
  <c r="N23" i="9"/>
  <c r="M23" i="9"/>
  <c r="L23" i="9"/>
  <c r="L25" i="9" s="1"/>
  <c r="K23" i="9"/>
  <c r="K25" i="9" s="1"/>
  <c r="J23" i="9"/>
  <c r="J25" i="9" s="1"/>
  <c r="I23" i="9"/>
  <c r="H23" i="9"/>
  <c r="G23" i="9"/>
  <c r="F23" i="9"/>
  <c r="F25" i="9" s="1"/>
  <c r="E23" i="9"/>
  <c r="P20" i="9"/>
  <c r="O20" i="9"/>
  <c r="N20" i="9"/>
  <c r="M20" i="9"/>
  <c r="L20" i="9"/>
  <c r="K20" i="9"/>
  <c r="J20" i="9"/>
  <c r="I20" i="9"/>
  <c r="H20" i="9"/>
  <c r="G20" i="9"/>
  <c r="F20" i="9"/>
  <c r="E20" i="9"/>
  <c r="P19" i="9"/>
  <c r="O19" i="9"/>
  <c r="N19" i="9"/>
  <c r="M19" i="9"/>
  <c r="L19" i="9"/>
  <c r="K19" i="9"/>
  <c r="J19" i="9"/>
  <c r="I19" i="9"/>
  <c r="H19" i="9"/>
  <c r="G19" i="9"/>
  <c r="F19" i="9"/>
  <c r="E19" i="9"/>
  <c r="P13" i="9"/>
  <c r="P15" i="9" s="1"/>
  <c r="O13" i="9"/>
  <c r="O15" i="9" s="1"/>
  <c r="N13" i="9"/>
  <c r="N15" i="9" s="1"/>
  <c r="M13" i="9"/>
  <c r="M15" i="9" s="1"/>
  <c r="L13" i="9"/>
  <c r="L15" i="9" s="1"/>
  <c r="K13" i="9"/>
  <c r="J13" i="9"/>
  <c r="J15" i="9" s="1"/>
  <c r="I13" i="9"/>
  <c r="I15" i="9" s="1"/>
  <c r="H13" i="9"/>
  <c r="H15" i="9" s="1"/>
  <c r="G13" i="9"/>
  <c r="G15" i="9" s="1"/>
  <c r="F13" i="9"/>
  <c r="F15" i="9" s="1"/>
  <c r="E13" i="9"/>
  <c r="P10" i="9"/>
  <c r="O10" i="9"/>
  <c r="N10" i="9"/>
  <c r="M10" i="9"/>
  <c r="L10" i="9"/>
  <c r="K10" i="9"/>
  <c r="J10" i="9"/>
  <c r="I10" i="9"/>
  <c r="H10" i="9"/>
  <c r="G10" i="9"/>
  <c r="F10" i="9"/>
  <c r="E10" i="9"/>
  <c r="P9" i="9"/>
  <c r="O9" i="9"/>
  <c r="N9" i="9"/>
  <c r="M9" i="9"/>
  <c r="L9" i="9"/>
  <c r="K9" i="9"/>
  <c r="J9" i="9"/>
  <c r="I9" i="9"/>
  <c r="H9" i="9"/>
  <c r="G9" i="9"/>
  <c r="F9" i="9"/>
  <c r="E9" i="9"/>
  <c r="G32" i="6"/>
  <c r="H12" i="14"/>
  <c r="E28" i="8"/>
  <c r="K18" i="12"/>
  <c r="I18" i="7"/>
  <c r="H22" i="12"/>
  <c r="I28" i="6"/>
  <c r="O12" i="1"/>
  <c r="L12" i="12"/>
  <c r="M18" i="13"/>
  <c r="K22" i="7"/>
  <c r="K12" i="1"/>
  <c r="F28" i="13"/>
  <c r="G8" i="1"/>
  <c r="G8" i="7"/>
  <c r="L12" i="13"/>
  <c r="E8" i="1"/>
  <c r="I8" i="13"/>
  <c r="I12" i="14"/>
  <c r="M12" i="12"/>
  <c r="F8" i="13"/>
  <c r="I32" i="8"/>
  <c r="L8" i="13"/>
  <c r="K8" i="12"/>
  <c r="F8" i="6"/>
  <c r="J18" i="13"/>
  <c r="P22" i="7"/>
  <c r="H28" i="6"/>
  <c r="H12" i="7"/>
  <c r="E18" i="12"/>
  <c r="K12" i="13"/>
  <c r="O12" i="7"/>
  <c r="G18" i="7"/>
  <c r="H28" i="13"/>
  <c r="E12" i="14"/>
  <c r="J12" i="1"/>
  <c r="H32" i="13"/>
  <c r="I8" i="14"/>
  <c r="J18" i="12"/>
  <c r="F18" i="8"/>
  <c r="F12" i="14"/>
  <c r="K28" i="13"/>
  <c r="F28" i="8"/>
  <c r="L18" i="13"/>
  <c r="K12" i="7"/>
  <c r="O22" i="7"/>
  <c r="E12" i="7"/>
  <c r="L32" i="8"/>
  <c r="J28" i="13"/>
  <c r="J12" i="7"/>
  <c r="K18" i="7"/>
  <c r="G12" i="7"/>
  <c r="G12" i="13"/>
  <c r="I8" i="6"/>
  <c r="K18" i="8"/>
  <c r="I32" i="13"/>
  <c r="N12" i="1"/>
  <c r="E28" i="13"/>
  <c r="K28" i="8"/>
  <c r="J22" i="12"/>
  <c r="I22" i="1"/>
  <c r="H8" i="6"/>
  <c r="J8" i="1"/>
  <c r="H12" i="1"/>
  <c r="G12" i="8"/>
  <c r="K22" i="12"/>
  <c r="H18" i="1"/>
  <c r="M22" i="12"/>
  <c r="G22" i="7"/>
  <c r="H18" i="8"/>
  <c r="F22" i="7"/>
  <c r="N18" i="1"/>
  <c r="I32" i="6"/>
  <c r="M22" i="7"/>
  <c r="K18" i="1"/>
  <c r="G8" i="8"/>
  <c r="O18" i="7"/>
  <c r="K22" i="1"/>
  <c r="I22" i="7"/>
  <c r="M18" i="8"/>
  <c r="I8" i="7"/>
  <c r="L18" i="8"/>
  <c r="E18" i="1"/>
  <c r="M22" i="1"/>
  <c r="L22" i="13"/>
  <c r="F12" i="6"/>
  <c r="F22" i="6"/>
  <c r="E18" i="7"/>
  <c r="H8" i="1"/>
  <c r="O8" i="7"/>
  <c r="L8" i="1"/>
  <c r="L22" i="1"/>
  <c r="E8" i="14"/>
  <c r="J8" i="6"/>
  <c r="E22" i="6"/>
  <c r="G18" i="12"/>
  <c r="E22" i="8"/>
  <c r="G18" i="13"/>
  <c r="J32" i="8"/>
  <c r="G8" i="13"/>
  <c r="F8" i="8"/>
  <c r="H8" i="7"/>
  <c r="J8" i="7"/>
  <c r="P12" i="1"/>
  <c r="F12" i="8"/>
  <c r="E32" i="6"/>
  <c r="F8" i="14"/>
  <c r="E18" i="6"/>
  <c r="K8" i="13"/>
  <c r="O18" i="1"/>
  <c r="F22" i="8"/>
  <c r="G28" i="13"/>
  <c r="N22" i="7"/>
  <c r="G12" i="1"/>
  <c r="L12" i="7"/>
  <c r="F12" i="7"/>
  <c r="N8" i="1"/>
  <c r="I22" i="6"/>
  <c r="E22" i="13"/>
  <c r="I18" i="13"/>
  <c r="H12" i="8"/>
  <c r="G22" i="8"/>
  <c r="G32" i="13"/>
  <c r="K8" i="14"/>
  <c r="L28" i="13"/>
  <c r="J12" i="13"/>
  <c r="G8" i="6"/>
  <c r="I22" i="12"/>
  <c r="K22" i="13"/>
  <c r="M8" i="12"/>
  <c r="M18" i="7"/>
  <c r="J22" i="7"/>
  <c r="K22" i="8"/>
  <c r="J22" i="13"/>
  <c r="H12" i="12"/>
  <c r="I12" i="7"/>
  <c r="M12" i="14"/>
  <c r="E32" i="13"/>
  <c r="P22" i="1"/>
  <c r="E12" i="13"/>
  <c r="E18" i="13"/>
  <c r="L12" i="14"/>
  <c r="I12" i="6"/>
  <c r="E22" i="12"/>
  <c r="J22" i="8"/>
  <c r="H22" i="1"/>
  <c r="H28" i="8"/>
  <c r="G8" i="12"/>
  <c r="L8" i="7"/>
  <c r="I28" i="8"/>
  <c r="I12" i="12"/>
  <c r="I8" i="12"/>
  <c r="I18" i="6"/>
  <c r="H22" i="13"/>
  <c r="I8" i="1"/>
  <c r="M22" i="8"/>
  <c r="I22" i="13"/>
  <c r="K32" i="13"/>
  <c r="F32" i="13"/>
  <c r="J12" i="6"/>
  <c r="G18" i="8"/>
  <c r="M8" i="13"/>
  <c r="G22" i="12"/>
  <c r="F18" i="13"/>
  <c r="I18" i="8"/>
  <c r="M18" i="12"/>
  <c r="L28" i="8"/>
  <c r="M32" i="13"/>
  <c r="F18" i="12"/>
  <c r="I8" i="8"/>
  <c r="G22" i="1"/>
  <c r="K32" i="8"/>
  <c r="K18" i="13"/>
  <c r="H8" i="13"/>
  <c r="J8" i="13"/>
  <c r="I18" i="12"/>
  <c r="E12" i="12"/>
  <c r="N12" i="7"/>
  <c r="F12" i="13"/>
  <c r="K12" i="14"/>
  <c r="K8" i="1"/>
  <c r="F18" i="1"/>
  <c r="N8" i="7"/>
  <c r="P18" i="1"/>
  <c r="F18" i="6"/>
  <c r="J18" i="1"/>
  <c r="G12" i="14"/>
  <c r="E22" i="7"/>
  <c r="F8" i="12"/>
  <c r="E12" i="8"/>
  <c r="M22" i="13"/>
  <c r="M12" i="7"/>
  <c r="G18" i="6"/>
  <c r="H22" i="8"/>
  <c r="M12" i="1"/>
  <c r="L12" i="8"/>
  <c r="G12" i="6"/>
  <c r="K12" i="8"/>
  <c r="L8" i="14"/>
  <c r="H32" i="8"/>
  <c r="H18" i="7"/>
  <c r="J18" i="7"/>
  <c r="J8" i="14"/>
  <c r="M28" i="13"/>
  <c r="G12" i="12"/>
  <c r="F32" i="8"/>
  <c r="F8" i="1"/>
  <c r="G22" i="13"/>
  <c r="J28" i="8"/>
  <c r="M28" i="8"/>
  <c r="F32" i="6"/>
  <c r="J12" i="8"/>
  <c r="L12" i="1"/>
  <c r="L18" i="12"/>
  <c r="J8" i="8"/>
  <c r="L8" i="8"/>
  <c r="F12" i="1"/>
  <c r="M32" i="8"/>
  <c r="N18" i="7"/>
  <c r="E12" i="1"/>
  <c r="E8" i="6"/>
  <c r="H12" i="13"/>
  <c r="F8" i="7"/>
  <c r="G22" i="6"/>
  <c r="N22" i="1"/>
  <c r="G28" i="6"/>
  <c r="L32" i="13"/>
  <c r="J8" i="12"/>
  <c r="E18" i="8"/>
  <c r="M8" i="7"/>
  <c r="G32" i="8"/>
  <c r="H8" i="12"/>
  <c r="P18" i="7"/>
  <c r="G8" i="14"/>
  <c r="H18" i="13"/>
  <c r="I12" i="13"/>
  <c r="H22" i="7"/>
  <c r="J22" i="1"/>
  <c r="M12" i="13"/>
  <c r="O22" i="1"/>
  <c r="I12" i="8"/>
  <c r="F22" i="12"/>
  <c r="O8" i="1"/>
  <c r="L22" i="7"/>
  <c r="H32" i="6"/>
  <c r="H18" i="6"/>
  <c r="H12" i="6"/>
  <c r="L22" i="12"/>
  <c r="E8" i="13"/>
  <c r="H8" i="14"/>
  <c r="K12" i="12"/>
  <c r="L22" i="8"/>
  <c r="L18" i="7"/>
  <c r="I12" i="1"/>
  <c r="P8" i="1"/>
  <c r="E22" i="1"/>
  <c r="L8" i="12"/>
  <c r="I28" i="13"/>
  <c r="H18" i="12"/>
  <c r="E8" i="12"/>
  <c r="F22" i="1"/>
  <c r="E28" i="6"/>
  <c r="F28" i="6"/>
  <c r="F12" i="12"/>
  <c r="M8" i="14"/>
  <c r="I18" i="1"/>
  <c r="I22" i="8"/>
  <c r="E8" i="7"/>
  <c r="F18" i="7"/>
  <c r="J18" i="8"/>
  <c r="G18" i="1"/>
  <c r="F22" i="13"/>
  <c r="E32" i="8"/>
  <c r="J32" i="13"/>
  <c r="M8" i="1"/>
  <c r="M18" i="1"/>
  <c r="K8" i="8"/>
  <c r="H22" i="6"/>
  <c r="K8" i="7"/>
  <c r="H8" i="8"/>
  <c r="J12" i="12"/>
  <c r="G28" i="8"/>
  <c r="L18" i="1"/>
  <c r="J12" i="14"/>
  <c r="P81" i="32" l="1"/>
  <c r="O81" i="32"/>
  <c r="P22" i="12"/>
  <c r="O22" i="12"/>
  <c r="N22" i="12"/>
  <c r="P18" i="12"/>
  <c r="P77" i="32" s="1"/>
  <c r="O18" i="12"/>
  <c r="O77" i="32" s="1"/>
  <c r="N18" i="12"/>
  <c r="N77" i="32" s="1"/>
  <c r="P12" i="12"/>
  <c r="O12" i="12"/>
  <c r="N12" i="12"/>
  <c r="P8" i="12"/>
  <c r="P73" i="32" s="1"/>
  <c r="O8" i="12"/>
  <c r="N8" i="12"/>
  <c r="N73" i="32" s="1"/>
  <c r="P32" i="13"/>
  <c r="O32" i="13"/>
  <c r="N32" i="13"/>
  <c r="P28" i="13"/>
  <c r="P69" i="32" s="1"/>
  <c r="O28" i="13"/>
  <c r="O69" i="32" s="1"/>
  <c r="N28" i="13"/>
  <c r="N69" i="32" s="1"/>
  <c r="P22" i="13"/>
  <c r="O22" i="13"/>
  <c r="N22" i="13"/>
  <c r="P18" i="13"/>
  <c r="P65" i="32" s="1"/>
  <c r="O18" i="13"/>
  <c r="O65" i="32" s="1"/>
  <c r="N18" i="13"/>
  <c r="N65" i="32" s="1"/>
  <c r="P12" i="13"/>
  <c r="O12" i="13"/>
  <c r="N12" i="13"/>
  <c r="P8" i="13"/>
  <c r="P61" i="32" s="1"/>
  <c r="O8" i="13"/>
  <c r="O61" i="32" s="1"/>
  <c r="N8" i="13"/>
  <c r="N61" i="32" s="1"/>
  <c r="N32" i="8"/>
  <c r="O32" i="8"/>
  <c r="P57" i="32"/>
  <c r="O28" i="8"/>
  <c r="O57" i="32" s="1"/>
  <c r="N28" i="8"/>
  <c r="N57" i="32" s="1"/>
  <c r="O22" i="8"/>
  <c r="N22" i="8"/>
  <c r="P22" i="8"/>
  <c r="P18" i="8"/>
  <c r="P53" i="32" s="1"/>
  <c r="O18" i="8"/>
  <c r="O53" i="32" s="1"/>
  <c r="N18" i="8"/>
  <c r="O20" i="15" s="1"/>
  <c r="P12" i="8"/>
  <c r="O12" i="8"/>
  <c r="N12" i="8"/>
  <c r="M12" i="8"/>
  <c r="O8" i="8"/>
  <c r="P19" i="15" s="1"/>
  <c r="P8" i="8"/>
  <c r="P49" i="32" s="1"/>
  <c r="N8" i="8"/>
  <c r="N49" i="32" s="1"/>
  <c r="M8" i="8"/>
  <c r="M49" i="32" s="1"/>
  <c r="M41" i="32"/>
  <c r="N41" i="32"/>
  <c r="E41" i="32"/>
  <c r="G41" i="32"/>
  <c r="K41" i="32"/>
  <c r="H41" i="32"/>
  <c r="F41" i="32"/>
  <c r="J41" i="32"/>
  <c r="L41" i="32"/>
  <c r="I41" i="32"/>
  <c r="I101" i="32"/>
  <c r="L97" i="32"/>
  <c r="I97" i="32"/>
  <c r="O101" i="32"/>
  <c r="K97" i="32"/>
  <c r="P97" i="32"/>
  <c r="J97" i="32"/>
  <c r="M101" i="32"/>
  <c r="H97" i="32"/>
  <c r="G97" i="32"/>
  <c r="O97" i="32"/>
  <c r="L101" i="32"/>
  <c r="J101" i="32"/>
  <c r="F97" i="32"/>
  <c r="F101" i="32"/>
  <c r="N101" i="32"/>
  <c r="M97" i="32"/>
  <c r="H101" i="32"/>
  <c r="N97" i="32"/>
  <c r="K101" i="32"/>
  <c r="P101" i="32"/>
  <c r="G101" i="32"/>
  <c r="E101" i="32"/>
  <c r="E97" i="32"/>
  <c r="F89" i="32"/>
  <c r="H85" i="32"/>
  <c r="N85" i="32"/>
  <c r="I89" i="32"/>
  <c r="K85" i="32"/>
  <c r="G85" i="32"/>
  <c r="G89" i="32"/>
  <c r="F85" i="32"/>
  <c r="L85" i="32"/>
  <c r="J85" i="32"/>
  <c r="O89" i="32"/>
  <c r="O85" i="32"/>
  <c r="M85" i="32"/>
  <c r="P89" i="32"/>
  <c r="J89" i="32"/>
  <c r="H89" i="32"/>
  <c r="I85" i="32"/>
  <c r="L89" i="32"/>
  <c r="K89" i="32"/>
  <c r="M89" i="32"/>
  <c r="N89" i="32"/>
  <c r="E89" i="32"/>
  <c r="E85" i="32"/>
  <c r="F81" i="32"/>
  <c r="J81" i="32"/>
  <c r="K81" i="32"/>
  <c r="H81" i="32"/>
  <c r="M81" i="32"/>
  <c r="I81" i="32"/>
  <c r="N81" i="32"/>
  <c r="G81" i="32"/>
  <c r="L81" i="32"/>
  <c r="E81" i="32"/>
  <c r="H73" i="32"/>
  <c r="M77" i="32"/>
  <c r="L73" i="32"/>
  <c r="F73" i="32"/>
  <c r="G73" i="32"/>
  <c r="H77" i="32"/>
  <c r="J77" i="32"/>
  <c r="M73" i="32"/>
  <c r="G77" i="32"/>
  <c r="J73" i="32"/>
  <c r="L77" i="32"/>
  <c r="F77" i="32"/>
  <c r="O73" i="32"/>
  <c r="K73" i="32"/>
  <c r="I77" i="32"/>
  <c r="I73" i="32"/>
  <c r="K77" i="32"/>
  <c r="E77" i="32"/>
  <c r="E73" i="32"/>
  <c r="H61" i="32"/>
  <c r="I61" i="32"/>
  <c r="M65" i="32"/>
  <c r="K69" i="32"/>
  <c r="L61" i="32"/>
  <c r="M69" i="32"/>
  <c r="M61" i="32"/>
  <c r="G61" i="32"/>
  <c r="L65" i="32"/>
  <c r="K61" i="32"/>
  <c r="L69" i="32"/>
  <c r="K65" i="32"/>
  <c r="F69" i="32"/>
  <c r="F61" i="32"/>
  <c r="G65" i="32"/>
  <c r="G69" i="32"/>
  <c r="I69" i="32"/>
  <c r="H69" i="32"/>
  <c r="I65" i="32"/>
  <c r="J69" i="32"/>
  <c r="J61" i="32"/>
  <c r="H65" i="32"/>
  <c r="F65" i="32"/>
  <c r="J65" i="32"/>
  <c r="E69" i="32"/>
  <c r="E65" i="32"/>
  <c r="E61" i="32"/>
  <c r="G57" i="32"/>
  <c r="H49" i="32"/>
  <c r="I57" i="32"/>
  <c r="I53" i="32"/>
  <c r="F49" i="32"/>
  <c r="G53" i="32"/>
  <c r="J53" i="32"/>
  <c r="J57" i="32"/>
  <c r="M57" i="32"/>
  <c r="I49" i="32"/>
  <c r="K53" i="32"/>
  <c r="L49" i="32"/>
  <c r="M53" i="32"/>
  <c r="F57" i="32"/>
  <c r="H57" i="32"/>
  <c r="K57" i="32"/>
  <c r="K49" i="32"/>
  <c r="J49" i="32"/>
  <c r="F53" i="32"/>
  <c r="G49" i="32"/>
  <c r="L57" i="32"/>
  <c r="L53" i="32"/>
  <c r="H53" i="32"/>
  <c r="E57" i="32"/>
  <c r="E53" i="32"/>
  <c r="H37" i="32"/>
  <c r="I37" i="32"/>
  <c r="N37" i="32"/>
  <c r="J37" i="32"/>
  <c r="L37" i="32"/>
  <c r="F37" i="32"/>
  <c r="F45" i="32"/>
  <c r="K37" i="32"/>
  <c r="M37" i="32"/>
  <c r="H45" i="32"/>
  <c r="J45" i="32"/>
  <c r="K45" i="32"/>
  <c r="O37" i="32"/>
  <c r="N45" i="32"/>
  <c r="M45" i="32"/>
  <c r="L45" i="32"/>
  <c r="I45" i="32"/>
  <c r="G45" i="32"/>
  <c r="G37" i="32"/>
  <c r="E45" i="32"/>
  <c r="E37" i="32"/>
  <c r="E34" i="8"/>
  <c r="N32" i="1"/>
  <c r="M32" i="1"/>
  <c r="J32" i="1"/>
  <c r="L32" i="1"/>
  <c r="F32" i="1"/>
  <c r="I32" i="1"/>
  <c r="H32" i="1"/>
  <c r="P32" i="1"/>
  <c r="G32" i="1"/>
  <c r="O32" i="1"/>
  <c r="K32" i="1"/>
  <c r="I28" i="1"/>
  <c r="P28" i="1"/>
  <c r="J28" i="1"/>
  <c r="K28" i="1"/>
  <c r="H28" i="1"/>
  <c r="F28" i="1"/>
  <c r="M28" i="1"/>
  <c r="L28" i="1"/>
  <c r="O28" i="1"/>
  <c r="N28" i="1"/>
  <c r="G28" i="1"/>
  <c r="E32" i="1"/>
  <c r="E28" i="1"/>
  <c r="M14" i="7"/>
  <c r="AD85" i="32" s="1"/>
  <c r="M24" i="6"/>
  <c r="N16" i="15"/>
  <c r="H17" i="15"/>
  <c r="G34" i="6"/>
  <c r="F20" i="15"/>
  <c r="E24" i="8"/>
  <c r="K24" i="12"/>
  <c r="L28" i="15"/>
  <c r="I14" i="1"/>
  <c r="Z97" i="32" s="1"/>
  <c r="I24" i="7"/>
  <c r="Z89" i="32" s="1"/>
  <c r="E34" i="13"/>
  <c r="F25" i="15"/>
  <c r="I14" i="8"/>
  <c r="Z49" i="32" s="1"/>
  <c r="J19" i="15"/>
  <c r="J14" i="13"/>
  <c r="AA61" i="32" s="1"/>
  <c r="K23" i="15"/>
  <c r="I24" i="13"/>
  <c r="Z65" i="32" s="1"/>
  <c r="J24" i="15"/>
  <c r="M23" i="15"/>
  <c r="L14" i="13"/>
  <c r="G23" i="15"/>
  <c r="F14" i="13"/>
  <c r="J24" i="7"/>
  <c r="AA89" i="32" s="1"/>
  <c r="K24" i="1"/>
  <c r="AB101" i="32" s="1"/>
  <c r="O16" i="15"/>
  <c r="N24" i="6"/>
  <c r="F14" i="7"/>
  <c r="W85" i="32" s="1"/>
  <c r="G19" i="15"/>
  <c r="F14" i="8"/>
  <c r="N23" i="15"/>
  <c r="M14" i="13"/>
  <c r="H27" i="15"/>
  <c r="G14" i="12"/>
  <c r="M24" i="8"/>
  <c r="N20" i="15"/>
  <c r="E24" i="1"/>
  <c r="V101" i="32" s="1"/>
  <c r="F34" i="13"/>
  <c r="G25" i="15"/>
  <c r="M15" i="15"/>
  <c r="O15" i="15"/>
  <c r="N14" i="6"/>
  <c r="F21" i="15"/>
  <c r="L20" i="15"/>
  <c r="K24" i="8"/>
  <c r="F24" i="8"/>
  <c r="G20" i="15"/>
  <c r="K17" i="15"/>
  <c r="J34" i="6"/>
  <c r="AA45" i="32" s="1"/>
  <c r="H34" i="13"/>
  <c r="Y69" i="32" s="1"/>
  <c r="I25" i="15"/>
  <c r="H24" i="12"/>
  <c r="Y77" i="32" s="1"/>
  <c r="I28" i="15"/>
  <c r="P14" i="7"/>
  <c r="AG85" i="32" s="1"/>
  <c r="K14" i="7"/>
  <c r="AB85" i="32" s="1"/>
  <c r="G24" i="13"/>
  <c r="H24" i="15"/>
  <c r="I19" i="15"/>
  <c r="H14" i="8"/>
  <c r="Y49" i="32" s="1"/>
  <c r="I14" i="13"/>
  <c r="Z61" i="32" s="1"/>
  <c r="J23" i="15"/>
  <c r="K14" i="12"/>
  <c r="L27" i="15"/>
  <c r="P14" i="1"/>
  <c r="AG97" i="32" s="1"/>
  <c r="I14" i="7"/>
  <c r="Z85" i="32" s="1"/>
  <c r="I14" i="14"/>
  <c r="Z81" i="32" s="1"/>
  <c r="J29" i="15"/>
  <c r="L24" i="6"/>
  <c r="M16" i="15"/>
  <c r="L19" i="15"/>
  <c r="K14" i="8"/>
  <c r="F24" i="12"/>
  <c r="G28" i="15"/>
  <c r="H34" i="8"/>
  <c r="Y57" i="32" s="1"/>
  <c r="I21" i="15"/>
  <c r="E14" i="12"/>
  <c r="F27" i="15"/>
  <c r="M29" i="15"/>
  <c r="L14" i="14"/>
  <c r="P14" i="6"/>
  <c r="Q15" i="15"/>
  <c r="L14" i="7"/>
  <c r="AC85" i="32" s="1"/>
  <c r="J28" i="15"/>
  <c r="I24" i="12"/>
  <c r="Z77" i="32" s="1"/>
  <c r="M21" i="15"/>
  <c r="L34" i="8"/>
  <c r="H24" i="6"/>
  <c r="Y41" i="32" s="1"/>
  <c r="I16" i="15"/>
  <c r="J24" i="13"/>
  <c r="AA65" i="32" s="1"/>
  <c r="K24" i="15"/>
  <c r="J14" i="1"/>
  <c r="AA97" i="32" s="1"/>
  <c r="H25" i="15"/>
  <c r="G34" i="13"/>
  <c r="N34" i="6"/>
  <c r="O17" i="15"/>
  <c r="O24" i="6"/>
  <c r="P16" i="15"/>
  <c r="G14" i="7"/>
  <c r="X85" i="32" s="1"/>
  <c r="G24" i="1"/>
  <c r="X101" i="32" s="1"/>
  <c r="N14" i="7"/>
  <c r="AE85" i="32" s="1"/>
  <c r="L24" i="7"/>
  <c r="AC89" i="32" s="1"/>
  <c r="J14" i="8"/>
  <c r="AA49" i="32" s="1"/>
  <c r="K19" i="15"/>
  <c r="J24" i="8"/>
  <c r="AA53" i="32" s="1"/>
  <c r="K20" i="15"/>
  <c r="N24" i="15"/>
  <c r="M24" i="13"/>
  <c r="H24" i="8"/>
  <c r="Y53" i="32" s="1"/>
  <c r="I20" i="15"/>
  <c r="M14" i="14"/>
  <c r="N29" i="15"/>
  <c r="L24" i="1"/>
  <c r="AC101" i="32" s="1"/>
  <c r="M17" i="15"/>
  <c r="L34" i="6"/>
  <c r="F14" i="14"/>
  <c r="G29" i="15"/>
  <c r="P15" i="15"/>
  <c r="O14" i="6"/>
  <c r="I24" i="1"/>
  <c r="Z101" i="32" s="1"/>
  <c r="L24" i="12"/>
  <c r="M28" i="15"/>
  <c r="N24" i="7"/>
  <c r="AE89" i="32" s="1"/>
  <c r="M20" i="15"/>
  <c r="L24" i="8"/>
  <c r="G27" i="15"/>
  <c r="F14" i="12"/>
  <c r="F14" i="6"/>
  <c r="G15" i="15"/>
  <c r="L17" i="15"/>
  <c r="K34" i="6"/>
  <c r="J14" i="12"/>
  <c r="AA73" i="32" s="1"/>
  <c r="K27" i="15"/>
  <c r="P24" i="1"/>
  <c r="AG101" i="32" s="1"/>
  <c r="F24" i="7"/>
  <c r="W89" i="32" s="1"/>
  <c r="F28" i="15"/>
  <c r="E24" i="12"/>
  <c r="H19" i="15"/>
  <c r="G14" i="8"/>
  <c r="E24" i="7"/>
  <c r="V89" i="32" s="1"/>
  <c r="J20" i="15"/>
  <c r="I24" i="8"/>
  <c r="Z53" i="32" s="1"/>
  <c r="N14" i="14"/>
  <c r="O29" i="15"/>
  <c r="F23" i="15"/>
  <c r="E14" i="13"/>
  <c r="K14" i="1"/>
  <c r="AB97" i="32" s="1"/>
  <c r="P29" i="15"/>
  <c r="O14" i="14"/>
  <c r="P24" i="6"/>
  <c r="Q16" i="15"/>
  <c r="K25" i="15"/>
  <c r="J34" i="13"/>
  <c r="AA69" i="32" s="1"/>
  <c r="G24" i="6"/>
  <c r="H16" i="15"/>
  <c r="F24" i="1"/>
  <c r="W101" i="32" s="1"/>
  <c r="E14" i="7"/>
  <c r="V85" i="32" s="1"/>
  <c r="N15" i="15"/>
  <c r="I14" i="6"/>
  <c r="Z37" i="32" s="1"/>
  <c r="J15" i="15"/>
  <c r="K21" i="15"/>
  <c r="J34" i="8"/>
  <c r="AA57" i="32" s="1"/>
  <c r="N21" i="15"/>
  <c r="M34" i="8"/>
  <c r="O24" i="7"/>
  <c r="AF89" i="32" s="1"/>
  <c r="L14" i="12"/>
  <c r="M27" i="15"/>
  <c r="L34" i="13"/>
  <c r="M25" i="15"/>
  <c r="E14" i="8"/>
  <c r="F19" i="15"/>
  <c r="H14" i="13"/>
  <c r="Y61" i="32" s="1"/>
  <c r="I23" i="15"/>
  <c r="E24" i="13"/>
  <c r="F24" i="15"/>
  <c r="N17" i="15"/>
  <c r="M34" i="6"/>
  <c r="J24" i="6"/>
  <c r="AA41" i="32" s="1"/>
  <c r="K16" i="15"/>
  <c r="Q17" i="15"/>
  <c r="P34" i="6"/>
  <c r="M24" i="7"/>
  <c r="AD89" i="32" s="1"/>
  <c r="K24" i="7"/>
  <c r="AB89" i="32" s="1"/>
  <c r="H14" i="1"/>
  <c r="Y97" i="32" s="1"/>
  <c r="G14" i="14"/>
  <c r="H29" i="15"/>
  <c r="N24" i="1"/>
  <c r="AE101" i="32" s="1"/>
  <c r="F14" i="1"/>
  <c r="W97" i="32" s="1"/>
  <c r="P24" i="7"/>
  <c r="AG89" i="32" s="1"/>
  <c r="L21" i="15"/>
  <c r="K34" i="8"/>
  <c r="L14" i="8"/>
  <c r="M19" i="15"/>
  <c r="K14" i="14"/>
  <c r="L29" i="15"/>
  <c r="M14" i="1"/>
  <c r="AD97" i="32" s="1"/>
  <c r="F34" i="6"/>
  <c r="G17" i="15"/>
  <c r="O24" i="1"/>
  <c r="AF101" i="32" s="1"/>
  <c r="J24" i="1"/>
  <c r="AA101" i="32" s="1"/>
  <c r="H14" i="7"/>
  <c r="Y85" i="32" s="1"/>
  <c r="J14" i="6"/>
  <c r="AA37" i="32" s="1"/>
  <c r="K15" i="15"/>
  <c r="E14" i="1"/>
  <c r="V97" i="32" s="1"/>
  <c r="K34" i="13"/>
  <c r="L25" i="15"/>
  <c r="K14" i="13"/>
  <c r="L23" i="15"/>
  <c r="L14" i="1"/>
  <c r="AC97" i="32" s="1"/>
  <c r="G16" i="15"/>
  <c r="F24" i="6"/>
  <c r="K29" i="15"/>
  <c r="J14" i="14"/>
  <c r="AA81" i="32" s="1"/>
  <c r="H24" i="7"/>
  <c r="Y89" i="32" s="1"/>
  <c r="G24" i="12"/>
  <c r="H28" i="15"/>
  <c r="G24" i="7"/>
  <c r="X89" i="32" s="1"/>
  <c r="O34" i="6"/>
  <c r="P17" i="15"/>
  <c r="H21" i="15"/>
  <c r="G34" i="8"/>
  <c r="E14" i="14"/>
  <c r="F29" i="15"/>
  <c r="I34" i="13"/>
  <c r="Z69" i="32" s="1"/>
  <c r="J25" i="15"/>
  <c r="E14" i="6"/>
  <c r="F15" i="15"/>
  <c r="G21" i="15"/>
  <c r="F34" i="8"/>
  <c r="M24" i="1"/>
  <c r="AD101" i="32" s="1"/>
  <c r="H14" i="6"/>
  <c r="Y37" i="32" s="1"/>
  <c r="I15" i="15"/>
  <c r="N28" i="15"/>
  <c r="M24" i="12"/>
  <c r="O14" i="1"/>
  <c r="AF97" i="32" s="1"/>
  <c r="G14" i="6"/>
  <c r="H15" i="15"/>
  <c r="I24" i="6"/>
  <c r="Z41" i="32" s="1"/>
  <c r="J16" i="15"/>
  <c r="I34" i="8"/>
  <c r="Z57" i="32" s="1"/>
  <c r="J21" i="15"/>
  <c r="E24" i="6"/>
  <c r="F16" i="15"/>
  <c r="L15" i="15"/>
  <c r="L16" i="15"/>
  <c r="K24" i="6"/>
  <c r="H24" i="1"/>
  <c r="Y101" i="32" s="1"/>
  <c r="M14" i="12"/>
  <c r="N27" i="15"/>
  <c r="H14" i="14"/>
  <c r="Y81" i="32" s="1"/>
  <c r="I29" i="15"/>
  <c r="H20" i="15"/>
  <c r="G24" i="8"/>
  <c r="M34" i="13"/>
  <c r="N25" i="15"/>
  <c r="P14" i="14"/>
  <c r="Q29" i="15"/>
  <c r="M24" i="15"/>
  <c r="L24" i="13"/>
  <c r="K28" i="15"/>
  <c r="J24" i="12"/>
  <c r="AA77" i="32" s="1"/>
  <c r="N14" i="1"/>
  <c r="AE97" i="32" s="1"/>
  <c r="F17" i="15"/>
  <c r="E34" i="6"/>
  <c r="O14" i="7"/>
  <c r="AF85" i="32" s="1"/>
  <c r="F24" i="13"/>
  <c r="G24" i="15"/>
  <c r="I14" i="12"/>
  <c r="Z73" i="32" s="1"/>
  <c r="J27" i="15"/>
  <c r="G14" i="1"/>
  <c r="X97" i="32" s="1"/>
  <c r="K24" i="13"/>
  <c r="L24" i="15"/>
  <c r="H24" i="13"/>
  <c r="Y65" i="32" s="1"/>
  <c r="I24" i="15"/>
  <c r="J17" i="15"/>
  <c r="I34" i="6"/>
  <c r="Z45" i="32" s="1"/>
  <c r="I27" i="15"/>
  <c r="H14" i="12"/>
  <c r="Y73" i="32" s="1"/>
  <c r="H34" i="6"/>
  <c r="Y45" i="32" s="1"/>
  <c r="I17" i="15"/>
  <c r="H23" i="15"/>
  <c r="G14" i="13"/>
  <c r="J14" i="7"/>
  <c r="AA85" i="32" s="1"/>
  <c r="G25" i="9"/>
  <c r="J10" i="15"/>
  <c r="I8" i="4" s="1"/>
  <c r="N10" i="15"/>
  <c r="M8" i="4" s="1"/>
  <c r="F14" i="15"/>
  <c r="E12" i="4" s="1"/>
  <c r="N14" i="15"/>
  <c r="M12" i="4" s="1"/>
  <c r="J14" i="15"/>
  <c r="I12" i="4" s="1"/>
  <c r="H25" i="9"/>
  <c r="H10" i="15"/>
  <c r="G8" i="4" s="1"/>
  <c r="P10" i="15"/>
  <c r="O8" i="4" s="1"/>
  <c r="L14" i="15"/>
  <c r="K12" i="4" s="1"/>
  <c r="H16" i="9"/>
  <c r="P26" i="9"/>
  <c r="M25" i="9"/>
  <c r="I35" i="9"/>
  <c r="R44" i="15"/>
  <c r="O47" i="15"/>
  <c r="N64" i="4" s="1"/>
  <c r="N66" i="4" s="1"/>
  <c r="N25" i="9"/>
  <c r="J35" i="9"/>
  <c r="R9" i="15"/>
  <c r="L47" i="15"/>
  <c r="K64" i="4" s="1"/>
  <c r="O25" i="9"/>
  <c r="K35" i="9"/>
  <c r="R7" i="15"/>
  <c r="O10" i="15"/>
  <c r="N8" i="4" s="1"/>
  <c r="K14" i="15"/>
  <c r="J12" i="4" s="1"/>
  <c r="K15" i="9"/>
  <c r="J47" i="15"/>
  <c r="I64" i="4" s="1"/>
  <c r="L26" i="9"/>
  <c r="E25" i="9"/>
  <c r="P36" i="9"/>
  <c r="F36" i="9"/>
  <c r="I10" i="15"/>
  <c r="H8" i="4" s="1"/>
  <c r="Q10" i="15"/>
  <c r="P8" i="4" s="1"/>
  <c r="M14" i="15"/>
  <c r="L12" i="4" s="1"/>
  <c r="N36" i="9"/>
  <c r="R5" i="15"/>
  <c r="R8" i="15"/>
  <c r="F10" i="15"/>
  <c r="E8" i="4" s="1"/>
  <c r="G10" i="15"/>
  <c r="F8" i="4" s="1"/>
  <c r="R11" i="15"/>
  <c r="R14" i="15" s="1"/>
  <c r="F6" i="15"/>
  <c r="E4" i="4" s="1"/>
  <c r="J26" i="9"/>
  <c r="E15" i="9"/>
  <c r="I16" i="9"/>
  <c r="I25" i="9"/>
  <c r="E26" i="9"/>
  <c r="M26" i="9"/>
  <c r="E35" i="9"/>
  <c r="I36" i="9"/>
  <c r="J16" i="9"/>
  <c r="F26" i="9"/>
  <c r="N26" i="9"/>
  <c r="F35" i="9"/>
  <c r="J36" i="9"/>
  <c r="G36" i="9"/>
  <c r="N16" i="9"/>
  <c r="O16" i="9"/>
  <c r="P16" i="9"/>
  <c r="K16" i="9"/>
  <c r="G26" i="9"/>
  <c r="O26" i="9"/>
  <c r="K36" i="9"/>
  <c r="L16" i="9"/>
  <c r="H26" i="9"/>
  <c r="L36" i="9"/>
  <c r="M16" i="9"/>
  <c r="I26" i="9"/>
  <c r="E36" i="9"/>
  <c r="M36" i="9"/>
  <c r="O36" i="9"/>
  <c r="E16" i="9"/>
  <c r="F16" i="9"/>
  <c r="G16" i="9"/>
  <c r="K26" i="9"/>
  <c r="H36" i="9"/>
  <c r="O28" i="15" l="1"/>
  <c r="N24" i="12"/>
  <c r="O14" i="12"/>
  <c r="P60" i="15" s="1"/>
  <c r="O24" i="12"/>
  <c r="P28" i="15"/>
  <c r="O27" i="15"/>
  <c r="P27" i="15"/>
  <c r="Q27" i="15"/>
  <c r="Q28" i="15"/>
  <c r="N14" i="12"/>
  <c r="O60" i="15" s="1"/>
  <c r="Q23" i="15"/>
  <c r="P32" i="8"/>
  <c r="P34" i="8" s="1"/>
  <c r="Q54" i="15" s="1"/>
  <c r="P23" i="15"/>
  <c r="O24" i="15"/>
  <c r="O14" i="13"/>
  <c r="AF61" i="32" s="1"/>
  <c r="Q25" i="15"/>
  <c r="N24" i="13"/>
  <c r="AE65" i="32" s="1"/>
  <c r="O24" i="13"/>
  <c r="AF65" i="32" s="1"/>
  <c r="O21" i="15"/>
  <c r="O34" i="13"/>
  <c r="P58" i="15" s="1"/>
  <c r="R29" i="13"/>
  <c r="R19" i="13"/>
  <c r="N14" i="13"/>
  <c r="AE61" i="32" s="1"/>
  <c r="O23" i="15"/>
  <c r="P25" i="15"/>
  <c r="O25" i="15"/>
  <c r="P21" i="15"/>
  <c r="N34" i="13"/>
  <c r="O58" i="15" s="1"/>
  <c r="N53" i="32"/>
  <c r="O54" i="32" s="1"/>
  <c r="P24" i="15"/>
  <c r="R9" i="13"/>
  <c r="Q24" i="15"/>
  <c r="P24" i="13"/>
  <c r="Q57" i="15" s="1"/>
  <c r="Q21" i="15"/>
  <c r="O34" i="8"/>
  <c r="P54" i="15" s="1"/>
  <c r="N34" i="8"/>
  <c r="O54" i="15" s="1"/>
  <c r="N19" i="15"/>
  <c r="N22" i="15" s="1"/>
  <c r="P14" i="8"/>
  <c r="Q52" i="15" s="1"/>
  <c r="O24" i="8"/>
  <c r="P53" i="15" s="1"/>
  <c r="Q19" i="15"/>
  <c r="Q20" i="15"/>
  <c r="P20" i="15"/>
  <c r="N24" i="8"/>
  <c r="O53" i="15" s="1"/>
  <c r="P24" i="8"/>
  <c r="Q53" i="15" s="1"/>
  <c r="N14" i="8"/>
  <c r="O52" i="15" s="1"/>
  <c r="M14" i="8"/>
  <c r="N52" i="15" s="1"/>
  <c r="O19" i="15"/>
  <c r="O14" i="8"/>
  <c r="O49" i="32"/>
  <c r="P50" i="32" s="1"/>
  <c r="AG102" i="32"/>
  <c r="AF102" i="32"/>
  <c r="AE102" i="32"/>
  <c r="AD102" i="32"/>
  <c r="AC102" i="32"/>
  <c r="X102" i="32"/>
  <c r="W102" i="32"/>
  <c r="V102" i="32"/>
  <c r="AB102" i="32"/>
  <c r="AA102" i="32"/>
  <c r="Z102" i="32"/>
  <c r="Y102" i="32"/>
  <c r="AG98" i="32"/>
  <c r="AF98" i="32"/>
  <c r="AE98" i="32"/>
  <c r="AD98" i="32"/>
  <c r="AC98" i="32"/>
  <c r="AB98" i="32"/>
  <c r="AA98" i="32"/>
  <c r="Z98" i="32"/>
  <c r="Y98" i="32"/>
  <c r="X98" i="32"/>
  <c r="W98" i="32"/>
  <c r="V98" i="32"/>
  <c r="AG90" i="32"/>
  <c r="AF90" i="32"/>
  <c r="AE90" i="32"/>
  <c r="AD90" i="32"/>
  <c r="AC90" i="32"/>
  <c r="Z90" i="32"/>
  <c r="Y90" i="32"/>
  <c r="X90" i="32"/>
  <c r="W90" i="32"/>
  <c r="V90" i="32"/>
  <c r="AB90" i="32"/>
  <c r="AA90" i="32"/>
  <c r="AG86" i="32"/>
  <c r="X86" i="32"/>
  <c r="AF86" i="32"/>
  <c r="AE86" i="32"/>
  <c r="AD86" i="32"/>
  <c r="AC86" i="32"/>
  <c r="AB86" i="32"/>
  <c r="AA86" i="32"/>
  <c r="Z86" i="32"/>
  <c r="Y86" i="32"/>
  <c r="W86" i="32"/>
  <c r="V86" i="32"/>
  <c r="F105" i="32"/>
  <c r="P102" i="32"/>
  <c r="O102" i="32"/>
  <c r="N102" i="32"/>
  <c r="M102" i="32"/>
  <c r="L102" i="32"/>
  <c r="I102" i="32"/>
  <c r="H102" i="32"/>
  <c r="G102" i="32"/>
  <c r="F102" i="32"/>
  <c r="K102" i="32"/>
  <c r="J102" i="32"/>
  <c r="E102" i="32"/>
  <c r="P98" i="32"/>
  <c r="O98" i="32"/>
  <c r="N98" i="32"/>
  <c r="M98" i="32"/>
  <c r="L98" i="32"/>
  <c r="K98" i="32"/>
  <c r="J98" i="32"/>
  <c r="I98" i="32"/>
  <c r="H98" i="32"/>
  <c r="G98" i="32"/>
  <c r="F98" i="32"/>
  <c r="E98" i="32"/>
  <c r="P90" i="32"/>
  <c r="O90" i="32"/>
  <c r="N90" i="32"/>
  <c r="M90" i="32"/>
  <c r="L90" i="32"/>
  <c r="K90" i="32"/>
  <c r="J90" i="32"/>
  <c r="I90" i="32"/>
  <c r="H90" i="32"/>
  <c r="G90" i="32"/>
  <c r="F90" i="32"/>
  <c r="E90" i="32"/>
  <c r="P86" i="32"/>
  <c r="O86" i="32"/>
  <c r="N86" i="32"/>
  <c r="E86" i="32"/>
  <c r="M86" i="32"/>
  <c r="L86" i="32"/>
  <c r="K86" i="32"/>
  <c r="J86" i="32"/>
  <c r="I86" i="32"/>
  <c r="H86" i="32"/>
  <c r="G86" i="32"/>
  <c r="F86" i="32"/>
  <c r="P82" i="32"/>
  <c r="N82" i="32"/>
  <c r="E82" i="32"/>
  <c r="O82" i="32"/>
  <c r="M82" i="32"/>
  <c r="L82" i="32"/>
  <c r="I82" i="32"/>
  <c r="H82" i="32"/>
  <c r="G82" i="32"/>
  <c r="F82" i="32"/>
  <c r="K82" i="32"/>
  <c r="J82" i="32"/>
  <c r="P78" i="32"/>
  <c r="N78" i="32"/>
  <c r="E78" i="32"/>
  <c r="O78" i="32"/>
  <c r="M78" i="32"/>
  <c r="L78" i="32"/>
  <c r="K78" i="32"/>
  <c r="J78" i="32"/>
  <c r="I78" i="32"/>
  <c r="H78" i="32"/>
  <c r="G78" i="32"/>
  <c r="F78" i="32"/>
  <c r="P74" i="32"/>
  <c r="O74" i="32"/>
  <c r="M74" i="32"/>
  <c r="L74" i="32"/>
  <c r="K74" i="32"/>
  <c r="J74" i="32"/>
  <c r="I74" i="32"/>
  <c r="H74" i="32"/>
  <c r="G74" i="32"/>
  <c r="F74" i="32"/>
  <c r="N74" i="32"/>
  <c r="E74" i="32"/>
  <c r="P70" i="32"/>
  <c r="E70" i="32"/>
  <c r="O70" i="32"/>
  <c r="N70" i="32"/>
  <c r="M70" i="32"/>
  <c r="L70" i="32"/>
  <c r="J70" i="32"/>
  <c r="I70" i="32"/>
  <c r="H70" i="32"/>
  <c r="G70" i="32"/>
  <c r="F70" i="32"/>
  <c r="K70" i="32"/>
  <c r="P66" i="32"/>
  <c r="O66" i="32"/>
  <c r="M66" i="32"/>
  <c r="L66" i="32"/>
  <c r="K66" i="32"/>
  <c r="J66" i="32"/>
  <c r="I66" i="32"/>
  <c r="H66" i="32"/>
  <c r="G66" i="32"/>
  <c r="F66" i="32"/>
  <c r="N66" i="32"/>
  <c r="E66" i="32"/>
  <c r="P62" i="32"/>
  <c r="O62" i="32"/>
  <c r="J62" i="32"/>
  <c r="I62" i="32"/>
  <c r="H62" i="32"/>
  <c r="G62" i="32"/>
  <c r="F62" i="32"/>
  <c r="N62" i="32"/>
  <c r="M62" i="32"/>
  <c r="L62" i="32"/>
  <c r="K62" i="32"/>
  <c r="E62" i="32"/>
  <c r="P58" i="32"/>
  <c r="O58" i="32"/>
  <c r="N58" i="32"/>
  <c r="E58" i="32"/>
  <c r="M58" i="32"/>
  <c r="L58" i="32"/>
  <c r="K58" i="32"/>
  <c r="J58" i="32"/>
  <c r="I58" i="32"/>
  <c r="H58" i="32"/>
  <c r="G58" i="32"/>
  <c r="F58" i="32"/>
  <c r="L54" i="32"/>
  <c r="K54" i="32"/>
  <c r="J54" i="32"/>
  <c r="I54" i="32"/>
  <c r="H54" i="32"/>
  <c r="G54" i="32"/>
  <c r="M54" i="32"/>
  <c r="F54" i="32"/>
  <c r="E54" i="32"/>
  <c r="N50" i="32"/>
  <c r="M50" i="32"/>
  <c r="L50" i="32"/>
  <c r="K50" i="32"/>
  <c r="J50" i="32"/>
  <c r="I50" i="32"/>
  <c r="H50" i="32"/>
  <c r="G50" i="32"/>
  <c r="F50" i="32"/>
  <c r="P46" i="32"/>
  <c r="O46" i="32"/>
  <c r="N46" i="32"/>
  <c r="M46" i="32"/>
  <c r="L46" i="32"/>
  <c r="K46" i="32"/>
  <c r="J46" i="32"/>
  <c r="I46" i="32"/>
  <c r="H46" i="32"/>
  <c r="G46" i="32"/>
  <c r="F46" i="32"/>
  <c r="E46" i="32"/>
  <c r="P42" i="32"/>
  <c r="O42" i="32"/>
  <c r="N42" i="32"/>
  <c r="M42" i="32"/>
  <c r="L42" i="32"/>
  <c r="K42" i="32"/>
  <c r="J42" i="32"/>
  <c r="I42" i="32"/>
  <c r="H42" i="32"/>
  <c r="G42" i="32"/>
  <c r="F42" i="32"/>
  <c r="E42" i="32"/>
  <c r="P38" i="32"/>
  <c r="O38" i="32"/>
  <c r="E38" i="32"/>
  <c r="N38" i="32"/>
  <c r="M38" i="32"/>
  <c r="L38" i="32"/>
  <c r="K38" i="32"/>
  <c r="J38" i="32"/>
  <c r="I38" i="32"/>
  <c r="H38" i="32"/>
  <c r="G38" i="32"/>
  <c r="F38" i="32"/>
  <c r="H105" i="32"/>
  <c r="Y105" i="32"/>
  <c r="AA105" i="32"/>
  <c r="Z105" i="32"/>
  <c r="M105" i="32"/>
  <c r="K105" i="32"/>
  <c r="L105" i="32"/>
  <c r="J105" i="32"/>
  <c r="I105" i="32"/>
  <c r="P105" i="32"/>
  <c r="G105" i="32"/>
  <c r="E105" i="32"/>
  <c r="M62" i="15"/>
  <c r="AC81" i="32"/>
  <c r="P62" i="15"/>
  <c r="AF81" i="32"/>
  <c r="G62" i="15"/>
  <c r="W81" i="32"/>
  <c r="L62" i="15"/>
  <c r="AB81" i="32"/>
  <c r="Q62" i="15"/>
  <c r="AG81" i="32"/>
  <c r="H62" i="15"/>
  <c r="X81" i="32"/>
  <c r="O62" i="15"/>
  <c r="AE81" i="32"/>
  <c r="N62" i="15"/>
  <c r="AD81" i="32"/>
  <c r="F62" i="15"/>
  <c r="V81" i="32"/>
  <c r="M60" i="15"/>
  <c r="AC73" i="32"/>
  <c r="L61" i="15"/>
  <c r="AB77" i="32"/>
  <c r="N60" i="15"/>
  <c r="AD73" i="32"/>
  <c r="G60" i="15"/>
  <c r="W73" i="32"/>
  <c r="M61" i="15"/>
  <c r="AC77" i="32"/>
  <c r="G61" i="15"/>
  <c r="W77" i="32"/>
  <c r="H61" i="15"/>
  <c r="X77" i="32"/>
  <c r="L60" i="15"/>
  <c r="AB73" i="32"/>
  <c r="N61" i="15"/>
  <c r="AD77" i="32"/>
  <c r="O61" i="15"/>
  <c r="AE77" i="32"/>
  <c r="P61" i="15"/>
  <c r="AF77" i="32"/>
  <c r="H60" i="15"/>
  <c r="X73" i="32"/>
  <c r="F61" i="15"/>
  <c r="V77" i="32"/>
  <c r="F60" i="15"/>
  <c r="V73" i="32"/>
  <c r="N58" i="15"/>
  <c r="AD69" i="32"/>
  <c r="H58" i="15"/>
  <c r="X69" i="32"/>
  <c r="H56" i="15"/>
  <c r="X61" i="32"/>
  <c r="L57" i="15"/>
  <c r="AB65" i="32"/>
  <c r="H57" i="15"/>
  <c r="X65" i="32"/>
  <c r="G56" i="15"/>
  <c r="W61" i="32"/>
  <c r="L56" i="15"/>
  <c r="AB61" i="32"/>
  <c r="G57" i="15"/>
  <c r="W65" i="32"/>
  <c r="G58" i="15"/>
  <c r="W69" i="32"/>
  <c r="M58" i="15"/>
  <c r="AC69" i="32"/>
  <c r="N56" i="15"/>
  <c r="AD61" i="32"/>
  <c r="M56" i="15"/>
  <c r="AC61" i="32"/>
  <c r="M57" i="15"/>
  <c r="AC65" i="32"/>
  <c r="L58" i="15"/>
  <c r="AB69" i="32"/>
  <c r="N57" i="15"/>
  <c r="AD65" i="32"/>
  <c r="F58" i="15"/>
  <c r="V69" i="32"/>
  <c r="F57" i="15"/>
  <c r="V65" i="32"/>
  <c r="F56" i="15"/>
  <c r="V61" i="32"/>
  <c r="L52" i="15"/>
  <c r="AB49" i="32"/>
  <c r="H53" i="15"/>
  <c r="X53" i="32"/>
  <c r="G53" i="15"/>
  <c r="W53" i="32"/>
  <c r="N53" i="15"/>
  <c r="AD53" i="32"/>
  <c r="L53" i="15"/>
  <c r="AB53" i="32"/>
  <c r="H54" i="15"/>
  <c r="X57" i="32"/>
  <c r="H52" i="15"/>
  <c r="X49" i="32"/>
  <c r="L54" i="15"/>
  <c r="AB57" i="32"/>
  <c r="F35" i="8"/>
  <c r="W57" i="32"/>
  <c r="M53" i="15"/>
  <c r="AC53" i="32"/>
  <c r="G52" i="15"/>
  <c r="W49" i="32"/>
  <c r="M52" i="15"/>
  <c r="AC49" i="32"/>
  <c r="N54" i="15"/>
  <c r="AD57" i="32"/>
  <c r="M54" i="15"/>
  <c r="AC57" i="32"/>
  <c r="F54" i="15"/>
  <c r="V57" i="32"/>
  <c r="F53" i="15"/>
  <c r="V53" i="32"/>
  <c r="F52" i="15"/>
  <c r="V49" i="32"/>
  <c r="P48" i="15"/>
  <c r="AF37" i="32"/>
  <c r="Q49" i="15"/>
  <c r="AG41" i="32"/>
  <c r="O48" i="15"/>
  <c r="AE37" i="32"/>
  <c r="N48" i="15"/>
  <c r="AD37" i="32"/>
  <c r="P49" i="15"/>
  <c r="AF41" i="32"/>
  <c r="L48" i="15"/>
  <c r="AB37" i="32"/>
  <c r="H50" i="15"/>
  <c r="X45" i="32"/>
  <c r="G49" i="15"/>
  <c r="W41" i="32"/>
  <c r="Q50" i="15"/>
  <c r="AG45" i="32"/>
  <c r="H49" i="15"/>
  <c r="X41" i="32"/>
  <c r="Q48" i="15"/>
  <c r="AG37" i="32"/>
  <c r="M49" i="15"/>
  <c r="AC41" i="32"/>
  <c r="G50" i="15"/>
  <c r="W45" i="32"/>
  <c r="G48" i="15"/>
  <c r="W37" i="32"/>
  <c r="P50" i="15"/>
  <c r="AF45" i="32"/>
  <c r="N50" i="15"/>
  <c r="AD45" i="32"/>
  <c r="M50" i="15"/>
  <c r="AC45" i="32"/>
  <c r="L49" i="15"/>
  <c r="AB41" i="32"/>
  <c r="M48" i="15"/>
  <c r="AC37" i="32"/>
  <c r="O49" i="15"/>
  <c r="AE41" i="32"/>
  <c r="H48" i="15"/>
  <c r="X37" i="32"/>
  <c r="O50" i="15"/>
  <c r="AE45" i="32"/>
  <c r="L50" i="15"/>
  <c r="AB45" i="32"/>
  <c r="N49" i="15"/>
  <c r="AD41" i="32"/>
  <c r="F50" i="15"/>
  <c r="V45" i="32"/>
  <c r="F49" i="15"/>
  <c r="V41" i="32"/>
  <c r="F48" i="15"/>
  <c r="V37" i="32"/>
  <c r="J52" i="15"/>
  <c r="I56" i="15"/>
  <c r="J53" i="15"/>
  <c r="J54" i="15"/>
  <c r="K49" i="15"/>
  <c r="I53" i="15"/>
  <c r="I50" i="15"/>
  <c r="I62" i="15"/>
  <c r="I48" i="15"/>
  <c r="J48" i="15"/>
  <c r="J60" i="15"/>
  <c r="J49" i="15"/>
  <c r="J62" i="15"/>
  <c r="K57" i="15"/>
  <c r="I60" i="15"/>
  <c r="I61" i="15"/>
  <c r="I49" i="15"/>
  <c r="J57" i="15"/>
  <c r="J50" i="15"/>
  <c r="K48" i="15"/>
  <c r="K53" i="15"/>
  <c r="I54" i="15"/>
  <c r="I58" i="15"/>
  <c r="K62" i="15"/>
  <c r="K50" i="15"/>
  <c r="K56" i="15"/>
  <c r="J58" i="15"/>
  <c r="K54" i="15"/>
  <c r="K52" i="15"/>
  <c r="J61" i="15"/>
  <c r="J56" i="15"/>
  <c r="I52" i="15"/>
  <c r="I57" i="15"/>
  <c r="K60" i="15"/>
  <c r="K61" i="15"/>
  <c r="K58" i="15"/>
  <c r="I66" i="4"/>
  <c r="K66" i="4"/>
  <c r="G54" i="15"/>
  <c r="P14" i="13"/>
  <c r="U12" i="13"/>
  <c r="P34" i="13"/>
  <c r="P24" i="12"/>
  <c r="P14" i="12"/>
  <c r="Q12" i="4"/>
  <c r="E36" i="4"/>
  <c r="T17" i="4" s="1"/>
  <c r="T18" i="4" s="1"/>
  <c r="N34" i="1"/>
  <c r="N26" i="15"/>
  <c r="J34" i="1"/>
  <c r="I34" i="1"/>
  <c r="O34" i="1"/>
  <c r="G34" i="1"/>
  <c r="H34" i="1"/>
  <c r="P34" i="1"/>
  <c r="L34" i="1"/>
  <c r="F34" i="1"/>
  <c r="K34" i="1"/>
  <c r="M34" i="1"/>
  <c r="E34" i="1"/>
  <c r="H26" i="15"/>
  <c r="P18" i="15"/>
  <c r="N18" i="15"/>
  <c r="R17" i="15"/>
  <c r="R29" i="15"/>
  <c r="H18" i="15"/>
  <c r="F26" i="15"/>
  <c r="K26" i="15"/>
  <c r="I18" i="15"/>
  <c r="J22" i="15"/>
  <c r="G26" i="15"/>
  <c r="O18" i="15"/>
  <c r="K18" i="15"/>
  <c r="K22" i="15"/>
  <c r="G18" i="15"/>
  <c r="R16" i="15"/>
  <c r="F22" i="15"/>
  <c r="J26" i="15"/>
  <c r="I26" i="15"/>
  <c r="M18" i="15"/>
  <c r="Q18" i="15"/>
  <c r="R15" i="15"/>
  <c r="L26" i="15"/>
  <c r="J18" i="15"/>
  <c r="F18" i="15"/>
  <c r="M22" i="15"/>
  <c r="L22" i="15"/>
  <c r="G22" i="15"/>
  <c r="L18" i="15"/>
  <c r="I22" i="15"/>
  <c r="M26" i="15"/>
  <c r="H22" i="15"/>
  <c r="Q8" i="4"/>
  <c r="G47" i="15"/>
  <c r="F64" i="4" s="1"/>
  <c r="F66" i="4" s="1"/>
  <c r="Q47" i="15"/>
  <c r="P64" i="4" s="1"/>
  <c r="P66" i="4" s="1"/>
  <c r="R10" i="15"/>
  <c r="P47" i="15"/>
  <c r="O64" i="4" s="1"/>
  <c r="O66" i="4" s="1"/>
  <c r="I47" i="15"/>
  <c r="H64" i="4" s="1"/>
  <c r="H66" i="4" s="1"/>
  <c r="M47" i="15"/>
  <c r="L64" i="4" s="1"/>
  <c r="L66" i="4" s="1"/>
  <c r="R47" i="15"/>
  <c r="S47" i="15" s="1"/>
  <c r="H47" i="15"/>
  <c r="G64" i="4" s="1"/>
  <c r="G66" i="4" s="1"/>
  <c r="K47" i="15"/>
  <c r="J64" i="4" s="1"/>
  <c r="J66" i="4" s="1"/>
  <c r="N47" i="15"/>
  <c r="M64" i="4" s="1"/>
  <c r="M66" i="4" s="1"/>
  <c r="F47" i="15"/>
  <c r="E64" i="4" s="1"/>
  <c r="E66" i="4" s="1"/>
  <c r="E34" i="5"/>
  <c r="O33" i="5"/>
  <c r="N33" i="5"/>
  <c r="M33" i="5"/>
  <c r="L33" i="5"/>
  <c r="K33" i="5"/>
  <c r="J33" i="5"/>
  <c r="I33" i="5"/>
  <c r="H33" i="5"/>
  <c r="G33" i="5"/>
  <c r="F33" i="5"/>
  <c r="E33" i="5"/>
  <c r="O30" i="5"/>
  <c r="N30" i="5"/>
  <c r="M30" i="5"/>
  <c r="L30" i="5"/>
  <c r="K30" i="5"/>
  <c r="J30" i="5"/>
  <c r="I30" i="5"/>
  <c r="H30" i="5"/>
  <c r="G30" i="5"/>
  <c r="F30" i="5"/>
  <c r="E30" i="5"/>
  <c r="L29" i="5"/>
  <c r="K29" i="5"/>
  <c r="J29" i="5"/>
  <c r="I29" i="5"/>
  <c r="H29" i="5"/>
  <c r="G29" i="5"/>
  <c r="F29" i="5"/>
  <c r="E29" i="5"/>
  <c r="E23" i="5"/>
  <c r="O19" i="5"/>
  <c r="H19" i="5"/>
  <c r="G19" i="5"/>
  <c r="F19" i="5"/>
  <c r="E13" i="5"/>
  <c r="I9" i="5"/>
  <c r="E10" i="5"/>
  <c r="N13" i="5"/>
  <c r="L9" i="5"/>
  <c r="AE73" i="32" l="1"/>
  <c r="AF73" i="32"/>
  <c r="P56" i="15"/>
  <c r="AF69" i="32"/>
  <c r="O56" i="15"/>
  <c r="R23" i="15"/>
  <c r="P57" i="15"/>
  <c r="Q26" i="15"/>
  <c r="P24" i="4" s="1"/>
  <c r="AE57" i="32"/>
  <c r="AE58" i="32" s="1"/>
  <c r="O57" i="15"/>
  <c r="P26" i="15"/>
  <c r="O24" i="4" s="1"/>
  <c r="O25" i="4" s="1"/>
  <c r="P22" i="15"/>
  <c r="O20" i="4" s="1"/>
  <c r="R25" i="15"/>
  <c r="P54" i="32"/>
  <c r="AG65" i="32"/>
  <c r="AG66" i="32" s="1"/>
  <c r="N54" i="32"/>
  <c r="AE69" i="32"/>
  <c r="AE70" i="32" s="1"/>
  <c r="R21" i="15"/>
  <c r="N105" i="32"/>
  <c r="N106" i="32" s="1"/>
  <c r="O26" i="15"/>
  <c r="N24" i="4" s="1"/>
  <c r="R24" i="15"/>
  <c r="AG57" i="32"/>
  <c r="AF57" i="32"/>
  <c r="Q22" i="15"/>
  <c r="P20" i="4" s="1"/>
  <c r="P21" i="4" s="1"/>
  <c r="AF53" i="32"/>
  <c r="AD49" i="32"/>
  <c r="AD50" i="32" s="1"/>
  <c r="AG49" i="32"/>
  <c r="R20" i="15"/>
  <c r="O50" i="32"/>
  <c r="O105" i="32"/>
  <c r="R19" i="15"/>
  <c r="AE49" i="32"/>
  <c r="AE53" i="32"/>
  <c r="AG53" i="32"/>
  <c r="O22" i="15"/>
  <c r="N20" i="4" s="1"/>
  <c r="AF49" i="32"/>
  <c r="P52" i="15"/>
  <c r="AG82" i="32"/>
  <c r="AE82" i="32"/>
  <c r="AD82" i="32"/>
  <c r="AC82" i="32"/>
  <c r="W82" i="32"/>
  <c r="V82" i="32"/>
  <c r="AF82" i="32"/>
  <c r="X82" i="32"/>
  <c r="AB82" i="32"/>
  <c r="AA82" i="32"/>
  <c r="Z82" i="32"/>
  <c r="Y82" i="32"/>
  <c r="AE78" i="32"/>
  <c r="AD78" i="32"/>
  <c r="AC78" i="32"/>
  <c r="AB78" i="32"/>
  <c r="AA78" i="32"/>
  <c r="AF78" i="32"/>
  <c r="Z78" i="32"/>
  <c r="Y78" i="32"/>
  <c r="X78" i="32"/>
  <c r="W78" i="32"/>
  <c r="V78" i="32"/>
  <c r="AE74" i="32"/>
  <c r="AD74" i="32"/>
  <c r="AC74" i="32"/>
  <c r="W74" i="32"/>
  <c r="AB74" i="32"/>
  <c r="AA74" i="32"/>
  <c r="Z74" i="32"/>
  <c r="Y74" i="32"/>
  <c r="X74" i="32"/>
  <c r="V74" i="32"/>
  <c r="AD70" i="32"/>
  <c r="AC70" i="32"/>
  <c r="AB70" i="32"/>
  <c r="AA70" i="32"/>
  <c r="Z70" i="32"/>
  <c r="Y70" i="32"/>
  <c r="X70" i="32"/>
  <c r="W70" i="32"/>
  <c r="V70" i="32"/>
  <c r="AD66" i="32"/>
  <c r="AB66" i="32"/>
  <c r="AA66" i="32"/>
  <c r="AF66" i="32"/>
  <c r="AE66" i="32"/>
  <c r="AC66" i="32"/>
  <c r="Z66" i="32"/>
  <c r="Y66" i="32"/>
  <c r="X66" i="32"/>
  <c r="W66" i="32"/>
  <c r="V66" i="32"/>
  <c r="AF62" i="32"/>
  <c r="AE62" i="32"/>
  <c r="AD62" i="32"/>
  <c r="AC62" i="32"/>
  <c r="AB62" i="32"/>
  <c r="AA62" i="32"/>
  <c r="Z62" i="32"/>
  <c r="Y62" i="32"/>
  <c r="X62" i="32"/>
  <c r="W62" i="32"/>
  <c r="V62" i="32"/>
  <c r="AD58" i="32"/>
  <c r="AC58" i="32"/>
  <c r="AB58" i="32"/>
  <c r="AA58" i="32"/>
  <c r="Z58" i="32"/>
  <c r="Y58" i="32"/>
  <c r="X58" i="32"/>
  <c r="W58" i="32"/>
  <c r="V58" i="32"/>
  <c r="AD54" i="32"/>
  <c r="AC54" i="32"/>
  <c r="AB54" i="32"/>
  <c r="AA54" i="32"/>
  <c r="Z54" i="32"/>
  <c r="Y54" i="32"/>
  <c r="X54" i="32"/>
  <c r="W54" i="32"/>
  <c r="V54" i="32"/>
  <c r="AC50" i="32"/>
  <c r="AB50" i="32"/>
  <c r="AA50" i="32"/>
  <c r="Z50" i="32"/>
  <c r="Y50" i="32"/>
  <c r="X50" i="32"/>
  <c r="W50" i="32"/>
  <c r="V50" i="32"/>
  <c r="AG46" i="32"/>
  <c r="AF46" i="32"/>
  <c r="AE46" i="32"/>
  <c r="AD46" i="32"/>
  <c r="AC46" i="32"/>
  <c r="AB46" i="32"/>
  <c r="AA46" i="32"/>
  <c r="Z46" i="32"/>
  <c r="Y46" i="32"/>
  <c r="X46" i="32"/>
  <c r="W46" i="32"/>
  <c r="V46" i="32"/>
  <c r="AG42" i="32"/>
  <c r="AF42" i="32"/>
  <c r="AE42" i="32"/>
  <c r="AD42" i="32"/>
  <c r="AC42" i="32"/>
  <c r="AB42" i="32"/>
  <c r="AA42" i="32"/>
  <c r="Z42" i="32"/>
  <c r="Y42" i="32"/>
  <c r="X42" i="32"/>
  <c r="W42" i="32"/>
  <c r="V42" i="32"/>
  <c r="AG38" i="32"/>
  <c r="AF38" i="32"/>
  <c r="AE38" i="32"/>
  <c r="AD38" i="32"/>
  <c r="AC38" i="32"/>
  <c r="AB38" i="32"/>
  <c r="AA38" i="32"/>
  <c r="Z38" i="32"/>
  <c r="Y38" i="32"/>
  <c r="X38" i="32"/>
  <c r="W38" i="32"/>
  <c r="V38" i="32"/>
  <c r="F106" i="32"/>
  <c r="K106" i="32"/>
  <c r="I106" i="32"/>
  <c r="M106" i="32"/>
  <c r="L106" i="32"/>
  <c r="J106" i="32"/>
  <c r="H106" i="32"/>
  <c r="G106" i="32"/>
  <c r="E106" i="32"/>
  <c r="AC105" i="32"/>
  <c r="AB105" i="32"/>
  <c r="V105" i="32"/>
  <c r="X105" i="32"/>
  <c r="W105" i="32"/>
  <c r="Q61" i="15"/>
  <c r="AG77" i="32"/>
  <c r="AG78" i="32" s="1"/>
  <c r="Q60" i="15"/>
  <c r="AG73" i="32"/>
  <c r="Q56" i="15"/>
  <c r="AG61" i="32"/>
  <c r="AG62" i="32" s="1"/>
  <c r="Q58" i="15"/>
  <c r="AG69" i="32"/>
  <c r="O11" i="13"/>
  <c r="J11" i="13"/>
  <c r="G11" i="13"/>
  <c r="P11" i="13"/>
  <c r="N11" i="13"/>
  <c r="K11" i="13"/>
  <c r="I11" i="13"/>
  <c r="F11" i="13"/>
  <c r="E11" i="13"/>
  <c r="M11" i="13"/>
  <c r="L11" i="13"/>
  <c r="H11" i="13"/>
  <c r="P36" i="5"/>
  <c r="F16" i="4"/>
  <c r="P16" i="4"/>
  <c r="J20" i="4"/>
  <c r="J21" i="4" s="1"/>
  <c r="L20" i="4"/>
  <c r="J16" i="4"/>
  <c r="J17" i="4" s="1"/>
  <c r="L16" i="4"/>
  <c r="N16" i="4"/>
  <c r="N17" i="4" s="1"/>
  <c r="E16" i="4"/>
  <c r="H24" i="4"/>
  <c r="H25" i="4" s="1"/>
  <c r="F24" i="4"/>
  <c r="F25" i="4" s="1"/>
  <c r="M24" i="4"/>
  <c r="M25" i="4" s="1"/>
  <c r="I16" i="4"/>
  <c r="I17" i="4" s="1"/>
  <c r="I24" i="4"/>
  <c r="I25" i="4" s="1"/>
  <c r="G20" i="4"/>
  <c r="G21" i="4" s="1"/>
  <c r="M20" i="4"/>
  <c r="I20" i="4"/>
  <c r="I21" i="4" s="1"/>
  <c r="K24" i="4"/>
  <c r="K25" i="4" s="1"/>
  <c r="L24" i="4"/>
  <c r="L25" i="4" s="1"/>
  <c r="H16" i="4"/>
  <c r="H17" i="4" s="1"/>
  <c r="H20" i="4"/>
  <c r="H21" i="4" s="1"/>
  <c r="E20" i="4"/>
  <c r="J24" i="4"/>
  <c r="J25" i="4" s="1"/>
  <c r="F20" i="4"/>
  <c r="G16" i="4"/>
  <c r="K20" i="4"/>
  <c r="K21" i="4" s="1"/>
  <c r="M16" i="4"/>
  <c r="O16" i="4"/>
  <c r="G24" i="4"/>
  <c r="G25" i="4" s="1"/>
  <c r="K16" i="4"/>
  <c r="E24" i="4"/>
  <c r="K36" i="5"/>
  <c r="F38" i="15"/>
  <c r="R18" i="15"/>
  <c r="Q64" i="4"/>
  <c r="Q66" i="4" s="1"/>
  <c r="I23" i="5"/>
  <c r="I25" i="5" s="1"/>
  <c r="K35" i="5"/>
  <c r="N19" i="5"/>
  <c r="K9" i="5"/>
  <c r="N15" i="5"/>
  <c r="M9" i="5"/>
  <c r="M13" i="5"/>
  <c r="L23" i="5"/>
  <c r="H9" i="5"/>
  <c r="M23" i="5"/>
  <c r="N6" i="15"/>
  <c r="M4" i="4" s="1"/>
  <c r="L19" i="5"/>
  <c r="G35" i="5"/>
  <c r="F10" i="5"/>
  <c r="I13" i="5"/>
  <c r="F23" i="5"/>
  <c r="G6" i="15"/>
  <c r="F4" i="4" s="1"/>
  <c r="M19" i="5"/>
  <c r="H35" i="5"/>
  <c r="N9" i="5"/>
  <c r="O6" i="15"/>
  <c r="N4" i="4" s="1"/>
  <c r="K19" i="5"/>
  <c r="L6" i="15"/>
  <c r="K4" i="4" s="1"/>
  <c r="G23" i="5"/>
  <c r="H6" i="15"/>
  <c r="G4" i="4" s="1"/>
  <c r="J9" i="5"/>
  <c r="H23" i="5"/>
  <c r="E36" i="5"/>
  <c r="M35" i="5"/>
  <c r="J35" i="5"/>
  <c r="O23" i="5"/>
  <c r="P6" i="15"/>
  <c r="O4" i="4" s="1"/>
  <c r="I35" i="5"/>
  <c r="L13" i="5"/>
  <c r="I19" i="5"/>
  <c r="F35" i="5"/>
  <c r="N35" i="5"/>
  <c r="J19" i="5"/>
  <c r="K6" i="15"/>
  <c r="J4" i="4" s="1"/>
  <c r="O35" i="5"/>
  <c r="F13" i="5"/>
  <c r="G13" i="5"/>
  <c r="G9" i="5"/>
  <c r="O9" i="5"/>
  <c r="O13" i="5"/>
  <c r="L10" i="5"/>
  <c r="M10" i="5"/>
  <c r="E19" i="5"/>
  <c r="O20" i="5"/>
  <c r="G20" i="5"/>
  <c r="N20" i="5"/>
  <c r="F20" i="5"/>
  <c r="M20" i="5"/>
  <c r="E20" i="5"/>
  <c r="L20" i="5"/>
  <c r="K20" i="5"/>
  <c r="J20" i="5"/>
  <c r="I20" i="5"/>
  <c r="E24" i="5"/>
  <c r="J13" i="5"/>
  <c r="N10" i="5"/>
  <c r="H20" i="5"/>
  <c r="K13" i="5"/>
  <c r="L35" i="5"/>
  <c r="O36" i="5"/>
  <c r="N36" i="5"/>
  <c r="M36" i="5"/>
  <c r="L36" i="5"/>
  <c r="F9" i="5"/>
  <c r="G10" i="5"/>
  <c r="O10" i="5"/>
  <c r="N23" i="5"/>
  <c r="J23" i="5"/>
  <c r="H10" i="5"/>
  <c r="I36" i="5"/>
  <c r="K23" i="5"/>
  <c r="H13" i="5"/>
  <c r="F36" i="5"/>
  <c r="E9" i="5"/>
  <c r="I10" i="5"/>
  <c r="E14" i="5"/>
  <c r="G36" i="5"/>
  <c r="J10" i="5"/>
  <c r="K10" i="5"/>
  <c r="E35" i="5"/>
  <c r="J36" i="5"/>
  <c r="H36" i="5"/>
  <c r="AF74" i="32" l="1"/>
  <c r="AG74" i="32"/>
  <c r="AF58" i="32"/>
  <c r="R26" i="15"/>
  <c r="AF70" i="32"/>
  <c r="AG70" i="32"/>
  <c r="P106" i="32"/>
  <c r="AG58" i="32"/>
  <c r="AF105" i="32"/>
  <c r="R22" i="15"/>
  <c r="AD105" i="32"/>
  <c r="AD106" i="32" s="1"/>
  <c r="AE105" i="32"/>
  <c r="O106" i="32"/>
  <c r="AE50" i="32"/>
  <c r="AG54" i="32"/>
  <c r="AE54" i="32"/>
  <c r="AF54" i="32"/>
  <c r="AG50" i="32"/>
  <c r="AF50" i="32"/>
  <c r="F121" i="32" a="1"/>
  <c r="F121" i="32" s="1"/>
  <c r="F133" i="32" a="1"/>
  <c r="F133" i="32" s="1"/>
  <c r="F131" i="32" a="1"/>
  <c r="F131" i="32" s="1"/>
  <c r="F119" i="32" a="1"/>
  <c r="F119" i="32" s="1"/>
  <c r="F111" i="32" a="1"/>
  <c r="F111" i="32" s="1"/>
  <c r="F120" i="32" a="1"/>
  <c r="F120" i="32" s="1"/>
  <c r="F129" i="32" a="1"/>
  <c r="F129" i="32" s="1"/>
  <c r="F115" i="32" a="1"/>
  <c r="F115" i="32" s="1"/>
  <c r="F116" i="32" a="1"/>
  <c r="F116" i="32" s="1"/>
  <c r="F113" i="32" a="1"/>
  <c r="F113" i="32" s="1"/>
  <c r="F125" i="32" a="1"/>
  <c r="F125" i="32" s="1"/>
  <c r="F114" i="32" a="1"/>
  <c r="F114" i="32" s="1"/>
  <c r="F124" i="32" a="1"/>
  <c r="F124" i="32" s="1"/>
  <c r="F112" i="32" a="1"/>
  <c r="F112" i="32" s="1"/>
  <c r="F134" i="32" a="1"/>
  <c r="F134" i="32" s="1"/>
  <c r="F135" i="32" a="1"/>
  <c r="F135" i="32" s="1"/>
  <c r="E135" i="32" a="1"/>
  <c r="E135" i="32" s="1"/>
  <c r="F127" i="32" a="1"/>
  <c r="F127" i="32" s="1"/>
  <c r="F132" i="32" a="1"/>
  <c r="F132" i="32" s="1"/>
  <c r="F122" i="32" a="1"/>
  <c r="F122" i="32" s="1"/>
  <c r="F123" i="32" a="1"/>
  <c r="F123" i="32" s="1"/>
  <c r="F126" i="32" a="1"/>
  <c r="F126" i="32" s="1"/>
  <c r="F130" i="32" a="1"/>
  <c r="F130" i="32" s="1"/>
  <c r="F117" i="32" a="1"/>
  <c r="F117" i="32" s="1"/>
  <c r="F128" i="32" a="1"/>
  <c r="F128" i="32" s="1"/>
  <c r="E133" i="32" a="1"/>
  <c r="E133" i="32" s="1"/>
  <c r="AC106" i="32"/>
  <c r="AB106" i="32"/>
  <c r="AA106" i="32"/>
  <c r="Z106" i="32"/>
  <c r="Y106" i="32"/>
  <c r="X106" i="32"/>
  <c r="W106" i="32"/>
  <c r="V106" i="32"/>
  <c r="E115" i="32" a="1"/>
  <c r="E115" i="32" s="1"/>
  <c r="E121" i="32" a="1"/>
  <c r="E121" i="32" s="1"/>
  <c r="E119" i="32" a="1"/>
  <c r="E119" i="32" s="1"/>
  <c r="E114" i="32" a="1"/>
  <c r="E114" i="32" s="1"/>
  <c r="E111" i="32" a="1"/>
  <c r="E111" i="32" s="1"/>
  <c r="E127" i="32" a="1"/>
  <c r="E127" i="32" s="1"/>
  <c r="E117" i="32" a="1"/>
  <c r="E117" i="32" s="1"/>
  <c r="E123" i="32" a="1"/>
  <c r="E123" i="32" s="1"/>
  <c r="E126" i="32" a="1"/>
  <c r="E126" i="32" s="1"/>
  <c r="E113" i="32" a="1"/>
  <c r="E113" i="32" s="1"/>
  <c r="E132" i="32" a="1"/>
  <c r="E132" i="32" s="1"/>
  <c r="E134" i="32" a="1"/>
  <c r="E134" i="32" s="1"/>
  <c r="E116" i="32" a="1"/>
  <c r="E116" i="32" s="1"/>
  <c r="E112" i="32" a="1"/>
  <c r="E112" i="32" s="1"/>
  <c r="E125" i="32" a="1"/>
  <c r="E125" i="32" s="1"/>
  <c r="E124" i="32" a="1"/>
  <c r="E124" i="32" s="1"/>
  <c r="E128" i="32" a="1"/>
  <c r="E128" i="32" s="1"/>
  <c r="E131" i="32" a="1"/>
  <c r="E131" i="32" s="1"/>
  <c r="E120" i="32" a="1"/>
  <c r="E120" i="32" s="1"/>
  <c r="E122" i="32" a="1"/>
  <c r="E122" i="32" s="1"/>
  <c r="E129" i="32" a="1"/>
  <c r="E129" i="32" s="1"/>
  <c r="E130" i="32" a="1"/>
  <c r="E130" i="32" s="1"/>
  <c r="AG105" i="32"/>
  <c r="F37" i="15"/>
  <c r="P26" i="5"/>
  <c r="F36" i="15"/>
  <c r="P16" i="5"/>
  <c r="O18" i="4"/>
  <c r="O22" i="4"/>
  <c r="O36" i="4"/>
  <c r="P26" i="4"/>
  <c r="N36" i="4"/>
  <c r="N26" i="4"/>
  <c r="N22" i="4"/>
  <c r="M36" i="4"/>
  <c r="M22" i="4"/>
  <c r="L18" i="4"/>
  <c r="M18" i="4"/>
  <c r="L22" i="4"/>
  <c r="K26" i="4"/>
  <c r="N25" i="4"/>
  <c r="K36" i="4"/>
  <c r="G18" i="4"/>
  <c r="N18" i="4"/>
  <c r="M21" i="4"/>
  <c r="K18" i="4"/>
  <c r="Q16" i="4"/>
  <c r="G17" i="4"/>
  <c r="K17" i="4"/>
  <c r="K22" i="4"/>
  <c r="I22" i="4"/>
  <c r="L26" i="4"/>
  <c r="M17" i="4"/>
  <c r="H22" i="4"/>
  <c r="F26" i="4"/>
  <c r="H18" i="4"/>
  <c r="J18" i="4"/>
  <c r="P25" i="4"/>
  <c r="L17" i="4"/>
  <c r="G26" i="4"/>
  <c r="M26" i="4"/>
  <c r="I18" i="4"/>
  <c r="H26" i="4"/>
  <c r="J22" i="4"/>
  <c r="O26" i="4"/>
  <c r="N21" i="4"/>
  <c r="J26" i="4"/>
  <c r="O21" i="4"/>
  <c r="Q24" i="4"/>
  <c r="G22" i="4"/>
  <c r="L21" i="4"/>
  <c r="Q20" i="4"/>
  <c r="I26" i="4"/>
  <c r="O17" i="4"/>
  <c r="P22" i="4"/>
  <c r="J36" i="4"/>
  <c r="G6" i="4"/>
  <c r="G5" i="4"/>
  <c r="G36" i="4"/>
  <c r="F6" i="4"/>
  <c r="F36" i="4"/>
  <c r="U17" i="4" s="1"/>
  <c r="U18" i="4" s="1"/>
  <c r="F5" i="4"/>
  <c r="I6" i="15"/>
  <c r="H4" i="4" s="1"/>
  <c r="M6" i="15"/>
  <c r="L4" i="4" s="1"/>
  <c r="O25" i="5"/>
  <c r="O15" i="5"/>
  <c r="R38" i="15"/>
  <c r="L25" i="5"/>
  <c r="J15" i="5"/>
  <c r="M15" i="5"/>
  <c r="H25" i="5"/>
  <c r="R4" i="15"/>
  <c r="M25" i="5"/>
  <c r="G15" i="5"/>
  <c r="F25" i="5"/>
  <c r="Q6" i="15"/>
  <c r="P4" i="4" s="1"/>
  <c r="K25" i="5"/>
  <c r="J25" i="5"/>
  <c r="N25" i="5"/>
  <c r="O39" i="15"/>
  <c r="N52" i="4" s="1"/>
  <c r="N54" i="4" s="1"/>
  <c r="L15" i="5"/>
  <c r="J6" i="15"/>
  <c r="I4" i="4" s="1"/>
  <c r="H15" i="5"/>
  <c r="I15" i="5"/>
  <c r="J39" i="15"/>
  <c r="I52" i="4" s="1"/>
  <c r="I54" i="4" s="1"/>
  <c r="K15" i="5"/>
  <c r="F15" i="5"/>
  <c r="G25" i="5"/>
  <c r="R3" i="15"/>
  <c r="E16" i="5"/>
  <c r="K16" i="5"/>
  <c r="J16" i="5"/>
  <c r="I16" i="5"/>
  <c r="E15" i="5"/>
  <c r="H16" i="5"/>
  <c r="O16" i="5"/>
  <c r="G16" i="5"/>
  <c r="N16" i="5"/>
  <c r="F16" i="5"/>
  <c r="M16" i="5"/>
  <c r="L16" i="5"/>
  <c r="E25" i="5"/>
  <c r="O26" i="5"/>
  <c r="G26" i="5"/>
  <c r="N26" i="5"/>
  <c r="F26" i="5"/>
  <c r="M26" i="5"/>
  <c r="E26" i="5"/>
  <c r="L26" i="5"/>
  <c r="K26" i="5"/>
  <c r="J26" i="5"/>
  <c r="I26" i="5"/>
  <c r="H26" i="5"/>
  <c r="AE106" i="32" l="1"/>
  <c r="AF106" i="32"/>
  <c r="AG106" i="32"/>
  <c r="G121" i="32"/>
  <c r="J125" i="32" a="1"/>
  <c r="J125" i="32" s="1"/>
  <c r="F140" i="32"/>
  <c r="F137" i="32"/>
  <c r="F139" i="32"/>
  <c r="F138" i="32"/>
  <c r="E140" i="32"/>
  <c r="E139" i="32"/>
  <c r="E138" i="32"/>
  <c r="G131" i="32"/>
  <c r="E137" i="32"/>
  <c r="F118" i="32"/>
  <c r="E118" i="32"/>
  <c r="F136" i="32"/>
  <c r="E136" i="32"/>
  <c r="I124" i="32" a="1"/>
  <c r="I124" i="32" s="1"/>
  <c r="J115" i="32" a="1"/>
  <c r="J115" i="32" s="1"/>
  <c r="I121" i="32" a="1"/>
  <c r="I121" i="32" s="1"/>
  <c r="J132" i="32" a="1"/>
  <c r="J132" i="32" s="1"/>
  <c r="I120" i="32" a="1"/>
  <c r="I120" i="32" s="1"/>
  <c r="I123" i="32" a="1"/>
  <c r="I123" i="32" s="1"/>
  <c r="J113" i="32" a="1"/>
  <c r="J113" i="32" s="1"/>
  <c r="J131" i="32" a="1"/>
  <c r="J131" i="32" s="1"/>
  <c r="I119" i="32" a="1"/>
  <c r="I119" i="32" s="1"/>
  <c r="I125" i="32" a="1"/>
  <c r="I125" i="32" s="1"/>
  <c r="J111" i="32" a="1"/>
  <c r="J111" i="32" s="1"/>
  <c r="J130" i="32" a="1"/>
  <c r="J130" i="32" s="1"/>
  <c r="I117" i="32" a="1"/>
  <c r="I117" i="32" s="1"/>
  <c r="I122" i="32" a="1"/>
  <c r="I122" i="32" s="1"/>
  <c r="J127" i="32" a="1"/>
  <c r="J127" i="32" s="1"/>
  <c r="I116" i="32" a="1"/>
  <c r="I116" i="32" s="1"/>
  <c r="I134" i="32" a="1"/>
  <c r="I134" i="32" s="1"/>
  <c r="I133" i="32" a="1"/>
  <c r="I133" i="32" s="1"/>
  <c r="J114" i="32" a="1"/>
  <c r="J114" i="32" s="1"/>
  <c r="I131" i="32" a="1"/>
  <c r="I131" i="32" s="1"/>
  <c r="I127" i="32" a="1"/>
  <c r="I127" i="32" s="1"/>
  <c r="I135" i="32" a="1"/>
  <c r="I135" i="32" s="1"/>
  <c r="J135" i="32" a="1"/>
  <c r="J135" i="32" s="1"/>
  <c r="I126" i="32" a="1"/>
  <c r="I126" i="32" s="1"/>
  <c r="J117" i="32" a="1"/>
  <c r="J117" i="32" s="1"/>
  <c r="J116" i="32" a="1"/>
  <c r="J116" i="32" s="1"/>
  <c r="I114" i="32" a="1"/>
  <c r="I114" i="32" s="1"/>
  <c r="J123" i="32" a="1"/>
  <c r="J123" i="32" s="1"/>
  <c r="J134" i="32" a="1"/>
  <c r="J134" i="32" s="1"/>
  <c r="J124" i="32" a="1"/>
  <c r="J124" i="32" s="1"/>
  <c r="J121" i="32" a="1"/>
  <c r="J121" i="32" s="1"/>
  <c r="I112" i="32" a="1"/>
  <c r="I112" i="32" s="1"/>
  <c r="J112" i="32" a="1"/>
  <c r="J112" i="32" s="1"/>
  <c r="J120" i="32" a="1"/>
  <c r="J120" i="32" s="1"/>
  <c r="J119" i="32" a="1"/>
  <c r="J119" i="32" s="1"/>
  <c r="I115" i="32" a="1"/>
  <c r="I115" i="32" s="1"/>
  <c r="I113" i="32" a="1"/>
  <c r="I113" i="32" s="1"/>
  <c r="I132" i="32" a="1"/>
  <c r="I132" i="32" s="1"/>
  <c r="J133" i="32" a="1"/>
  <c r="J133" i="32" s="1"/>
  <c r="J126" i="32" a="1"/>
  <c r="J126" i="32" s="1"/>
  <c r="I130" i="32" a="1"/>
  <c r="I130" i="32" s="1"/>
  <c r="J129" i="32" a="1"/>
  <c r="J129" i="32" s="1"/>
  <c r="I129" i="32" a="1"/>
  <c r="I129" i="32" s="1"/>
  <c r="I128" i="32" a="1"/>
  <c r="I128" i="32" s="1"/>
  <c r="J128" i="32" a="1"/>
  <c r="J128" i="32" s="1"/>
  <c r="J122" i="32" a="1"/>
  <c r="J122" i="32" s="1"/>
  <c r="I111" i="32" a="1"/>
  <c r="I111" i="32" s="1"/>
  <c r="G133" i="32"/>
  <c r="G119" i="32"/>
  <c r="H120" i="32"/>
  <c r="H123" i="32"/>
  <c r="H122" i="32"/>
  <c r="H116" i="32"/>
  <c r="H129" i="32"/>
  <c r="H132" i="32"/>
  <c r="H115" i="32"/>
  <c r="G120" i="32"/>
  <c r="H126" i="32"/>
  <c r="H113" i="32"/>
  <c r="H134" i="32"/>
  <c r="H112" i="32"/>
  <c r="H119" i="32"/>
  <c r="H127" i="32"/>
  <c r="H128" i="32"/>
  <c r="H124" i="32"/>
  <c r="H133" i="32"/>
  <c r="H135" i="32"/>
  <c r="H117" i="32"/>
  <c r="H114" i="32"/>
  <c r="H131" i="32"/>
  <c r="H130" i="32"/>
  <c r="H125" i="32"/>
  <c r="H121" i="32"/>
  <c r="H111" i="32"/>
  <c r="G111" i="32"/>
  <c r="G125" i="32"/>
  <c r="G132" i="32"/>
  <c r="G126" i="32"/>
  <c r="G113" i="32"/>
  <c r="G116" i="32"/>
  <c r="G115" i="32"/>
  <c r="G130" i="32"/>
  <c r="G127" i="32"/>
  <c r="G129" i="32"/>
  <c r="G135" i="32"/>
  <c r="G134" i="32"/>
  <c r="G122" i="32"/>
  <c r="G112" i="32"/>
  <c r="G123" i="32"/>
  <c r="G128" i="32"/>
  <c r="G124" i="32"/>
  <c r="G117" i="32"/>
  <c r="G114" i="32"/>
  <c r="F39" i="15"/>
  <c r="E52" i="4" s="1"/>
  <c r="E54" i="4" s="1"/>
  <c r="P36" i="4"/>
  <c r="AD17" i="4"/>
  <c r="AC17" i="4"/>
  <c r="AB17" i="4"/>
  <c r="L36" i="4"/>
  <c r="Z17" i="4"/>
  <c r="Y17" i="4"/>
  <c r="I36" i="4"/>
  <c r="H36" i="4"/>
  <c r="Q4" i="4"/>
  <c r="V5" i="4" s="1"/>
  <c r="V17" i="4"/>
  <c r="V18" i="4" s="1"/>
  <c r="I39" i="15"/>
  <c r="H52" i="4" s="1"/>
  <c r="H54" i="4" s="1"/>
  <c r="L39" i="15"/>
  <c r="K52" i="4" s="1"/>
  <c r="K54" i="4" s="1"/>
  <c r="R6" i="15"/>
  <c r="T9" i="15" s="1"/>
  <c r="N39" i="15"/>
  <c r="M52" i="4" s="1"/>
  <c r="M54" i="4" s="1"/>
  <c r="H39" i="15"/>
  <c r="G52" i="4" s="1"/>
  <c r="G54" i="4" s="1"/>
  <c r="K39" i="15"/>
  <c r="J52" i="4" s="1"/>
  <c r="J54" i="4" s="1"/>
  <c r="R37" i="15"/>
  <c r="G39" i="15"/>
  <c r="F52" i="4" s="1"/>
  <c r="F54" i="4" s="1"/>
  <c r="R36" i="15"/>
  <c r="P39" i="15"/>
  <c r="O52" i="4" s="1"/>
  <c r="O54" i="4" s="1"/>
  <c r="Q39" i="15"/>
  <c r="P52" i="4" s="1"/>
  <c r="P54" i="4" s="1"/>
  <c r="M39" i="15"/>
  <c r="L52" i="4" s="1"/>
  <c r="L54" i="4" s="1"/>
  <c r="Q29" i="2"/>
  <c r="P29" i="2"/>
  <c r="O29" i="2"/>
  <c r="N29" i="2"/>
  <c r="M29" i="2"/>
  <c r="L29" i="2"/>
  <c r="K29" i="2"/>
  <c r="J29" i="2"/>
  <c r="I29" i="2"/>
  <c r="H29" i="2"/>
  <c r="G29" i="2"/>
  <c r="F29" i="2"/>
  <c r="Q25" i="2"/>
  <c r="P25" i="2"/>
  <c r="O25" i="2"/>
  <c r="N25" i="2"/>
  <c r="M25" i="2"/>
  <c r="L25" i="2"/>
  <c r="K25" i="2"/>
  <c r="J25" i="2"/>
  <c r="I25" i="2"/>
  <c r="H25" i="2"/>
  <c r="G25" i="2"/>
  <c r="Q24" i="2"/>
  <c r="P24" i="2"/>
  <c r="O24" i="2"/>
  <c r="N24" i="2"/>
  <c r="M24" i="2"/>
  <c r="L24" i="2"/>
  <c r="K24" i="2"/>
  <c r="J24" i="2"/>
  <c r="I24" i="2"/>
  <c r="H24" i="2"/>
  <c r="G24" i="2"/>
  <c r="Q23" i="2"/>
  <c r="P23" i="2"/>
  <c r="O23" i="2"/>
  <c r="N23" i="2"/>
  <c r="M23" i="2"/>
  <c r="L23" i="2"/>
  <c r="K23" i="2"/>
  <c r="J23" i="2"/>
  <c r="I23" i="2"/>
  <c r="H23" i="2"/>
  <c r="G23" i="2"/>
  <c r="F25" i="2"/>
  <c r="F24" i="2"/>
  <c r="F23" i="2"/>
  <c r="P42" i="14"/>
  <c r="O42" i="14"/>
  <c r="N42" i="14"/>
  <c r="M42" i="14"/>
  <c r="L42" i="14"/>
  <c r="K42" i="14"/>
  <c r="J42" i="14"/>
  <c r="I42" i="14"/>
  <c r="H42" i="14"/>
  <c r="G42" i="14"/>
  <c r="F42" i="14"/>
  <c r="E42" i="14"/>
  <c r="P38" i="14"/>
  <c r="O38" i="14"/>
  <c r="N38" i="14"/>
  <c r="M38" i="14"/>
  <c r="L38" i="14"/>
  <c r="K38" i="14"/>
  <c r="J38" i="14"/>
  <c r="I38" i="14"/>
  <c r="H38" i="14"/>
  <c r="G38" i="14"/>
  <c r="F38" i="14"/>
  <c r="E38" i="14"/>
  <c r="P37" i="14"/>
  <c r="O37" i="14"/>
  <c r="N37" i="14"/>
  <c r="M37" i="14"/>
  <c r="L37" i="14"/>
  <c r="K37" i="14"/>
  <c r="J37" i="14"/>
  <c r="I37" i="14"/>
  <c r="H37" i="14"/>
  <c r="G37" i="14"/>
  <c r="F37" i="14"/>
  <c r="E37" i="14"/>
  <c r="Q34" i="14"/>
  <c r="S34" i="14" s="1"/>
  <c r="P35" i="14"/>
  <c r="O35" i="14"/>
  <c r="N35" i="14"/>
  <c r="L35" i="14"/>
  <c r="K35" i="14"/>
  <c r="J35" i="14"/>
  <c r="I35" i="14"/>
  <c r="H35" i="14"/>
  <c r="G35" i="14"/>
  <c r="Q32" i="14"/>
  <c r="S32" i="14" s="1"/>
  <c r="P30" i="14"/>
  <c r="O30" i="14"/>
  <c r="N30" i="14"/>
  <c r="M30" i="14"/>
  <c r="L30" i="14"/>
  <c r="K30" i="14"/>
  <c r="J30" i="14"/>
  <c r="I30" i="14"/>
  <c r="H30" i="14"/>
  <c r="G30" i="14"/>
  <c r="F30" i="14"/>
  <c r="E30" i="14"/>
  <c r="P29" i="14"/>
  <c r="O29" i="14"/>
  <c r="N29" i="14"/>
  <c r="M29" i="14"/>
  <c r="L29" i="14"/>
  <c r="K29" i="14"/>
  <c r="J29" i="14"/>
  <c r="I29" i="14"/>
  <c r="H29" i="14"/>
  <c r="G29" i="14"/>
  <c r="F29" i="14"/>
  <c r="E29" i="14"/>
  <c r="Q28" i="14"/>
  <c r="S28" i="14" s="1"/>
  <c r="Q24" i="14"/>
  <c r="S24" i="14" s="1"/>
  <c r="P25" i="14"/>
  <c r="O25" i="14"/>
  <c r="N25" i="14"/>
  <c r="M25" i="14"/>
  <c r="L25" i="14"/>
  <c r="K25" i="14"/>
  <c r="J25" i="14"/>
  <c r="F25" i="14"/>
  <c r="E25" i="14"/>
  <c r="Q22" i="14"/>
  <c r="S22" i="14" s="1"/>
  <c r="P20" i="14"/>
  <c r="O20" i="14"/>
  <c r="N20" i="14"/>
  <c r="M20" i="14"/>
  <c r="L20" i="14"/>
  <c r="K20" i="14"/>
  <c r="J20" i="14"/>
  <c r="I20" i="14"/>
  <c r="H20" i="14"/>
  <c r="G20" i="14"/>
  <c r="F20" i="14"/>
  <c r="E20" i="14"/>
  <c r="P19" i="14"/>
  <c r="O19" i="14"/>
  <c r="N19" i="14"/>
  <c r="M19" i="14"/>
  <c r="L19" i="14"/>
  <c r="K19" i="14"/>
  <c r="J19" i="14"/>
  <c r="I19" i="14"/>
  <c r="H19" i="14"/>
  <c r="G19" i="14"/>
  <c r="F19" i="14"/>
  <c r="E19" i="14"/>
  <c r="Q18" i="14"/>
  <c r="S18" i="14" s="1"/>
  <c r="Q14" i="14"/>
  <c r="S14" i="14" s="1"/>
  <c r="P13" i="14"/>
  <c r="Q62" i="2" s="1"/>
  <c r="O13" i="14"/>
  <c r="N13" i="14"/>
  <c r="O62" i="2" s="1"/>
  <c r="M13" i="14"/>
  <c r="L13" i="14"/>
  <c r="K13" i="14"/>
  <c r="J13" i="14"/>
  <c r="I13" i="14"/>
  <c r="H13" i="14"/>
  <c r="G13" i="14"/>
  <c r="F13" i="14"/>
  <c r="G62" i="2" s="1"/>
  <c r="E13" i="14"/>
  <c r="Q12" i="14"/>
  <c r="S12" i="14" s="1"/>
  <c r="Q11" i="14"/>
  <c r="S11" i="14" s="1"/>
  <c r="P10" i="14"/>
  <c r="O10" i="14"/>
  <c r="N10" i="14"/>
  <c r="M10" i="14"/>
  <c r="L10" i="14"/>
  <c r="K10" i="14"/>
  <c r="J10" i="14"/>
  <c r="I10" i="14"/>
  <c r="H10" i="14"/>
  <c r="G10" i="14"/>
  <c r="F10" i="14"/>
  <c r="E10" i="14"/>
  <c r="P9" i="14"/>
  <c r="O9" i="14"/>
  <c r="N9" i="14"/>
  <c r="M9" i="14"/>
  <c r="L9" i="14"/>
  <c r="K9" i="14"/>
  <c r="J9" i="14"/>
  <c r="I9" i="14"/>
  <c r="H9" i="14"/>
  <c r="G9" i="14"/>
  <c r="F9" i="14"/>
  <c r="E9" i="14"/>
  <c r="Q8" i="14"/>
  <c r="S8" i="14" s="1"/>
  <c r="Q7" i="14"/>
  <c r="S7" i="14" s="1"/>
  <c r="P42" i="13"/>
  <c r="O42" i="13"/>
  <c r="N42" i="13"/>
  <c r="M42" i="13"/>
  <c r="L42" i="13"/>
  <c r="K42" i="13"/>
  <c r="J42" i="13"/>
  <c r="I42" i="13"/>
  <c r="H42" i="13"/>
  <c r="G42" i="13"/>
  <c r="F42" i="13"/>
  <c r="E42" i="13"/>
  <c r="P38" i="13"/>
  <c r="O38" i="13"/>
  <c r="N38" i="13"/>
  <c r="M38" i="13"/>
  <c r="L38" i="13"/>
  <c r="K38" i="13"/>
  <c r="J38" i="13"/>
  <c r="I38" i="13"/>
  <c r="H38" i="13"/>
  <c r="G38" i="13"/>
  <c r="F38" i="13"/>
  <c r="E38" i="13"/>
  <c r="P37" i="13"/>
  <c r="O37" i="13"/>
  <c r="N37" i="13"/>
  <c r="M37" i="13"/>
  <c r="L37" i="13"/>
  <c r="K37" i="13"/>
  <c r="J37" i="13"/>
  <c r="I37" i="13"/>
  <c r="H37" i="13"/>
  <c r="G37" i="13"/>
  <c r="F37" i="13"/>
  <c r="E37" i="13"/>
  <c r="Q34" i="13"/>
  <c r="S34" i="13" s="1"/>
  <c r="P33" i="13"/>
  <c r="O33" i="13"/>
  <c r="N33" i="13"/>
  <c r="M33" i="13"/>
  <c r="L33" i="13"/>
  <c r="K33" i="13"/>
  <c r="J33" i="13"/>
  <c r="K58" i="2" s="1"/>
  <c r="I33" i="13"/>
  <c r="H33" i="13"/>
  <c r="G33" i="13"/>
  <c r="F33" i="13"/>
  <c r="E33" i="13"/>
  <c r="E36" i="13" s="1"/>
  <c r="Q32" i="13"/>
  <c r="S32" i="13" s="1"/>
  <c r="S31" i="13"/>
  <c r="P30" i="13"/>
  <c r="O30" i="13"/>
  <c r="N30" i="13"/>
  <c r="M30" i="13"/>
  <c r="L30" i="13"/>
  <c r="K30" i="13"/>
  <c r="J30" i="13"/>
  <c r="I30" i="13"/>
  <c r="H30" i="13"/>
  <c r="G30" i="13"/>
  <c r="F30" i="13"/>
  <c r="E30" i="13"/>
  <c r="P29" i="13"/>
  <c r="O29" i="13"/>
  <c r="N29" i="13"/>
  <c r="M29" i="13"/>
  <c r="L29" i="13"/>
  <c r="K29" i="13"/>
  <c r="J29" i="13"/>
  <c r="I29" i="13"/>
  <c r="H29" i="13"/>
  <c r="G29" i="13"/>
  <c r="F29" i="13"/>
  <c r="E29" i="13"/>
  <c r="Q28" i="13"/>
  <c r="S28" i="13" s="1"/>
  <c r="S27" i="13"/>
  <c r="Q24" i="13"/>
  <c r="S24" i="13" s="1"/>
  <c r="P23" i="13"/>
  <c r="Q57" i="2" s="1"/>
  <c r="O23" i="13"/>
  <c r="P57" i="2" s="1"/>
  <c r="N23" i="13"/>
  <c r="M23" i="13"/>
  <c r="L23" i="13"/>
  <c r="K23" i="13"/>
  <c r="L57" i="2" s="1"/>
  <c r="J23" i="13"/>
  <c r="K57" i="2" s="1"/>
  <c r="I23" i="13"/>
  <c r="H23" i="13"/>
  <c r="G23" i="13"/>
  <c r="H57" i="2" s="1"/>
  <c r="F23" i="13"/>
  <c r="E23" i="13"/>
  <c r="Q22" i="13"/>
  <c r="S22" i="13" s="1"/>
  <c r="Q21" i="13"/>
  <c r="S21" i="13" s="1"/>
  <c r="P20" i="13"/>
  <c r="O20" i="13"/>
  <c r="N20" i="13"/>
  <c r="M20" i="13"/>
  <c r="L20" i="13"/>
  <c r="K20" i="13"/>
  <c r="J20" i="13"/>
  <c r="I20" i="13"/>
  <c r="H20" i="13"/>
  <c r="G20" i="13"/>
  <c r="F20" i="13"/>
  <c r="E20" i="13"/>
  <c r="P19" i="13"/>
  <c r="O19" i="13"/>
  <c r="N19" i="13"/>
  <c r="M19" i="13"/>
  <c r="L19" i="13"/>
  <c r="K19" i="13"/>
  <c r="J19" i="13"/>
  <c r="I19" i="13"/>
  <c r="H19" i="13"/>
  <c r="G19" i="13"/>
  <c r="F19" i="13"/>
  <c r="E19" i="13"/>
  <c r="Q18" i="13"/>
  <c r="S18" i="13" s="1"/>
  <c r="Q17" i="13"/>
  <c r="S17" i="13" s="1"/>
  <c r="Q14" i="13"/>
  <c r="S14" i="13" s="1"/>
  <c r="P13" i="13"/>
  <c r="P15" i="13" s="1"/>
  <c r="O13" i="13"/>
  <c r="N13" i="13"/>
  <c r="O56" i="2" s="1"/>
  <c r="M13" i="13"/>
  <c r="N56" i="2" s="1"/>
  <c r="L13" i="13"/>
  <c r="M56" i="2" s="1"/>
  <c r="K13" i="13"/>
  <c r="L56" i="2" s="1"/>
  <c r="J13" i="13"/>
  <c r="K56" i="2" s="1"/>
  <c r="I13" i="13"/>
  <c r="H13" i="13"/>
  <c r="G13" i="13"/>
  <c r="F13" i="13"/>
  <c r="G56" i="2" s="1"/>
  <c r="E13" i="13"/>
  <c r="E15" i="13" s="1"/>
  <c r="Q12" i="13"/>
  <c r="Q11" i="13"/>
  <c r="S11" i="13" s="1"/>
  <c r="P10" i="13"/>
  <c r="O10" i="13"/>
  <c r="N10" i="13"/>
  <c r="M10" i="13"/>
  <c r="L10" i="13"/>
  <c r="K10" i="13"/>
  <c r="J10" i="13"/>
  <c r="I10" i="13"/>
  <c r="H10" i="13"/>
  <c r="G10" i="13"/>
  <c r="F10" i="13"/>
  <c r="E10" i="13"/>
  <c r="P9" i="13"/>
  <c r="O9" i="13"/>
  <c r="N9" i="13"/>
  <c r="M9" i="13"/>
  <c r="L9" i="13"/>
  <c r="K9" i="13"/>
  <c r="J9" i="13"/>
  <c r="I9" i="13"/>
  <c r="H9" i="13"/>
  <c r="G9" i="13"/>
  <c r="F9" i="13"/>
  <c r="E9" i="13"/>
  <c r="Q8" i="13"/>
  <c r="Q7" i="13"/>
  <c r="S7" i="13" s="1"/>
  <c r="J139" i="32" l="1"/>
  <c r="E141" i="32"/>
  <c r="F141" i="32"/>
  <c r="H138" i="32"/>
  <c r="G138" i="32"/>
  <c r="H139" i="32"/>
  <c r="G139" i="32"/>
  <c r="H118" i="32"/>
  <c r="H137" i="32"/>
  <c r="G137" i="32"/>
  <c r="H140" i="32"/>
  <c r="G140" i="32"/>
  <c r="J138" i="32"/>
  <c r="J137" i="32"/>
  <c r="G118" i="32"/>
  <c r="J140" i="32"/>
  <c r="I138" i="32"/>
  <c r="I140" i="32"/>
  <c r="I137" i="32"/>
  <c r="I139" i="32"/>
  <c r="H136" i="32"/>
  <c r="G136" i="32"/>
  <c r="I118" i="32"/>
  <c r="J118" i="32"/>
  <c r="I136" i="32"/>
  <c r="J136" i="32"/>
  <c r="K115" i="32"/>
  <c r="L111" i="32"/>
  <c r="K120" i="32"/>
  <c r="L120" i="32"/>
  <c r="K112" i="32"/>
  <c r="L112" i="32"/>
  <c r="K126" i="32"/>
  <c r="L126" i="32"/>
  <c r="K129" i="32"/>
  <c r="L129" i="32"/>
  <c r="K133" i="32"/>
  <c r="L133" i="32"/>
  <c r="K121" i="32"/>
  <c r="L121" i="32"/>
  <c r="K119" i="32"/>
  <c r="L119" i="32"/>
  <c r="K125" i="32"/>
  <c r="L125" i="32"/>
  <c r="K130" i="32"/>
  <c r="L130" i="32"/>
  <c r="K124" i="32"/>
  <c r="L124" i="32"/>
  <c r="K114" i="32"/>
  <c r="L114" i="32"/>
  <c r="K135" i="32"/>
  <c r="L135" i="32"/>
  <c r="K123" i="32"/>
  <c r="L123" i="32"/>
  <c r="L115" i="32"/>
  <c r="K131" i="32"/>
  <c r="L131" i="32"/>
  <c r="K113" i="32"/>
  <c r="L113" i="32"/>
  <c r="K122" i="32"/>
  <c r="L122" i="32"/>
  <c r="K116" i="32"/>
  <c r="L116" i="32"/>
  <c r="K134" i="32"/>
  <c r="L134" i="32"/>
  <c r="K128" i="32"/>
  <c r="L128" i="32"/>
  <c r="K117" i="32"/>
  <c r="L117" i="32"/>
  <c r="K127" i="32"/>
  <c r="L127" i="32"/>
  <c r="K132" i="32"/>
  <c r="L132" i="32"/>
  <c r="K111" i="32"/>
  <c r="J39" i="14"/>
  <c r="K39" i="14"/>
  <c r="S12" i="13"/>
  <c r="S8" i="13"/>
  <c r="AE17" i="4"/>
  <c r="AA17" i="4"/>
  <c r="Q36" i="4"/>
  <c r="X17" i="4"/>
  <c r="W17" i="4"/>
  <c r="W18" i="4" s="1"/>
  <c r="F55" i="4"/>
  <c r="F56" i="4"/>
  <c r="Q52" i="4"/>
  <c r="Q54" i="4" s="1"/>
  <c r="G55" i="4"/>
  <c r="G56" i="4"/>
  <c r="N39" i="14"/>
  <c r="O39" i="14"/>
  <c r="L39" i="13"/>
  <c r="G39" i="13"/>
  <c r="O39" i="13"/>
  <c r="E35" i="13"/>
  <c r="Q19" i="13"/>
  <c r="M35" i="13"/>
  <c r="J36" i="14"/>
  <c r="P35" i="13"/>
  <c r="G40" i="14"/>
  <c r="H16" i="13"/>
  <c r="I39" i="13"/>
  <c r="M41" i="13"/>
  <c r="M43" i="13" s="1"/>
  <c r="L16" i="14"/>
  <c r="Q42" i="14"/>
  <c r="S42" i="14" s="1"/>
  <c r="Q29" i="14"/>
  <c r="Q29" i="13"/>
  <c r="Q38" i="14"/>
  <c r="S38" i="14" s="1"/>
  <c r="H15" i="14"/>
  <c r="Q19" i="14"/>
  <c r="F26" i="14"/>
  <c r="R39" i="15"/>
  <c r="M26" i="13"/>
  <c r="L40" i="13"/>
  <c r="M39" i="13"/>
  <c r="F35" i="14"/>
  <c r="F39" i="14"/>
  <c r="G26" i="13"/>
  <c r="M40" i="13"/>
  <c r="N40" i="13"/>
  <c r="E40" i="14"/>
  <c r="I25" i="13"/>
  <c r="H39" i="14"/>
  <c r="L39" i="14"/>
  <c r="I62" i="2"/>
  <c r="P41" i="13"/>
  <c r="P43" i="13" s="1"/>
  <c r="I16" i="13"/>
  <c r="G25" i="13"/>
  <c r="O25" i="13"/>
  <c r="K26" i="13"/>
  <c r="N36" i="13"/>
  <c r="J15" i="14"/>
  <c r="G15" i="14"/>
  <c r="I36" i="14"/>
  <c r="M36" i="14"/>
  <c r="F40" i="14"/>
  <c r="M39" i="14"/>
  <c r="H40" i="14"/>
  <c r="F56" i="2"/>
  <c r="I57" i="2"/>
  <c r="N58" i="2"/>
  <c r="J62" i="2"/>
  <c r="L26" i="13"/>
  <c r="L36" i="13"/>
  <c r="N35" i="13"/>
  <c r="H39" i="13"/>
  <c r="P39" i="13"/>
  <c r="F57" i="2"/>
  <c r="J57" i="2"/>
  <c r="G58" i="2"/>
  <c r="O58" i="2"/>
  <c r="K62" i="2"/>
  <c r="O15" i="13"/>
  <c r="F25" i="13"/>
  <c r="P25" i="13"/>
  <c r="Q9" i="13"/>
  <c r="J41" i="13"/>
  <c r="J43" i="13" s="1"/>
  <c r="G35" i="13"/>
  <c r="O35" i="13"/>
  <c r="H40" i="13"/>
  <c r="L41" i="14"/>
  <c r="L43" i="14" s="1"/>
  <c r="K15" i="14"/>
  <c r="K36" i="14"/>
  <c r="G39" i="14"/>
  <c r="F58" i="2"/>
  <c r="H58" i="2"/>
  <c r="P58" i="2"/>
  <c r="L62" i="2"/>
  <c r="G15" i="13"/>
  <c r="N41" i="13"/>
  <c r="N43" i="13" s="1"/>
  <c r="Q37" i="14"/>
  <c r="S37" i="14" s="1"/>
  <c r="I15" i="14"/>
  <c r="K41" i="13"/>
  <c r="K43" i="13" s="1"/>
  <c r="J25" i="13"/>
  <c r="H25" i="13"/>
  <c r="H41" i="13"/>
  <c r="H43" i="13" s="1"/>
  <c r="I59" i="15"/>
  <c r="F39" i="13"/>
  <c r="J39" i="13"/>
  <c r="I16" i="14"/>
  <c r="M41" i="14"/>
  <c r="M43" i="14" s="1"/>
  <c r="L15" i="14"/>
  <c r="O26" i="14"/>
  <c r="L36" i="14"/>
  <c r="P39" i="14"/>
  <c r="I58" i="2"/>
  <c r="Q58" i="2"/>
  <c r="M62" i="2"/>
  <c r="I41" i="14"/>
  <c r="I43" i="14" s="1"/>
  <c r="M58" i="2"/>
  <c r="Q37" i="13"/>
  <c r="S37" i="13" s="1"/>
  <c r="H15" i="13"/>
  <c r="L15" i="13"/>
  <c r="M59" i="15"/>
  <c r="I15" i="13"/>
  <c r="K25" i="13"/>
  <c r="I41" i="13"/>
  <c r="I43" i="13" s="1"/>
  <c r="J59" i="15"/>
  <c r="K39" i="13"/>
  <c r="F41" i="14"/>
  <c r="F43" i="14" s="1"/>
  <c r="N41" i="14"/>
  <c r="N43" i="14" s="1"/>
  <c r="F16" i="14"/>
  <c r="E26" i="14"/>
  <c r="K40" i="14"/>
  <c r="H56" i="2"/>
  <c r="P56" i="2"/>
  <c r="M57" i="2"/>
  <c r="J58" i="2"/>
  <c r="F62" i="2"/>
  <c r="N62" i="2"/>
  <c r="O41" i="14"/>
  <c r="O43" i="14" s="1"/>
  <c r="J16" i="14"/>
  <c r="P26" i="14"/>
  <c r="I56" i="2"/>
  <c r="Q56" i="2"/>
  <c r="N57" i="2"/>
  <c r="F16" i="13"/>
  <c r="M15" i="13"/>
  <c r="N59" i="15"/>
  <c r="L25" i="13"/>
  <c r="J35" i="13"/>
  <c r="F15" i="13"/>
  <c r="G59" i="15"/>
  <c r="N15" i="13"/>
  <c r="O59" i="15"/>
  <c r="G16" i="13"/>
  <c r="J26" i="13"/>
  <c r="M25" i="13"/>
  <c r="K35" i="13"/>
  <c r="L35" i="13"/>
  <c r="K40" i="13"/>
  <c r="L41" i="13"/>
  <c r="L43" i="13" s="1"/>
  <c r="P41" i="14"/>
  <c r="P43" i="14" s="1"/>
  <c r="K16" i="14"/>
  <c r="H41" i="14"/>
  <c r="H43" i="14" s="1"/>
  <c r="J56" i="2"/>
  <c r="G57" i="2"/>
  <c r="O57" i="2"/>
  <c r="L58" i="2"/>
  <c r="H62" i="2"/>
  <c r="P62" i="2"/>
  <c r="P36" i="13"/>
  <c r="Q9" i="14"/>
  <c r="I39" i="14"/>
  <c r="M35" i="14"/>
  <c r="I40" i="14"/>
  <c r="Q23" i="13"/>
  <c r="S23" i="13" s="1"/>
  <c r="N26" i="13"/>
  <c r="F36" i="13"/>
  <c r="Q38" i="13"/>
  <c r="S38" i="13" s="1"/>
  <c r="O40" i="13"/>
  <c r="O41" i="13"/>
  <c r="O43" i="13" s="1"/>
  <c r="N15" i="14"/>
  <c r="M16" i="14"/>
  <c r="H25" i="14"/>
  <c r="G26" i="14"/>
  <c r="J40" i="14"/>
  <c r="J41" i="14"/>
  <c r="J43" i="14" s="1"/>
  <c r="K16" i="13"/>
  <c r="O26" i="13"/>
  <c r="H35" i="13"/>
  <c r="G36" i="13"/>
  <c r="E39" i="13"/>
  <c r="P40" i="13"/>
  <c r="Q13" i="14"/>
  <c r="S13" i="14" s="1"/>
  <c r="O15" i="14"/>
  <c r="N16" i="14"/>
  <c r="I25" i="14"/>
  <c r="H26" i="14"/>
  <c r="Q33" i="14"/>
  <c r="S33" i="14" s="1"/>
  <c r="N36" i="14"/>
  <c r="K41" i="14"/>
  <c r="K43" i="14" s="1"/>
  <c r="O36" i="14"/>
  <c r="L40" i="14"/>
  <c r="G41" i="14"/>
  <c r="G43" i="14" s="1"/>
  <c r="N25" i="13"/>
  <c r="M15" i="14"/>
  <c r="G25" i="14"/>
  <c r="J16" i="13"/>
  <c r="P26" i="13"/>
  <c r="I35" i="13"/>
  <c r="E41" i="13"/>
  <c r="O16" i="14"/>
  <c r="M16" i="13"/>
  <c r="E26" i="13"/>
  <c r="I36" i="13"/>
  <c r="F40" i="13"/>
  <c r="F41" i="13"/>
  <c r="F43" i="13" s="1"/>
  <c r="Q42" i="13"/>
  <c r="S42" i="13" s="1"/>
  <c r="E15" i="14"/>
  <c r="P16" i="14"/>
  <c r="J26" i="14"/>
  <c r="E35" i="14"/>
  <c r="P36" i="14"/>
  <c r="M40" i="14"/>
  <c r="N39" i="13"/>
  <c r="K15" i="13"/>
  <c r="L16" i="13"/>
  <c r="E25" i="13"/>
  <c r="H36" i="13"/>
  <c r="E40" i="13"/>
  <c r="P15" i="14"/>
  <c r="I26" i="14"/>
  <c r="Q13" i="13"/>
  <c r="S13" i="13" s="1"/>
  <c r="N16" i="13"/>
  <c r="F26" i="13"/>
  <c r="J36" i="13"/>
  <c r="G40" i="13"/>
  <c r="G41" i="13"/>
  <c r="G43" i="13" s="1"/>
  <c r="F15" i="14"/>
  <c r="E16" i="14"/>
  <c r="K26" i="14"/>
  <c r="E36" i="14"/>
  <c r="N40" i="14"/>
  <c r="F36" i="14"/>
  <c r="O40" i="14"/>
  <c r="G36" i="14"/>
  <c r="E39" i="14"/>
  <c r="P40" i="14"/>
  <c r="J15" i="13"/>
  <c r="F35" i="13"/>
  <c r="K36" i="13"/>
  <c r="L26" i="14"/>
  <c r="G16" i="14"/>
  <c r="M26" i="14"/>
  <c r="E16" i="13"/>
  <c r="I26" i="13"/>
  <c r="M36" i="13"/>
  <c r="J40" i="13"/>
  <c r="H16" i="14"/>
  <c r="Q23" i="14"/>
  <c r="S23" i="14" s="1"/>
  <c r="N26" i="14"/>
  <c r="H36" i="14"/>
  <c r="E41" i="14"/>
  <c r="O36" i="13"/>
  <c r="O16" i="13"/>
  <c r="P16" i="13"/>
  <c r="H26" i="13"/>
  <c r="I40" i="13"/>
  <c r="Q33" i="13"/>
  <c r="S33" i="13" s="1"/>
  <c r="H141" i="32" l="1"/>
  <c r="K139" i="32"/>
  <c r="J141" i="32"/>
  <c r="I141" i="32"/>
  <c r="G141" i="32"/>
  <c r="L139" i="32"/>
  <c r="L140" i="32"/>
  <c r="K140" i="32"/>
  <c r="L138" i="32"/>
  <c r="K138" i="32"/>
  <c r="L137" i="32"/>
  <c r="K137" i="32"/>
  <c r="K118" i="32"/>
  <c r="L118" i="32"/>
  <c r="L136" i="32"/>
  <c r="K136" i="32"/>
  <c r="S39" i="15"/>
  <c r="X18" i="4"/>
  <c r="Y18" i="4" s="1"/>
  <c r="Z18" i="4" s="1"/>
  <c r="AA18" i="4" s="1"/>
  <c r="AB18" i="4" s="1"/>
  <c r="AC18" i="4" s="1"/>
  <c r="AD18" i="4" s="1"/>
  <c r="AE18" i="4" s="1"/>
  <c r="F82" i="4"/>
  <c r="F84" i="4" s="1"/>
  <c r="M82" i="4"/>
  <c r="M84" i="4" s="1"/>
  <c r="H82" i="4"/>
  <c r="H84" i="4" s="1"/>
  <c r="L82" i="4"/>
  <c r="L84" i="4" s="1"/>
  <c r="N82" i="4"/>
  <c r="N84" i="4" s="1"/>
  <c r="I82" i="4"/>
  <c r="I84" i="4" s="1"/>
  <c r="H59" i="15"/>
  <c r="H44" i="13"/>
  <c r="Q25" i="13"/>
  <c r="Q35" i="13"/>
  <c r="Q25" i="14"/>
  <c r="Q35" i="14"/>
  <c r="Q15" i="14"/>
  <c r="Q39" i="14"/>
  <c r="K59" i="15"/>
  <c r="R57" i="15"/>
  <c r="N44" i="13"/>
  <c r="Q41" i="13"/>
  <c r="S41" i="13" s="1"/>
  <c r="L44" i="13"/>
  <c r="R58" i="15"/>
  <c r="Q59" i="15"/>
  <c r="R62" i="15"/>
  <c r="M44" i="13"/>
  <c r="Q39" i="13"/>
  <c r="F59" i="15"/>
  <c r="R56" i="15"/>
  <c r="L59" i="15"/>
  <c r="P59" i="15"/>
  <c r="E44" i="14"/>
  <c r="E43" i="14"/>
  <c r="I44" i="13"/>
  <c r="F44" i="13"/>
  <c r="E44" i="13"/>
  <c r="J44" i="13"/>
  <c r="P44" i="14"/>
  <c r="H44" i="14"/>
  <c r="P44" i="13"/>
  <c r="O44" i="13"/>
  <c r="G44" i="14"/>
  <c r="E43" i="13"/>
  <c r="L44" i="14"/>
  <c r="J44" i="14"/>
  <c r="G44" i="13"/>
  <c r="N44" i="14"/>
  <c r="K44" i="14"/>
  <c r="Q41" i="14"/>
  <c r="S41" i="14" s="1"/>
  <c r="I44" i="14"/>
  <c r="F44" i="14"/>
  <c r="O44" i="14"/>
  <c r="M44" i="14"/>
  <c r="K44" i="13"/>
  <c r="Q15" i="13"/>
  <c r="L141" i="32" l="1"/>
  <c r="K141" i="32"/>
  <c r="F85" i="4"/>
  <c r="Q43" i="13"/>
  <c r="H85" i="4"/>
  <c r="I85" i="4"/>
  <c r="M85" i="4"/>
  <c r="L85" i="4"/>
  <c r="G82" i="4"/>
  <c r="G84" i="4" s="1"/>
  <c r="K82" i="4"/>
  <c r="K84" i="4" s="1"/>
  <c r="O82" i="4"/>
  <c r="O84" i="4" s="1"/>
  <c r="J82" i="4"/>
  <c r="J84" i="4" s="1"/>
  <c r="P82" i="4"/>
  <c r="P84" i="4" s="1"/>
  <c r="N85" i="4"/>
  <c r="E82" i="4"/>
  <c r="E84" i="4" s="1"/>
  <c r="Q43" i="14"/>
  <c r="R59" i="15"/>
  <c r="S59" i="15" s="1"/>
  <c r="Q44" i="2"/>
  <c r="P44" i="2"/>
  <c r="O44" i="2"/>
  <c r="N44" i="2"/>
  <c r="M44" i="2"/>
  <c r="L44" i="2"/>
  <c r="K44" i="2"/>
  <c r="J44" i="2"/>
  <c r="I44" i="2"/>
  <c r="H44" i="2"/>
  <c r="G44" i="2"/>
  <c r="F44" i="2"/>
  <c r="Q38" i="2"/>
  <c r="P38" i="2"/>
  <c r="O38" i="2"/>
  <c r="N38" i="2"/>
  <c r="M38" i="2"/>
  <c r="L38" i="2"/>
  <c r="K38" i="2"/>
  <c r="J38" i="2"/>
  <c r="I38" i="2"/>
  <c r="H38" i="2"/>
  <c r="G38" i="2"/>
  <c r="Q37" i="2"/>
  <c r="P37" i="2"/>
  <c r="O37" i="2"/>
  <c r="N37" i="2"/>
  <c r="M37" i="2"/>
  <c r="L37" i="2"/>
  <c r="K37" i="2"/>
  <c r="J37" i="2"/>
  <c r="I37" i="2"/>
  <c r="H37" i="2"/>
  <c r="G37" i="2"/>
  <c r="Q36" i="2"/>
  <c r="P36" i="2"/>
  <c r="O36" i="2"/>
  <c r="N36" i="2"/>
  <c r="M36" i="2"/>
  <c r="L36" i="2"/>
  <c r="K36" i="2"/>
  <c r="J36" i="2"/>
  <c r="I36" i="2"/>
  <c r="H36" i="2"/>
  <c r="G36" i="2"/>
  <c r="F38" i="2"/>
  <c r="F37" i="2"/>
  <c r="F36" i="2"/>
  <c r="Q59" i="2"/>
  <c r="P81" i="4" s="1"/>
  <c r="P59" i="2"/>
  <c r="O81" i="4" s="1"/>
  <c r="O59" i="2"/>
  <c r="N81" i="4" s="1"/>
  <c r="N59" i="2"/>
  <c r="M81" i="4" s="1"/>
  <c r="M59" i="2"/>
  <c r="L81" i="4" s="1"/>
  <c r="L59" i="2"/>
  <c r="K81" i="4" s="1"/>
  <c r="K59" i="2"/>
  <c r="J81" i="4" s="1"/>
  <c r="J59" i="2"/>
  <c r="I81" i="4" s="1"/>
  <c r="I59" i="2"/>
  <c r="H81" i="4" s="1"/>
  <c r="H59" i="2"/>
  <c r="G81" i="4" s="1"/>
  <c r="G59" i="2"/>
  <c r="F81" i="4" s="1"/>
  <c r="F59" i="2"/>
  <c r="E81" i="4" s="1"/>
  <c r="R58" i="2"/>
  <c r="R57" i="2"/>
  <c r="R56" i="2"/>
  <c r="Q30" i="15"/>
  <c r="P30" i="15"/>
  <c r="O30" i="15"/>
  <c r="N30" i="15"/>
  <c r="M30" i="15"/>
  <c r="K30" i="15"/>
  <c r="I30" i="15"/>
  <c r="H30" i="15"/>
  <c r="G30" i="15"/>
  <c r="Q68" i="12"/>
  <c r="Q67" i="12"/>
  <c r="Q66" i="12"/>
  <c r="Q65" i="12"/>
  <c r="G85" i="4" l="1"/>
  <c r="E85" i="4"/>
  <c r="E86" i="4" s="1"/>
  <c r="Q81" i="4"/>
  <c r="O86" i="4"/>
  <c r="P86" i="4"/>
  <c r="N86" i="4"/>
  <c r="M86" i="4"/>
  <c r="L86" i="4"/>
  <c r="K86" i="4"/>
  <c r="J86" i="4"/>
  <c r="I86" i="4"/>
  <c r="H86" i="4"/>
  <c r="J85" i="4"/>
  <c r="G86" i="4"/>
  <c r="P85" i="4"/>
  <c r="O85" i="4"/>
  <c r="K85" i="4"/>
  <c r="L28" i="4"/>
  <c r="N28" i="4"/>
  <c r="M28" i="4"/>
  <c r="O28" i="4"/>
  <c r="F28" i="4"/>
  <c r="F86" i="4"/>
  <c r="H28" i="4"/>
  <c r="P28" i="4"/>
  <c r="G28" i="4"/>
  <c r="J28" i="4"/>
  <c r="J29" i="4" s="1"/>
  <c r="Q82" i="4"/>
  <c r="Q84" i="4" s="1"/>
  <c r="K27" i="2"/>
  <c r="O27" i="2"/>
  <c r="N28" i="2"/>
  <c r="Q27" i="2"/>
  <c r="H28" i="2"/>
  <c r="P28" i="2"/>
  <c r="L30" i="15"/>
  <c r="G27" i="2"/>
  <c r="I27" i="2"/>
  <c r="J30" i="15"/>
  <c r="J27" i="2"/>
  <c r="G28" i="2"/>
  <c r="O28" i="2"/>
  <c r="L27" i="2"/>
  <c r="I28" i="2"/>
  <c r="Q28" i="2"/>
  <c r="H39" i="2"/>
  <c r="G51" i="4" s="1"/>
  <c r="F30" i="15"/>
  <c r="R27" i="15"/>
  <c r="R28" i="15"/>
  <c r="F27" i="2"/>
  <c r="M27" i="2"/>
  <c r="J28" i="2"/>
  <c r="K39" i="2"/>
  <c r="J51" i="4" s="1"/>
  <c r="F28" i="2"/>
  <c r="N27" i="2"/>
  <c r="K28" i="2"/>
  <c r="L28" i="2"/>
  <c r="H27" i="2"/>
  <c r="P27" i="2"/>
  <c r="M28" i="2"/>
  <c r="M39" i="2"/>
  <c r="L51" i="4" s="1"/>
  <c r="R59" i="2"/>
  <c r="I39" i="2"/>
  <c r="H51" i="4" s="1"/>
  <c r="L39" i="2"/>
  <c r="K51" i="4" s="1"/>
  <c r="O39" i="2"/>
  <c r="N51" i="4" s="1"/>
  <c r="P39" i="2"/>
  <c r="O51" i="4" s="1"/>
  <c r="Q39" i="2"/>
  <c r="P51" i="4" s="1"/>
  <c r="N39" i="2"/>
  <c r="M51" i="4" s="1"/>
  <c r="R36" i="2"/>
  <c r="J39" i="2"/>
  <c r="I51" i="4" s="1"/>
  <c r="R62" i="2"/>
  <c r="R37" i="2"/>
  <c r="R38" i="2"/>
  <c r="G39" i="2"/>
  <c r="F51" i="4" s="1"/>
  <c r="R44" i="2"/>
  <c r="F39" i="2"/>
  <c r="E51" i="4" s="1"/>
  <c r="P42" i="12"/>
  <c r="O42" i="12"/>
  <c r="N42" i="12"/>
  <c r="M42" i="12"/>
  <c r="L42" i="12"/>
  <c r="K42" i="12"/>
  <c r="J42" i="12"/>
  <c r="I42" i="12"/>
  <c r="H42" i="12"/>
  <c r="G42" i="12"/>
  <c r="F42" i="12"/>
  <c r="E42" i="12"/>
  <c r="P38" i="12"/>
  <c r="O38" i="12"/>
  <c r="N38" i="12"/>
  <c r="M38" i="12"/>
  <c r="L38" i="12"/>
  <c r="K38" i="12"/>
  <c r="J38" i="12"/>
  <c r="I38" i="12"/>
  <c r="H38" i="12"/>
  <c r="G38" i="12"/>
  <c r="F38" i="12"/>
  <c r="E38" i="12"/>
  <c r="P37" i="12"/>
  <c r="O37" i="12"/>
  <c r="N37" i="12"/>
  <c r="M37" i="12"/>
  <c r="L37" i="12"/>
  <c r="K37" i="12"/>
  <c r="J37" i="12"/>
  <c r="I37" i="12"/>
  <c r="H37" i="12"/>
  <c r="G37" i="12"/>
  <c r="F37" i="12"/>
  <c r="E37" i="12"/>
  <c r="Q34" i="12"/>
  <c r="S34" i="12" s="1"/>
  <c r="P35" i="12"/>
  <c r="O35" i="12"/>
  <c r="N35" i="12"/>
  <c r="M35" i="12"/>
  <c r="L35" i="12"/>
  <c r="K35" i="12"/>
  <c r="J35" i="12"/>
  <c r="I35" i="12"/>
  <c r="H35" i="12"/>
  <c r="G35" i="12"/>
  <c r="F35" i="12"/>
  <c r="Q32" i="12"/>
  <c r="S32" i="12" s="1"/>
  <c r="Q31" i="12"/>
  <c r="S31" i="12" s="1"/>
  <c r="P30" i="12"/>
  <c r="O30" i="12"/>
  <c r="N30" i="12"/>
  <c r="M30" i="12"/>
  <c r="L30" i="12"/>
  <c r="K30" i="12"/>
  <c r="J30" i="12"/>
  <c r="I30" i="12"/>
  <c r="H30" i="12"/>
  <c r="G30" i="12"/>
  <c r="F30" i="12"/>
  <c r="E30" i="12"/>
  <c r="P29" i="12"/>
  <c r="O29" i="12"/>
  <c r="N29" i="12"/>
  <c r="M29" i="12"/>
  <c r="L29" i="12"/>
  <c r="K29" i="12"/>
  <c r="J29" i="12"/>
  <c r="I29" i="12"/>
  <c r="H29" i="12"/>
  <c r="G29" i="12"/>
  <c r="F29" i="12"/>
  <c r="E29" i="12"/>
  <c r="Q28" i="12"/>
  <c r="S28" i="12" s="1"/>
  <c r="Q27" i="12"/>
  <c r="S27" i="12" s="1"/>
  <c r="Q24" i="12"/>
  <c r="S24" i="12" s="1"/>
  <c r="P23" i="12"/>
  <c r="O23" i="12"/>
  <c r="N23" i="12"/>
  <c r="M23" i="12"/>
  <c r="L23" i="12"/>
  <c r="K23" i="12"/>
  <c r="J23" i="12"/>
  <c r="I23" i="12"/>
  <c r="H23" i="12"/>
  <c r="G23" i="12"/>
  <c r="F23" i="12"/>
  <c r="E23" i="12"/>
  <c r="Q22" i="12"/>
  <c r="S22" i="12" s="1"/>
  <c r="Q21" i="12"/>
  <c r="S21" i="12" s="1"/>
  <c r="P20" i="12"/>
  <c r="O20" i="12"/>
  <c r="N20" i="12"/>
  <c r="M20" i="12"/>
  <c r="L20" i="12"/>
  <c r="K20" i="12"/>
  <c r="J20" i="12"/>
  <c r="I20" i="12"/>
  <c r="H20" i="12"/>
  <c r="G20" i="12"/>
  <c r="F20" i="12"/>
  <c r="E20" i="12"/>
  <c r="P19" i="12"/>
  <c r="O19" i="12"/>
  <c r="N19" i="12"/>
  <c r="M19" i="12"/>
  <c r="L19" i="12"/>
  <c r="K19" i="12"/>
  <c r="J19" i="12"/>
  <c r="I19" i="12"/>
  <c r="H19" i="12"/>
  <c r="G19" i="12"/>
  <c r="F19" i="12"/>
  <c r="E19" i="12"/>
  <c r="Q18" i="12"/>
  <c r="S18" i="12" s="1"/>
  <c r="Q17" i="12"/>
  <c r="S17" i="12" s="1"/>
  <c r="Q14" i="12"/>
  <c r="S14" i="12" s="1"/>
  <c r="P13" i="12"/>
  <c r="O13" i="12"/>
  <c r="N13" i="12"/>
  <c r="M13" i="12"/>
  <c r="L13" i="12"/>
  <c r="K13" i="12"/>
  <c r="J13" i="12"/>
  <c r="I13" i="12"/>
  <c r="H13" i="12"/>
  <c r="G13" i="12"/>
  <c r="F13" i="12"/>
  <c r="E13" i="12"/>
  <c r="Q12" i="12"/>
  <c r="S12" i="12" s="1"/>
  <c r="Q11" i="12"/>
  <c r="S11" i="12" s="1"/>
  <c r="P10" i="12"/>
  <c r="O10" i="12"/>
  <c r="N10" i="12"/>
  <c r="M10" i="12"/>
  <c r="L10" i="12"/>
  <c r="K10" i="12"/>
  <c r="J10" i="12"/>
  <c r="I10" i="12"/>
  <c r="H10" i="12"/>
  <c r="G10" i="12"/>
  <c r="F10" i="12"/>
  <c r="E10" i="12"/>
  <c r="P9" i="12"/>
  <c r="O9" i="12"/>
  <c r="N9" i="12"/>
  <c r="M9" i="12"/>
  <c r="L9" i="12"/>
  <c r="K9" i="12"/>
  <c r="J9" i="12"/>
  <c r="I9" i="12"/>
  <c r="H9" i="12"/>
  <c r="G9" i="12"/>
  <c r="F9" i="12"/>
  <c r="E9" i="12"/>
  <c r="Q8" i="12"/>
  <c r="S8" i="12" s="1"/>
  <c r="Q7" i="12"/>
  <c r="S7" i="12" s="1"/>
  <c r="Q21" i="2"/>
  <c r="P21" i="2"/>
  <c r="O21" i="2"/>
  <c r="N21" i="2"/>
  <c r="M21" i="2"/>
  <c r="L21" i="2"/>
  <c r="K21" i="2"/>
  <c r="J21" i="2"/>
  <c r="I21" i="2"/>
  <c r="H21" i="2"/>
  <c r="G21" i="2"/>
  <c r="Q20" i="2"/>
  <c r="P20" i="2"/>
  <c r="O20" i="2"/>
  <c r="N20" i="2"/>
  <c r="M20" i="2"/>
  <c r="L20" i="2"/>
  <c r="K20" i="2"/>
  <c r="J20" i="2"/>
  <c r="I20" i="2"/>
  <c r="H20" i="2"/>
  <c r="G20" i="2"/>
  <c r="Q19" i="2"/>
  <c r="P19" i="2"/>
  <c r="O19" i="2"/>
  <c r="N19" i="2"/>
  <c r="M19" i="2"/>
  <c r="L19" i="2"/>
  <c r="K19" i="2"/>
  <c r="J19" i="2"/>
  <c r="I19" i="2"/>
  <c r="H19" i="2"/>
  <c r="G19" i="2"/>
  <c r="F21" i="2"/>
  <c r="F20" i="2"/>
  <c r="F19" i="2"/>
  <c r="Q17" i="2"/>
  <c r="P17" i="2"/>
  <c r="O17" i="2"/>
  <c r="N17" i="2"/>
  <c r="M17" i="2"/>
  <c r="L17" i="2"/>
  <c r="K17" i="2"/>
  <c r="J17" i="2"/>
  <c r="I17" i="2"/>
  <c r="H17" i="2"/>
  <c r="G17" i="2"/>
  <c r="Q16" i="2"/>
  <c r="P16" i="2"/>
  <c r="O16" i="2"/>
  <c r="N16" i="2"/>
  <c r="M16" i="2"/>
  <c r="L16" i="2"/>
  <c r="K16" i="2"/>
  <c r="J16" i="2"/>
  <c r="I16" i="2"/>
  <c r="H16" i="2"/>
  <c r="G16" i="2"/>
  <c r="Q15" i="2"/>
  <c r="P15" i="2"/>
  <c r="O15" i="2"/>
  <c r="N15" i="2"/>
  <c r="M15" i="2"/>
  <c r="L15" i="2"/>
  <c r="K15" i="2"/>
  <c r="J15" i="2"/>
  <c r="I15" i="2"/>
  <c r="H15" i="2"/>
  <c r="G15" i="2"/>
  <c r="F17" i="2"/>
  <c r="F16" i="2"/>
  <c r="F15" i="2"/>
  <c r="Q11" i="2"/>
  <c r="P11" i="2"/>
  <c r="O11" i="2"/>
  <c r="N11" i="2"/>
  <c r="M11" i="2"/>
  <c r="L11" i="2"/>
  <c r="K11" i="2"/>
  <c r="J11" i="2"/>
  <c r="I11" i="2"/>
  <c r="H11" i="2"/>
  <c r="G11" i="2"/>
  <c r="Q26" i="2"/>
  <c r="P23" i="4" s="1"/>
  <c r="P26" i="2"/>
  <c r="O23" i="4" s="1"/>
  <c r="O26" i="2"/>
  <c r="N23" i="4" s="1"/>
  <c r="N26" i="2"/>
  <c r="M23" i="4" s="1"/>
  <c r="M26" i="2"/>
  <c r="L23" i="4" s="1"/>
  <c r="L26" i="2"/>
  <c r="K23" i="4" s="1"/>
  <c r="K26" i="2"/>
  <c r="J23" i="4" s="1"/>
  <c r="J26" i="2"/>
  <c r="I23" i="4" s="1"/>
  <c r="I26" i="2"/>
  <c r="H23" i="4" s="1"/>
  <c r="H26" i="2"/>
  <c r="G23" i="4" s="1"/>
  <c r="G26" i="2"/>
  <c r="F23" i="4" s="1"/>
  <c r="F26" i="2"/>
  <c r="E23" i="4" s="1"/>
  <c r="F11" i="2"/>
  <c r="R29" i="2"/>
  <c r="R25" i="2"/>
  <c r="R24" i="2"/>
  <c r="R23" i="2"/>
  <c r="Q9" i="2"/>
  <c r="P9" i="2"/>
  <c r="O9" i="2"/>
  <c r="N9" i="2"/>
  <c r="M9" i="2"/>
  <c r="L9" i="2"/>
  <c r="K9" i="2"/>
  <c r="J9" i="2"/>
  <c r="I9" i="2"/>
  <c r="H9" i="2"/>
  <c r="G9" i="2"/>
  <c r="Q8" i="2"/>
  <c r="P8" i="2"/>
  <c r="O8" i="2"/>
  <c r="N8" i="2"/>
  <c r="M8" i="2"/>
  <c r="L8" i="2"/>
  <c r="K8" i="2"/>
  <c r="J8" i="2"/>
  <c r="I8" i="2"/>
  <c r="H8" i="2"/>
  <c r="G8" i="2"/>
  <c r="Q7" i="2"/>
  <c r="P7" i="2"/>
  <c r="O7" i="2"/>
  <c r="N7" i="2"/>
  <c r="M7" i="2"/>
  <c r="L7" i="2"/>
  <c r="K7" i="2"/>
  <c r="J7" i="2"/>
  <c r="I7" i="2"/>
  <c r="H7" i="2"/>
  <c r="G7" i="2"/>
  <c r="F9" i="2"/>
  <c r="F8" i="2"/>
  <c r="F7" i="2"/>
  <c r="Q5" i="2"/>
  <c r="P5" i="2"/>
  <c r="O5" i="2"/>
  <c r="N5" i="2"/>
  <c r="M5" i="2"/>
  <c r="L5" i="2"/>
  <c r="K5" i="2"/>
  <c r="J5" i="2"/>
  <c r="I5" i="2"/>
  <c r="H5" i="2"/>
  <c r="G5" i="2"/>
  <c r="Q4" i="2"/>
  <c r="P4" i="2"/>
  <c r="O4" i="2"/>
  <c r="N4" i="2"/>
  <c r="M4" i="2"/>
  <c r="L4" i="2"/>
  <c r="K4" i="2"/>
  <c r="J4" i="2"/>
  <c r="I4" i="2"/>
  <c r="H4" i="2"/>
  <c r="G4" i="2"/>
  <c r="F5" i="2"/>
  <c r="F4" i="2"/>
  <c r="Q3" i="2"/>
  <c r="P3" i="2"/>
  <c r="O3" i="2"/>
  <c r="N3" i="2"/>
  <c r="M3" i="2"/>
  <c r="L3" i="2"/>
  <c r="K3" i="2"/>
  <c r="J3" i="2"/>
  <c r="I3" i="2"/>
  <c r="H3" i="2"/>
  <c r="G3" i="2"/>
  <c r="F3" i="2"/>
  <c r="P42" i="10"/>
  <c r="O42" i="10"/>
  <c r="N42" i="10"/>
  <c r="M42" i="10"/>
  <c r="L42" i="10"/>
  <c r="K42" i="10"/>
  <c r="P38" i="10"/>
  <c r="O38" i="10"/>
  <c r="N38" i="10"/>
  <c r="M38" i="10"/>
  <c r="L38" i="10"/>
  <c r="K38" i="10"/>
  <c r="J38" i="10"/>
  <c r="I38" i="10"/>
  <c r="H38" i="10"/>
  <c r="G38" i="10"/>
  <c r="F38" i="10"/>
  <c r="E38" i="10"/>
  <c r="P37" i="10"/>
  <c r="O37" i="10"/>
  <c r="N37" i="10"/>
  <c r="M37" i="10"/>
  <c r="L37" i="10"/>
  <c r="K37" i="10"/>
  <c r="J37" i="10"/>
  <c r="I37" i="10"/>
  <c r="H37" i="10"/>
  <c r="G37" i="10"/>
  <c r="F37" i="10"/>
  <c r="E37" i="10"/>
  <c r="P33" i="10"/>
  <c r="O33" i="10"/>
  <c r="N33" i="10"/>
  <c r="M33" i="10"/>
  <c r="L33" i="10"/>
  <c r="K33" i="10"/>
  <c r="J33" i="10"/>
  <c r="I33" i="10"/>
  <c r="H33" i="10"/>
  <c r="G33" i="10"/>
  <c r="G35" i="10" s="1"/>
  <c r="F33" i="10"/>
  <c r="F35" i="10" s="1"/>
  <c r="E33" i="10"/>
  <c r="Q31" i="10"/>
  <c r="S31" i="10" s="1"/>
  <c r="P30" i="10"/>
  <c r="O30" i="10"/>
  <c r="N30" i="10"/>
  <c r="M30" i="10"/>
  <c r="L30" i="10"/>
  <c r="K30" i="10"/>
  <c r="J30" i="10"/>
  <c r="I30" i="10"/>
  <c r="H30" i="10"/>
  <c r="G30" i="10"/>
  <c r="F30" i="10"/>
  <c r="E30" i="10"/>
  <c r="P29" i="10"/>
  <c r="O29" i="10"/>
  <c r="N29" i="10"/>
  <c r="M29" i="10"/>
  <c r="L29" i="10"/>
  <c r="K29" i="10"/>
  <c r="J29" i="10"/>
  <c r="I29" i="10"/>
  <c r="H29" i="10"/>
  <c r="G29" i="10"/>
  <c r="F29" i="10"/>
  <c r="E29" i="10"/>
  <c r="Q28" i="10"/>
  <c r="S28" i="10" s="1"/>
  <c r="Q27" i="10"/>
  <c r="S27" i="10" s="1"/>
  <c r="Q22" i="10"/>
  <c r="S22" i="10" s="1"/>
  <c r="P23" i="10"/>
  <c r="O23" i="10"/>
  <c r="N23" i="10"/>
  <c r="M23" i="10"/>
  <c r="L23" i="10"/>
  <c r="K23" i="10"/>
  <c r="J23" i="10"/>
  <c r="I23" i="10"/>
  <c r="H23" i="10"/>
  <c r="G23" i="10"/>
  <c r="F23" i="10"/>
  <c r="E23" i="10"/>
  <c r="Q21" i="10"/>
  <c r="S21" i="10" s="1"/>
  <c r="P20" i="10"/>
  <c r="O20" i="10"/>
  <c r="N20" i="10"/>
  <c r="M20" i="10"/>
  <c r="L20" i="10"/>
  <c r="K20" i="10"/>
  <c r="J20" i="10"/>
  <c r="I20" i="10"/>
  <c r="H20" i="10"/>
  <c r="G20" i="10"/>
  <c r="F20" i="10"/>
  <c r="E20" i="10"/>
  <c r="P19" i="10"/>
  <c r="O19" i="10"/>
  <c r="N19" i="10"/>
  <c r="M19" i="10"/>
  <c r="L19" i="10"/>
  <c r="K19" i="10"/>
  <c r="J19" i="10"/>
  <c r="I19" i="10"/>
  <c r="H19" i="10"/>
  <c r="G19" i="10"/>
  <c r="F19" i="10"/>
  <c r="E19" i="10"/>
  <c r="Q18" i="10"/>
  <c r="S18" i="10" s="1"/>
  <c r="Q17" i="10"/>
  <c r="S17" i="10" s="1"/>
  <c r="P13" i="10"/>
  <c r="P15" i="10" s="1"/>
  <c r="O13" i="10"/>
  <c r="O15" i="10" s="1"/>
  <c r="N13" i="10"/>
  <c r="N15" i="10" s="1"/>
  <c r="M13" i="10"/>
  <c r="L13" i="10"/>
  <c r="K13" i="10"/>
  <c r="J13" i="10"/>
  <c r="I13" i="10"/>
  <c r="H13" i="10"/>
  <c r="G13" i="10"/>
  <c r="F13" i="10"/>
  <c r="E13" i="10"/>
  <c r="Q11" i="10"/>
  <c r="S11" i="10" s="1"/>
  <c r="P10" i="10"/>
  <c r="O10" i="10"/>
  <c r="N10" i="10"/>
  <c r="M10" i="10"/>
  <c r="L10" i="10"/>
  <c r="K10" i="10"/>
  <c r="J10" i="10"/>
  <c r="I10" i="10"/>
  <c r="H10" i="10"/>
  <c r="G10" i="10"/>
  <c r="F10" i="10"/>
  <c r="E10" i="10"/>
  <c r="P9" i="10"/>
  <c r="O9" i="10"/>
  <c r="N9" i="10"/>
  <c r="M9" i="10"/>
  <c r="L9" i="10"/>
  <c r="K9" i="10"/>
  <c r="J9" i="10"/>
  <c r="I9" i="10"/>
  <c r="H9" i="10"/>
  <c r="G9" i="10"/>
  <c r="F9" i="10"/>
  <c r="E9" i="10"/>
  <c r="Q8" i="10"/>
  <c r="S8" i="10" s="1"/>
  <c r="Q7" i="10"/>
  <c r="S7" i="10" s="1"/>
  <c r="O55" i="4" l="1"/>
  <c r="N55" i="4"/>
  <c r="J55" i="4"/>
  <c r="E55" i="4"/>
  <c r="E56" i="4" s="1"/>
  <c r="K55" i="4"/>
  <c r="F53" i="4"/>
  <c r="M55" i="4"/>
  <c r="M53" i="4"/>
  <c r="L55" i="4"/>
  <c r="L53" i="4"/>
  <c r="I55" i="4"/>
  <c r="P55" i="4"/>
  <c r="H53" i="4"/>
  <c r="Q30" i="2"/>
  <c r="P27" i="4" s="1"/>
  <c r="I30" i="2"/>
  <c r="H27" i="4" s="1"/>
  <c r="M30" i="2"/>
  <c r="L27" i="4" s="1"/>
  <c r="O30" i="2"/>
  <c r="N27" i="4" s="1"/>
  <c r="K30" i="2"/>
  <c r="J27" i="4" s="1"/>
  <c r="L30" i="2"/>
  <c r="K27" i="4" s="1"/>
  <c r="N30" i="2"/>
  <c r="M27" i="4" s="1"/>
  <c r="Q23" i="4"/>
  <c r="E25" i="4"/>
  <c r="E26" i="4" s="1"/>
  <c r="J22" i="2"/>
  <c r="I19" i="4" s="1"/>
  <c r="F18" i="2"/>
  <c r="E15" i="4" s="1"/>
  <c r="N56" i="4"/>
  <c r="M56" i="4"/>
  <c r="O56" i="4"/>
  <c r="L56" i="4"/>
  <c r="I56" i="4"/>
  <c r="P56" i="4"/>
  <c r="H56" i="4"/>
  <c r="H55" i="4"/>
  <c r="J56" i="4"/>
  <c r="K56" i="4"/>
  <c r="L29" i="4"/>
  <c r="G29" i="4"/>
  <c r="H29" i="4"/>
  <c r="N29" i="4"/>
  <c r="O29" i="4"/>
  <c r="K28" i="4"/>
  <c r="P29" i="4"/>
  <c r="I28" i="4"/>
  <c r="E28" i="4"/>
  <c r="M29" i="4"/>
  <c r="G39" i="10"/>
  <c r="Q51" i="4"/>
  <c r="H30" i="2"/>
  <c r="G27" i="4" s="1"/>
  <c r="K18" i="2"/>
  <c r="J15" i="4" s="1"/>
  <c r="O22" i="2"/>
  <c r="N19" i="4" s="1"/>
  <c r="J30" i="2"/>
  <c r="I27" i="4" s="1"/>
  <c r="P39" i="10"/>
  <c r="L10" i="2"/>
  <c r="K7" i="4" s="1"/>
  <c r="K9" i="4" s="1"/>
  <c r="E26" i="10"/>
  <c r="P30" i="2"/>
  <c r="O27" i="4" s="1"/>
  <c r="F30" i="2"/>
  <c r="E27" i="4" s="1"/>
  <c r="G30" i="2"/>
  <c r="F27" i="4" s="1"/>
  <c r="F29" i="4" s="1"/>
  <c r="Q19" i="12"/>
  <c r="J39" i="10"/>
  <c r="F40" i="10"/>
  <c r="M39" i="10"/>
  <c r="I22" i="2"/>
  <c r="H19" i="4" s="1"/>
  <c r="F26" i="10"/>
  <c r="H36" i="10"/>
  <c r="O39" i="10"/>
  <c r="F6" i="2"/>
  <c r="E3" i="4" s="1"/>
  <c r="E5" i="4" s="1"/>
  <c r="E6" i="4" s="1"/>
  <c r="N6" i="2"/>
  <c r="M3" i="4" s="1"/>
  <c r="K22" i="2"/>
  <c r="J19" i="4" s="1"/>
  <c r="H22" i="2"/>
  <c r="G19" i="4" s="1"/>
  <c r="M39" i="12"/>
  <c r="O15" i="12"/>
  <c r="P60" i="2"/>
  <c r="Q9" i="10"/>
  <c r="K41" i="10"/>
  <c r="K43" i="10" s="1"/>
  <c r="L40" i="2"/>
  <c r="O26" i="10"/>
  <c r="H41" i="2"/>
  <c r="O25" i="10"/>
  <c r="P41" i="2"/>
  <c r="I42" i="2"/>
  <c r="P35" i="10"/>
  <c r="Q42" i="2"/>
  <c r="H39" i="10"/>
  <c r="M10" i="2"/>
  <c r="L7" i="4" s="1"/>
  <c r="L9" i="4" s="1"/>
  <c r="R27" i="2"/>
  <c r="R30" i="2" s="1"/>
  <c r="I60" i="2"/>
  <c r="P15" i="12"/>
  <c r="Q60" i="2"/>
  <c r="F25" i="12"/>
  <c r="G61" i="2"/>
  <c r="O61" i="2"/>
  <c r="N61" i="2"/>
  <c r="Q41" i="2"/>
  <c r="J36" i="10"/>
  <c r="J42" i="2"/>
  <c r="P36" i="10"/>
  <c r="I39" i="10"/>
  <c r="Q38" i="10"/>
  <c r="S38" i="10" s="1"/>
  <c r="R28" i="2"/>
  <c r="I15" i="12"/>
  <c r="J60" i="2"/>
  <c r="G25" i="12"/>
  <c r="H61" i="2"/>
  <c r="P61" i="2"/>
  <c r="G41" i="2"/>
  <c r="O35" i="10"/>
  <c r="P42" i="2"/>
  <c r="L41" i="10"/>
  <c r="L43" i="10" s="1"/>
  <c r="M40" i="2"/>
  <c r="H25" i="10"/>
  <c r="I41" i="2"/>
  <c r="Q13" i="10"/>
  <c r="S13" i="10" s="1"/>
  <c r="F40" i="2"/>
  <c r="M41" i="10"/>
  <c r="M43" i="10" s="1"/>
  <c r="N40" i="2"/>
  <c r="I25" i="10"/>
  <c r="J41" i="2"/>
  <c r="N26" i="10"/>
  <c r="Q29" i="10"/>
  <c r="J35" i="10"/>
  <c r="K42" i="2"/>
  <c r="J15" i="12"/>
  <c r="K60" i="2"/>
  <c r="I61" i="2"/>
  <c r="Q61" i="2"/>
  <c r="H60" i="2"/>
  <c r="F26" i="12"/>
  <c r="F61" i="2"/>
  <c r="G40" i="2"/>
  <c r="O40" i="2"/>
  <c r="Q19" i="10"/>
  <c r="J25" i="10"/>
  <c r="K41" i="2"/>
  <c r="Q24" i="10"/>
  <c r="S24" i="10" s="1"/>
  <c r="K35" i="10"/>
  <c r="L42" i="2"/>
  <c r="K39" i="10"/>
  <c r="L6" i="2"/>
  <c r="K3" i="4" s="1"/>
  <c r="K5" i="4" s="1"/>
  <c r="P10" i="2"/>
  <c r="O7" i="4" s="1"/>
  <c r="O9" i="4" s="1"/>
  <c r="K15" i="12"/>
  <c r="L60" i="2"/>
  <c r="I25" i="12"/>
  <c r="J61" i="2"/>
  <c r="R30" i="15"/>
  <c r="T3" i="15" s="1"/>
  <c r="G41" i="10"/>
  <c r="H40" i="2"/>
  <c r="P40" i="2"/>
  <c r="K25" i="10"/>
  <c r="L41" i="2"/>
  <c r="E25" i="10"/>
  <c r="Q32" i="10"/>
  <c r="S32" i="10" s="1"/>
  <c r="L35" i="10"/>
  <c r="M42" i="2"/>
  <c r="H35" i="10"/>
  <c r="L39" i="10"/>
  <c r="N41" i="10"/>
  <c r="N43" i="10" s="1"/>
  <c r="M6" i="2"/>
  <c r="L3" i="4" s="1"/>
  <c r="Q10" i="2"/>
  <c r="P7" i="4" s="1"/>
  <c r="P9" i="4" s="1"/>
  <c r="O18" i="2"/>
  <c r="N15" i="4" s="1"/>
  <c r="L15" i="12"/>
  <c r="M60" i="2"/>
  <c r="J25" i="12"/>
  <c r="K61" i="2"/>
  <c r="H25" i="12"/>
  <c r="H42" i="2"/>
  <c r="G36" i="10"/>
  <c r="Q40" i="2"/>
  <c r="L25" i="10"/>
  <c r="M41" i="2"/>
  <c r="M35" i="10"/>
  <c r="N42" i="2"/>
  <c r="O41" i="10"/>
  <c r="O43" i="10" s="1"/>
  <c r="M15" i="12"/>
  <c r="N60" i="2"/>
  <c r="M25" i="12"/>
  <c r="J41" i="10"/>
  <c r="K40" i="2"/>
  <c r="N25" i="10"/>
  <c r="O41" i="2"/>
  <c r="H41" i="10"/>
  <c r="I40" i="2"/>
  <c r="F25" i="10"/>
  <c r="M36" i="10"/>
  <c r="F42" i="2"/>
  <c r="E36" i="10"/>
  <c r="F22" i="2"/>
  <c r="E19" i="4" s="1"/>
  <c r="E16" i="12"/>
  <c r="F60" i="2"/>
  <c r="K25" i="12"/>
  <c r="L61" i="2"/>
  <c r="I41" i="10"/>
  <c r="J40" i="2"/>
  <c r="Q23" i="10"/>
  <c r="S23" i="10" s="1"/>
  <c r="F41" i="2"/>
  <c r="M25" i="10"/>
  <c r="N41" i="2"/>
  <c r="P25" i="10"/>
  <c r="G42" i="2"/>
  <c r="N35" i="10"/>
  <c r="O42" i="2"/>
  <c r="F36" i="10"/>
  <c r="F39" i="10"/>
  <c r="N39" i="10"/>
  <c r="P41" i="10"/>
  <c r="P43" i="10" s="1"/>
  <c r="G60" i="2"/>
  <c r="N15" i="12"/>
  <c r="O60" i="2"/>
  <c r="M61" i="2"/>
  <c r="Q29" i="12"/>
  <c r="I39" i="12"/>
  <c r="K14" i="2"/>
  <c r="J11" i="4" s="1"/>
  <c r="J13" i="4" s="1"/>
  <c r="O6" i="2"/>
  <c r="N3" i="4" s="1"/>
  <c r="N5" i="4" s="1"/>
  <c r="H6" i="2"/>
  <c r="G3" i="4" s="1"/>
  <c r="G53" i="4" s="1"/>
  <c r="P6" i="2"/>
  <c r="O3" i="4" s="1"/>
  <c r="O5" i="4" s="1"/>
  <c r="I6" i="2"/>
  <c r="H3" i="4" s="1"/>
  <c r="G6" i="2"/>
  <c r="F3" i="4" s="1"/>
  <c r="Q6" i="2"/>
  <c r="P3" i="4" s="1"/>
  <c r="P5" i="4" s="1"/>
  <c r="J14" i="2"/>
  <c r="I11" i="4" s="1"/>
  <c r="I13" i="4" s="1"/>
  <c r="J18" i="2"/>
  <c r="I15" i="4" s="1"/>
  <c r="R39" i="2"/>
  <c r="Q14" i="2"/>
  <c r="P11" i="4" s="1"/>
  <c r="P13" i="4" s="1"/>
  <c r="I18" i="2"/>
  <c r="H15" i="4" s="1"/>
  <c r="J6" i="2"/>
  <c r="I3" i="4" s="1"/>
  <c r="I5" i="4" s="1"/>
  <c r="K6" i="2"/>
  <c r="J3" i="4" s="1"/>
  <c r="J5" i="4" s="1"/>
  <c r="K10" i="2"/>
  <c r="J7" i="4" s="1"/>
  <c r="J9" i="4" s="1"/>
  <c r="G14" i="2"/>
  <c r="F11" i="4" s="1"/>
  <c r="F13" i="4" s="1"/>
  <c r="H14" i="2"/>
  <c r="G11" i="4" s="1"/>
  <c r="G13" i="4" s="1"/>
  <c r="N10" i="2"/>
  <c r="M7" i="4" s="1"/>
  <c r="M9" i="4" s="1"/>
  <c r="F14" i="2"/>
  <c r="E11" i="4" s="1"/>
  <c r="I14" i="2"/>
  <c r="H11" i="4" s="1"/>
  <c r="H13" i="4" s="1"/>
  <c r="O10" i="2"/>
  <c r="N7" i="4" s="1"/>
  <c r="N9" i="4" s="1"/>
  <c r="I10" i="2"/>
  <c r="H7" i="4" s="1"/>
  <c r="H9" i="4" s="1"/>
  <c r="J10" i="2"/>
  <c r="I7" i="4" s="1"/>
  <c r="I9" i="4" s="1"/>
  <c r="L18" i="2"/>
  <c r="K15" i="4" s="1"/>
  <c r="L22" i="2"/>
  <c r="K19" i="4" s="1"/>
  <c r="R26" i="2"/>
  <c r="M18" i="2"/>
  <c r="L15" i="4" s="1"/>
  <c r="L14" i="2"/>
  <c r="K11" i="4" s="1"/>
  <c r="K13" i="4" s="1"/>
  <c r="M22" i="2"/>
  <c r="L19" i="4" s="1"/>
  <c r="G10" i="2"/>
  <c r="F7" i="4" s="1"/>
  <c r="N18" i="2"/>
  <c r="M15" i="4" s="1"/>
  <c r="N22" i="2"/>
  <c r="M19" i="4" s="1"/>
  <c r="H10" i="2"/>
  <c r="G7" i="4" s="1"/>
  <c r="M14" i="2"/>
  <c r="L11" i="4" s="1"/>
  <c r="L13" i="4" s="1"/>
  <c r="O14" i="2"/>
  <c r="N11" i="4" s="1"/>
  <c r="N13" i="4" s="1"/>
  <c r="P14" i="2"/>
  <c r="O11" i="4" s="1"/>
  <c r="O13" i="4" s="1"/>
  <c r="P18" i="2"/>
  <c r="O15" i="4" s="1"/>
  <c r="Q18" i="2"/>
  <c r="P15" i="4" s="1"/>
  <c r="P17" i="4" s="1"/>
  <c r="R17" i="2"/>
  <c r="R21" i="2"/>
  <c r="R16" i="2"/>
  <c r="R3" i="2"/>
  <c r="R4" i="2"/>
  <c r="R7" i="2"/>
  <c r="G18" i="2"/>
  <c r="F15" i="4" s="1"/>
  <c r="F17" i="4" s="1"/>
  <c r="R19" i="2"/>
  <c r="R5" i="2"/>
  <c r="N14" i="2"/>
  <c r="M11" i="4" s="1"/>
  <c r="M13" i="4" s="1"/>
  <c r="P22" i="2"/>
  <c r="O19" i="4" s="1"/>
  <c r="Q22" i="2"/>
  <c r="P19" i="4" s="1"/>
  <c r="F10" i="2"/>
  <c r="E7" i="4" s="1"/>
  <c r="R8" i="2"/>
  <c r="H18" i="2"/>
  <c r="G15" i="4" s="1"/>
  <c r="R9" i="2"/>
  <c r="G22" i="2"/>
  <c r="F19" i="4" s="1"/>
  <c r="K36" i="12"/>
  <c r="P41" i="12"/>
  <c r="P43" i="12" s="1"/>
  <c r="G41" i="12"/>
  <c r="G43" i="12" s="1"/>
  <c r="H41" i="12"/>
  <c r="H43" i="12" s="1"/>
  <c r="I40" i="12"/>
  <c r="G39" i="12"/>
  <c r="J26" i="12"/>
  <c r="K26" i="12"/>
  <c r="G26" i="12"/>
  <c r="H26" i="12"/>
  <c r="I26" i="12"/>
  <c r="K39" i="12"/>
  <c r="H15" i="12"/>
  <c r="L39" i="12"/>
  <c r="F39" i="12"/>
  <c r="H40" i="12"/>
  <c r="H39" i="12"/>
  <c r="J39" i="12"/>
  <c r="M41" i="12"/>
  <c r="M43" i="12" s="1"/>
  <c r="L41" i="12"/>
  <c r="L43" i="12" s="1"/>
  <c r="P39" i="12"/>
  <c r="O16" i="12"/>
  <c r="G40" i="12"/>
  <c r="Q9" i="12"/>
  <c r="E15" i="12"/>
  <c r="O41" i="12"/>
  <c r="O43" i="12" s="1"/>
  <c r="O25" i="12"/>
  <c r="J40" i="12"/>
  <c r="Q37" i="12"/>
  <c r="S37" i="12" s="1"/>
  <c r="L36" i="12"/>
  <c r="K40" i="12"/>
  <c r="F16" i="12"/>
  <c r="M36" i="12"/>
  <c r="N39" i="12"/>
  <c r="L40" i="12"/>
  <c r="G16" i="12"/>
  <c r="N36" i="12"/>
  <c r="O39" i="12"/>
  <c r="H16" i="12"/>
  <c r="O36" i="12"/>
  <c r="I41" i="12"/>
  <c r="I43" i="12" s="1"/>
  <c r="N16" i="12"/>
  <c r="Q42" i="12"/>
  <c r="S42" i="12" s="1"/>
  <c r="M26" i="12"/>
  <c r="L26" i="12"/>
  <c r="L25" i="12"/>
  <c r="J36" i="12"/>
  <c r="I36" i="12"/>
  <c r="H36" i="12"/>
  <c r="G36" i="12"/>
  <c r="F36" i="12"/>
  <c r="E36" i="12"/>
  <c r="P36" i="12"/>
  <c r="E35" i="12"/>
  <c r="Q33" i="12"/>
  <c r="S33" i="12" s="1"/>
  <c r="J41" i="12"/>
  <c r="J43" i="12" s="1"/>
  <c r="F41" i="12"/>
  <c r="F43" i="12" s="1"/>
  <c r="M16" i="12"/>
  <c r="L16" i="12"/>
  <c r="K16" i="12"/>
  <c r="J16" i="12"/>
  <c r="I16" i="12"/>
  <c r="P16" i="12"/>
  <c r="K41" i="12"/>
  <c r="K43" i="12" s="1"/>
  <c r="N41" i="12"/>
  <c r="N43" i="12" s="1"/>
  <c r="N25" i="12"/>
  <c r="N40" i="12"/>
  <c r="M40" i="12"/>
  <c r="F15" i="12"/>
  <c r="G15" i="12"/>
  <c r="Q23" i="12"/>
  <c r="S23" i="12" s="1"/>
  <c r="N26" i="12"/>
  <c r="Q38" i="12"/>
  <c r="S38" i="12" s="1"/>
  <c r="O40" i="12"/>
  <c r="P25" i="12"/>
  <c r="O26" i="12"/>
  <c r="E39" i="12"/>
  <c r="P40" i="12"/>
  <c r="E25" i="12"/>
  <c r="P26" i="12"/>
  <c r="E40" i="12"/>
  <c r="E41" i="12"/>
  <c r="E26" i="12"/>
  <c r="F40" i="12"/>
  <c r="Q13" i="12"/>
  <c r="S13" i="12" s="1"/>
  <c r="R20" i="2"/>
  <c r="R15" i="2"/>
  <c r="R11" i="2"/>
  <c r="G25" i="10"/>
  <c r="I35" i="10"/>
  <c r="E41" i="10"/>
  <c r="F41" i="10"/>
  <c r="I26" i="10"/>
  <c r="K15" i="10"/>
  <c r="L26" i="10"/>
  <c r="N36" i="10"/>
  <c r="K40" i="10"/>
  <c r="P26" i="10"/>
  <c r="O40" i="10"/>
  <c r="G40" i="10"/>
  <c r="Q33" i="10"/>
  <c r="S33" i="10" s="1"/>
  <c r="J40" i="10"/>
  <c r="L15" i="10"/>
  <c r="M26" i="10"/>
  <c r="Q34" i="10"/>
  <c r="S34" i="10" s="1"/>
  <c r="O36" i="10"/>
  <c r="L40" i="10"/>
  <c r="E39" i="10"/>
  <c r="P40" i="10"/>
  <c r="G26" i="10"/>
  <c r="H26" i="10"/>
  <c r="K36" i="10"/>
  <c r="H40" i="10"/>
  <c r="J26" i="10"/>
  <c r="L36" i="10"/>
  <c r="I40" i="10"/>
  <c r="K26" i="10"/>
  <c r="M15" i="10"/>
  <c r="E35" i="10"/>
  <c r="M40" i="10"/>
  <c r="N40" i="10"/>
  <c r="E40" i="10"/>
  <c r="I36" i="10"/>
  <c r="S37" i="10" l="1"/>
  <c r="T37" i="10"/>
  <c r="O53" i="4"/>
  <c r="N53" i="4"/>
  <c r="K53" i="4"/>
  <c r="E53" i="4"/>
  <c r="Q53" i="4"/>
  <c r="I53" i="4"/>
  <c r="J53" i="4"/>
  <c r="P53" i="4"/>
  <c r="F30" i="4"/>
  <c r="F21" i="4"/>
  <c r="F22" i="4"/>
  <c r="Q11" i="4"/>
  <c r="E13" i="4"/>
  <c r="E14" i="4" s="1"/>
  <c r="H14" i="4"/>
  <c r="G14" i="4"/>
  <c r="F14" i="4"/>
  <c r="P14" i="4"/>
  <c r="K14" i="4"/>
  <c r="N14" i="4"/>
  <c r="J14" i="4"/>
  <c r="O14" i="4"/>
  <c r="M14" i="4"/>
  <c r="I14" i="4"/>
  <c r="L14" i="4"/>
  <c r="Q27" i="4"/>
  <c r="Q19" i="4"/>
  <c r="E21" i="4"/>
  <c r="Q15" i="4"/>
  <c r="E17" i="4"/>
  <c r="E18" i="4" s="1"/>
  <c r="P18" i="4"/>
  <c r="F18" i="4"/>
  <c r="M35" i="4"/>
  <c r="M38" i="4" s="1"/>
  <c r="M5" i="4"/>
  <c r="L35" i="4"/>
  <c r="L38" i="4" s="1"/>
  <c r="L5" i="4"/>
  <c r="K6" i="4"/>
  <c r="M6" i="4"/>
  <c r="O6" i="4"/>
  <c r="N6" i="4"/>
  <c r="J6" i="4"/>
  <c r="I6" i="4"/>
  <c r="L6" i="4"/>
  <c r="P6" i="4"/>
  <c r="H5" i="4"/>
  <c r="H6" i="4"/>
  <c r="P35" i="4"/>
  <c r="P38" i="4" s="1"/>
  <c r="L10" i="4"/>
  <c r="K10" i="4"/>
  <c r="M10" i="4"/>
  <c r="I10" i="4"/>
  <c r="H10" i="4"/>
  <c r="N10" i="4"/>
  <c r="P10" i="4"/>
  <c r="O10" i="4"/>
  <c r="J10" i="4"/>
  <c r="P30" i="4"/>
  <c r="O30" i="4"/>
  <c r="N30" i="4"/>
  <c r="M30" i="4"/>
  <c r="L30" i="4"/>
  <c r="J30" i="4"/>
  <c r="I30" i="4"/>
  <c r="F35" i="4"/>
  <c r="F9" i="4"/>
  <c r="G35" i="4"/>
  <c r="G9" i="4"/>
  <c r="O35" i="4"/>
  <c r="O38" i="4" s="1"/>
  <c r="F10" i="4"/>
  <c r="G10" i="4"/>
  <c r="N35" i="4"/>
  <c r="N38" i="4" s="1"/>
  <c r="I35" i="4"/>
  <c r="I38" i="4" s="1"/>
  <c r="K30" i="4"/>
  <c r="G30" i="4"/>
  <c r="H30" i="4"/>
  <c r="Q28" i="4"/>
  <c r="I29" i="4"/>
  <c r="E29" i="4"/>
  <c r="E30" i="4" s="1"/>
  <c r="K29" i="4"/>
  <c r="Q43" i="2"/>
  <c r="P57" i="4" s="1"/>
  <c r="P59" i="4" s="1"/>
  <c r="J35" i="4"/>
  <c r="J38" i="4" s="1"/>
  <c r="K35" i="4"/>
  <c r="K38" i="4" s="1"/>
  <c r="E35" i="4"/>
  <c r="T15" i="4" s="1"/>
  <c r="T16" i="4" s="1"/>
  <c r="E9" i="4"/>
  <c r="E10" i="4" s="1"/>
  <c r="Q7" i="4"/>
  <c r="H35" i="4"/>
  <c r="Q3" i="4"/>
  <c r="G63" i="2"/>
  <c r="F87" i="4" s="1"/>
  <c r="O63" i="2"/>
  <c r="N87" i="4" s="1"/>
  <c r="Q39" i="10"/>
  <c r="P63" i="15"/>
  <c r="L63" i="2"/>
  <c r="K87" i="4" s="1"/>
  <c r="K63" i="2"/>
  <c r="J87" i="4" s="1"/>
  <c r="Q25" i="12"/>
  <c r="Q35" i="12"/>
  <c r="M63" i="15"/>
  <c r="G63" i="15"/>
  <c r="Q25" i="10"/>
  <c r="H63" i="2"/>
  <c r="G87" i="4" s="1"/>
  <c r="S41" i="10"/>
  <c r="R22" i="2"/>
  <c r="Q43" i="15"/>
  <c r="P58" i="4" s="1"/>
  <c r="P60" i="4" s="1"/>
  <c r="I43" i="2"/>
  <c r="H57" i="4" s="1"/>
  <c r="H59" i="4" s="1"/>
  <c r="P43" i="15"/>
  <c r="O58" i="4" s="1"/>
  <c r="O60" i="4" s="1"/>
  <c r="I63" i="15"/>
  <c r="H43" i="2"/>
  <c r="G57" i="4" s="1"/>
  <c r="G59" i="4" s="1"/>
  <c r="L63" i="15"/>
  <c r="G43" i="2"/>
  <c r="F57" i="4" s="1"/>
  <c r="F59" i="4" s="1"/>
  <c r="N63" i="2"/>
  <c r="M87" i="4" s="1"/>
  <c r="M43" i="15"/>
  <c r="L58" i="4" s="1"/>
  <c r="L60" i="4" s="1"/>
  <c r="N63" i="15"/>
  <c r="O63" i="15"/>
  <c r="O43" i="2"/>
  <c r="N57" i="4" s="1"/>
  <c r="N59" i="4" s="1"/>
  <c r="R42" i="2"/>
  <c r="R61" i="2"/>
  <c r="F43" i="2"/>
  <c r="E57" i="4" s="1"/>
  <c r="E59" i="4" s="1"/>
  <c r="R40" i="2"/>
  <c r="L43" i="2"/>
  <c r="K57" i="4" s="1"/>
  <c r="K59" i="4" s="1"/>
  <c r="R41" i="2"/>
  <c r="R42" i="15"/>
  <c r="M63" i="2"/>
  <c r="L87" i="4" s="1"/>
  <c r="R61" i="15"/>
  <c r="L43" i="15"/>
  <c r="K58" i="4" s="1"/>
  <c r="K60" i="4" s="1"/>
  <c r="K43" i="2"/>
  <c r="J57" i="4" s="1"/>
  <c r="J59" i="4" s="1"/>
  <c r="R60" i="2"/>
  <c r="F63" i="2"/>
  <c r="E87" i="4" s="1"/>
  <c r="P43" i="2"/>
  <c r="O57" i="4" s="1"/>
  <c r="O59" i="4" s="1"/>
  <c r="Q63" i="2"/>
  <c r="P87" i="4" s="1"/>
  <c r="K63" i="15"/>
  <c r="R10" i="2"/>
  <c r="T9" i="2" s="1"/>
  <c r="F63" i="15"/>
  <c r="R60" i="15"/>
  <c r="O43" i="15"/>
  <c r="N58" i="4" s="1"/>
  <c r="N60" i="4" s="1"/>
  <c r="H63" i="15"/>
  <c r="J63" i="2"/>
  <c r="I87" i="4" s="1"/>
  <c r="Q63" i="15"/>
  <c r="P63" i="2"/>
  <c r="O87" i="4" s="1"/>
  <c r="N43" i="2"/>
  <c r="M57" i="4" s="1"/>
  <c r="M59" i="4" s="1"/>
  <c r="J63" i="15"/>
  <c r="J43" i="2"/>
  <c r="I57" i="4" s="1"/>
  <c r="I59" i="4" s="1"/>
  <c r="N43" i="15"/>
  <c r="M58" i="4" s="1"/>
  <c r="M60" i="4" s="1"/>
  <c r="M43" i="2"/>
  <c r="L57" i="4" s="1"/>
  <c r="L59" i="4" s="1"/>
  <c r="I63" i="2"/>
  <c r="H87" i="4" s="1"/>
  <c r="R41" i="15"/>
  <c r="R18" i="2"/>
  <c r="R6" i="2"/>
  <c r="F44" i="12"/>
  <c r="E44" i="12"/>
  <c r="P44" i="12"/>
  <c r="I44" i="12"/>
  <c r="J44" i="12"/>
  <c r="H44" i="12"/>
  <c r="K44" i="12"/>
  <c r="L44" i="12"/>
  <c r="M44" i="12"/>
  <c r="E43" i="12"/>
  <c r="N44" i="12"/>
  <c r="Q41" i="12"/>
  <c r="S41" i="12" s="1"/>
  <c r="Q15" i="12"/>
  <c r="G44" i="12"/>
  <c r="O44" i="12"/>
  <c r="Q39" i="12"/>
  <c r="R14" i="2"/>
  <c r="Q35" i="10"/>
  <c r="E22" i="4" l="1"/>
  <c r="S39" i="2"/>
  <c r="U5" i="4"/>
  <c r="AA15" i="4"/>
  <c r="AE15" i="4"/>
  <c r="Q87" i="4"/>
  <c r="AB15" i="4"/>
  <c r="W15" i="4"/>
  <c r="H38" i="4"/>
  <c r="X15" i="4"/>
  <c r="AC15" i="4"/>
  <c r="Z15" i="4"/>
  <c r="U15" i="4"/>
  <c r="U16" i="4" s="1"/>
  <c r="F38" i="4"/>
  <c r="Y15" i="4"/>
  <c r="V15" i="4"/>
  <c r="G38" i="4"/>
  <c r="AD15" i="4"/>
  <c r="J88" i="4"/>
  <c r="J90" i="4" s="1"/>
  <c r="I88" i="4"/>
  <c r="I90" i="4" s="1"/>
  <c r="P88" i="4"/>
  <c r="P90" i="4" s="1"/>
  <c r="M88" i="4"/>
  <c r="M90" i="4" s="1"/>
  <c r="N88" i="4"/>
  <c r="N90" i="4" s="1"/>
  <c r="G88" i="4"/>
  <c r="G90" i="4" s="1"/>
  <c r="F88" i="4"/>
  <c r="F90" i="4" s="1"/>
  <c r="H88" i="4"/>
  <c r="H90" i="4" s="1"/>
  <c r="L88" i="4"/>
  <c r="L90" i="4" s="1"/>
  <c r="O88" i="4"/>
  <c r="O90" i="4" s="1"/>
  <c r="K88" i="4"/>
  <c r="K90" i="4" s="1"/>
  <c r="E88" i="4"/>
  <c r="E90" i="4" s="1"/>
  <c r="M61" i="4"/>
  <c r="M100" i="4"/>
  <c r="M103" i="4" s="1"/>
  <c r="O61" i="4"/>
  <c r="O100" i="4"/>
  <c r="O103" i="4" s="1"/>
  <c r="P61" i="4"/>
  <c r="P100" i="4"/>
  <c r="P103" i="4" s="1"/>
  <c r="K61" i="4"/>
  <c r="K100" i="4"/>
  <c r="K103" i="4" s="1"/>
  <c r="N61" i="4"/>
  <c r="N100" i="4"/>
  <c r="N103" i="4" s="1"/>
  <c r="L61" i="4"/>
  <c r="L100" i="4"/>
  <c r="L103" i="4" s="1"/>
  <c r="Q57" i="4"/>
  <c r="Q59" i="4" s="1"/>
  <c r="G39" i="4"/>
  <c r="E38" i="4"/>
  <c r="E39" i="4" s="1"/>
  <c r="F39" i="4"/>
  <c r="J39" i="4"/>
  <c r="Q35" i="4"/>
  <c r="P39" i="4"/>
  <c r="K39" i="4"/>
  <c r="O39" i="4"/>
  <c r="M39" i="4"/>
  <c r="L39" i="4"/>
  <c r="N39" i="4"/>
  <c r="I39" i="4"/>
  <c r="H39" i="4"/>
  <c r="Q43" i="12"/>
  <c r="R63" i="2"/>
  <c r="R63" i="15"/>
  <c r="S63" i="15" s="1"/>
  <c r="R43" i="2"/>
  <c r="T3" i="2"/>
  <c r="P42" i="9"/>
  <c r="O42" i="9"/>
  <c r="N42" i="9"/>
  <c r="M42" i="9"/>
  <c r="L42" i="9"/>
  <c r="K42" i="9"/>
  <c r="J42" i="9"/>
  <c r="I42" i="9"/>
  <c r="H42" i="9"/>
  <c r="G42" i="9"/>
  <c r="F42" i="9"/>
  <c r="E42" i="9"/>
  <c r="P38" i="9"/>
  <c r="O38" i="9"/>
  <c r="N38" i="9"/>
  <c r="M38" i="9"/>
  <c r="L38" i="9"/>
  <c r="K38" i="9"/>
  <c r="J38" i="9"/>
  <c r="I38" i="9"/>
  <c r="H38" i="9"/>
  <c r="G38" i="9"/>
  <c r="F38" i="9"/>
  <c r="E38" i="9"/>
  <c r="P37" i="9"/>
  <c r="O37" i="9"/>
  <c r="N37" i="9"/>
  <c r="M37" i="9"/>
  <c r="L37" i="9"/>
  <c r="K37" i="9"/>
  <c r="J37" i="9"/>
  <c r="I37" i="9"/>
  <c r="H37" i="9"/>
  <c r="G37" i="9"/>
  <c r="F37" i="9"/>
  <c r="E37" i="9"/>
  <c r="Q34" i="9"/>
  <c r="S34" i="9" s="1"/>
  <c r="Q46" i="2"/>
  <c r="P46" i="2"/>
  <c r="O46" i="2"/>
  <c r="N46" i="2"/>
  <c r="Q32" i="9"/>
  <c r="S32" i="9" s="1"/>
  <c r="Q31" i="9"/>
  <c r="S31" i="9" s="1"/>
  <c r="Q28" i="9"/>
  <c r="S28" i="9" s="1"/>
  <c r="Q27" i="9"/>
  <c r="S27" i="9" s="1"/>
  <c r="Q24" i="9"/>
  <c r="S24" i="9" s="1"/>
  <c r="M45" i="2"/>
  <c r="L45" i="2"/>
  <c r="K45" i="2"/>
  <c r="J45" i="2"/>
  <c r="Q22" i="9"/>
  <c r="S22" i="9" s="1"/>
  <c r="Q21" i="9"/>
  <c r="S21" i="9" s="1"/>
  <c r="Q18" i="9"/>
  <c r="S18" i="9" s="1"/>
  <c r="Q17" i="9"/>
  <c r="S17" i="9" s="1"/>
  <c r="Q14" i="9"/>
  <c r="S14" i="9" s="1"/>
  <c r="J41" i="9"/>
  <c r="I41" i="9"/>
  <c r="H41" i="9"/>
  <c r="Q12" i="9"/>
  <c r="S12" i="9" s="1"/>
  <c r="Q11" i="9"/>
  <c r="S11" i="9" s="1"/>
  <c r="Q8" i="9"/>
  <c r="S8" i="9" s="1"/>
  <c r="Q7" i="9"/>
  <c r="S7" i="9" s="1"/>
  <c r="S43" i="2" l="1"/>
  <c r="T43" i="2"/>
  <c r="E91" i="4"/>
  <c r="E92" i="4" s="1"/>
  <c r="O91" i="4"/>
  <c r="N91" i="4"/>
  <c r="P91" i="4"/>
  <c r="F91" i="4"/>
  <c r="M91" i="4"/>
  <c r="I91" i="4"/>
  <c r="G91" i="4"/>
  <c r="L92" i="4"/>
  <c r="K92" i="4"/>
  <c r="J92" i="4"/>
  <c r="V16" i="4"/>
  <c r="W16" i="4" s="1"/>
  <c r="X16" i="4" s="1"/>
  <c r="Y16" i="4" s="1"/>
  <c r="Z16" i="4" s="1"/>
  <c r="AA16" i="4" s="1"/>
  <c r="AB16" i="4" s="1"/>
  <c r="AC16" i="4" s="1"/>
  <c r="AD16" i="4" s="1"/>
  <c r="AE16" i="4" s="1"/>
  <c r="N92" i="4"/>
  <c r="I92" i="4"/>
  <c r="W5" i="4"/>
  <c r="Y5" i="4"/>
  <c r="O92" i="4"/>
  <c r="K91" i="4"/>
  <c r="J91" i="4"/>
  <c r="P92" i="4"/>
  <c r="L91" i="4"/>
  <c r="H92" i="4"/>
  <c r="G92" i="4"/>
  <c r="F92" i="4"/>
  <c r="M92" i="4"/>
  <c r="Q88" i="4"/>
  <c r="Q90" i="4" s="1"/>
  <c r="H91" i="4"/>
  <c r="J39" i="9"/>
  <c r="I43" i="9"/>
  <c r="Q37" i="9"/>
  <c r="S37" i="9" s="1"/>
  <c r="K39" i="9"/>
  <c r="Q9" i="9"/>
  <c r="Q19" i="9"/>
  <c r="L39" i="9"/>
  <c r="I46" i="2"/>
  <c r="H46" i="2"/>
  <c r="J46" i="2"/>
  <c r="J47" i="2" s="1"/>
  <c r="I63" i="4" s="1"/>
  <c r="I65" i="4" s="1"/>
  <c r="Q29" i="9"/>
  <c r="K46" i="2"/>
  <c r="K47" i="2" s="1"/>
  <c r="J63" i="4" s="1"/>
  <c r="J65" i="4" s="1"/>
  <c r="M39" i="9"/>
  <c r="L46" i="2"/>
  <c r="L47" i="2"/>
  <c r="K63" i="4" s="1"/>
  <c r="K65" i="4" s="1"/>
  <c r="M46" i="2"/>
  <c r="M47" i="2" s="1"/>
  <c r="L63" i="4" s="1"/>
  <c r="L65" i="4" s="1"/>
  <c r="F46" i="2"/>
  <c r="H39" i="9"/>
  <c r="P39" i="9"/>
  <c r="G46" i="2"/>
  <c r="K41" i="9"/>
  <c r="K43" i="9" s="1"/>
  <c r="L40" i="9"/>
  <c r="K40" i="9"/>
  <c r="F45" i="2"/>
  <c r="F41" i="9"/>
  <c r="F43" i="9" s="1"/>
  <c r="G45" i="2"/>
  <c r="N41" i="9"/>
  <c r="N43" i="9" s="1"/>
  <c r="O45" i="2"/>
  <c r="O47" i="2" s="1"/>
  <c r="N63" i="4" s="1"/>
  <c r="N65" i="4" s="1"/>
  <c r="I39" i="9"/>
  <c r="G39" i="9"/>
  <c r="O39" i="9"/>
  <c r="N45" i="2"/>
  <c r="N47" i="2" s="1"/>
  <c r="M63" i="4" s="1"/>
  <c r="M65" i="4" s="1"/>
  <c r="H45" i="2"/>
  <c r="H47" i="2" s="1"/>
  <c r="G63" i="4" s="1"/>
  <c r="G65" i="4" s="1"/>
  <c r="O41" i="9"/>
  <c r="O43" i="9" s="1"/>
  <c r="P45" i="2"/>
  <c r="P47" i="2" s="1"/>
  <c r="O63" i="4" s="1"/>
  <c r="O65" i="4" s="1"/>
  <c r="H43" i="9"/>
  <c r="Q45" i="2"/>
  <c r="Q47" i="2" s="1"/>
  <c r="P63" i="4" s="1"/>
  <c r="P65" i="4" s="1"/>
  <c r="I45" i="2"/>
  <c r="J40" i="9"/>
  <c r="F39" i="9"/>
  <c r="N39" i="9"/>
  <c r="L41" i="9"/>
  <c r="L43" i="9" s="1"/>
  <c r="J43" i="9"/>
  <c r="M40" i="9"/>
  <c r="N40" i="9"/>
  <c r="Q23" i="9"/>
  <c r="S23" i="9" s="1"/>
  <c r="O40" i="9"/>
  <c r="E39" i="9"/>
  <c r="P40" i="9"/>
  <c r="P41" i="9"/>
  <c r="P43" i="9" s="1"/>
  <c r="E40" i="9"/>
  <c r="E41" i="9"/>
  <c r="F40" i="9"/>
  <c r="Q42" i="9"/>
  <c r="S42" i="9" s="1"/>
  <c r="Q13" i="9"/>
  <c r="S13" i="9" s="1"/>
  <c r="G40" i="9"/>
  <c r="G41" i="9"/>
  <c r="G43" i="9" s="1"/>
  <c r="H40" i="9"/>
  <c r="Q33" i="9"/>
  <c r="S33" i="9" s="1"/>
  <c r="M41" i="9"/>
  <c r="M43" i="9" s="1"/>
  <c r="Q38" i="9"/>
  <c r="S38" i="9" s="1"/>
  <c r="I40" i="9"/>
  <c r="K67" i="4" l="1"/>
  <c r="K99" i="4"/>
  <c r="G67" i="4"/>
  <c r="G99" i="4"/>
  <c r="G102" i="4" s="1"/>
  <c r="J67" i="4"/>
  <c r="J99" i="4"/>
  <c r="J102" i="4" s="1"/>
  <c r="P67" i="4"/>
  <c r="P99" i="4"/>
  <c r="O67" i="4"/>
  <c r="O99" i="4"/>
  <c r="I67" i="4"/>
  <c r="I99" i="4"/>
  <c r="I102" i="4" s="1"/>
  <c r="M67" i="4"/>
  <c r="M99" i="4"/>
  <c r="F44" i="9"/>
  <c r="N67" i="4"/>
  <c r="N99" i="4"/>
  <c r="L67" i="4"/>
  <c r="L99" i="4"/>
  <c r="I47" i="2"/>
  <c r="H63" i="4" s="1"/>
  <c r="H65" i="4" s="1"/>
  <c r="Q25" i="9"/>
  <c r="Q39" i="9"/>
  <c r="Q35" i="9"/>
  <c r="G47" i="2"/>
  <c r="F63" i="4" s="1"/>
  <c r="F65" i="4" s="1"/>
  <c r="E44" i="9"/>
  <c r="R46" i="2"/>
  <c r="O44" i="9"/>
  <c r="E43" i="9"/>
  <c r="M44" i="9"/>
  <c r="K44" i="9"/>
  <c r="F47" i="2"/>
  <c r="E63" i="4" s="1"/>
  <c r="E65" i="4" s="1"/>
  <c r="R45" i="2"/>
  <c r="Q15" i="9"/>
  <c r="Q41" i="9"/>
  <c r="S41" i="9" s="1"/>
  <c r="P44" i="9"/>
  <c r="L44" i="9"/>
  <c r="N44" i="9"/>
  <c r="G44" i="9"/>
  <c r="I44" i="9"/>
  <c r="H44" i="9"/>
  <c r="J44" i="9"/>
  <c r="O104" i="4" l="1"/>
  <c r="O102" i="4"/>
  <c r="L104" i="4"/>
  <c r="L102" i="4"/>
  <c r="N104" i="4"/>
  <c r="N102" i="4"/>
  <c r="M104" i="4"/>
  <c r="M102" i="4"/>
  <c r="K104" i="4"/>
  <c r="K102" i="4"/>
  <c r="P104" i="4"/>
  <c r="P102" i="4"/>
  <c r="F67" i="4"/>
  <c r="F99" i="4"/>
  <c r="F102" i="4" s="1"/>
  <c r="H67" i="4"/>
  <c r="H99" i="4"/>
  <c r="H102" i="4" s="1"/>
  <c r="E67" i="4"/>
  <c r="E68" i="4" s="1"/>
  <c r="Q63" i="4"/>
  <c r="K68" i="4"/>
  <c r="F68" i="4"/>
  <c r="M68" i="4"/>
  <c r="J68" i="4"/>
  <c r="I68" i="4"/>
  <c r="O68" i="4"/>
  <c r="P68" i="4"/>
  <c r="G68" i="4"/>
  <c r="L68" i="4"/>
  <c r="N68" i="4"/>
  <c r="H68" i="4"/>
  <c r="E99" i="4"/>
  <c r="E102" i="4" s="1"/>
  <c r="Q43" i="9"/>
  <c r="R47" i="2"/>
  <c r="P42" i="8"/>
  <c r="O42" i="8"/>
  <c r="N42" i="8"/>
  <c r="M42" i="8"/>
  <c r="L42" i="8"/>
  <c r="K42" i="8"/>
  <c r="J42" i="8"/>
  <c r="I42" i="8"/>
  <c r="H42" i="8"/>
  <c r="G42" i="8"/>
  <c r="F42" i="8"/>
  <c r="E42" i="8"/>
  <c r="P38" i="8"/>
  <c r="O38" i="8"/>
  <c r="N38" i="8"/>
  <c r="M38" i="8"/>
  <c r="L38" i="8"/>
  <c r="K38" i="8"/>
  <c r="J38" i="8"/>
  <c r="I38" i="8"/>
  <c r="H38" i="8"/>
  <c r="G38" i="8"/>
  <c r="F38" i="8"/>
  <c r="E38" i="8"/>
  <c r="P37" i="8"/>
  <c r="O37" i="8"/>
  <c r="N37" i="8"/>
  <c r="M37" i="8"/>
  <c r="L37" i="8"/>
  <c r="K37" i="8"/>
  <c r="J37" i="8"/>
  <c r="I37" i="8"/>
  <c r="H37" i="8"/>
  <c r="G37" i="8"/>
  <c r="F37" i="8"/>
  <c r="E37" i="8"/>
  <c r="Q34" i="8"/>
  <c r="S34" i="8" s="1"/>
  <c r="P33" i="8"/>
  <c r="P35" i="8" s="1"/>
  <c r="O33" i="8"/>
  <c r="O35" i="8" s="1"/>
  <c r="N33" i="8"/>
  <c r="M33" i="8"/>
  <c r="L33" i="8"/>
  <c r="K33" i="8"/>
  <c r="J33" i="8"/>
  <c r="I33" i="8"/>
  <c r="H33" i="8"/>
  <c r="G33" i="8"/>
  <c r="E33" i="8"/>
  <c r="Q32" i="8"/>
  <c r="S32" i="8" s="1"/>
  <c r="Q31" i="8"/>
  <c r="S31" i="8" s="1"/>
  <c r="P30" i="8"/>
  <c r="O30" i="8"/>
  <c r="N30" i="8"/>
  <c r="M30" i="8"/>
  <c r="L30" i="8"/>
  <c r="K30" i="8"/>
  <c r="J30" i="8"/>
  <c r="I30" i="8"/>
  <c r="H30" i="8"/>
  <c r="G30" i="8"/>
  <c r="F30" i="8"/>
  <c r="E30" i="8"/>
  <c r="P29" i="8"/>
  <c r="O29" i="8"/>
  <c r="N29" i="8"/>
  <c r="M29" i="8"/>
  <c r="L29" i="8"/>
  <c r="K29" i="8"/>
  <c r="J29" i="8"/>
  <c r="I29" i="8"/>
  <c r="H29" i="8"/>
  <c r="G29" i="8"/>
  <c r="F29" i="8"/>
  <c r="E29" i="8"/>
  <c r="Q28" i="8"/>
  <c r="S28" i="8" s="1"/>
  <c r="Q27" i="8"/>
  <c r="S27" i="8" s="1"/>
  <c r="Q24" i="8"/>
  <c r="S24" i="8" s="1"/>
  <c r="P23" i="8"/>
  <c r="O23" i="8"/>
  <c r="N23" i="8"/>
  <c r="M23" i="8"/>
  <c r="L23" i="8"/>
  <c r="K23" i="8"/>
  <c r="K25" i="8" s="1"/>
  <c r="J23" i="8"/>
  <c r="I23" i="8"/>
  <c r="H23" i="8"/>
  <c r="G23" i="8"/>
  <c r="F23" i="8"/>
  <c r="E23" i="8"/>
  <c r="Q22" i="8"/>
  <c r="S22" i="8" s="1"/>
  <c r="Q21" i="8"/>
  <c r="S21" i="8" s="1"/>
  <c r="P20" i="8"/>
  <c r="O20" i="8"/>
  <c r="N20" i="8"/>
  <c r="M20" i="8"/>
  <c r="L20" i="8"/>
  <c r="K20" i="8"/>
  <c r="J20" i="8"/>
  <c r="I20" i="8"/>
  <c r="H20" i="8"/>
  <c r="G20" i="8"/>
  <c r="F20" i="8"/>
  <c r="E20" i="8"/>
  <c r="P19" i="8"/>
  <c r="O19" i="8"/>
  <c r="N19" i="8"/>
  <c r="M19" i="8"/>
  <c r="L19" i="8"/>
  <c r="K19" i="8"/>
  <c r="J19" i="8"/>
  <c r="I19" i="8"/>
  <c r="H19" i="8"/>
  <c r="G19" i="8"/>
  <c r="F19" i="8"/>
  <c r="E19" i="8"/>
  <c r="Q18" i="8"/>
  <c r="S18" i="8" s="1"/>
  <c r="Q17" i="8"/>
  <c r="S17" i="8" s="1"/>
  <c r="Q14" i="8"/>
  <c r="S14" i="8" s="1"/>
  <c r="P13" i="8"/>
  <c r="O13" i="8"/>
  <c r="N13" i="8"/>
  <c r="M13" i="8"/>
  <c r="L13" i="8"/>
  <c r="K13" i="8"/>
  <c r="J13" i="8"/>
  <c r="I13" i="8"/>
  <c r="H13" i="8"/>
  <c r="H15" i="8" s="1"/>
  <c r="G13" i="8"/>
  <c r="G15" i="8" s="1"/>
  <c r="F13" i="8"/>
  <c r="E13" i="8"/>
  <c r="E15" i="8" s="1"/>
  <c r="Q12" i="8"/>
  <c r="S12" i="8" s="1"/>
  <c r="Q11" i="8"/>
  <c r="S11" i="8" s="1"/>
  <c r="P10" i="8"/>
  <c r="O10" i="8"/>
  <c r="N10" i="8"/>
  <c r="M10" i="8"/>
  <c r="L10" i="8"/>
  <c r="K10" i="8"/>
  <c r="J10" i="8"/>
  <c r="I10" i="8"/>
  <c r="H10" i="8"/>
  <c r="G10" i="8"/>
  <c r="F10" i="8"/>
  <c r="E10" i="8"/>
  <c r="P9" i="8"/>
  <c r="O9" i="8"/>
  <c r="N9" i="8"/>
  <c r="M9" i="8"/>
  <c r="L9" i="8"/>
  <c r="K9" i="8"/>
  <c r="J9" i="8"/>
  <c r="I9" i="8"/>
  <c r="H9" i="8"/>
  <c r="G9" i="8"/>
  <c r="F9" i="8"/>
  <c r="E9" i="8"/>
  <c r="Q8" i="8"/>
  <c r="S8" i="8" s="1"/>
  <c r="Q7" i="8"/>
  <c r="S7" i="8" s="1"/>
  <c r="U10" i="4" l="1"/>
  <c r="Y10" i="4" s="1"/>
  <c r="Q65" i="4"/>
  <c r="Q99" i="4"/>
  <c r="Q102" i="4" s="1"/>
  <c r="L39" i="8"/>
  <c r="G39" i="8"/>
  <c r="J39" i="8"/>
  <c r="O39" i="8"/>
  <c r="Q29" i="8"/>
  <c r="L40" i="8"/>
  <c r="K26" i="8"/>
  <c r="H39" i="8"/>
  <c r="P39" i="8"/>
  <c r="I39" i="8"/>
  <c r="Q9" i="8"/>
  <c r="J41" i="8"/>
  <c r="J43" i="8" s="1"/>
  <c r="K52" i="2"/>
  <c r="L53" i="2"/>
  <c r="L35" i="8"/>
  <c r="M54" i="2"/>
  <c r="K15" i="8"/>
  <c r="L52" i="2"/>
  <c r="M53" i="2"/>
  <c r="L25" i="8"/>
  <c r="M36" i="8"/>
  <c r="F54" i="2"/>
  <c r="N54" i="2"/>
  <c r="M41" i="8"/>
  <c r="M43" i="8" s="1"/>
  <c r="N53" i="2"/>
  <c r="G54" i="2"/>
  <c r="E16" i="8"/>
  <c r="F52" i="2"/>
  <c r="M15" i="8"/>
  <c r="N52" i="2"/>
  <c r="F16" i="8"/>
  <c r="F25" i="8"/>
  <c r="G53" i="2"/>
  <c r="N41" i="8"/>
  <c r="N43" i="8" s="1"/>
  <c r="O53" i="2"/>
  <c r="G35" i="8"/>
  <c r="H54" i="2"/>
  <c r="P54" i="2"/>
  <c r="I26" i="8"/>
  <c r="F53" i="2"/>
  <c r="N35" i="8"/>
  <c r="O54" i="2"/>
  <c r="F15" i="8"/>
  <c r="G52" i="2"/>
  <c r="N15" i="8"/>
  <c r="O55" i="15"/>
  <c r="O52" i="2"/>
  <c r="G16" i="8"/>
  <c r="G25" i="8"/>
  <c r="H53" i="2"/>
  <c r="O41" i="8"/>
  <c r="O43" i="8" s="1"/>
  <c r="P53" i="2"/>
  <c r="L26" i="8"/>
  <c r="H35" i="8"/>
  <c r="I54" i="2"/>
  <c r="Q54" i="2"/>
  <c r="K39" i="8"/>
  <c r="K40" i="8"/>
  <c r="L15" i="8"/>
  <c r="M52" i="2"/>
  <c r="J26" i="8"/>
  <c r="P16" i="8"/>
  <c r="H52" i="2"/>
  <c r="O15" i="8"/>
  <c r="P52" i="2"/>
  <c r="H16" i="8"/>
  <c r="H25" i="8"/>
  <c r="I53" i="2"/>
  <c r="P25" i="8"/>
  <c r="Q53" i="2"/>
  <c r="I35" i="8"/>
  <c r="J54" i="2"/>
  <c r="Q33" i="8"/>
  <c r="H41" i="8"/>
  <c r="H43" i="8" s="1"/>
  <c r="I52" i="2"/>
  <c r="P15" i="8"/>
  <c r="Q52" i="2"/>
  <c r="J53" i="2"/>
  <c r="J35" i="8"/>
  <c r="K54" i="2"/>
  <c r="J40" i="8"/>
  <c r="M39" i="8"/>
  <c r="K41" i="8"/>
  <c r="K43" i="8" s="1"/>
  <c r="Q37" i="8"/>
  <c r="S37" i="8" s="1"/>
  <c r="I41" i="8"/>
  <c r="I43" i="8" s="1"/>
  <c r="J52" i="2"/>
  <c r="Q19" i="8"/>
  <c r="J25" i="8"/>
  <c r="K53" i="2"/>
  <c r="I25" i="8"/>
  <c r="K35" i="8"/>
  <c r="L54" i="2"/>
  <c r="M35" i="8"/>
  <c r="F39" i="8"/>
  <c r="N39" i="8"/>
  <c r="L41" i="8"/>
  <c r="L43" i="8" s="1"/>
  <c r="I15" i="8"/>
  <c r="P36" i="8"/>
  <c r="M40" i="8"/>
  <c r="N25" i="8"/>
  <c r="E36" i="8"/>
  <c r="N40" i="8"/>
  <c r="Q23" i="8"/>
  <c r="O40" i="8"/>
  <c r="K16" i="8"/>
  <c r="P41" i="8"/>
  <c r="P43" i="8" s="1"/>
  <c r="L16" i="8"/>
  <c r="E40" i="8"/>
  <c r="M16" i="8"/>
  <c r="F41" i="8"/>
  <c r="Q42" i="8"/>
  <c r="S42" i="8" s="1"/>
  <c r="G40" i="8"/>
  <c r="G41" i="8"/>
  <c r="G43" i="8" s="1"/>
  <c r="O36" i="8"/>
  <c r="M25" i="8"/>
  <c r="J15" i="8"/>
  <c r="M26" i="8"/>
  <c r="J16" i="8"/>
  <c r="O25" i="8"/>
  <c r="N26" i="8"/>
  <c r="F36" i="8"/>
  <c r="O26" i="8"/>
  <c r="E25" i="8"/>
  <c r="E26" i="8"/>
  <c r="I36" i="8"/>
  <c r="F40" i="8"/>
  <c r="Q13" i="8"/>
  <c r="S13" i="8" s="1"/>
  <c r="N16" i="8"/>
  <c r="F26" i="8"/>
  <c r="J36" i="8"/>
  <c r="O16" i="8"/>
  <c r="G26" i="8"/>
  <c r="K36" i="8"/>
  <c r="H40" i="8"/>
  <c r="N36" i="8"/>
  <c r="E35" i="8"/>
  <c r="I16" i="8"/>
  <c r="Q38" i="8"/>
  <c r="S38" i="8" s="1"/>
  <c r="G36" i="8"/>
  <c r="E39" i="8"/>
  <c r="P40" i="8"/>
  <c r="P26" i="8"/>
  <c r="H36" i="8"/>
  <c r="E41" i="8"/>
  <c r="E44" i="8" s="1"/>
  <c r="H26" i="8"/>
  <c r="L36" i="8"/>
  <c r="I40" i="8"/>
  <c r="S23" i="8" l="1"/>
  <c r="U24" i="8"/>
  <c r="S33" i="8"/>
  <c r="N76" i="4"/>
  <c r="N78" i="4" s="1"/>
  <c r="M55" i="15"/>
  <c r="Q25" i="8"/>
  <c r="Q35" i="8"/>
  <c r="Q39" i="8"/>
  <c r="E43" i="8"/>
  <c r="J55" i="2"/>
  <c r="I75" i="4" s="1"/>
  <c r="I55" i="2"/>
  <c r="H75" i="4" s="1"/>
  <c r="N55" i="15"/>
  <c r="J44" i="8"/>
  <c r="H55" i="15"/>
  <c r="G55" i="2"/>
  <c r="F75" i="4" s="1"/>
  <c r="G55" i="15"/>
  <c r="R53" i="2"/>
  <c r="I55" i="15"/>
  <c r="H55" i="2"/>
  <c r="G75" i="4" s="1"/>
  <c r="R53" i="15"/>
  <c r="F55" i="15"/>
  <c r="R52" i="15"/>
  <c r="L55" i="2"/>
  <c r="K75" i="4" s="1"/>
  <c r="F55" i="2"/>
  <c r="E75" i="4" s="1"/>
  <c r="R52" i="2"/>
  <c r="Q55" i="2"/>
  <c r="P75" i="4" s="1"/>
  <c r="M55" i="2"/>
  <c r="L75" i="4" s="1"/>
  <c r="L55" i="15"/>
  <c r="K55" i="2"/>
  <c r="J75" i="4" s="1"/>
  <c r="P55" i="2"/>
  <c r="O75" i="4" s="1"/>
  <c r="R54" i="15"/>
  <c r="R54" i="2"/>
  <c r="K55" i="15"/>
  <c r="J55" i="15"/>
  <c r="Q55" i="15"/>
  <c r="P55" i="15"/>
  <c r="O55" i="2"/>
  <c r="N75" i="4" s="1"/>
  <c r="N55" i="2"/>
  <c r="M75" i="4" s="1"/>
  <c r="M44" i="8"/>
  <c r="P44" i="8"/>
  <c r="N44" i="8"/>
  <c r="L44" i="8"/>
  <c r="Q15" i="8"/>
  <c r="Q41" i="8"/>
  <c r="S41" i="8" s="1"/>
  <c r="F44" i="8"/>
  <c r="O44" i="8"/>
  <c r="K44" i="8"/>
  <c r="F43" i="8"/>
  <c r="G44" i="8"/>
  <c r="I44" i="8"/>
  <c r="H44" i="8"/>
  <c r="Q75" i="4" l="1"/>
  <c r="N79" i="4"/>
  <c r="O76" i="4"/>
  <c r="O78" i="4" s="1"/>
  <c r="P76" i="4"/>
  <c r="P78" i="4" s="1"/>
  <c r="H76" i="4"/>
  <c r="H78" i="4" s="1"/>
  <c r="L76" i="4"/>
  <c r="L78" i="4" s="1"/>
  <c r="E76" i="4"/>
  <c r="E78" i="4" s="1"/>
  <c r="I76" i="4"/>
  <c r="I78" i="4" s="1"/>
  <c r="J76" i="4"/>
  <c r="J78" i="4" s="1"/>
  <c r="K76" i="4"/>
  <c r="K78" i="4" s="1"/>
  <c r="M76" i="4"/>
  <c r="M78" i="4" s="1"/>
  <c r="F76" i="4"/>
  <c r="F78" i="4" s="1"/>
  <c r="G76" i="4"/>
  <c r="G78" i="4" s="1"/>
  <c r="Q43" i="8"/>
  <c r="R55" i="15"/>
  <c r="S55" i="15" s="1"/>
  <c r="R55" i="2"/>
  <c r="S55" i="2" s="1"/>
  <c r="P42" i="7"/>
  <c r="Q64" i="15" s="1"/>
  <c r="O42" i="7"/>
  <c r="P64" i="15" s="1"/>
  <c r="N42" i="7"/>
  <c r="O64" i="15" s="1"/>
  <c r="M42" i="7"/>
  <c r="N64" i="15" s="1"/>
  <c r="L42" i="7"/>
  <c r="M64" i="15" s="1"/>
  <c r="K42" i="7"/>
  <c r="L64" i="15" s="1"/>
  <c r="J42" i="7"/>
  <c r="I42" i="7"/>
  <c r="H42" i="7"/>
  <c r="G42" i="7"/>
  <c r="H64" i="15" s="1"/>
  <c r="F42" i="7"/>
  <c r="G64" i="15" s="1"/>
  <c r="E42" i="7"/>
  <c r="F64" i="15" s="1"/>
  <c r="P38" i="7"/>
  <c r="Q31" i="15" s="1"/>
  <c r="O38" i="7"/>
  <c r="P31" i="15" s="1"/>
  <c r="N38" i="7"/>
  <c r="O31" i="15" s="1"/>
  <c r="M38" i="7"/>
  <c r="N31" i="15" s="1"/>
  <c r="L38" i="7"/>
  <c r="M31" i="15" s="1"/>
  <c r="K38" i="7"/>
  <c r="L31" i="15" s="1"/>
  <c r="J38" i="7"/>
  <c r="I38" i="7"/>
  <c r="H38" i="7"/>
  <c r="G38" i="7"/>
  <c r="H31" i="15" s="1"/>
  <c r="F38" i="7"/>
  <c r="G31" i="15" s="1"/>
  <c r="E38" i="7"/>
  <c r="F31" i="15" s="1"/>
  <c r="O37" i="7"/>
  <c r="N37" i="7"/>
  <c r="M37" i="7"/>
  <c r="L37" i="7"/>
  <c r="K37" i="7"/>
  <c r="J37" i="7"/>
  <c r="I37" i="7"/>
  <c r="H37" i="7"/>
  <c r="G37" i="7"/>
  <c r="F37" i="7"/>
  <c r="F31" i="2"/>
  <c r="Q34" i="7"/>
  <c r="S34" i="7" s="1"/>
  <c r="P33" i="7"/>
  <c r="P35" i="7" s="1"/>
  <c r="O33" i="7"/>
  <c r="O35" i="7" s="1"/>
  <c r="N33" i="7"/>
  <c r="N35" i="7" s="1"/>
  <c r="M33" i="7"/>
  <c r="M35" i="7" s="1"/>
  <c r="L33" i="7"/>
  <c r="L35" i="7" s="1"/>
  <c r="K33" i="7"/>
  <c r="K35" i="7" s="1"/>
  <c r="J33" i="7"/>
  <c r="J35" i="7" s="1"/>
  <c r="I33" i="7"/>
  <c r="I35" i="7" s="1"/>
  <c r="H33" i="7"/>
  <c r="H35" i="7" s="1"/>
  <c r="G33" i="7"/>
  <c r="G35" i="7" s="1"/>
  <c r="F33" i="7"/>
  <c r="F35" i="7" s="1"/>
  <c r="E33" i="7"/>
  <c r="Q32" i="7"/>
  <c r="S32" i="7" s="1"/>
  <c r="Q31" i="7"/>
  <c r="S31" i="7" s="1"/>
  <c r="P30" i="7"/>
  <c r="O30" i="7"/>
  <c r="N30" i="7"/>
  <c r="M30" i="7"/>
  <c r="L30" i="7"/>
  <c r="K30" i="7"/>
  <c r="J30" i="7"/>
  <c r="I30" i="7"/>
  <c r="H30" i="7"/>
  <c r="G30" i="7"/>
  <c r="F30" i="7"/>
  <c r="E30" i="7"/>
  <c r="P29" i="7"/>
  <c r="O29" i="7"/>
  <c r="N29" i="7"/>
  <c r="M29" i="7"/>
  <c r="L29" i="7"/>
  <c r="K29" i="7"/>
  <c r="J29" i="7"/>
  <c r="I29" i="7"/>
  <c r="H29" i="7"/>
  <c r="G29" i="7"/>
  <c r="F29" i="7"/>
  <c r="E29" i="7"/>
  <c r="Q28" i="7"/>
  <c r="S28" i="7" s="1"/>
  <c r="Q27" i="7"/>
  <c r="S27" i="7" s="1"/>
  <c r="Q24" i="7"/>
  <c r="S24" i="7" s="1"/>
  <c r="P23" i="7"/>
  <c r="O23" i="7"/>
  <c r="N23" i="7"/>
  <c r="M23" i="7"/>
  <c r="L23" i="7"/>
  <c r="K23" i="7"/>
  <c r="K25" i="7" s="1"/>
  <c r="J23" i="7"/>
  <c r="J25" i="7" s="1"/>
  <c r="I23" i="7"/>
  <c r="H23" i="7"/>
  <c r="G23" i="7"/>
  <c r="F23" i="7"/>
  <c r="E23" i="7"/>
  <c r="Q22" i="7"/>
  <c r="S22" i="7" s="1"/>
  <c r="Q21" i="7"/>
  <c r="S21" i="7" s="1"/>
  <c r="P20" i="7"/>
  <c r="O20" i="7"/>
  <c r="N20" i="7"/>
  <c r="M20" i="7"/>
  <c r="L20" i="7"/>
  <c r="K20" i="7"/>
  <c r="J20" i="7"/>
  <c r="I20" i="7"/>
  <c r="H20" i="7"/>
  <c r="G20" i="7"/>
  <c r="F20" i="7"/>
  <c r="E20" i="7"/>
  <c r="P19" i="7"/>
  <c r="O19" i="7"/>
  <c r="N19" i="7"/>
  <c r="M19" i="7"/>
  <c r="L19" i="7"/>
  <c r="K19" i="7"/>
  <c r="J19" i="7"/>
  <c r="I19" i="7"/>
  <c r="H19" i="7"/>
  <c r="G19" i="7"/>
  <c r="F19" i="7"/>
  <c r="E19" i="7"/>
  <c r="Q18" i="7"/>
  <c r="S18" i="7" s="1"/>
  <c r="Q17" i="7"/>
  <c r="S17" i="7" s="1"/>
  <c r="Q14" i="7"/>
  <c r="S14" i="7" s="1"/>
  <c r="P13" i="7"/>
  <c r="P15" i="7" s="1"/>
  <c r="O13" i="7"/>
  <c r="N13" i="7"/>
  <c r="M13" i="7"/>
  <c r="L13" i="7"/>
  <c r="K13" i="7"/>
  <c r="J13" i="7"/>
  <c r="I13" i="7"/>
  <c r="H13" i="7"/>
  <c r="G13" i="7"/>
  <c r="F13" i="7"/>
  <c r="E13" i="7"/>
  <c r="E16" i="7" s="1"/>
  <c r="Q12" i="7"/>
  <c r="S12" i="7" s="1"/>
  <c r="Q11" i="7"/>
  <c r="S11" i="7" s="1"/>
  <c r="P10" i="7"/>
  <c r="O10" i="7"/>
  <c r="N10" i="7"/>
  <c r="M10" i="7"/>
  <c r="L10" i="7"/>
  <c r="K10" i="7"/>
  <c r="J10" i="7"/>
  <c r="I10" i="7"/>
  <c r="H10" i="7"/>
  <c r="G10" i="7"/>
  <c r="F10" i="7"/>
  <c r="E10" i="7"/>
  <c r="P9" i="7"/>
  <c r="O9" i="7"/>
  <c r="N9" i="7"/>
  <c r="M9" i="7"/>
  <c r="L9" i="7"/>
  <c r="K9" i="7"/>
  <c r="J9" i="7"/>
  <c r="I9" i="7"/>
  <c r="H9" i="7"/>
  <c r="G9" i="7"/>
  <c r="F9" i="7"/>
  <c r="E9" i="7"/>
  <c r="Q8" i="7"/>
  <c r="Q7" i="7"/>
  <c r="S7" i="7" s="1"/>
  <c r="P42" i="6"/>
  <c r="O42" i="6"/>
  <c r="N42" i="6"/>
  <c r="M42" i="6"/>
  <c r="L42" i="6"/>
  <c r="K42" i="6"/>
  <c r="J42" i="6"/>
  <c r="I42" i="6"/>
  <c r="H42" i="6"/>
  <c r="G42" i="6"/>
  <c r="F42" i="6"/>
  <c r="E42" i="6"/>
  <c r="P38" i="6"/>
  <c r="O38" i="6"/>
  <c r="N38" i="6"/>
  <c r="M38" i="6"/>
  <c r="L38" i="6"/>
  <c r="K38" i="6"/>
  <c r="J38" i="6"/>
  <c r="I38" i="6"/>
  <c r="H38" i="6"/>
  <c r="G38" i="6"/>
  <c r="F38" i="6"/>
  <c r="E38" i="6"/>
  <c r="P37" i="6"/>
  <c r="O37" i="6"/>
  <c r="N37" i="6"/>
  <c r="M37" i="6"/>
  <c r="L37" i="6"/>
  <c r="K37" i="6"/>
  <c r="J37" i="6"/>
  <c r="I37" i="6"/>
  <c r="H37" i="6"/>
  <c r="G37" i="6"/>
  <c r="F37" i="6"/>
  <c r="E37" i="6"/>
  <c r="Q34" i="6"/>
  <c r="S34" i="6" s="1"/>
  <c r="O33" i="6"/>
  <c r="N33" i="6"/>
  <c r="N35" i="6" s="1"/>
  <c r="M33" i="6"/>
  <c r="M35" i="6" s="1"/>
  <c r="L33" i="6"/>
  <c r="K33" i="6"/>
  <c r="J33" i="6"/>
  <c r="I33" i="6"/>
  <c r="H33" i="6"/>
  <c r="G33" i="6"/>
  <c r="F33" i="6"/>
  <c r="E33" i="6"/>
  <c r="Q32" i="6"/>
  <c r="S32" i="6" s="1"/>
  <c r="Q31" i="6"/>
  <c r="S31" i="6" s="1"/>
  <c r="P30" i="6"/>
  <c r="O30" i="6"/>
  <c r="N30" i="6"/>
  <c r="M30" i="6"/>
  <c r="L30" i="6"/>
  <c r="K30" i="6"/>
  <c r="J30" i="6"/>
  <c r="I30" i="6"/>
  <c r="H30" i="6"/>
  <c r="G30" i="6"/>
  <c r="F30" i="6"/>
  <c r="E30" i="6"/>
  <c r="P29" i="6"/>
  <c r="O29" i="6"/>
  <c r="N29" i="6"/>
  <c r="M29" i="6"/>
  <c r="L29" i="6"/>
  <c r="K29" i="6"/>
  <c r="J29" i="6"/>
  <c r="I29" i="6"/>
  <c r="H29" i="6"/>
  <c r="G29" i="6"/>
  <c r="F29" i="6"/>
  <c r="E29" i="6"/>
  <c r="Q28" i="6"/>
  <c r="S28" i="6" s="1"/>
  <c r="Q27" i="6"/>
  <c r="S27" i="6" s="1"/>
  <c r="Q24" i="6"/>
  <c r="S24" i="6" s="1"/>
  <c r="P23" i="6"/>
  <c r="O23" i="6"/>
  <c r="N23" i="6"/>
  <c r="N25" i="6" s="1"/>
  <c r="M23" i="6"/>
  <c r="L23" i="6"/>
  <c r="L25" i="6" s="1"/>
  <c r="K23" i="6"/>
  <c r="K25" i="6" s="1"/>
  <c r="J23" i="6"/>
  <c r="J25" i="6" s="1"/>
  <c r="I23" i="6"/>
  <c r="I25" i="6" s="1"/>
  <c r="H23" i="6"/>
  <c r="G23" i="6"/>
  <c r="F23" i="6"/>
  <c r="E23" i="6"/>
  <c r="Q22" i="6"/>
  <c r="S22" i="6" s="1"/>
  <c r="Q21" i="6"/>
  <c r="S21" i="6" s="1"/>
  <c r="P20" i="6"/>
  <c r="O20" i="6"/>
  <c r="N20" i="6"/>
  <c r="M20" i="6"/>
  <c r="L20" i="6"/>
  <c r="K20" i="6"/>
  <c r="J20" i="6"/>
  <c r="I20" i="6"/>
  <c r="H20" i="6"/>
  <c r="G20" i="6"/>
  <c r="F20" i="6"/>
  <c r="E20" i="6"/>
  <c r="P19" i="6"/>
  <c r="O19" i="6"/>
  <c r="N19" i="6"/>
  <c r="M19" i="6"/>
  <c r="L19" i="6"/>
  <c r="K19" i="6"/>
  <c r="J19" i="6"/>
  <c r="I19" i="6"/>
  <c r="H19" i="6"/>
  <c r="G19" i="6"/>
  <c r="F19" i="6"/>
  <c r="E19" i="6"/>
  <c r="Q18" i="6"/>
  <c r="S18" i="6" s="1"/>
  <c r="Q17" i="6"/>
  <c r="S17" i="6" s="1"/>
  <c r="Q14" i="6"/>
  <c r="S14" i="6" s="1"/>
  <c r="P13" i="6"/>
  <c r="O13" i="6"/>
  <c r="N13" i="6"/>
  <c r="M13" i="6"/>
  <c r="L13" i="6"/>
  <c r="K13" i="6"/>
  <c r="J13" i="6"/>
  <c r="I13" i="6"/>
  <c r="H13" i="6"/>
  <c r="G13" i="6"/>
  <c r="F13" i="6"/>
  <c r="F15" i="6" s="1"/>
  <c r="E13" i="6"/>
  <c r="E16" i="6" s="1"/>
  <c r="Q12" i="6"/>
  <c r="S12" i="6" s="1"/>
  <c r="Q11" i="6"/>
  <c r="S11" i="6" s="1"/>
  <c r="P10" i="6"/>
  <c r="O10" i="6"/>
  <c r="N10" i="6"/>
  <c r="M10" i="6"/>
  <c r="L10" i="6"/>
  <c r="K10" i="6"/>
  <c r="J10" i="6"/>
  <c r="I10" i="6"/>
  <c r="H10" i="6"/>
  <c r="G10" i="6"/>
  <c r="F10" i="6"/>
  <c r="E10" i="6"/>
  <c r="P9" i="6"/>
  <c r="O9" i="6"/>
  <c r="N9" i="6"/>
  <c r="M9" i="6"/>
  <c r="L9" i="6"/>
  <c r="K9" i="6"/>
  <c r="J9" i="6"/>
  <c r="I9" i="6"/>
  <c r="H9" i="6"/>
  <c r="G9" i="6"/>
  <c r="F9" i="6"/>
  <c r="E9" i="6"/>
  <c r="Q8" i="6"/>
  <c r="S8" i="6" s="1"/>
  <c r="S7" i="6"/>
  <c r="K64" i="15" l="1"/>
  <c r="K31" i="15"/>
  <c r="J31" i="15"/>
  <c r="J64" i="15"/>
  <c r="I31" i="15"/>
  <c r="I64" i="15"/>
  <c r="F79" i="4"/>
  <c r="H79" i="4"/>
  <c r="J79" i="4"/>
  <c r="E79" i="4"/>
  <c r="E80" i="4" s="1"/>
  <c r="S8" i="7"/>
  <c r="Q38" i="7"/>
  <c r="S38" i="7" s="1"/>
  <c r="Q33" i="6"/>
  <c r="O80" i="4"/>
  <c r="P80" i="4"/>
  <c r="N80" i="4"/>
  <c r="M80" i="4"/>
  <c r="L80" i="4"/>
  <c r="K80" i="4"/>
  <c r="I80" i="4"/>
  <c r="P79" i="4"/>
  <c r="O79" i="4"/>
  <c r="G80" i="4"/>
  <c r="J80" i="4"/>
  <c r="M79" i="4"/>
  <c r="I79" i="4"/>
  <c r="K79" i="4"/>
  <c r="F80" i="4"/>
  <c r="Q76" i="4"/>
  <c r="Q78" i="4" s="1"/>
  <c r="L79" i="4"/>
  <c r="G79" i="4"/>
  <c r="H80" i="4"/>
  <c r="K39" i="6"/>
  <c r="I41" i="6"/>
  <c r="I43" i="6" s="1"/>
  <c r="Q42" i="7"/>
  <c r="S42" i="7" s="1"/>
  <c r="Q19" i="6"/>
  <c r="J39" i="6"/>
  <c r="M36" i="6"/>
  <c r="I40" i="6"/>
  <c r="L39" i="6"/>
  <c r="L39" i="7"/>
  <c r="H39" i="7"/>
  <c r="J41" i="6"/>
  <c r="J43" i="6" s="1"/>
  <c r="F39" i="6"/>
  <c r="N39" i="6"/>
  <c r="K15" i="7"/>
  <c r="E26" i="7"/>
  <c r="L15" i="6"/>
  <c r="M48" i="2"/>
  <c r="L41" i="6"/>
  <c r="L43" i="6" s="1"/>
  <c r="M49" i="2"/>
  <c r="Q29" i="6"/>
  <c r="J35" i="6"/>
  <c r="K50" i="2"/>
  <c r="H40" i="6"/>
  <c r="M39" i="6"/>
  <c r="J40" i="6"/>
  <c r="L15" i="7"/>
  <c r="F25" i="7"/>
  <c r="N41" i="7"/>
  <c r="N43" i="7" s="1"/>
  <c r="O16" i="6"/>
  <c r="F48" i="2"/>
  <c r="M15" i="6"/>
  <c r="N48" i="2"/>
  <c r="F16" i="6"/>
  <c r="G26" i="6"/>
  <c r="F49" i="2"/>
  <c r="N49" i="2"/>
  <c r="K35" i="6"/>
  <c r="L50" i="2"/>
  <c r="L40" i="6"/>
  <c r="M15" i="7"/>
  <c r="F16" i="7"/>
  <c r="F26" i="7"/>
  <c r="K15" i="6"/>
  <c r="L48" i="2"/>
  <c r="G48" i="2"/>
  <c r="N15" i="6"/>
  <c r="O48" i="2"/>
  <c r="G16" i="6"/>
  <c r="F41" i="6"/>
  <c r="F43" i="6" s="1"/>
  <c r="G49" i="2"/>
  <c r="N41" i="6"/>
  <c r="N43" i="6" s="1"/>
  <c r="O49" i="2"/>
  <c r="M25" i="6"/>
  <c r="L35" i="6"/>
  <c r="M50" i="2"/>
  <c r="G39" i="6"/>
  <c r="N15" i="7"/>
  <c r="G16" i="7"/>
  <c r="G26" i="7"/>
  <c r="O15" i="6"/>
  <c r="P48" i="2"/>
  <c r="H16" i="6"/>
  <c r="G25" i="6"/>
  <c r="H49" i="2"/>
  <c r="P49" i="2"/>
  <c r="E35" i="6"/>
  <c r="F50" i="2"/>
  <c r="N50" i="2"/>
  <c r="N36" i="6"/>
  <c r="H39" i="6"/>
  <c r="G15" i="7"/>
  <c r="H26" i="7"/>
  <c r="K39" i="7"/>
  <c r="L26" i="6"/>
  <c r="L49" i="2"/>
  <c r="I35" i="6"/>
  <c r="J50" i="2"/>
  <c r="H48" i="2"/>
  <c r="H41" i="6"/>
  <c r="H43" i="6" s="1"/>
  <c r="I48" i="2"/>
  <c r="P15" i="6"/>
  <c r="Q48" i="2"/>
  <c r="I16" i="6"/>
  <c r="H25" i="6"/>
  <c r="I49" i="2"/>
  <c r="Q49" i="2"/>
  <c r="H26" i="6"/>
  <c r="F35" i="6"/>
  <c r="G50" i="2"/>
  <c r="O50" i="2"/>
  <c r="I39" i="6"/>
  <c r="K41" i="6"/>
  <c r="K43" i="6" s="1"/>
  <c r="G25" i="7"/>
  <c r="Q37" i="6"/>
  <c r="S37" i="6" s="1"/>
  <c r="I15" i="6"/>
  <c r="J48" i="2"/>
  <c r="J49" i="2"/>
  <c r="I26" i="6"/>
  <c r="G35" i="6"/>
  <c r="H50" i="2"/>
  <c r="O35" i="6"/>
  <c r="P50" i="2"/>
  <c r="M41" i="6"/>
  <c r="M43" i="6" s="1"/>
  <c r="H25" i="7"/>
  <c r="J15" i="6"/>
  <c r="K48" i="2"/>
  <c r="E15" i="6"/>
  <c r="K49" i="2"/>
  <c r="J26" i="6"/>
  <c r="H35" i="6"/>
  <c r="I50" i="2"/>
  <c r="P35" i="6"/>
  <c r="Q50" i="2"/>
  <c r="Q9" i="7"/>
  <c r="J15" i="7"/>
  <c r="O15" i="7"/>
  <c r="I25" i="7"/>
  <c r="J41" i="7"/>
  <c r="J43" i="7" s="1"/>
  <c r="P39" i="7"/>
  <c r="H40" i="7"/>
  <c r="K41" i="7"/>
  <c r="K43" i="7" s="1"/>
  <c r="O39" i="7"/>
  <c r="F39" i="7"/>
  <c r="G39" i="7"/>
  <c r="F41" i="7"/>
  <c r="F43" i="7" s="1"/>
  <c r="H41" i="7"/>
  <c r="H43" i="7" s="1"/>
  <c r="S37" i="7"/>
  <c r="O41" i="7"/>
  <c r="O43" i="7" s="1"/>
  <c r="Q29" i="7"/>
  <c r="G40" i="7"/>
  <c r="F40" i="7"/>
  <c r="M26" i="7"/>
  <c r="L26" i="7"/>
  <c r="K26" i="7"/>
  <c r="L36" i="7"/>
  <c r="K36" i="7"/>
  <c r="I36" i="7"/>
  <c r="H36" i="7"/>
  <c r="G36" i="7"/>
  <c r="F36" i="7"/>
  <c r="E36" i="7"/>
  <c r="P36" i="7"/>
  <c r="E35" i="7"/>
  <c r="O36" i="7"/>
  <c r="Q33" i="7"/>
  <c r="S33" i="7" s="1"/>
  <c r="M16" i="7"/>
  <c r="L16" i="7"/>
  <c r="K16" i="7"/>
  <c r="J16" i="7"/>
  <c r="I16" i="7"/>
  <c r="H16" i="7"/>
  <c r="Q13" i="7"/>
  <c r="S13" i="7" s="1"/>
  <c r="N16" i="7"/>
  <c r="I40" i="7"/>
  <c r="I39" i="7"/>
  <c r="N40" i="7"/>
  <c r="M40" i="7"/>
  <c r="L40" i="7"/>
  <c r="O16" i="7"/>
  <c r="J39" i="7"/>
  <c r="J40" i="7"/>
  <c r="E15" i="7"/>
  <c r="P16" i="7"/>
  <c r="L41" i="7"/>
  <c r="L43" i="7" s="1"/>
  <c r="L25" i="7"/>
  <c r="K40" i="7"/>
  <c r="F15" i="7"/>
  <c r="M41" i="7"/>
  <c r="M43" i="7" s="1"/>
  <c r="M25" i="7"/>
  <c r="G41" i="7"/>
  <c r="G43" i="7" s="1"/>
  <c r="I41" i="7"/>
  <c r="I43" i="7" s="1"/>
  <c r="I15" i="7"/>
  <c r="Q19" i="7"/>
  <c r="I26" i="7"/>
  <c r="M39" i="7"/>
  <c r="H15" i="7"/>
  <c r="J26" i="7"/>
  <c r="J36" i="7"/>
  <c r="N39" i="7"/>
  <c r="P41" i="7"/>
  <c r="P43" i="7" s="1"/>
  <c r="M36" i="7"/>
  <c r="N36" i="7"/>
  <c r="N25" i="7"/>
  <c r="Q23" i="7"/>
  <c r="S23" i="7" s="1"/>
  <c r="O25" i="7"/>
  <c r="N26" i="7"/>
  <c r="O40" i="7"/>
  <c r="P25" i="7"/>
  <c r="O26" i="7"/>
  <c r="E39" i="7"/>
  <c r="P40" i="7"/>
  <c r="E25" i="7"/>
  <c r="P26" i="7"/>
  <c r="E40" i="7"/>
  <c r="O36" i="6"/>
  <c r="P36" i="6"/>
  <c r="G41" i="6"/>
  <c r="G43" i="6" s="1"/>
  <c r="M16" i="6"/>
  <c r="L16" i="6"/>
  <c r="K16" i="6"/>
  <c r="J16" i="6"/>
  <c r="G15" i="6"/>
  <c r="H15" i="6"/>
  <c r="O41" i="6"/>
  <c r="O43" i="6" s="1"/>
  <c r="O25" i="6"/>
  <c r="K26" i="6"/>
  <c r="P41" i="6"/>
  <c r="P43" i="6" s="1"/>
  <c r="P25" i="6"/>
  <c r="N40" i="6"/>
  <c r="Q42" i="6"/>
  <c r="S42" i="6" s="1"/>
  <c r="L36" i="6"/>
  <c r="K40" i="6"/>
  <c r="Q9" i="6"/>
  <c r="S33" i="6"/>
  <c r="P16" i="6"/>
  <c r="M26" i="6"/>
  <c r="K36" i="6"/>
  <c r="J36" i="6"/>
  <c r="I36" i="6"/>
  <c r="H36" i="6"/>
  <c r="G36" i="6"/>
  <c r="F36" i="6"/>
  <c r="E36" i="6"/>
  <c r="P39" i="6"/>
  <c r="M40" i="6"/>
  <c r="O39" i="6"/>
  <c r="Q23" i="6"/>
  <c r="S23" i="6" s="1"/>
  <c r="N26" i="6"/>
  <c r="Q38" i="6"/>
  <c r="S38" i="6" s="1"/>
  <c r="O40" i="6"/>
  <c r="O26" i="6"/>
  <c r="E39" i="6"/>
  <c r="P40" i="6"/>
  <c r="E25" i="6"/>
  <c r="P26" i="6"/>
  <c r="E40" i="6"/>
  <c r="E41" i="6"/>
  <c r="F25" i="6"/>
  <c r="E26" i="6"/>
  <c r="F40" i="6"/>
  <c r="Q13" i="6"/>
  <c r="S13" i="6" s="1"/>
  <c r="N16" i="6"/>
  <c r="F26" i="6"/>
  <c r="G40" i="6"/>
  <c r="R31" i="15" l="1"/>
  <c r="Q51" i="2"/>
  <c r="P69" i="4" s="1"/>
  <c r="Q25" i="6"/>
  <c r="Q35" i="7"/>
  <c r="Q35" i="6"/>
  <c r="M44" i="6"/>
  <c r="Q39" i="6"/>
  <c r="Q25" i="7"/>
  <c r="I51" i="2"/>
  <c r="H69" i="4" s="1"/>
  <c r="L44" i="6"/>
  <c r="G51" i="2"/>
  <c r="F69" i="4" s="1"/>
  <c r="K44" i="6"/>
  <c r="R64" i="15"/>
  <c r="N44" i="6"/>
  <c r="Q51" i="15"/>
  <c r="G51" i="15"/>
  <c r="N51" i="2"/>
  <c r="M69" i="4" s="1"/>
  <c r="R50" i="2"/>
  <c r="R49" i="15"/>
  <c r="L51" i="2"/>
  <c r="K69" i="4" s="1"/>
  <c r="K51" i="15"/>
  <c r="I51" i="15"/>
  <c r="R50" i="15"/>
  <c r="P51" i="2"/>
  <c r="O69" i="4" s="1"/>
  <c r="L51" i="15"/>
  <c r="N51" i="15"/>
  <c r="M51" i="2"/>
  <c r="L69" i="4" s="1"/>
  <c r="K51" i="2"/>
  <c r="J69" i="4" s="1"/>
  <c r="J51" i="2"/>
  <c r="I69" i="4" s="1"/>
  <c r="P51" i="15"/>
  <c r="M51" i="15"/>
  <c r="J44" i="6"/>
  <c r="J51" i="15"/>
  <c r="O51" i="2"/>
  <c r="N69" i="4" s="1"/>
  <c r="F51" i="2"/>
  <c r="E69" i="4" s="1"/>
  <c r="R48" i="2"/>
  <c r="H51" i="2"/>
  <c r="G69" i="4" s="1"/>
  <c r="H51" i="15"/>
  <c r="O51" i="15"/>
  <c r="R64" i="2"/>
  <c r="R49" i="2"/>
  <c r="F51" i="15"/>
  <c r="R48" i="15"/>
  <c r="Q39" i="7"/>
  <c r="K44" i="7"/>
  <c r="O44" i="7"/>
  <c r="I44" i="7"/>
  <c r="P44" i="7"/>
  <c r="L44" i="7"/>
  <c r="M44" i="7"/>
  <c r="E44" i="7"/>
  <c r="E43" i="7"/>
  <c r="N44" i="7"/>
  <c r="H44" i="7"/>
  <c r="F44" i="7"/>
  <c r="G44" i="7"/>
  <c r="Q41" i="7"/>
  <c r="S41" i="7" s="1"/>
  <c r="Q15" i="7"/>
  <c r="J44" i="7"/>
  <c r="Q41" i="6"/>
  <c r="S41" i="6" s="1"/>
  <c r="Q15" i="6"/>
  <c r="O44" i="6"/>
  <c r="I44" i="6"/>
  <c r="H44" i="6"/>
  <c r="G44" i="6"/>
  <c r="F44" i="6"/>
  <c r="E44" i="6"/>
  <c r="P44" i="6"/>
  <c r="E43" i="6"/>
  <c r="Q69" i="4" l="1"/>
  <c r="H70" i="4"/>
  <c r="H72" i="4" s="1"/>
  <c r="O70" i="4"/>
  <c r="O72" i="4" s="1"/>
  <c r="E70" i="4"/>
  <c r="E72" i="4" s="1"/>
  <c r="N70" i="4"/>
  <c r="N72" i="4" s="1"/>
  <c r="F70" i="4"/>
  <c r="F72" i="4" s="1"/>
  <c r="I70" i="4"/>
  <c r="I72" i="4" s="1"/>
  <c r="G70" i="4"/>
  <c r="G72" i="4" s="1"/>
  <c r="L70" i="4"/>
  <c r="L72" i="4" s="1"/>
  <c r="M70" i="4"/>
  <c r="M72" i="4" s="1"/>
  <c r="P70" i="4"/>
  <c r="P72" i="4" s="1"/>
  <c r="J70" i="4"/>
  <c r="J72" i="4" s="1"/>
  <c r="K70" i="4"/>
  <c r="K72" i="4" s="1"/>
  <c r="R51" i="2"/>
  <c r="S51" i="2" s="1"/>
  <c r="R51" i="15"/>
  <c r="Q43" i="6"/>
  <c r="Q43" i="7"/>
  <c r="O42" i="5"/>
  <c r="N42" i="5"/>
  <c r="M42" i="5"/>
  <c r="L42" i="5"/>
  <c r="K42" i="5"/>
  <c r="J42" i="5"/>
  <c r="I42" i="5"/>
  <c r="H42" i="5"/>
  <c r="G42" i="5"/>
  <c r="F42" i="5"/>
  <c r="L41" i="5"/>
  <c r="O38" i="5"/>
  <c r="N38" i="5"/>
  <c r="M38" i="5"/>
  <c r="L38" i="5"/>
  <c r="K38" i="5"/>
  <c r="J38" i="5"/>
  <c r="I38" i="5"/>
  <c r="H38" i="5"/>
  <c r="G38" i="5"/>
  <c r="F38" i="5"/>
  <c r="E38" i="5"/>
  <c r="O37" i="5"/>
  <c r="N37" i="5"/>
  <c r="M37" i="5"/>
  <c r="L37" i="5"/>
  <c r="K37" i="5"/>
  <c r="J37" i="5"/>
  <c r="I37" i="5"/>
  <c r="H37" i="5"/>
  <c r="G37" i="5"/>
  <c r="F37" i="5"/>
  <c r="E37" i="5"/>
  <c r="Q34" i="5"/>
  <c r="S34" i="5" s="1"/>
  <c r="Q33" i="5"/>
  <c r="S33" i="5" s="1"/>
  <c r="Q32" i="5"/>
  <c r="S32" i="5" s="1"/>
  <c r="Q31" i="5"/>
  <c r="S31" i="5" s="1"/>
  <c r="Q28" i="5"/>
  <c r="S28" i="5" s="1"/>
  <c r="Q27" i="5"/>
  <c r="S27" i="5" s="1"/>
  <c r="Q22" i="5"/>
  <c r="S22" i="5" s="1"/>
  <c r="Q21" i="5"/>
  <c r="S21" i="5" s="1"/>
  <c r="Q18" i="5"/>
  <c r="S18" i="5" s="1"/>
  <c r="Q17" i="5"/>
  <c r="S17" i="5" s="1"/>
  <c r="N41" i="5"/>
  <c r="M41" i="5"/>
  <c r="K41" i="5"/>
  <c r="J41" i="5"/>
  <c r="I41" i="5"/>
  <c r="Q12" i="5"/>
  <c r="S12" i="5" s="1"/>
  <c r="Q11" i="5"/>
  <c r="S11" i="5" s="1"/>
  <c r="Q8" i="5"/>
  <c r="S8" i="5" s="1"/>
  <c r="Q7" i="5"/>
  <c r="S7" i="5" s="1"/>
  <c r="G73" i="4" l="1"/>
  <c r="H73" i="4"/>
  <c r="K73" i="4"/>
  <c r="S51" i="15"/>
  <c r="T36" i="2"/>
  <c r="T37" i="2" s="1"/>
  <c r="G39" i="5"/>
  <c r="P40" i="5"/>
  <c r="E73" i="4"/>
  <c r="E74" i="4" s="1"/>
  <c r="P74" i="4"/>
  <c r="O74" i="4"/>
  <c r="N74" i="4"/>
  <c r="L74" i="4"/>
  <c r="M74" i="4"/>
  <c r="J74" i="4"/>
  <c r="I74" i="4"/>
  <c r="O73" i="4"/>
  <c r="M73" i="4"/>
  <c r="G74" i="4"/>
  <c r="P73" i="4"/>
  <c r="L73" i="4"/>
  <c r="H74" i="4"/>
  <c r="K74" i="4"/>
  <c r="F73" i="4"/>
  <c r="F74" i="4"/>
  <c r="N73" i="4"/>
  <c r="Q70" i="4"/>
  <c r="Q72" i="4" s="1"/>
  <c r="I73" i="4"/>
  <c r="J73" i="4"/>
  <c r="O39" i="5"/>
  <c r="M39" i="5"/>
  <c r="L43" i="5"/>
  <c r="Q29" i="5"/>
  <c r="Q37" i="5"/>
  <c r="S37" i="5" s="1"/>
  <c r="I43" i="5"/>
  <c r="K39" i="5"/>
  <c r="M40" i="5"/>
  <c r="J40" i="5"/>
  <c r="N43" i="5"/>
  <c r="M43" i="5"/>
  <c r="F39" i="5"/>
  <c r="N40" i="5"/>
  <c r="L39" i="5"/>
  <c r="H39" i="5"/>
  <c r="Q38" i="5"/>
  <c r="S38" i="5" s="1"/>
  <c r="I39" i="5"/>
  <c r="J43" i="5"/>
  <c r="Q19" i="5"/>
  <c r="J39" i="5"/>
  <c r="L40" i="5"/>
  <c r="K43" i="5"/>
  <c r="Q35" i="5"/>
  <c r="Q9" i="5"/>
  <c r="Q23" i="5"/>
  <c r="S23" i="5" s="1"/>
  <c r="Q24" i="5"/>
  <c r="S24" i="5" s="1"/>
  <c r="O41" i="5"/>
  <c r="O43" i="5" s="1"/>
  <c r="E41" i="5"/>
  <c r="Q14" i="5"/>
  <c r="S14" i="5" s="1"/>
  <c r="F41" i="5"/>
  <c r="F43" i="5" s="1"/>
  <c r="E42" i="5"/>
  <c r="K40" i="5"/>
  <c r="N39" i="5"/>
  <c r="O40" i="5"/>
  <c r="Q13" i="5"/>
  <c r="S13" i="5" s="1"/>
  <c r="E39" i="5"/>
  <c r="E40" i="5"/>
  <c r="F40" i="5"/>
  <c r="G40" i="5"/>
  <c r="G41" i="5"/>
  <c r="G43" i="5" s="1"/>
  <c r="H40" i="5"/>
  <c r="H41" i="5"/>
  <c r="H43" i="5" s="1"/>
  <c r="I40" i="5"/>
  <c r="P44" i="5" l="1"/>
  <c r="Q39" i="5"/>
  <c r="Q25" i="5"/>
  <c r="G44" i="5"/>
  <c r="F44" i="5"/>
  <c r="O44" i="5"/>
  <c r="M44" i="5"/>
  <c r="K44" i="5"/>
  <c r="J44" i="5"/>
  <c r="I44" i="5"/>
  <c r="H44" i="5"/>
  <c r="E44" i="5"/>
  <c r="E43" i="5"/>
  <c r="N44" i="5"/>
  <c r="L44" i="5"/>
  <c r="Q15" i="5"/>
  <c r="Q42" i="5"/>
  <c r="S42" i="5" s="1"/>
  <c r="Q41" i="5"/>
  <c r="S41" i="5" s="1"/>
  <c r="Q43" i="5" l="1"/>
  <c r="P42" i="1" l="1"/>
  <c r="Q65" i="15" s="1"/>
  <c r="O42" i="1"/>
  <c r="P65" i="15" s="1"/>
  <c r="N42" i="1"/>
  <c r="O65" i="15" s="1"/>
  <c r="M42" i="1"/>
  <c r="N65" i="15" s="1"/>
  <c r="L42" i="1"/>
  <c r="M65" i="15" s="1"/>
  <c r="K42" i="1"/>
  <c r="L65" i="15" s="1"/>
  <c r="J42" i="1"/>
  <c r="I42" i="1"/>
  <c r="H42" i="1"/>
  <c r="G42" i="1"/>
  <c r="H65" i="15" s="1"/>
  <c r="F42" i="1"/>
  <c r="G65" i="15" s="1"/>
  <c r="P38" i="1"/>
  <c r="Q32" i="15" s="1"/>
  <c r="Q34" i="15" s="1"/>
  <c r="P32" i="4" s="1"/>
  <c r="O38" i="1"/>
  <c r="P32" i="15" s="1"/>
  <c r="P34" i="15" s="1"/>
  <c r="O32" i="4" s="1"/>
  <c r="N38" i="1"/>
  <c r="O32" i="15" s="1"/>
  <c r="O34" i="15" s="1"/>
  <c r="N32" i="4" s="1"/>
  <c r="M38" i="1"/>
  <c r="N32" i="15" s="1"/>
  <c r="N34" i="15" s="1"/>
  <c r="M32" i="4" s="1"/>
  <c r="L38" i="1"/>
  <c r="M32" i="15" s="1"/>
  <c r="M34" i="15" s="1"/>
  <c r="L32" i="4" s="1"/>
  <c r="K38" i="1"/>
  <c r="L32" i="15" s="1"/>
  <c r="L34" i="15" s="1"/>
  <c r="K32" i="4" s="1"/>
  <c r="J38" i="1"/>
  <c r="I38" i="1"/>
  <c r="H38" i="1"/>
  <c r="G38" i="1"/>
  <c r="H32" i="15" s="1"/>
  <c r="H34" i="15" s="1"/>
  <c r="G32" i="4" s="1"/>
  <c r="F38" i="1"/>
  <c r="G32" i="15" s="1"/>
  <c r="G34" i="15" s="1"/>
  <c r="F32" i="4" s="1"/>
  <c r="F41" i="4" s="1"/>
  <c r="P37" i="1"/>
  <c r="Q32" i="2" s="1"/>
  <c r="Q34" i="2" s="1"/>
  <c r="P31" i="4" s="1"/>
  <c r="P40" i="4" s="1"/>
  <c r="O37" i="1"/>
  <c r="P32" i="2" s="1"/>
  <c r="P34" i="2" s="1"/>
  <c r="O31" i="4" s="1"/>
  <c r="O40" i="4" s="1"/>
  <c r="N37" i="1"/>
  <c r="O32" i="2" s="1"/>
  <c r="M37" i="1"/>
  <c r="N32" i="2" s="1"/>
  <c r="N34" i="2" s="1"/>
  <c r="M31" i="4" s="1"/>
  <c r="M40" i="4" s="1"/>
  <c r="L37" i="1"/>
  <c r="M32" i="2" s="1"/>
  <c r="M34" i="2" s="1"/>
  <c r="L31" i="4" s="1"/>
  <c r="L40" i="4" s="1"/>
  <c r="K37" i="1"/>
  <c r="L32" i="2" s="1"/>
  <c r="L34" i="2" s="1"/>
  <c r="K31" i="4" s="1"/>
  <c r="K40" i="4" s="1"/>
  <c r="J37" i="1"/>
  <c r="K32" i="2" s="1"/>
  <c r="K34" i="2" s="1"/>
  <c r="J31" i="4" s="1"/>
  <c r="J40" i="4" s="1"/>
  <c r="I37" i="1"/>
  <c r="J32" i="2" s="1"/>
  <c r="J34" i="2" s="1"/>
  <c r="I31" i="4" s="1"/>
  <c r="I40" i="4" s="1"/>
  <c r="H37" i="1"/>
  <c r="I32" i="2" s="1"/>
  <c r="I34" i="2" s="1"/>
  <c r="H31" i="4" s="1"/>
  <c r="H40" i="4" s="1"/>
  <c r="G37" i="1"/>
  <c r="H32" i="2" s="1"/>
  <c r="H34" i="2" s="1"/>
  <c r="G31" i="4" s="1"/>
  <c r="G40" i="4" s="1"/>
  <c r="F37" i="1"/>
  <c r="G32" i="2" s="1"/>
  <c r="G34" i="2" s="1"/>
  <c r="F31" i="4" s="1"/>
  <c r="F40" i="4" s="1"/>
  <c r="E42" i="1"/>
  <c r="F65" i="15" s="1"/>
  <c r="E38" i="1"/>
  <c r="F32" i="15" s="1"/>
  <c r="F32" i="2"/>
  <c r="F34" i="2" s="1"/>
  <c r="E31" i="4" s="1"/>
  <c r="E40" i="4" s="1"/>
  <c r="Q34" i="1"/>
  <c r="S34" i="1" s="1"/>
  <c r="P33" i="1"/>
  <c r="Q32" i="1"/>
  <c r="S32" i="1" s="1"/>
  <c r="P30" i="1"/>
  <c r="O30" i="1"/>
  <c r="N30" i="1"/>
  <c r="M30" i="1"/>
  <c r="L30" i="1"/>
  <c r="K30" i="1"/>
  <c r="J30" i="1"/>
  <c r="I30" i="1"/>
  <c r="H30" i="1"/>
  <c r="G30" i="1"/>
  <c r="F30" i="1"/>
  <c r="E30" i="1"/>
  <c r="P29" i="1"/>
  <c r="O29" i="1"/>
  <c r="N29" i="1"/>
  <c r="M29" i="1"/>
  <c r="L29" i="1"/>
  <c r="K29" i="1"/>
  <c r="J29" i="1"/>
  <c r="I29" i="1"/>
  <c r="H29" i="1"/>
  <c r="G29" i="1"/>
  <c r="F29" i="1"/>
  <c r="E29" i="1"/>
  <c r="Q28" i="1"/>
  <c r="S28" i="1" s="1"/>
  <c r="Q27" i="1"/>
  <c r="S27" i="1" s="1"/>
  <c r="Q24" i="1"/>
  <c r="S24" i="1" s="1"/>
  <c r="P23" i="1"/>
  <c r="P25" i="1" s="1"/>
  <c r="L23" i="1"/>
  <c r="L25" i="1" s="1"/>
  <c r="K23" i="1"/>
  <c r="K25" i="1" s="1"/>
  <c r="Q22" i="1"/>
  <c r="S22" i="1" s="1"/>
  <c r="P20" i="1"/>
  <c r="O20" i="1"/>
  <c r="N20" i="1"/>
  <c r="M20" i="1"/>
  <c r="L20" i="1"/>
  <c r="K20" i="1"/>
  <c r="J20" i="1"/>
  <c r="I20" i="1"/>
  <c r="H20" i="1"/>
  <c r="G20" i="1"/>
  <c r="F20" i="1"/>
  <c r="E20" i="1"/>
  <c r="P19" i="1"/>
  <c r="O19" i="1"/>
  <c r="N19" i="1"/>
  <c r="M19" i="1"/>
  <c r="L19" i="1"/>
  <c r="K19" i="1"/>
  <c r="J19" i="1"/>
  <c r="I19" i="1"/>
  <c r="H19" i="1"/>
  <c r="G19" i="1"/>
  <c r="F19" i="1"/>
  <c r="E19" i="1"/>
  <c r="Q18" i="1"/>
  <c r="S18" i="1" s="1"/>
  <c r="Q17" i="1"/>
  <c r="S17" i="1" s="1"/>
  <c r="Q14" i="1"/>
  <c r="S14" i="1" s="1"/>
  <c r="Q12" i="1"/>
  <c r="S12" i="1" s="1"/>
  <c r="Q11" i="1"/>
  <c r="S11" i="1" s="1"/>
  <c r="Q8" i="1"/>
  <c r="S8" i="1" s="1"/>
  <c r="Q7" i="1"/>
  <c r="S7" i="1" s="1"/>
  <c r="P13" i="1"/>
  <c r="P15" i="1" s="1"/>
  <c r="O13" i="1"/>
  <c r="O15" i="1" s="1"/>
  <c r="N13" i="1"/>
  <c r="N15" i="1" s="1"/>
  <c r="M13" i="1"/>
  <c r="M15" i="1" s="1"/>
  <c r="L13" i="1"/>
  <c r="L15" i="1" s="1"/>
  <c r="L33" i="1" s="1"/>
  <c r="K13" i="1"/>
  <c r="K15" i="1" s="1"/>
  <c r="K33" i="1" s="1"/>
  <c r="J13" i="1"/>
  <c r="J15" i="1" s="1"/>
  <c r="J33" i="1" s="1"/>
  <c r="I13" i="1"/>
  <c r="H13" i="1"/>
  <c r="H15" i="1" s="1"/>
  <c r="H33" i="1" s="1"/>
  <c r="G13" i="1"/>
  <c r="F13" i="1"/>
  <c r="F15" i="1" s="1"/>
  <c r="E13" i="1"/>
  <c r="E10" i="1"/>
  <c r="P10" i="1"/>
  <c r="O10" i="1"/>
  <c r="N10" i="1"/>
  <c r="M10" i="1"/>
  <c r="L10" i="1"/>
  <c r="K10" i="1"/>
  <c r="J10" i="1"/>
  <c r="I10" i="1"/>
  <c r="H10" i="1"/>
  <c r="G10" i="1"/>
  <c r="F10" i="1"/>
  <c r="P9" i="1"/>
  <c r="O9" i="1"/>
  <c r="N9" i="1"/>
  <c r="M9" i="1"/>
  <c r="L9" i="1"/>
  <c r="K9" i="1"/>
  <c r="J9" i="1"/>
  <c r="I9" i="1"/>
  <c r="H9" i="1"/>
  <c r="G9" i="1"/>
  <c r="F9" i="1"/>
  <c r="E9" i="1"/>
  <c r="K65" i="15" l="1"/>
  <c r="K67" i="15" s="1"/>
  <c r="K32" i="15"/>
  <c r="K34" i="15" s="1"/>
  <c r="J32" i="4" s="1"/>
  <c r="J34" i="4" s="1"/>
  <c r="I32" i="15"/>
  <c r="I34" i="15" s="1"/>
  <c r="H32" i="4" s="1"/>
  <c r="H41" i="4" s="1"/>
  <c r="J32" i="15"/>
  <c r="J34" i="15" s="1"/>
  <c r="I32" i="4" s="1"/>
  <c r="I41" i="4" s="1"/>
  <c r="I65" i="15"/>
  <c r="I67" i="15" s="1"/>
  <c r="J65" i="15"/>
  <c r="U40" i="4"/>
  <c r="F43" i="4"/>
  <c r="F46" i="4"/>
  <c r="E45" i="4"/>
  <c r="T38" i="4"/>
  <c r="T39" i="4" s="1"/>
  <c r="AE38" i="4"/>
  <c r="P45" i="4"/>
  <c r="V38" i="4"/>
  <c r="G45" i="4"/>
  <c r="W38" i="4"/>
  <c r="H45" i="4"/>
  <c r="X38" i="4"/>
  <c r="I45" i="4"/>
  <c r="AD38" i="4"/>
  <c r="O45" i="4"/>
  <c r="U38" i="4"/>
  <c r="F45" i="4"/>
  <c r="J45" i="4"/>
  <c r="Y38" i="4"/>
  <c r="Z38" i="4"/>
  <c r="K45" i="4"/>
  <c r="AA38" i="4"/>
  <c r="L45" i="4"/>
  <c r="M45" i="4"/>
  <c r="AB38" i="4"/>
  <c r="R32" i="2"/>
  <c r="O34" i="2"/>
  <c r="N31" i="4" s="1"/>
  <c r="F34" i="4"/>
  <c r="F33" i="4"/>
  <c r="O41" i="4"/>
  <c r="O33" i="4"/>
  <c r="O34" i="4"/>
  <c r="K41" i="4"/>
  <c r="K34" i="4"/>
  <c r="K33" i="4"/>
  <c r="L33" i="4"/>
  <c r="L41" i="4"/>
  <c r="M33" i="4"/>
  <c r="M34" i="4"/>
  <c r="M41" i="4"/>
  <c r="P41" i="4"/>
  <c r="P33" i="4"/>
  <c r="P34" i="4"/>
  <c r="G33" i="4"/>
  <c r="G41" i="4"/>
  <c r="N33" i="4"/>
  <c r="N41" i="4"/>
  <c r="N34" i="4"/>
  <c r="F34" i="15"/>
  <c r="E32" i="4" s="1"/>
  <c r="H23" i="1"/>
  <c r="J23" i="1"/>
  <c r="J25" i="1" s="1"/>
  <c r="H35" i="1"/>
  <c r="P35" i="1"/>
  <c r="Q67" i="15"/>
  <c r="J35" i="1"/>
  <c r="K35" i="1"/>
  <c r="L67" i="15"/>
  <c r="L35" i="1"/>
  <c r="M67" i="15"/>
  <c r="G39" i="1"/>
  <c r="J39" i="1"/>
  <c r="L39" i="1"/>
  <c r="I39" i="1"/>
  <c r="K39" i="1"/>
  <c r="N39" i="1"/>
  <c r="P39" i="1"/>
  <c r="F39" i="1"/>
  <c r="H41" i="1"/>
  <c r="H43" i="1" s="1"/>
  <c r="M39" i="1"/>
  <c r="J41" i="1"/>
  <c r="K41" i="1"/>
  <c r="L41" i="1"/>
  <c r="L43" i="1" s="1"/>
  <c r="O39" i="1"/>
  <c r="P41" i="1"/>
  <c r="P43" i="1" s="1"/>
  <c r="Q42" i="1"/>
  <c r="S42" i="1" s="1"/>
  <c r="G40" i="1"/>
  <c r="K40" i="1"/>
  <c r="H39" i="1"/>
  <c r="L40" i="1"/>
  <c r="M40" i="1"/>
  <c r="N40" i="1"/>
  <c r="O40" i="1"/>
  <c r="P40" i="1"/>
  <c r="H40" i="1"/>
  <c r="I40" i="1"/>
  <c r="J40" i="1"/>
  <c r="E39" i="1"/>
  <c r="E40" i="1"/>
  <c r="F40" i="1"/>
  <c r="Q38" i="1"/>
  <c r="S38" i="1" s="1"/>
  <c r="Q37" i="1"/>
  <c r="S37" i="1" s="1"/>
  <c r="F16" i="1"/>
  <c r="Q9" i="1"/>
  <c r="G16" i="1"/>
  <c r="H16" i="1"/>
  <c r="J16" i="1"/>
  <c r="I16" i="1"/>
  <c r="L16" i="1"/>
  <c r="Q29" i="1"/>
  <c r="E15" i="1"/>
  <c r="E16" i="1"/>
  <c r="K16" i="1"/>
  <c r="Q19" i="1"/>
  <c r="N16" i="1"/>
  <c r="O16" i="1"/>
  <c r="P16" i="1"/>
  <c r="M16" i="1"/>
  <c r="G15" i="1"/>
  <c r="Q13" i="1"/>
  <c r="S13" i="1" s="1"/>
  <c r="I15" i="1"/>
  <c r="H25" i="1"/>
  <c r="L34" i="4" l="1"/>
  <c r="R32" i="15"/>
  <c r="R34" i="15" s="1"/>
  <c r="U3" i="15" s="1"/>
  <c r="T6" i="15" s="1"/>
  <c r="H33" i="4"/>
  <c r="J33" i="4"/>
  <c r="J41" i="4"/>
  <c r="Y40" i="4" s="1"/>
  <c r="H34" i="4"/>
  <c r="I33" i="4"/>
  <c r="R65" i="15"/>
  <c r="I34" i="4"/>
  <c r="G34" i="4"/>
  <c r="F48" i="4"/>
  <c r="K43" i="1"/>
  <c r="L65" i="2"/>
  <c r="U39" i="4"/>
  <c r="V39" i="4" s="1"/>
  <c r="W39" i="4" s="1"/>
  <c r="X39" i="4" s="1"/>
  <c r="Y39" i="4" s="1"/>
  <c r="Z39" i="4" s="1"/>
  <c r="AA39" i="4" s="1"/>
  <c r="AB39" i="4" s="1"/>
  <c r="N40" i="4"/>
  <c r="Q31" i="4"/>
  <c r="R34" i="2"/>
  <c r="AE40" i="4"/>
  <c r="P43" i="4"/>
  <c r="P46" i="4"/>
  <c r="N43" i="4"/>
  <c r="N46" i="4"/>
  <c r="AC40" i="4"/>
  <c r="Z40" i="4"/>
  <c r="K46" i="4"/>
  <c r="K43" i="4"/>
  <c r="AA40" i="4"/>
  <c r="L43" i="4"/>
  <c r="L46" i="4"/>
  <c r="AB40" i="4"/>
  <c r="M46" i="4"/>
  <c r="M43" i="4"/>
  <c r="O46" i="4"/>
  <c r="AD40" i="4"/>
  <c r="O43" i="4"/>
  <c r="X40" i="4"/>
  <c r="I43" i="4"/>
  <c r="I46" i="4"/>
  <c r="V40" i="4"/>
  <c r="G43" i="4"/>
  <c r="G46" i="4"/>
  <c r="W40" i="4"/>
  <c r="H46" i="4"/>
  <c r="H43" i="4"/>
  <c r="Q32" i="4"/>
  <c r="E41" i="4"/>
  <c r="E33" i="4"/>
  <c r="K67" i="2"/>
  <c r="J93" i="4" s="1"/>
  <c r="J106" i="4" s="1"/>
  <c r="J113" i="4" s="1"/>
  <c r="J116" i="4" s="1"/>
  <c r="Q67" i="2"/>
  <c r="P93" i="4" s="1"/>
  <c r="P106" i="4" s="1"/>
  <c r="P113" i="4" s="1"/>
  <c r="P116" i="4" s="1"/>
  <c r="M67" i="2"/>
  <c r="L93" i="4" s="1"/>
  <c r="L106" i="4" s="1"/>
  <c r="L113" i="4" s="1"/>
  <c r="L116" i="4" s="1"/>
  <c r="I67" i="2"/>
  <c r="H93" i="4" s="1"/>
  <c r="H106" i="4" s="1"/>
  <c r="H113" i="4" s="1"/>
  <c r="H116" i="4" s="1"/>
  <c r="L67" i="2"/>
  <c r="K93" i="4" s="1"/>
  <c r="K106" i="4" s="1"/>
  <c r="K113" i="4" s="1"/>
  <c r="K116" i="4" s="1"/>
  <c r="H94" i="4"/>
  <c r="H96" i="4" s="1"/>
  <c r="P94" i="4"/>
  <c r="P96" i="4" s="1"/>
  <c r="L94" i="4"/>
  <c r="L96" i="4" s="1"/>
  <c r="J94" i="4"/>
  <c r="J96" i="4" s="1"/>
  <c r="K94" i="4"/>
  <c r="K96" i="4" s="1"/>
  <c r="F33" i="1"/>
  <c r="F23" i="1"/>
  <c r="Q21" i="1"/>
  <c r="S21" i="1" s="1"/>
  <c r="E23" i="1"/>
  <c r="I33" i="1"/>
  <c r="I23" i="1"/>
  <c r="N33" i="1"/>
  <c r="N23" i="1"/>
  <c r="M33" i="1"/>
  <c r="M23" i="1"/>
  <c r="G33" i="1"/>
  <c r="G23" i="1"/>
  <c r="O33" i="1"/>
  <c r="O23" i="1"/>
  <c r="Q39" i="1"/>
  <c r="J43" i="1"/>
  <c r="Q15" i="1"/>
  <c r="U9" i="15" l="1"/>
  <c r="J46" i="4"/>
  <c r="J48" i="4" s="1"/>
  <c r="J43" i="4"/>
  <c r="H107" i="4"/>
  <c r="H110" i="4" s="1"/>
  <c r="J107" i="4"/>
  <c r="J110" i="4" s="1"/>
  <c r="L107" i="4"/>
  <c r="K107" i="4"/>
  <c r="K110" i="4" s="1"/>
  <c r="P107" i="4"/>
  <c r="P110" i="4" s="1"/>
  <c r="E34" i="4"/>
  <c r="V7" i="4"/>
  <c r="V6" i="4"/>
  <c r="U9" i="2"/>
  <c r="G44" i="4"/>
  <c r="K44" i="4"/>
  <c r="H44" i="4"/>
  <c r="F44" i="4"/>
  <c r="J44" i="4"/>
  <c r="L44" i="4"/>
  <c r="I44" i="4"/>
  <c r="U3" i="2"/>
  <c r="U7" i="4"/>
  <c r="U6" i="4"/>
  <c r="AC38" i="4"/>
  <c r="AC39" i="4" s="1"/>
  <c r="AD39" i="4" s="1"/>
  <c r="AE39" i="4" s="1"/>
  <c r="N45" i="4"/>
  <c r="Q45" i="4" s="1"/>
  <c r="Q40" i="4"/>
  <c r="K48" i="4"/>
  <c r="G48" i="4"/>
  <c r="H48" i="4"/>
  <c r="P48" i="4"/>
  <c r="I48" i="4"/>
  <c r="L48" i="4"/>
  <c r="M44" i="4"/>
  <c r="E43" i="4"/>
  <c r="E44" i="4" s="1"/>
  <c r="O44" i="4"/>
  <c r="T40" i="4"/>
  <c r="T41" i="4" s="1"/>
  <c r="U41" i="4" s="1"/>
  <c r="V41" i="4" s="1"/>
  <c r="W41" i="4" s="1"/>
  <c r="X41" i="4" s="1"/>
  <c r="Y41" i="4" s="1"/>
  <c r="Z41" i="4" s="1"/>
  <c r="AA41" i="4" s="1"/>
  <c r="AB41" i="4" s="1"/>
  <c r="AC41" i="4" s="1"/>
  <c r="AD41" i="4" s="1"/>
  <c r="AE41" i="4" s="1"/>
  <c r="Q41" i="4"/>
  <c r="E46" i="4"/>
  <c r="P44" i="4"/>
  <c r="N44" i="4"/>
  <c r="H97" i="4"/>
  <c r="J97" i="4"/>
  <c r="J98" i="4"/>
  <c r="L97" i="4"/>
  <c r="K97" i="4"/>
  <c r="P97" i="4"/>
  <c r="G35" i="1"/>
  <c r="H67" i="15"/>
  <c r="N25" i="1"/>
  <c r="N41" i="1"/>
  <c r="N43" i="1" s="1"/>
  <c r="M35" i="1"/>
  <c r="N67" i="15"/>
  <c r="I25" i="1"/>
  <c r="I41" i="1"/>
  <c r="I43" i="1" s="1"/>
  <c r="I26" i="1"/>
  <c r="J26" i="1"/>
  <c r="K26" i="1"/>
  <c r="L26" i="1"/>
  <c r="F26" i="1"/>
  <c r="N26" i="1"/>
  <c r="O26" i="1"/>
  <c r="G26" i="1"/>
  <c r="P26" i="1"/>
  <c r="H26" i="1"/>
  <c r="Q23" i="1"/>
  <c r="E26" i="1"/>
  <c r="E25" i="1"/>
  <c r="M26" i="1"/>
  <c r="M25" i="1"/>
  <c r="M41" i="1"/>
  <c r="M43" i="1" s="1"/>
  <c r="N35" i="1"/>
  <c r="O67" i="15"/>
  <c r="I35" i="1"/>
  <c r="J67" i="15"/>
  <c r="O25" i="1"/>
  <c r="O41" i="1"/>
  <c r="O43" i="1" s="1"/>
  <c r="E33" i="1"/>
  <c r="E41" i="1" s="1"/>
  <c r="F65" i="2" s="1"/>
  <c r="R65" i="2" s="1"/>
  <c r="Q31" i="1"/>
  <c r="S31" i="1" s="1"/>
  <c r="P67" i="15"/>
  <c r="O35" i="1"/>
  <c r="F25" i="1"/>
  <c r="F41" i="1"/>
  <c r="F43" i="1" s="1"/>
  <c r="G25" i="1"/>
  <c r="G41" i="1"/>
  <c r="G43" i="1" s="1"/>
  <c r="F35" i="1"/>
  <c r="G67" i="15"/>
  <c r="L111" i="4" l="1"/>
  <c r="L110" i="4"/>
  <c r="H111" i="4"/>
  <c r="J111" i="4"/>
  <c r="P111" i="4"/>
  <c r="P114" i="4"/>
  <c r="K111" i="4"/>
  <c r="L114" i="4"/>
  <c r="K114" i="4"/>
  <c r="K117" i="4" s="1"/>
  <c r="W7" i="4"/>
  <c r="T6" i="2"/>
  <c r="F49" i="4"/>
  <c r="J49" i="4"/>
  <c r="I49" i="4"/>
  <c r="K49" i="4"/>
  <c r="L49" i="4"/>
  <c r="G49" i="4"/>
  <c r="H49" i="4"/>
  <c r="W6" i="4"/>
  <c r="Y6" i="4"/>
  <c r="E48" i="4"/>
  <c r="E49" i="4" s="1"/>
  <c r="Q46" i="4"/>
  <c r="G67" i="2"/>
  <c r="F93" i="4" s="1"/>
  <c r="F106" i="4" s="1"/>
  <c r="F113" i="4" s="1"/>
  <c r="F116" i="4" s="1"/>
  <c r="N67" i="2"/>
  <c r="M93" i="4" s="1"/>
  <c r="M106" i="4" s="1"/>
  <c r="J67" i="2"/>
  <c r="I93" i="4" s="1"/>
  <c r="I106" i="4" s="1"/>
  <c r="I113" i="4" s="1"/>
  <c r="I116" i="4" s="1"/>
  <c r="O67" i="2"/>
  <c r="N93" i="4" s="1"/>
  <c r="N106" i="4" s="1"/>
  <c r="N113" i="4" s="1"/>
  <c r="N116" i="4" s="1"/>
  <c r="P67" i="2"/>
  <c r="O93" i="4" s="1"/>
  <c r="O106" i="4" s="1"/>
  <c r="O113" i="4" s="1"/>
  <c r="O116" i="4" s="1"/>
  <c r="H67" i="2"/>
  <c r="G93" i="4" s="1"/>
  <c r="G106" i="4" s="1"/>
  <c r="G113" i="4" s="1"/>
  <c r="G116" i="4" s="1"/>
  <c r="N94" i="4"/>
  <c r="N96" i="4" s="1"/>
  <c r="M94" i="4"/>
  <c r="M96" i="4" s="1"/>
  <c r="G94" i="4"/>
  <c r="G96" i="4" s="1"/>
  <c r="F94" i="4"/>
  <c r="F96" i="4" s="1"/>
  <c r="I94" i="4"/>
  <c r="I96" i="4" s="1"/>
  <c r="O94" i="4"/>
  <c r="O96" i="4" s="1"/>
  <c r="S23" i="1"/>
  <c r="Q25" i="1"/>
  <c r="M36" i="1"/>
  <c r="G36" i="1"/>
  <c r="H36" i="1"/>
  <c r="I36" i="1"/>
  <c r="K36" i="1"/>
  <c r="P36" i="1"/>
  <c r="L36" i="1"/>
  <c r="O36" i="1"/>
  <c r="E35" i="1"/>
  <c r="Q33" i="1"/>
  <c r="Q41" i="1" s="1"/>
  <c r="F36" i="1"/>
  <c r="E36" i="1"/>
  <c r="J36" i="1"/>
  <c r="N36" i="1"/>
  <c r="I44" i="1"/>
  <c r="L44" i="1"/>
  <c r="J44" i="1"/>
  <c r="M44" i="1"/>
  <c r="N44" i="1"/>
  <c r="H44" i="1"/>
  <c r="P44" i="1"/>
  <c r="G44" i="1"/>
  <c r="F44" i="1"/>
  <c r="E43" i="1"/>
  <c r="K44" i="1"/>
  <c r="O44" i="1"/>
  <c r="E44" i="1"/>
  <c r="P117" i="4" l="1"/>
  <c r="L117" i="4"/>
  <c r="K118" i="4"/>
  <c r="L118" i="4"/>
  <c r="M107" i="4"/>
  <c r="G107" i="4"/>
  <c r="G110" i="4" s="1"/>
  <c r="N107" i="4"/>
  <c r="O107" i="4"/>
  <c r="O110" i="4" s="1"/>
  <c r="I107" i="4"/>
  <c r="I110" i="4" s="1"/>
  <c r="F107" i="4"/>
  <c r="F110" i="4" s="1"/>
  <c r="P49" i="4"/>
  <c r="M113" i="4"/>
  <c r="M116" i="4" s="1"/>
  <c r="N97" i="4"/>
  <c r="I97" i="4"/>
  <c r="N98" i="4"/>
  <c r="I98" i="4"/>
  <c r="O97" i="4"/>
  <c r="O98" i="4"/>
  <c r="M97" i="4"/>
  <c r="G97" i="4"/>
  <c r="F97" i="4"/>
  <c r="F98" i="4"/>
  <c r="F67" i="15"/>
  <c r="R67" i="15"/>
  <c r="U43" i="15" s="1"/>
  <c r="R67" i="2"/>
  <c r="F67" i="2"/>
  <c r="E93" i="4" s="1"/>
  <c r="S33" i="1"/>
  <c r="Q35" i="1"/>
  <c r="S41" i="1"/>
  <c r="Q43" i="1"/>
  <c r="N114" i="4" l="1"/>
  <c r="N110" i="4"/>
  <c r="M114" i="4"/>
  <c r="M110" i="4"/>
  <c r="G111" i="4"/>
  <c r="F111" i="4"/>
  <c r="O114" i="4"/>
  <c r="I111" i="4"/>
  <c r="N111" i="4"/>
  <c r="M111" i="4"/>
  <c r="O111" i="4"/>
  <c r="U43" i="2"/>
  <c r="S67" i="2"/>
  <c r="U36" i="15"/>
  <c r="U37" i="15" s="1"/>
  <c r="S67" i="15"/>
  <c r="U36" i="2"/>
  <c r="Q93" i="4"/>
  <c r="E106" i="4"/>
  <c r="E94" i="4"/>
  <c r="M117" i="4" l="1"/>
  <c r="N117" i="4"/>
  <c r="O117" i="4"/>
  <c r="E96" i="4"/>
  <c r="H98" i="4"/>
  <c r="L98" i="4"/>
  <c r="T39" i="2"/>
  <c r="T40" i="2" s="1"/>
  <c r="U37" i="2"/>
  <c r="E113" i="4"/>
  <c r="Q106" i="4"/>
  <c r="U11" i="4"/>
  <c r="Y11" i="4" s="1"/>
  <c r="U12" i="4"/>
  <c r="M98" i="4"/>
  <c r="P98" i="4"/>
  <c r="G98" i="4"/>
  <c r="K98" i="4"/>
  <c r="E107" i="4"/>
  <c r="E110" i="4" s="1"/>
  <c r="E97" i="4"/>
  <c r="E98" i="4" s="1"/>
  <c r="Q94" i="4"/>
  <c r="Q96" i="4" s="1"/>
  <c r="E15" i="10"/>
  <c r="E16" i="10"/>
  <c r="E42" i="10"/>
  <c r="E44" i="10" s="1"/>
  <c r="F40" i="15"/>
  <c r="F43" i="15" s="1"/>
  <c r="E58" i="4" s="1"/>
  <c r="E60" i="4" s="1"/>
  <c r="Q113" i="4" l="1"/>
  <c r="Q116" i="4" s="1"/>
  <c r="E116" i="4"/>
  <c r="L112" i="4"/>
  <c r="V11" i="4"/>
  <c r="W11" i="4" s="1"/>
  <c r="F112" i="4"/>
  <c r="N112" i="4"/>
  <c r="P112" i="4"/>
  <c r="J112" i="4"/>
  <c r="E111" i="4"/>
  <c r="E112" i="4" s="1"/>
  <c r="M112" i="4"/>
  <c r="O112" i="4"/>
  <c r="I112" i="4"/>
  <c r="G112" i="4"/>
  <c r="Q107" i="4"/>
  <c r="Q110" i="4" s="1"/>
  <c r="H112" i="4"/>
  <c r="K112" i="4"/>
  <c r="E100" i="4"/>
  <c r="E61" i="4"/>
  <c r="E62" i="4" s="1"/>
  <c r="E43" i="10"/>
  <c r="E104" i="4" l="1"/>
  <c r="E105" i="4" s="1"/>
  <c r="E114" i="4"/>
  <c r="E117" i="4" s="1"/>
  <c r="E118" i="4" l="1"/>
  <c r="H42" i="10"/>
  <c r="H43" i="10" s="1"/>
  <c r="H15" i="10"/>
  <c r="I40" i="15"/>
  <c r="I43" i="15" s="1"/>
  <c r="H58" i="4" s="1"/>
  <c r="Q12" i="10"/>
  <c r="S12" i="10" s="1"/>
  <c r="F15" i="10"/>
  <c r="F16" i="10"/>
  <c r="J42" i="10"/>
  <c r="J43" i="10" s="1"/>
  <c r="J40" i="15"/>
  <c r="J43" i="15" s="1"/>
  <c r="I58" i="4" s="1"/>
  <c r="I60" i="4" s="1"/>
  <c r="I16" i="10"/>
  <c r="G40" i="15"/>
  <c r="G43" i="15" s="1"/>
  <c r="F58" i="4" s="1"/>
  <c r="F60" i="4" s="1"/>
  <c r="H40" i="15"/>
  <c r="H43" i="15" s="1"/>
  <c r="G58" i="4" s="1"/>
  <c r="G60" i="4" s="1"/>
  <c r="G15" i="10"/>
  <c r="G42" i="10"/>
  <c r="G43" i="10" s="1"/>
  <c r="H100" i="4" l="1"/>
  <c r="H60" i="4"/>
  <c r="E119" i="4"/>
  <c r="H62" i="4"/>
  <c r="J15" i="10"/>
  <c r="K40" i="15"/>
  <c r="K43" i="15" s="1"/>
  <c r="J58" i="4" s="1"/>
  <c r="G61" i="4"/>
  <c r="G100" i="4"/>
  <c r="G103" i="4" s="1"/>
  <c r="G62" i="4"/>
  <c r="F100" i="4"/>
  <c r="F103" i="4" s="1"/>
  <c r="F61" i="4"/>
  <c r="F62" i="4"/>
  <c r="I100" i="4"/>
  <c r="I103" i="4" s="1"/>
  <c r="I61" i="4"/>
  <c r="I62" i="4"/>
  <c r="N16" i="10"/>
  <c r="H61" i="4"/>
  <c r="F42" i="10"/>
  <c r="G16" i="10"/>
  <c r="P16" i="10"/>
  <c r="K16" i="10"/>
  <c r="O16" i="10"/>
  <c r="I15" i="10"/>
  <c r="L16" i="10"/>
  <c r="J16" i="10"/>
  <c r="M16" i="10"/>
  <c r="H16" i="10"/>
  <c r="I42" i="10"/>
  <c r="I43" i="10" s="1"/>
  <c r="H104" i="4" l="1"/>
  <c r="H103" i="4"/>
  <c r="H114" i="4"/>
  <c r="H117" i="4" s="1"/>
  <c r="P62" i="4"/>
  <c r="J60" i="4"/>
  <c r="H105" i="4"/>
  <c r="F105" i="4"/>
  <c r="G105" i="4"/>
  <c r="K62" i="4"/>
  <c r="O62" i="4"/>
  <c r="Q58" i="4"/>
  <c r="L62" i="4"/>
  <c r="M62" i="4"/>
  <c r="R40" i="15"/>
  <c r="R43" i="15" s="1"/>
  <c r="N62" i="4"/>
  <c r="J100" i="4"/>
  <c r="J61" i="4"/>
  <c r="J62" i="4"/>
  <c r="I104" i="4"/>
  <c r="I114" i="4"/>
  <c r="I117" i="4" s="1"/>
  <c r="Q42" i="10"/>
  <c r="Q15" i="10"/>
  <c r="S14" i="10"/>
  <c r="F114" i="4"/>
  <c r="F117" i="4" s="1"/>
  <c r="I105" i="4"/>
  <c r="F104" i="4"/>
  <c r="J44" i="10"/>
  <c r="N44" i="10"/>
  <c r="K44" i="10"/>
  <c r="P44" i="10"/>
  <c r="M44" i="10"/>
  <c r="F43" i="10"/>
  <c r="H44" i="10"/>
  <c r="L44" i="10"/>
  <c r="F44" i="10"/>
  <c r="G44" i="10"/>
  <c r="O44" i="10"/>
  <c r="I44" i="10"/>
  <c r="G114" i="4"/>
  <c r="G117" i="4" s="1"/>
  <c r="G104" i="4"/>
  <c r="N105" i="4" l="1"/>
  <c r="J103" i="4"/>
  <c r="H118" i="4"/>
  <c r="V10" i="4"/>
  <c r="W10" i="4" s="1"/>
  <c r="Q60" i="4"/>
  <c r="T36" i="15"/>
  <c r="T39" i="15" s="1"/>
  <c r="T40" i="15" s="1"/>
  <c r="S43" i="15"/>
  <c r="T43" i="15"/>
  <c r="K105" i="4"/>
  <c r="L105" i="4"/>
  <c r="G119" i="4"/>
  <c r="F119" i="4"/>
  <c r="H119" i="4"/>
  <c r="V12" i="4"/>
  <c r="W12" i="4" s="1"/>
  <c r="O105" i="4"/>
  <c r="Q100" i="4"/>
  <c r="Q103" i="4" s="1"/>
  <c r="M105" i="4"/>
  <c r="P105" i="4"/>
  <c r="G118" i="4"/>
  <c r="I118" i="4"/>
  <c r="J105" i="4"/>
  <c r="J104" i="4"/>
  <c r="J114" i="4"/>
  <c r="J117" i="4" s="1"/>
  <c r="I119" i="4"/>
  <c r="F118" i="4"/>
  <c r="S42" i="10"/>
  <c r="Q43" i="10"/>
  <c r="T37" i="15" l="1"/>
  <c r="P118" i="4"/>
  <c r="J118" i="4"/>
  <c r="J119" i="4"/>
  <c r="K119" i="4"/>
  <c r="L119" i="4"/>
  <c r="Q114" i="4"/>
  <c r="Q117" i="4" s="1"/>
  <c r="P119" i="4" l="1"/>
  <c r="N118" i="4"/>
  <c r="M48" i="4"/>
  <c r="M49" i="4"/>
  <c r="Q115" i="4" l="1"/>
  <c r="M118" i="4"/>
  <c r="M119" i="4"/>
  <c r="O118" i="4"/>
  <c r="O119" i="4"/>
  <c r="N119" i="4"/>
  <c r="N48" i="4"/>
  <c r="N49" i="4"/>
  <c r="X12" i="4" l="1"/>
  <c r="Y12" i="4" s="1"/>
  <c r="S115" i="4"/>
  <c r="O48" i="4"/>
  <c r="O49" i="4"/>
  <c r="Q47" i="4"/>
  <c r="X7" i="4" l="1"/>
  <c r="Y7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higashi</author>
  </authors>
  <commentList>
    <comment ref="N31" authorId="0" shapeId="0" xr:uid="{CD5D0989-67CC-4118-A3D9-8CD023E1A86C}">
      <text>
        <r>
          <rPr>
            <b/>
            <sz val="9"/>
            <color indexed="81"/>
            <rFont val="MS P ゴシック"/>
            <family val="3"/>
            <charset val="128"/>
          </rPr>
          <t>higashi:</t>
        </r>
        <r>
          <rPr>
            <sz val="9"/>
            <color indexed="81"/>
            <rFont val="MS P ゴシック"/>
            <family val="3"/>
            <charset val="128"/>
          </rPr>
          <t xml:space="preserve">
販売報奨金
$40,000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chiba</author>
  </authors>
  <commentList>
    <comment ref="D47" authorId="0" shapeId="0" xr:uid="{6C02DD12-7394-4495-AAF4-062D8ED1644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
$109.93 (Brad commission + factor)x120円</t>
        </r>
      </text>
    </comment>
    <comment ref="D86" authorId="0" shapeId="0" xr:uid="{6D25BDDA-CD94-4EEB-8BCB-C30A9DB4E1F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
$116.67 (Brad commission + factor)x120円</t>
        </r>
      </text>
    </comment>
    <comment ref="D87" authorId="0" shapeId="0" xr:uid="{C52D4279-740B-4C87-ADA3-F9A37194973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
$249.85 (Brad commission + factor)x120円</t>
        </r>
      </text>
    </comment>
    <comment ref="D112" authorId="0" shapeId="0" xr:uid="{210C4E33-6D2B-4E32-A8F6-AA963E947CD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
$35.41 (Brad commission + factor)x120円</t>
        </r>
      </text>
    </comment>
    <comment ref="D113" authorId="0" shapeId="0" xr:uid="{67B2CF7E-C766-48B7-AEB2-AE11B2AE4BA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
$97.72 (Brad commission + factor)x120円</t>
        </r>
      </text>
    </comment>
    <comment ref="D199" authorId="0" shapeId="0" xr:uid="{BD562CA3-74E0-4C9E-8213-891DAEC7B59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
$114.57 (Brad commission + factor)x120円</t>
        </r>
      </text>
    </comment>
    <comment ref="D252" authorId="0" shapeId="0" xr:uid="{06D74DC1-9DFB-4704-8FA8-2413DB71DD59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$249.94 (Brad commission + factor)x120円</t>
        </r>
      </text>
    </comment>
    <comment ref="D253" authorId="0" shapeId="0" xr:uid="{6F3958B7-ECCE-46C7-A95A-0AEC408AD73B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
$23.21 (Brad commission + factor)x120円</t>
        </r>
      </text>
    </comment>
    <comment ref="D280" authorId="0" shapeId="0" xr:uid="{1F8DF498-9616-40D6-9CFC-39A879BDE58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
$772.46 (Brad commission + factor)x120円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<sst xmlns="http://schemas.openxmlformats.org/spreadsheetml/2006/main" count="6590" uniqueCount="797">
  <si>
    <t>6月</t>
    <rPh sb="1" eb="2">
      <t>ガツ</t>
    </rPh>
    <phoneticPr fontId="2"/>
  </si>
  <si>
    <t>7月</t>
    <rPh sb="1" eb="2">
      <t>ガツ</t>
    </rPh>
    <phoneticPr fontId="2"/>
  </si>
  <si>
    <t>8月</t>
  </si>
  <si>
    <t>9月</t>
  </si>
  <si>
    <t>10月</t>
  </si>
  <si>
    <t>11月</t>
  </si>
  <si>
    <t>12月</t>
  </si>
  <si>
    <t>1月</t>
  </si>
  <si>
    <t>2月</t>
  </si>
  <si>
    <t>3月</t>
  </si>
  <si>
    <t>4月</t>
  </si>
  <si>
    <t>5月</t>
  </si>
  <si>
    <t>作業者名：</t>
    <rPh sb="0" eb="4">
      <t>サギョウシャメイ</t>
    </rPh>
    <phoneticPr fontId="2"/>
  </si>
  <si>
    <t>計画値</t>
    <rPh sb="0" eb="2">
      <t>ケイカク</t>
    </rPh>
    <rPh sb="2" eb="3">
      <t>チ</t>
    </rPh>
    <phoneticPr fontId="2"/>
  </si>
  <si>
    <t>実績値</t>
    <rPh sb="0" eb="2">
      <t>ジッセキ</t>
    </rPh>
    <rPh sb="2" eb="3">
      <t>アタイ</t>
    </rPh>
    <phoneticPr fontId="2"/>
  </si>
  <si>
    <t>売上</t>
    <rPh sb="0" eb="2">
      <t>ウリアゲ</t>
    </rPh>
    <phoneticPr fontId="2"/>
  </si>
  <si>
    <t>粗利</t>
    <rPh sb="0" eb="2">
      <t>アラリ</t>
    </rPh>
    <phoneticPr fontId="2"/>
  </si>
  <si>
    <t>単月達成率</t>
    <rPh sb="0" eb="2">
      <t>タンゲツ</t>
    </rPh>
    <rPh sb="2" eb="5">
      <t>タッセイリツ</t>
    </rPh>
    <phoneticPr fontId="2"/>
  </si>
  <si>
    <t>累積進捗率</t>
    <rPh sb="0" eb="2">
      <t>ルイセキ</t>
    </rPh>
    <rPh sb="2" eb="5">
      <t>シンチョクリツ</t>
    </rPh>
    <phoneticPr fontId="2"/>
  </si>
  <si>
    <t>上期</t>
    <rPh sb="0" eb="2">
      <t>カミキ</t>
    </rPh>
    <phoneticPr fontId="2"/>
  </si>
  <si>
    <t>下期</t>
    <rPh sb="0" eb="2">
      <t>シモキ</t>
    </rPh>
    <phoneticPr fontId="2"/>
  </si>
  <si>
    <t>合計</t>
    <rPh sb="0" eb="2">
      <t>ゴウケイ</t>
    </rPh>
    <phoneticPr fontId="2"/>
  </si>
  <si>
    <t>-</t>
    <phoneticPr fontId="2"/>
  </si>
  <si>
    <t>行動内容</t>
    <rPh sb="0" eb="4">
      <t>コウドウナイヨウ</t>
    </rPh>
    <phoneticPr fontId="2"/>
  </si>
  <si>
    <t>2024.10.28 - 31
T.E.会議に出展</t>
    <rPh sb="20" eb="22">
      <t>カイギ</t>
    </rPh>
    <rPh sb="23" eb="25">
      <t>シュッテン</t>
    </rPh>
    <phoneticPr fontId="2"/>
  </si>
  <si>
    <t>USD</t>
    <phoneticPr fontId="2"/>
  </si>
  <si>
    <t>EUR</t>
    <phoneticPr fontId="2"/>
  </si>
  <si>
    <t>OGC＋MOBILON＋PLAX生地を試作</t>
    <rPh sb="16" eb="18">
      <t>キジ</t>
    </rPh>
    <rPh sb="19" eb="21">
      <t>シサク</t>
    </rPh>
    <phoneticPr fontId="2"/>
  </si>
  <si>
    <t>品質改善
3rdｻﾝﾌﾟﾙ試作</t>
    <rPh sb="0" eb="2">
      <t>ヒンシツ</t>
    </rPh>
    <rPh sb="2" eb="4">
      <t>カイゼン</t>
    </rPh>
    <rPh sb="13" eb="15">
      <t>シサク</t>
    </rPh>
    <phoneticPr fontId="2"/>
  </si>
  <si>
    <t>品質改善
2ndｻﾝﾌﾟﾙ試作</t>
    <rPh sb="0" eb="4">
      <t>ヒンシツカイゼン</t>
    </rPh>
    <rPh sb="13" eb="15">
      <t>シサク</t>
    </rPh>
    <phoneticPr fontId="2"/>
  </si>
  <si>
    <t>項目1</t>
    <rPh sb="0" eb="2">
      <t>コウモク</t>
    </rPh>
    <phoneticPr fontId="2"/>
  </si>
  <si>
    <t>項目2</t>
    <rPh sb="0" eb="2">
      <t>コウモク</t>
    </rPh>
    <phoneticPr fontId="2"/>
  </si>
  <si>
    <t>項目3</t>
    <rPh sb="0" eb="2">
      <t>コウモク</t>
    </rPh>
    <phoneticPr fontId="2"/>
  </si>
  <si>
    <t>予算計画</t>
    <rPh sb="0" eb="2">
      <t>ヨサン</t>
    </rPh>
    <rPh sb="2" eb="4">
      <t>ケイカク</t>
    </rPh>
    <phoneticPr fontId="2"/>
  </si>
  <si>
    <t>行動計画</t>
    <rPh sb="0" eb="4">
      <t>コウドウケイカク</t>
    </rPh>
    <phoneticPr fontId="2"/>
  </si>
  <si>
    <t>行動結果</t>
    <rPh sb="0" eb="4">
      <t>コウドウケッカ</t>
    </rPh>
    <phoneticPr fontId="2"/>
  </si>
  <si>
    <t>数値実績</t>
    <rPh sb="0" eb="2">
      <t>スウチ</t>
    </rPh>
    <rPh sb="2" eb="4">
      <t>ジッセキ</t>
    </rPh>
    <phoneticPr fontId="2"/>
  </si>
  <si>
    <t>数値目標</t>
    <rPh sb="0" eb="2">
      <t>スウチ</t>
    </rPh>
    <rPh sb="2" eb="4">
      <t>モクヒョウ</t>
    </rPh>
    <phoneticPr fontId="2"/>
  </si>
  <si>
    <r>
      <t xml:space="preserve">計画数字の根拠となる
</t>
    </r>
    <r>
      <rPr>
        <b/>
        <u/>
        <sz val="14"/>
        <color rgb="FFFF0000"/>
        <rFont val="游ゴシック"/>
        <family val="3"/>
        <charset val="128"/>
        <scheme val="minor"/>
      </rPr>
      <t>具体的な行動</t>
    </r>
    <r>
      <rPr>
        <sz val="14"/>
        <color theme="1"/>
        <rFont val="游ゴシック"/>
        <family val="3"/>
        <charset val="128"/>
        <scheme val="minor"/>
      </rPr>
      <t>を落とし
込んでください。
※数字を計算する上で
　想定している行動や
　数値を記入
項　　目：何を
行動内容：どうする
数値目標：どれだけ
行動結果：行動実現度
数値実績：数値実現度</t>
    </r>
    <rPh sb="0" eb="2">
      <t>ケイカク</t>
    </rPh>
    <rPh sb="2" eb="4">
      <t>スウジ</t>
    </rPh>
    <rPh sb="5" eb="7">
      <t>コンキョ</t>
    </rPh>
    <rPh sb="11" eb="14">
      <t>グタイテキ</t>
    </rPh>
    <rPh sb="15" eb="17">
      <t>コウドウ</t>
    </rPh>
    <rPh sb="18" eb="19">
      <t>オ</t>
    </rPh>
    <rPh sb="22" eb="23">
      <t>コ</t>
    </rPh>
    <rPh sb="33" eb="35">
      <t>スウジ</t>
    </rPh>
    <rPh sb="36" eb="38">
      <t>ケイサン</t>
    </rPh>
    <rPh sb="40" eb="41">
      <t>ウエ</t>
    </rPh>
    <rPh sb="44" eb="46">
      <t>ソウテイ</t>
    </rPh>
    <rPh sb="50" eb="52">
      <t>コウドウ</t>
    </rPh>
    <rPh sb="55" eb="57">
      <t>スウチ</t>
    </rPh>
    <rPh sb="58" eb="60">
      <t>キニュウ</t>
    </rPh>
    <rPh sb="62" eb="63">
      <t>コウ</t>
    </rPh>
    <rPh sb="65" eb="66">
      <t>メ</t>
    </rPh>
    <rPh sb="67" eb="68">
      <t>ナニ</t>
    </rPh>
    <rPh sb="70" eb="74">
      <t>コウドウナイヨウ</t>
    </rPh>
    <rPh sb="90" eb="94">
      <t>コウドウケッカ</t>
    </rPh>
    <rPh sb="95" eb="97">
      <t>コウドウ</t>
    </rPh>
    <rPh sb="97" eb="100">
      <t>ジツゲンド</t>
    </rPh>
    <rPh sb="101" eb="103">
      <t>スウチ</t>
    </rPh>
    <rPh sb="103" eb="105">
      <t>ジッセキ</t>
    </rPh>
    <rPh sb="106" eb="108">
      <t>スウチ</t>
    </rPh>
    <rPh sb="108" eb="110">
      <t>ジツゲン</t>
    </rPh>
    <rPh sb="110" eb="111">
      <t>ド</t>
    </rPh>
    <phoneticPr fontId="2"/>
  </si>
  <si>
    <t>OGC+MOBILON
ﾌﾘｰｶｯﾄ生地量産開始</t>
    <rPh sb="18" eb="20">
      <t>キジ</t>
    </rPh>
    <rPh sb="20" eb="24">
      <t>リョウサンカイシ</t>
    </rPh>
    <phoneticPr fontId="2"/>
  </si>
  <si>
    <t>OGC+MOBILON+
PLAX生地量産開始</t>
    <rPh sb="17" eb="19">
      <t>キジ</t>
    </rPh>
    <rPh sb="19" eb="23">
      <t>リョウサンカイシ</t>
    </rPh>
    <phoneticPr fontId="2"/>
  </si>
  <si>
    <t>初回MOBILON糸
1,000kg</t>
    <rPh sb="0" eb="2">
      <t>ショカイ</t>
    </rPh>
    <rPh sb="9" eb="10">
      <t>イト</t>
    </rPh>
    <phoneticPr fontId="2"/>
  </si>
  <si>
    <t>MOBILON糸
3,000kg</t>
    <rPh sb="7" eb="8">
      <t>イト</t>
    </rPh>
    <phoneticPr fontId="2"/>
  </si>
  <si>
    <t>MOBILON糸
4,000kg</t>
    <rPh sb="7" eb="8">
      <t>イト</t>
    </rPh>
    <phoneticPr fontId="2"/>
  </si>
  <si>
    <t>円/ドル</t>
    <rPh sb="0" eb="1">
      <t>エン</t>
    </rPh>
    <phoneticPr fontId="2"/>
  </si>
  <si>
    <t>円/ユーロ</t>
    <rPh sb="0" eb="1">
      <t>エン</t>
    </rPh>
    <phoneticPr fontId="2"/>
  </si>
  <si>
    <t>今期想定為替</t>
    <rPh sb="0" eb="2">
      <t>コンキ</t>
    </rPh>
    <rPh sb="2" eb="4">
      <t>ソウテイ</t>
    </rPh>
    <rPh sb="4" eb="6">
      <t>カワセ</t>
    </rPh>
    <phoneticPr fontId="2"/>
  </si>
  <si>
    <t>担当</t>
    <rPh sb="0" eb="2">
      <t>タントウ</t>
    </rPh>
    <phoneticPr fontId="2"/>
  </si>
  <si>
    <t>部署</t>
    <rPh sb="0" eb="2">
      <t>ブショ</t>
    </rPh>
    <phoneticPr fontId="2"/>
  </si>
  <si>
    <t>松岡</t>
    <rPh sb="0" eb="2">
      <t>マツオカ</t>
    </rPh>
    <phoneticPr fontId="2"/>
  </si>
  <si>
    <t>大谷</t>
    <rPh sb="0" eb="2">
      <t>オオタニ</t>
    </rPh>
    <phoneticPr fontId="2"/>
  </si>
  <si>
    <t>宮本</t>
    <rPh sb="0" eb="2">
      <t>ミヤモト</t>
    </rPh>
    <phoneticPr fontId="2"/>
  </si>
  <si>
    <t>深串</t>
    <rPh sb="0" eb="2">
      <t>フカクシ</t>
    </rPh>
    <phoneticPr fontId="2"/>
  </si>
  <si>
    <t>前川</t>
    <rPh sb="0" eb="2">
      <t>マエカワ</t>
    </rPh>
    <phoneticPr fontId="2"/>
  </si>
  <si>
    <t>千葉</t>
    <rPh sb="0" eb="2">
      <t>チバ</t>
    </rPh>
    <phoneticPr fontId="2"/>
  </si>
  <si>
    <t>国内営業</t>
    <rPh sb="0" eb="2">
      <t>コクナイ</t>
    </rPh>
    <rPh sb="2" eb="4">
      <t>エイギョウ</t>
    </rPh>
    <phoneticPr fontId="2"/>
  </si>
  <si>
    <t>貿易</t>
    <rPh sb="0" eb="2">
      <t>ボウエキ</t>
    </rPh>
    <phoneticPr fontId="2"/>
  </si>
  <si>
    <t>リバーレース</t>
    <phoneticPr fontId="2"/>
  </si>
  <si>
    <t>前売り</t>
    <rPh sb="0" eb="2">
      <t>マエウ</t>
    </rPh>
    <phoneticPr fontId="2"/>
  </si>
  <si>
    <t>アパレル</t>
    <phoneticPr fontId="2"/>
  </si>
  <si>
    <t>新規</t>
    <rPh sb="0" eb="2">
      <t>シンキ</t>
    </rPh>
    <phoneticPr fontId="2"/>
  </si>
  <si>
    <t>その他</t>
    <rPh sb="2" eb="3">
      <t>ホカ</t>
    </rPh>
    <phoneticPr fontId="2"/>
  </si>
  <si>
    <t>100均</t>
    <rPh sb="3" eb="4">
      <t>キン</t>
    </rPh>
    <phoneticPr fontId="2"/>
  </si>
  <si>
    <t>EC、一般</t>
    <rPh sb="3" eb="5">
      <t>イッパン</t>
    </rPh>
    <phoneticPr fontId="2"/>
  </si>
  <si>
    <t>深串</t>
    <rPh sb="0" eb="1">
      <t>フカ</t>
    </rPh>
    <rPh sb="1" eb="2">
      <t>クシ</t>
    </rPh>
    <phoneticPr fontId="2"/>
  </si>
  <si>
    <t>SF上海</t>
    <rPh sb="2" eb="4">
      <t>シャンハイ</t>
    </rPh>
    <phoneticPr fontId="2"/>
  </si>
  <si>
    <t>※単位：千円</t>
    <rPh sb="1" eb="3">
      <t>タンイ</t>
    </rPh>
    <rPh sb="4" eb="6">
      <t>センエン</t>
    </rPh>
    <phoneticPr fontId="2"/>
  </si>
  <si>
    <t>オカダヤ・ユザワヤ
トマト訪問
手芸センタードリーム商談</t>
    <rPh sb="13" eb="15">
      <t>ホウモン</t>
    </rPh>
    <rPh sb="16" eb="18">
      <t>シュゲイ</t>
    </rPh>
    <rPh sb="26" eb="28">
      <t>ショウダン</t>
    </rPh>
    <phoneticPr fontId="2"/>
  </si>
  <si>
    <t>オカダヤ・ユザワヤ
フリルリボン提案</t>
    <rPh sb="16" eb="18">
      <t>テイアン</t>
    </rPh>
    <phoneticPr fontId="2"/>
  </si>
  <si>
    <t>レースフリル提案準備
オカダヤ・トマト広幅提案</t>
    <rPh sb="6" eb="8">
      <t>テイアン</t>
    </rPh>
    <rPh sb="8" eb="10">
      <t>ジュンビ</t>
    </rPh>
    <rPh sb="19" eb="21">
      <t>ヒロハバ</t>
    </rPh>
    <rPh sb="21" eb="23">
      <t>テイアン</t>
    </rPh>
    <phoneticPr fontId="2"/>
  </si>
  <si>
    <t>手芸センタードリーム
レースフリル等提案</t>
    <rPh sb="0" eb="2">
      <t>シュゲイ</t>
    </rPh>
    <rPh sb="17" eb="18">
      <t>ナド</t>
    </rPh>
    <rPh sb="18" eb="20">
      <t>テイアン</t>
    </rPh>
    <phoneticPr fontId="2"/>
  </si>
  <si>
    <t>オカダヤ・ユザワヤ
トマト
レースフリル提案</t>
    <rPh sb="20" eb="22">
      <t>テイアン</t>
    </rPh>
    <phoneticPr fontId="2"/>
  </si>
  <si>
    <t>提案商品準備</t>
    <rPh sb="0" eb="4">
      <t>テイアンショウヒン</t>
    </rPh>
    <rPh sb="4" eb="6">
      <t>ジュンビ</t>
    </rPh>
    <phoneticPr fontId="2"/>
  </si>
  <si>
    <t>提案商品準備</t>
    <rPh sb="0" eb="6">
      <t>テイアンショウヒンジュンビ</t>
    </rPh>
    <phoneticPr fontId="2"/>
  </si>
  <si>
    <t>オカダヤ・ユザワヤ
トマト・ドリーム
商品提案</t>
    <rPh sb="19" eb="23">
      <t>ショウヒンテイアン</t>
    </rPh>
    <phoneticPr fontId="2"/>
  </si>
  <si>
    <t>レースフリル
1アイテム採用</t>
    <rPh sb="12" eb="14">
      <t>サイヨウ</t>
    </rPh>
    <phoneticPr fontId="2"/>
  </si>
  <si>
    <t>SF上海</t>
    <rPh sb="2" eb="4">
      <t>シャンハイ</t>
    </rPh>
    <phoneticPr fontId="2"/>
  </si>
  <si>
    <t>FRAMIS</t>
    <phoneticPr fontId="2"/>
  </si>
  <si>
    <t>その他</t>
    <rPh sb="2" eb="3">
      <t>ホカ</t>
    </rPh>
    <phoneticPr fontId="2"/>
  </si>
  <si>
    <t>リボン・テープ等</t>
    <rPh sb="7" eb="8">
      <t>ナド</t>
    </rPh>
    <phoneticPr fontId="2"/>
  </si>
  <si>
    <t>韓国</t>
    <rPh sb="0" eb="2">
      <t>カンコク</t>
    </rPh>
    <phoneticPr fontId="2"/>
  </si>
  <si>
    <t>リバーレース</t>
    <phoneticPr fontId="2"/>
  </si>
  <si>
    <t>GCGA</t>
    <phoneticPr fontId="2"/>
  </si>
  <si>
    <t>MOBILONテープ</t>
    <phoneticPr fontId="2"/>
  </si>
  <si>
    <t>MOBILONテープ・バンド</t>
    <phoneticPr fontId="2"/>
  </si>
  <si>
    <t>MOBILONバンド</t>
    <phoneticPr fontId="2"/>
  </si>
  <si>
    <t>米国(NY)</t>
    <rPh sb="0" eb="2">
      <t>ベイコク</t>
    </rPh>
    <phoneticPr fontId="2"/>
  </si>
  <si>
    <t>米国(LA)</t>
    <rPh sb="0" eb="2">
      <t>ベイコク</t>
    </rPh>
    <phoneticPr fontId="2"/>
  </si>
  <si>
    <t>合計</t>
    <rPh sb="0" eb="2">
      <t>ゴウケイ</t>
    </rPh>
    <phoneticPr fontId="2"/>
  </si>
  <si>
    <t>SFSH売上</t>
    <rPh sb="4" eb="6">
      <t>ウリアゲ</t>
    </rPh>
    <phoneticPr fontId="2"/>
  </si>
  <si>
    <t>GCGA売上</t>
    <rPh sb="4" eb="6">
      <t>ウリアゲ</t>
    </rPh>
    <phoneticPr fontId="2"/>
  </si>
  <si>
    <t>SFSHコスト</t>
    <phoneticPr fontId="2"/>
  </si>
  <si>
    <t>GCGAコスト</t>
    <phoneticPr fontId="2"/>
  </si>
  <si>
    <t>既存合計</t>
    <rPh sb="0" eb="2">
      <t>キゾン</t>
    </rPh>
    <rPh sb="2" eb="4">
      <t>ゴウケイ</t>
    </rPh>
    <phoneticPr fontId="2"/>
  </si>
  <si>
    <t>新規合計</t>
    <rPh sb="0" eb="4">
      <t>シンキゴウケイ</t>
    </rPh>
    <phoneticPr fontId="2"/>
  </si>
  <si>
    <t>総合計</t>
    <rPh sb="0" eb="3">
      <t>ソウゴウケイ</t>
    </rPh>
    <phoneticPr fontId="2"/>
  </si>
  <si>
    <t>売上</t>
    <rPh sb="0" eb="2">
      <t>ウリアゲ</t>
    </rPh>
    <phoneticPr fontId="2"/>
  </si>
  <si>
    <t>粗利</t>
    <rPh sb="0" eb="2">
      <t>アラリ</t>
    </rPh>
    <phoneticPr fontId="2"/>
  </si>
  <si>
    <t>商品</t>
    <rPh sb="0" eb="2">
      <t>ショウヒン</t>
    </rPh>
    <phoneticPr fontId="2"/>
  </si>
  <si>
    <t>向け先</t>
    <rPh sb="0" eb="1">
      <t>ム</t>
    </rPh>
    <rPh sb="2" eb="3">
      <t>サキ</t>
    </rPh>
    <phoneticPr fontId="2"/>
  </si>
  <si>
    <t>単位（千円）</t>
    <rPh sb="0" eb="2">
      <t>タンイ</t>
    </rPh>
    <rPh sb="3" eb="5">
      <t>センエン</t>
    </rPh>
    <phoneticPr fontId="2"/>
  </si>
  <si>
    <t>VVR</t>
    <phoneticPr fontId="2"/>
  </si>
  <si>
    <t>欧州</t>
    <rPh sb="0" eb="2">
      <t>オウシュウ</t>
    </rPh>
    <phoneticPr fontId="2"/>
  </si>
  <si>
    <t>4件訪問</t>
    <rPh sb="1" eb="2">
      <t>ケン</t>
    </rPh>
    <rPh sb="2" eb="4">
      <t>ホウモン</t>
    </rPh>
    <phoneticPr fontId="2"/>
  </si>
  <si>
    <t>2件訪問</t>
    <rPh sb="1" eb="2">
      <t>ケン</t>
    </rPh>
    <rPh sb="2" eb="4">
      <t>ホウモン</t>
    </rPh>
    <phoneticPr fontId="2"/>
  </si>
  <si>
    <t>レースフリル
1アイテム採用
3件訪問</t>
    <rPh sb="12" eb="14">
      <t>サイヨウ</t>
    </rPh>
    <rPh sb="16" eb="17">
      <t>ケン</t>
    </rPh>
    <rPh sb="17" eb="19">
      <t>ホウモン</t>
    </rPh>
    <phoneticPr fontId="2"/>
  </si>
  <si>
    <t>1~2アイテム準備</t>
    <rPh sb="7" eb="9">
      <t>ジュンビ</t>
    </rPh>
    <phoneticPr fontId="2"/>
  </si>
  <si>
    <t>１~2アイテム準備</t>
    <rPh sb="7" eb="9">
      <t>ジュンビ</t>
    </rPh>
    <phoneticPr fontId="2"/>
  </si>
  <si>
    <t>#12730採用 オカダヤ・ユザワヤ
#1453採用 ドリーム</t>
    <rPh sb="6" eb="8">
      <t>サイヨウ</t>
    </rPh>
    <rPh sb="24" eb="26">
      <t>サイヨウ</t>
    </rPh>
    <phoneticPr fontId="2"/>
  </si>
  <si>
    <t>スパンデックス</t>
    <phoneticPr fontId="2"/>
  </si>
  <si>
    <t>スパンデックス、複合材</t>
    <rPh sb="8" eb="11">
      <t>フクゴウザイ</t>
    </rPh>
    <phoneticPr fontId="2"/>
  </si>
  <si>
    <t>インド、他</t>
    <rPh sb="4" eb="5">
      <t>ホカ</t>
    </rPh>
    <phoneticPr fontId="2"/>
  </si>
  <si>
    <t>リボン・テープ等</t>
  </si>
  <si>
    <t>前売り</t>
  </si>
  <si>
    <t>新規1</t>
    <rPh sb="0" eb="2">
      <t>シンキ</t>
    </rPh>
    <phoneticPr fontId="2"/>
  </si>
  <si>
    <t>新規2</t>
    <rPh sb="0" eb="2">
      <t>シンキ</t>
    </rPh>
    <phoneticPr fontId="2"/>
  </si>
  <si>
    <t>中国</t>
    <rPh sb="0" eb="2">
      <t>チュウゴク</t>
    </rPh>
    <phoneticPr fontId="2"/>
  </si>
  <si>
    <t>計画集計</t>
    <rPh sb="0" eb="4">
      <t>ケイカクシュウケイ</t>
    </rPh>
    <phoneticPr fontId="2"/>
  </si>
  <si>
    <t>実績集計</t>
    <rPh sb="0" eb="2">
      <t>ジッセキ</t>
    </rPh>
    <rPh sb="2" eb="4">
      <t>シュウケイ</t>
    </rPh>
    <phoneticPr fontId="2"/>
  </si>
  <si>
    <t>前期比</t>
    <rPh sb="0" eb="3">
      <t>ゼンキヒ</t>
    </rPh>
    <phoneticPr fontId="2"/>
  </si>
  <si>
    <t>仕入</t>
    <rPh sb="0" eb="2">
      <t>シイレ</t>
    </rPh>
    <phoneticPr fontId="2"/>
  </si>
  <si>
    <t>商品カテゴリ</t>
    <rPh sb="0" eb="2">
      <t>ショウヒン</t>
    </rPh>
    <phoneticPr fontId="2"/>
  </si>
  <si>
    <t>リバーレース
リボン・テープ等</t>
    <rPh sb="14" eb="15">
      <t>ナド</t>
    </rPh>
    <phoneticPr fontId="2"/>
  </si>
  <si>
    <t>小売・量販
産業資材</t>
    <rPh sb="0" eb="2">
      <t>コウリ</t>
    </rPh>
    <rPh sb="3" eb="5">
      <t>リョウハン</t>
    </rPh>
    <rPh sb="6" eb="8">
      <t>サンギョウ</t>
    </rPh>
    <rPh sb="8" eb="10">
      <t>シザイ</t>
    </rPh>
    <phoneticPr fontId="2"/>
  </si>
  <si>
    <t>EC
一般資材
産業資材</t>
    <rPh sb="3" eb="7">
      <t>イッパンシザイ</t>
    </rPh>
    <rPh sb="8" eb="12">
      <t>サンギョウシザイ</t>
    </rPh>
    <phoneticPr fontId="2"/>
  </si>
  <si>
    <t>リボン・テープ等</t>
    <rPh sb="7" eb="8">
      <t>トウ</t>
    </rPh>
    <phoneticPr fontId="2"/>
  </si>
  <si>
    <t>　</t>
    <phoneticPr fontId="2"/>
  </si>
  <si>
    <t>MOBILONテープ
MOBILONバンド</t>
    <phoneticPr fontId="2"/>
  </si>
  <si>
    <t>韓国
(DAEKYUNG)</t>
    <rPh sb="0" eb="2">
      <t>カンコク</t>
    </rPh>
    <phoneticPr fontId="2"/>
  </si>
  <si>
    <t>手芸量販</t>
    <rPh sb="0" eb="4">
      <t>シュゲイリョウハン</t>
    </rPh>
    <phoneticPr fontId="2"/>
  </si>
  <si>
    <t>MOBILONテープ
MOBILONバンド
JCA製品</t>
    <rPh sb="25" eb="27">
      <t>セイヒン</t>
    </rPh>
    <phoneticPr fontId="2"/>
  </si>
  <si>
    <t>インド</t>
    <phoneticPr fontId="2"/>
  </si>
  <si>
    <t>複合材
(CFRP)</t>
    <rPh sb="0" eb="3">
      <t>フクゴウザイ</t>
    </rPh>
    <phoneticPr fontId="2"/>
  </si>
  <si>
    <t>国内外
産業資材</t>
    <rPh sb="0" eb="3">
      <t>コクナイガイ</t>
    </rPh>
    <rPh sb="4" eb="8">
      <t>サンギョウシザイ</t>
    </rPh>
    <phoneticPr fontId="2"/>
  </si>
  <si>
    <t>アパレル
産業資材</t>
    <rPh sb="5" eb="9">
      <t>サンギョウシザイ</t>
    </rPh>
    <phoneticPr fontId="2"/>
  </si>
  <si>
    <t>アパレル
(付属商社含む)</t>
    <rPh sb="6" eb="8">
      <t>フゾク</t>
    </rPh>
    <rPh sb="8" eb="10">
      <t>ショウシャ</t>
    </rPh>
    <rPh sb="10" eb="11">
      <t>フク</t>
    </rPh>
    <phoneticPr fontId="2"/>
  </si>
  <si>
    <t>欧州
アパレル</t>
    <rPh sb="0" eb="2">
      <t>オウシュウ</t>
    </rPh>
    <phoneticPr fontId="2"/>
  </si>
  <si>
    <t>イギリス
VVR</t>
    <phoneticPr fontId="2"/>
  </si>
  <si>
    <t>営業進捗管理用　インボイスリスト</t>
    <rPh sb="0" eb="4">
      <t>エイギョウシンチョク</t>
    </rPh>
    <rPh sb="4" eb="6">
      <t>カンリ</t>
    </rPh>
    <rPh sb="6" eb="7">
      <t>ヨウ</t>
    </rPh>
    <phoneticPr fontId="2"/>
  </si>
  <si>
    <t>※自動計算なので、編集不可</t>
    <rPh sb="1" eb="5">
      <t>ジドウケイサン</t>
    </rPh>
    <rPh sb="9" eb="13">
      <t>ヘンシュウフカ</t>
    </rPh>
    <phoneticPr fontId="2"/>
  </si>
  <si>
    <t>$売上調整</t>
    <rPh sb="1" eb="3">
      <t>ウリアゲ</t>
    </rPh>
    <rPh sb="3" eb="5">
      <t>チョウセイ</t>
    </rPh>
    <phoneticPr fontId="2"/>
  </si>
  <si>
    <t>$仕入調整</t>
    <rPh sb="1" eb="3">
      <t>シイレ</t>
    </rPh>
    <rPh sb="3" eb="5">
      <t>チョウセイ</t>
    </rPh>
    <phoneticPr fontId="2"/>
  </si>
  <si>
    <t>集計カテゴリ1</t>
    <rPh sb="0" eb="2">
      <t>シュウケイ</t>
    </rPh>
    <phoneticPr fontId="2"/>
  </si>
  <si>
    <t>集計カテゴリ2</t>
    <rPh sb="0" eb="2">
      <t>シュウケイ</t>
    </rPh>
    <phoneticPr fontId="2"/>
  </si>
  <si>
    <t>集計カテゴリ3</t>
    <rPh sb="0" eb="2">
      <t>シュウケイ</t>
    </rPh>
    <phoneticPr fontId="2"/>
  </si>
  <si>
    <t>Alert</t>
    <phoneticPr fontId="2"/>
  </si>
  <si>
    <r>
      <t xml:space="preserve">[必須] </t>
    </r>
    <r>
      <rPr>
        <sz val="11"/>
        <rFont val="游ゴシック"/>
        <family val="3"/>
        <charset val="128"/>
        <scheme val="minor"/>
      </rPr>
      <t>の項目を入力し、インボイスデータを追加して下さい。自動集計されます。</t>
    </r>
    <rPh sb="1" eb="3">
      <t>ヒッス</t>
    </rPh>
    <rPh sb="6" eb="8">
      <t>コウモク</t>
    </rPh>
    <rPh sb="9" eb="11">
      <t>ニュウリョク</t>
    </rPh>
    <rPh sb="22" eb="24">
      <t>ツイカ</t>
    </rPh>
    <rPh sb="26" eb="27">
      <t>クダ</t>
    </rPh>
    <rPh sb="30" eb="32">
      <t>ジドウ</t>
    </rPh>
    <rPh sb="32" eb="34">
      <t>シュウケイ</t>
    </rPh>
    <phoneticPr fontId="2"/>
  </si>
  <si>
    <t>必須</t>
    <rPh sb="0" eb="2">
      <t>ヒッス</t>
    </rPh>
    <phoneticPr fontId="2"/>
  </si>
  <si>
    <t>任意</t>
    <rPh sb="0" eb="2">
      <t>ニンイ</t>
    </rPh>
    <phoneticPr fontId="2"/>
  </si>
  <si>
    <t>B/L DateのTTS</t>
    <phoneticPr fontId="2"/>
  </si>
  <si>
    <t>B/L DateのTTB</t>
    <phoneticPr fontId="2"/>
  </si>
  <si>
    <t>集計カテゴリ</t>
    <rPh sb="0" eb="2">
      <t>シュウケイ</t>
    </rPh>
    <phoneticPr fontId="2"/>
  </si>
  <si>
    <t>INV番号</t>
    <rPh sb="3" eb="5">
      <t>バンゴウ</t>
    </rPh>
    <phoneticPr fontId="2"/>
  </si>
  <si>
    <t>仕入金額</t>
    <rPh sb="0" eb="2">
      <t>シイレ</t>
    </rPh>
    <rPh sb="2" eb="4">
      <t>キンガク</t>
    </rPh>
    <phoneticPr fontId="2"/>
  </si>
  <si>
    <t>諸経費</t>
    <rPh sb="0" eb="3">
      <t>ショケイヒ</t>
    </rPh>
    <phoneticPr fontId="2"/>
  </si>
  <si>
    <t>仕入通貨</t>
    <rPh sb="0" eb="2">
      <t>シイレ</t>
    </rPh>
    <rPh sb="2" eb="4">
      <t>ツウカ</t>
    </rPh>
    <phoneticPr fontId="2"/>
  </si>
  <si>
    <t>売上金額</t>
    <rPh sb="0" eb="2">
      <t>ウリアゲ</t>
    </rPh>
    <rPh sb="2" eb="4">
      <t>キンガク</t>
    </rPh>
    <phoneticPr fontId="2"/>
  </si>
  <si>
    <t>B/L Date</t>
    <phoneticPr fontId="2"/>
  </si>
  <si>
    <t>販売通貨</t>
    <rPh sb="0" eb="2">
      <t>ハンバイ</t>
    </rPh>
    <rPh sb="2" eb="4">
      <t>ツウカ</t>
    </rPh>
    <phoneticPr fontId="2"/>
  </si>
  <si>
    <t>参照</t>
    <rPh sb="0" eb="2">
      <t>サンショウ</t>
    </rPh>
    <phoneticPr fontId="2"/>
  </si>
  <si>
    <t>為替(売上)</t>
    <rPh sb="0" eb="2">
      <t>カワセ</t>
    </rPh>
    <rPh sb="3" eb="5">
      <t>ウリアゲ</t>
    </rPh>
    <phoneticPr fontId="2"/>
  </si>
  <si>
    <t>売上金額(JPY)</t>
    <rPh sb="0" eb="2">
      <t>ウリアゲ</t>
    </rPh>
    <rPh sb="2" eb="4">
      <t>キンガク</t>
    </rPh>
    <phoneticPr fontId="2"/>
  </si>
  <si>
    <t>為替(仕入)</t>
    <rPh sb="0" eb="2">
      <t>カワセ</t>
    </rPh>
    <rPh sb="3" eb="5">
      <t>シイレ</t>
    </rPh>
    <phoneticPr fontId="2"/>
  </si>
  <si>
    <t>仕入合計(JPY)</t>
    <rPh sb="0" eb="2">
      <t>シイレ</t>
    </rPh>
    <rPh sb="2" eb="4">
      <t>ゴウケイ</t>
    </rPh>
    <phoneticPr fontId="2"/>
  </si>
  <si>
    <t>粗利合計(JPY)</t>
    <rPh sb="0" eb="2">
      <t>アラリ</t>
    </rPh>
    <rPh sb="2" eb="4">
      <t>ゴウケイ</t>
    </rPh>
    <phoneticPr fontId="2"/>
  </si>
  <si>
    <t>粗利率</t>
    <rPh sb="0" eb="3">
      <t>アラリリツ</t>
    </rPh>
    <phoneticPr fontId="2"/>
  </si>
  <si>
    <t>USD</t>
  </si>
  <si>
    <t>JPY</t>
  </si>
  <si>
    <t>SF上海</t>
  </si>
  <si>
    <t>作業中ユーザー</t>
    <rPh sb="0" eb="3">
      <t>サギョウチュウ</t>
    </rPh>
    <phoneticPr fontId="2"/>
  </si>
  <si>
    <t>このブックの保存パス</t>
    <rPh sb="6" eb="8">
      <t>ホゾン</t>
    </rPh>
    <phoneticPr fontId="2"/>
  </si>
  <si>
    <t>このシート名</t>
    <rPh sb="5" eb="6">
      <t>メイ</t>
    </rPh>
    <phoneticPr fontId="2"/>
  </si>
  <si>
    <t>2024年</t>
  </si>
  <si>
    <t>米ドル（USD）</t>
  </si>
  <si>
    <t>ユーロ(EUR)</t>
  </si>
  <si>
    <t>カナダ・ドル（CAD）</t>
  </si>
  <si>
    <t>英ポンド（GBP）</t>
  </si>
  <si>
    <t>スイス･フラン（CHF）</t>
  </si>
  <si>
    <t>ﾃﾞﾝﾏｰｸ･ｸﾛｰﾈ（DKK）</t>
  </si>
  <si>
    <t>ﾉﾙｳｪｰ･ｸﾛｰﾈ（NOK）</t>
  </si>
  <si>
    <t>ｽｳｪｰﾃﾞﾝ･ｸﾛｰﾈ（SEK）</t>
  </si>
  <si>
    <t>ｵｰｽﾄﾗﾘｱ･ﾄﾞﾙ（AUD）</t>
  </si>
  <si>
    <t>ﾆｭｰｼﾞｰﾗﾝﾄﾞ･ﾄﾞﾙ（NZD）</t>
  </si>
  <si>
    <t>香港ドル（HKD）</t>
  </si>
  <si>
    <t>ﾏﾚｰｼｱ･ﾘﾝｷﾞｯﾄ
（MYR）</t>
  </si>
  <si>
    <t>ｼﾝｶﾞﾎﾟｰﾙ･ﾄﾞﾙ（SGD）</t>
  </si>
  <si>
    <t>サウジ・リヤル（SAR）</t>
  </si>
  <si>
    <t>UAEディルハム（AED）</t>
  </si>
  <si>
    <t>中国・人民元（CNY）</t>
  </si>
  <si>
    <t>タイ・バーツ（THB）</t>
  </si>
  <si>
    <t>インド・ルピー（INR）</t>
  </si>
  <si>
    <t>ﾊﾟｷｽﾀﾝ･ﾙﾋﾟｰ（PKR)</t>
  </si>
  <si>
    <t>ｸｳｪｰﾄ･ﾃﾞｨﾅｰﾙ（KWD）</t>
  </si>
  <si>
    <t>カタール・リヤル（QAR）</t>
  </si>
  <si>
    <t>ｲﾝﾄﾞﾈｼｱ･ﾙﾋﾟｱ（IDR）</t>
  </si>
  <si>
    <t>メキシコ・ペソ（MXN）</t>
  </si>
  <si>
    <t>韓国ウォン（KRW）</t>
  </si>
  <si>
    <t>ﾌｨﾘﾋﾟﾝ･ﾍﾟｿ（PHP）</t>
  </si>
  <si>
    <t>南アフリカ･ランド（ZAR）</t>
  </si>
  <si>
    <t>チェコ･コルナ（CZK）</t>
  </si>
  <si>
    <t>ロシア･ルーブル（RUB）</t>
  </si>
  <si>
    <t>ハンガリー･フォリント（HUF）</t>
  </si>
  <si>
    <t>ポーランド･ズロチ（PLN）</t>
  </si>
  <si>
    <t>トルコ・リラ（TRY）</t>
  </si>
  <si>
    <t>ｵﾌｼｮｱ人民元相場に基づく公表相場</t>
  </si>
  <si>
    <t>TTBは参考相場</t>
  </si>
  <si>
    <t>100通貨単位につき
TTS,TTB共に参考相場</t>
  </si>
  <si>
    <t>100通貨単位につき</t>
  </si>
  <si>
    <t>　2004.8.16　公表開始</t>
  </si>
  <si>
    <t>DATE</t>
  </si>
  <si>
    <t>曜</t>
  </si>
  <si>
    <t>TTS</t>
  </si>
  <si>
    <t>TTB</t>
  </si>
  <si>
    <t>TTM</t>
  </si>
  <si>
    <t>月</t>
  </si>
  <si>
    <t>火</t>
  </si>
  <si>
    <t>水</t>
  </si>
  <si>
    <t>木</t>
  </si>
  <si>
    <t>金</t>
  </si>
  <si>
    <t>土</t>
  </si>
  <si>
    <t>日</t>
  </si>
  <si>
    <t>98年9月2日から</t>
  </si>
  <si>
    <t>公表停止</t>
  </si>
  <si>
    <t>年間高値</t>
  </si>
  <si>
    <t>年間安値</t>
  </si>
  <si>
    <t>年間平均※</t>
  </si>
  <si>
    <t>※年間平均は、各通貨の全営業日相場の単純平均</t>
  </si>
  <si>
    <t>FRAMIS</t>
  </si>
  <si>
    <t>その他
SEI, MINYUEN等</t>
  </si>
  <si>
    <t>その他
SEI, MINYUEN等</t>
    <rPh sb="2" eb="3">
      <t>ホカ</t>
    </rPh>
    <rPh sb="16" eb="17">
      <t>ナド</t>
    </rPh>
    <phoneticPr fontId="2"/>
  </si>
  <si>
    <t>韓国
(DAEKYUNG)</t>
  </si>
  <si>
    <t>欧州
アパレル</t>
  </si>
  <si>
    <t>イギリス
VVR</t>
  </si>
  <si>
    <t>月次進捗</t>
    <rPh sb="0" eb="4">
      <t>ゲツジシンチョク</t>
    </rPh>
    <phoneticPr fontId="2"/>
  </si>
  <si>
    <t>計画</t>
  </si>
  <si>
    <t>計画</t>
    <rPh sb="0" eb="2">
      <t>ケイカク</t>
    </rPh>
    <phoneticPr fontId="2"/>
  </si>
  <si>
    <t>実績</t>
  </si>
  <si>
    <t>実績</t>
    <rPh sb="0" eb="2">
      <t>ジッセキ</t>
    </rPh>
    <phoneticPr fontId="2"/>
  </si>
  <si>
    <t>単月達成率</t>
  </si>
  <si>
    <t>累積進捗率</t>
  </si>
  <si>
    <t>累積進捗率</t>
    <rPh sb="0" eb="2">
      <t>ルイセキ</t>
    </rPh>
    <rPh sb="2" eb="5">
      <t>シンチョクリツ</t>
    </rPh>
    <phoneticPr fontId="2"/>
  </si>
  <si>
    <t>項目</t>
    <rPh sb="0" eb="2">
      <t>コウモク</t>
    </rPh>
    <phoneticPr fontId="2"/>
  </si>
  <si>
    <t>計画</t>
    <rPh sb="0" eb="2">
      <t>ケイカク</t>
    </rPh>
    <phoneticPr fontId="2"/>
  </si>
  <si>
    <t>全社合計</t>
    <rPh sb="0" eb="2">
      <t>ゼンシャ</t>
    </rPh>
    <rPh sb="2" eb="4">
      <t>ゴウケイ</t>
    </rPh>
    <phoneticPr fontId="2"/>
  </si>
  <si>
    <t>国内営業</t>
    <rPh sb="0" eb="4">
      <t>コクナイエイギョウ</t>
    </rPh>
    <phoneticPr fontId="2"/>
  </si>
  <si>
    <t>貿易</t>
    <rPh sb="0" eb="2">
      <t>ボウエキ</t>
    </rPh>
    <phoneticPr fontId="2"/>
  </si>
  <si>
    <t>進捗率</t>
    <rPh sb="0" eb="3">
      <t>シンチョクリツ</t>
    </rPh>
    <phoneticPr fontId="2"/>
  </si>
  <si>
    <t>売上</t>
    <rPh sb="0" eb="2">
      <t>ウリアゲ</t>
    </rPh>
    <phoneticPr fontId="2"/>
  </si>
  <si>
    <t>粗利</t>
    <rPh sb="0" eb="2">
      <t>アラリ</t>
    </rPh>
    <phoneticPr fontId="2"/>
  </si>
  <si>
    <t>実績(速報)</t>
    <rPh sb="0" eb="2">
      <t>ジッセキ</t>
    </rPh>
    <rPh sb="3" eb="5">
      <t>ソクホウ</t>
    </rPh>
    <phoneticPr fontId="2"/>
  </si>
  <si>
    <t>実績(財務)</t>
    <rPh sb="0" eb="2">
      <t>ジッセキ</t>
    </rPh>
    <rPh sb="3" eb="5">
      <t>ザイム</t>
    </rPh>
    <phoneticPr fontId="2"/>
  </si>
  <si>
    <t>国内営業</t>
    <rPh sb="0" eb="4">
      <t>コクナイエイギョウ</t>
    </rPh>
    <phoneticPr fontId="2"/>
  </si>
  <si>
    <t>貿易</t>
    <rPh sb="0" eb="2">
      <t>ボウエキ</t>
    </rPh>
    <phoneticPr fontId="2"/>
  </si>
  <si>
    <t>全社合計</t>
    <rPh sb="0" eb="2">
      <t>ゼンシャ</t>
    </rPh>
    <rPh sb="2" eb="4">
      <t>ゴウケイ</t>
    </rPh>
    <phoneticPr fontId="2"/>
  </si>
  <si>
    <t>計画</t>
    <rPh sb="0" eb="2">
      <t>ケイカク</t>
    </rPh>
    <phoneticPr fontId="2"/>
  </si>
  <si>
    <t>実績(財務)</t>
    <rPh sb="0" eb="2">
      <t>ジッセキ</t>
    </rPh>
    <rPh sb="3" eb="5">
      <t>ザイム</t>
    </rPh>
    <phoneticPr fontId="2"/>
  </si>
  <si>
    <t>実績(速報)</t>
    <rPh sb="0" eb="2">
      <t>ジッセキ</t>
    </rPh>
    <rPh sb="3" eb="5">
      <t>ソクホウ</t>
    </rPh>
    <phoneticPr fontId="2"/>
  </si>
  <si>
    <t>単月達成率</t>
    <rPh sb="0" eb="2">
      <t>タンゲツ</t>
    </rPh>
    <rPh sb="2" eb="5">
      <t>タッセイリツ</t>
    </rPh>
    <phoneticPr fontId="2"/>
  </si>
  <si>
    <t>累積進捗率</t>
    <rPh sb="0" eb="2">
      <t>ルイセキ</t>
    </rPh>
    <rPh sb="2" eb="5">
      <t>シンチョクリツ</t>
    </rPh>
    <phoneticPr fontId="2"/>
  </si>
  <si>
    <t>リボン・テープ等
↓
2024/9から
ﾊﾟﾌは松岡さん</t>
    <rPh sb="7" eb="8">
      <t>ナド</t>
    </rPh>
    <rPh sb="24" eb="26">
      <t>マツオカ</t>
    </rPh>
    <phoneticPr fontId="2"/>
  </si>
  <si>
    <t>年間計画数字に対する現在進捗</t>
    <rPh sb="0" eb="2">
      <t>ネンカン</t>
    </rPh>
    <rPh sb="2" eb="4">
      <t>ケイカク</t>
    </rPh>
    <rPh sb="4" eb="6">
      <t>スウジ</t>
    </rPh>
    <rPh sb="7" eb="8">
      <t>タイ</t>
    </rPh>
    <rPh sb="10" eb="12">
      <t>ゲンザイ</t>
    </rPh>
    <rPh sb="12" eb="14">
      <t>シンチョク</t>
    </rPh>
    <phoneticPr fontId="2"/>
  </si>
  <si>
    <t>採用なし</t>
    <rPh sb="0" eb="2">
      <t>サイヨウ</t>
    </rPh>
    <phoneticPr fontId="2"/>
  </si>
  <si>
    <t>計画(単月)</t>
    <rPh sb="0" eb="2">
      <t>ケイカク</t>
    </rPh>
    <rPh sb="3" eb="5">
      <t>タンゲツ</t>
    </rPh>
    <phoneticPr fontId="2"/>
  </si>
  <si>
    <t>計画(累積)</t>
    <rPh sb="0" eb="2">
      <t>ケイカク</t>
    </rPh>
    <rPh sb="3" eb="5">
      <t>ルイセキ</t>
    </rPh>
    <phoneticPr fontId="2"/>
  </si>
  <si>
    <t>実績(単月)</t>
    <rPh sb="0" eb="2">
      <t>ジッセキ</t>
    </rPh>
    <rPh sb="3" eb="5">
      <t>タンゲツ</t>
    </rPh>
    <phoneticPr fontId="2"/>
  </si>
  <si>
    <t>実績(累積)</t>
    <rPh sb="0" eb="2">
      <t>ジッセキ</t>
    </rPh>
    <rPh sb="3" eb="5">
      <t>ルイセキ</t>
    </rPh>
    <phoneticPr fontId="2"/>
  </si>
  <si>
    <t>第49期</t>
    <rPh sb="0" eb="1">
      <t>ダイ</t>
    </rPh>
    <rPh sb="3" eb="4">
      <t>キ</t>
    </rPh>
    <phoneticPr fontId="2"/>
  </si>
  <si>
    <t>売上高</t>
    <rPh sb="0" eb="2">
      <t>ウリアゲ</t>
    </rPh>
    <rPh sb="2" eb="3">
      <t>ダカ</t>
    </rPh>
    <phoneticPr fontId="2"/>
  </si>
  <si>
    <t>2018/5期</t>
    <rPh sb="6" eb="7">
      <t>キ</t>
    </rPh>
    <phoneticPr fontId="2"/>
  </si>
  <si>
    <t>2019/5期</t>
    <rPh sb="6" eb="7">
      <t>キ</t>
    </rPh>
    <phoneticPr fontId="2"/>
  </si>
  <si>
    <t>2020/5期</t>
    <rPh sb="6" eb="7">
      <t>キ</t>
    </rPh>
    <phoneticPr fontId="2"/>
  </si>
  <si>
    <t>2021/5期</t>
    <rPh sb="6" eb="7">
      <t>キ</t>
    </rPh>
    <phoneticPr fontId="2"/>
  </si>
  <si>
    <t>2022/5期</t>
    <rPh sb="6" eb="7">
      <t>キ</t>
    </rPh>
    <phoneticPr fontId="2"/>
  </si>
  <si>
    <t>2023/5期</t>
    <rPh sb="6" eb="7">
      <t>キ</t>
    </rPh>
    <phoneticPr fontId="2"/>
  </si>
  <si>
    <t>2024/5期</t>
    <rPh sb="6" eb="7">
      <t>キ</t>
    </rPh>
    <phoneticPr fontId="2"/>
  </si>
  <si>
    <t>第43期</t>
    <rPh sb="0" eb="1">
      <t>ダイ</t>
    </rPh>
    <rPh sb="3" eb="4">
      <t>キ</t>
    </rPh>
    <phoneticPr fontId="2"/>
  </si>
  <si>
    <t>第44期</t>
    <rPh sb="0" eb="1">
      <t>ダイ</t>
    </rPh>
    <rPh sb="3" eb="4">
      <t>キ</t>
    </rPh>
    <phoneticPr fontId="2"/>
  </si>
  <si>
    <t>第45期</t>
    <rPh sb="0" eb="1">
      <t>ダイ</t>
    </rPh>
    <rPh sb="3" eb="4">
      <t>キ</t>
    </rPh>
    <phoneticPr fontId="2"/>
  </si>
  <si>
    <t>第46期</t>
    <rPh sb="0" eb="1">
      <t>ダイ</t>
    </rPh>
    <rPh sb="3" eb="4">
      <t>キ</t>
    </rPh>
    <phoneticPr fontId="2"/>
  </si>
  <si>
    <t>第47期</t>
    <rPh sb="0" eb="1">
      <t>ダイ</t>
    </rPh>
    <rPh sb="3" eb="4">
      <t>キ</t>
    </rPh>
    <phoneticPr fontId="2"/>
  </si>
  <si>
    <t>第48期</t>
    <rPh sb="0" eb="1">
      <t>ダイ</t>
    </rPh>
    <rPh sb="3" eb="4">
      <t>キ</t>
    </rPh>
    <phoneticPr fontId="2"/>
  </si>
  <si>
    <t>【売上高】</t>
    <rPh sb="1" eb="3">
      <t>ウリアゲ</t>
    </rPh>
    <rPh sb="3" eb="4">
      <t>タカ</t>
    </rPh>
    <phoneticPr fontId="2"/>
  </si>
  <si>
    <t>売上値引</t>
    <rPh sb="0" eb="2">
      <t>ウリアゲ</t>
    </rPh>
    <rPh sb="2" eb="4">
      <t>ネビ</t>
    </rPh>
    <phoneticPr fontId="2"/>
  </si>
  <si>
    <t>受取手数料</t>
    <rPh sb="0" eb="2">
      <t>ウケトリ</t>
    </rPh>
    <rPh sb="2" eb="5">
      <t>テスウリョウ</t>
    </rPh>
    <phoneticPr fontId="2"/>
  </si>
  <si>
    <t>【売上原価】</t>
    <rPh sb="1" eb="3">
      <t>ウリアゲ</t>
    </rPh>
    <rPh sb="3" eb="5">
      <t>ゲンカ</t>
    </rPh>
    <phoneticPr fontId="2"/>
  </si>
  <si>
    <t>商品期首棚卸高</t>
    <rPh sb="0" eb="2">
      <t>ショウヒン</t>
    </rPh>
    <rPh sb="2" eb="4">
      <t>キシュ</t>
    </rPh>
    <rPh sb="4" eb="6">
      <t>タナオロシ</t>
    </rPh>
    <rPh sb="6" eb="7">
      <t>タカ</t>
    </rPh>
    <phoneticPr fontId="2"/>
  </si>
  <si>
    <t>仕入高</t>
    <rPh sb="0" eb="2">
      <t>シイ</t>
    </rPh>
    <rPh sb="2" eb="3">
      <t>タカ</t>
    </rPh>
    <phoneticPr fontId="2"/>
  </si>
  <si>
    <t>仕入値引</t>
    <rPh sb="0" eb="2">
      <t>シイ</t>
    </rPh>
    <rPh sb="2" eb="4">
      <t>ネビ</t>
    </rPh>
    <phoneticPr fontId="2"/>
  </si>
  <si>
    <t>商品期末棚卸高</t>
    <rPh sb="0" eb="2">
      <t>ショウヒン</t>
    </rPh>
    <rPh sb="2" eb="4">
      <t>キマツ</t>
    </rPh>
    <rPh sb="4" eb="6">
      <t>タナオロシ</t>
    </rPh>
    <rPh sb="6" eb="7">
      <t>タカ</t>
    </rPh>
    <phoneticPr fontId="2"/>
  </si>
  <si>
    <t>仕入諸掛等</t>
    <rPh sb="0" eb="2">
      <t>シイ</t>
    </rPh>
    <rPh sb="2" eb="4">
      <t>ショガカリ</t>
    </rPh>
    <rPh sb="4" eb="5">
      <t>ナド</t>
    </rPh>
    <phoneticPr fontId="2"/>
  </si>
  <si>
    <t>売上総利益</t>
    <rPh sb="0" eb="2">
      <t>ウリアゲ</t>
    </rPh>
    <rPh sb="2" eb="5">
      <t>ソウリエキ</t>
    </rPh>
    <phoneticPr fontId="2"/>
  </si>
  <si>
    <t>【販売費及一般管理費】</t>
    <rPh sb="1" eb="4">
      <t>ハンバイヒ</t>
    </rPh>
    <rPh sb="4" eb="5">
      <t>オヨ</t>
    </rPh>
    <rPh sb="5" eb="7">
      <t>イッパン</t>
    </rPh>
    <rPh sb="7" eb="10">
      <t>カンリヒ</t>
    </rPh>
    <phoneticPr fontId="2"/>
  </si>
  <si>
    <t>役員報酬</t>
    <rPh sb="0" eb="2">
      <t>ヤクイン</t>
    </rPh>
    <rPh sb="2" eb="4">
      <t>ホウシュウ</t>
    </rPh>
    <phoneticPr fontId="2"/>
  </si>
  <si>
    <t>給与手当</t>
    <rPh sb="0" eb="2">
      <t>キュウヨ</t>
    </rPh>
    <rPh sb="2" eb="4">
      <t>テアテ</t>
    </rPh>
    <phoneticPr fontId="2"/>
  </si>
  <si>
    <t>退職金</t>
    <rPh sb="0" eb="3">
      <t>タイショクキン</t>
    </rPh>
    <phoneticPr fontId="2"/>
  </si>
  <si>
    <t>退職給与引当金繰入</t>
    <rPh sb="0" eb="4">
      <t>タイショクキュウヨ</t>
    </rPh>
    <rPh sb="4" eb="6">
      <t>ヒキアテ</t>
    </rPh>
    <rPh sb="6" eb="7">
      <t>キン</t>
    </rPh>
    <rPh sb="7" eb="9">
      <t>クリイレ</t>
    </rPh>
    <phoneticPr fontId="2"/>
  </si>
  <si>
    <t>派遣要員費</t>
    <rPh sb="0" eb="2">
      <t>ハケン</t>
    </rPh>
    <rPh sb="2" eb="4">
      <t>ヨウイン</t>
    </rPh>
    <rPh sb="4" eb="5">
      <t>ヒ</t>
    </rPh>
    <phoneticPr fontId="2"/>
  </si>
  <si>
    <t>通勤費</t>
    <rPh sb="0" eb="2">
      <t>ツウキン</t>
    </rPh>
    <rPh sb="2" eb="3">
      <t>ヒ</t>
    </rPh>
    <phoneticPr fontId="2"/>
  </si>
  <si>
    <t>法定福利費</t>
    <rPh sb="0" eb="2">
      <t>ホウテイ</t>
    </rPh>
    <rPh sb="2" eb="4">
      <t>フクリ</t>
    </rPh>
    <rPh sb="4" eb="5">
      <t>ヒ</t>
    </rPh>
    <phoneticPr fontId="2"/>
  </si>
  <si>
    <t>福利厚生費</t>
    <rPh sb="0" eb="2">
      <t>フクリ</t>
    </rPh>
    <rPh sb="2" eb="5">
      <t>コウセイヒ</t>
    </rPh>
    <phoneticPr fontId="2"/>
  </si>
  <si>
    <t>外注費</t>
    <rPh sb="0" eb="3">
      <t>ガイチュウヒ</t>
    </rPh>
    <phoneticPr fontId="2"/>
  </si>
  <si>
    <t>旅費交通費</t>
    <rPh sb="0" eb="2">
      <t>リョヒ</t>
    </rPh>
    <rPh sb="2" eb="5">
      <t>コウツウヒ</t>
    </rPh>
    <phoneticPr fontId="2"/>
  </si>
  <si>
    <t>海外旅費</t>
    <rPh sb="0" eb="2">
      <t>カイガイ</t>
    </rPh>
    <rPh sb="2" eb="4">
      <t>リョヒ</t>
    </rPh>
    <phoneticPr fontId="2"/>
  </si>
  <si>
    <t>会議費</t>
    <rPh sb="0" eb="3">
      <t>カイギヒ</t>
    </rPh>
    <phoneticPr fontId="2"/>
  </si>
  <si>
    <t>通信費</t>
    <rPh sb="0" eb="3">
      <t>ツウシンヒ</t>
    </rPh>
    <phoneticPr fontId="2"/>
  </si>
  <si>
    <t>事務用品費</t>
    <rPh sb="0" eb="2">
      <t>ジム</t>
    </rPh>
    <rPh sb="2" eb="4">
      <t>ヨウヒン</t>
    </rPh>
    <rPh sb="4" eb="5">
      <t>ヒ</t>
    </rPh>
    <phoneticPr fontId="2"/>
  </si>
  <si>
    <t>消耗品費</t>
    <rPh sb="0" eb="3">
      <t>ショウモウヒン</t>
    </rPh>
    <rPh sb="3" eb="4">
      <t>ヒ</t>
    </rPh>
    <phoneticPr fontId="2"/>
  </si>
  <si>
    <t>リース料</t>
    <rPh sb="3" eb="4">
      <t>リョウ</t>
    </rPh>
    <phoneticPr fontId="2"/>
  </si>
  <si>
    <t>見本・材料費</t>
    <rPh sb="0" eb="2">
      <t>ミホン</t>
    </rPh>
    <rPh sb="3" eb="5">
      <t>ザイリョウ</t>
    </rPh>
    <rPh sb="5" eb="6">
      <t>ヒ</t>
    </rPh>
    <phoneticPr fontId="2"/>
  </si>
  <si>
    <t>交際費</t>
    <rPh sb="0" eb="2">
      <t>コウサイ</t>
    </rPh>
    <rPh sb="2" eb="3">
      <t>ヒ</t>
    </rPh>
    <phoneticPr fontId="2"/>
  </si>
  <si>
    <t>減価償却費</t>
    <rPh sb="0" eb="2">
      <t>ゲンカ</t>
    </rPh>
    <rPh sb="2" eb="4">
      <t>ショウキャク</t>
    </rPh>
    <rPh sb="4" eb="5">
      <t>ヒ</t>
    </rPh>
    <phoneticPr fontId="2"/>
  </si>
  <si>
    <t>ビル管理費</t>
    <rPh sb="2" eb="4">
      <t>カンリ</t>
    </rPh>
    <rPh sb="4" eb="5">
      <t>ヒ</t>
    </rPh>
    <phoneticPr fontId="2"/>
  </si>
  <si>
    <t>水道・光熱費</t>
    <rPh sb="0" eb="2">
      <t>スイドウ</t>
    </rPh>
    <rPh sb="3" eb="6">
      <t>コウネツヒ</t>
    </rPh>
    <phoneticPr fontId="2"/>
  </si>
  <si>
    <t>支払手数料</t>
    <rPh sb="0" eb="2">
      <t>シハライ</t>
    </rPh>
    <rPh sb="2" eb="5">
      <t>テスウリョウ</t>
    </rPh>
    <phoneticPr fontId="2"/>
  </si>
  <si>
    <t>工事・修繕費</t>
    <rPh sb="0" eb="2">
      <t>コウジ</t>
    </rPh>
    <rPh sb="3" eb="6">
      <t>シュウゼンヒ</t>
    </rPh>
    <phoneticPr fontId="2"/>
  </si>
  <si>
    <t>保険料</t>
    <rPh sb="0" eb="3">
      <t>ホケンリョウ</t>
    </rPh>
    <phoneticPr fontId="2"/>
  </si>
  <si>
    <t>租税公課</t>
    <rPh sb="0" eb="2">
      <t>ソゼイ</t>
    </rPh>
    <rPh sb="2" eb="4">
      <t>コウカ</t>
    </rPh>
    <phoneticPr fontId="2"/>
  </si>
  <si>
    <t>宣伝広告費</t>
    <rPh sb="0" eb="2">
      <t>センデン</t>
    </rPh>
    <rPh sb="2" eb="5">
      <t>コウコクヒ</t>
    </rPh>
    <phoneticPr fontId="2"/>
  </si>
  <si>
    <t>研究開発費</t>
    <rPh sb="0" eb="2">
      <t>ケンキュウ</t>
    </rPh>
    <rPh sb="2" eb="5">
      <t>カイハツヒ</t>
    </rPh>
    <phoneticPr fontId="2"/>
  </si>
  <si>
    <t>顧問料</t>
    <rPh sb="0" eb="2">
      <t>コモン</t>
    </rPh>
    <rPh sb="2" eb="3">
      <t>リョウ</t>
    </rPh>
    <phoneticPr fontId="2"/>
  </si>
  <si>
    <t>図書新聞</t>
    <rPh sb="0" eb="2">
      <t>トショ</t>
    </rPh>
    <rPh sb="2" eb="4">
      <t>シンブン</t>
    </rPh>
    <phoneticPr fontId="2"/>
  </si>
  <si>
    <t>諸会費</t>
    <rPh sb="0" eb="3">
      <t>ショカイヒ</t>
    </rPh>
    <phoneticPr fontId="2"/>
  </si>
  <si>
    <t>貸倒損失</t>
    <rPh sb="0" eb="2">
      <t>カシダオレ</t>
    </rPh>
    <rPh sb="2" eb="4">
      <t>ソンシツ</t>
    </rPh>
    <phoneticPr fontId="2"/>
  </si>
  <si>
    <t>貸倒引当金繰入</t>
    <rPh sb="0" eb="2">
      <t>カシダオレ</t>
    </rPh>
    <rPh sb="2" eb="4">
      <t>ヒキアテ</t>
    </rPh>
    <rPh sb="4" eb="5">
      <t>キン</t>
    </rPh>
    <rPh sb="5" eb="6">
      <t>ク</t>
    </rPh>
    <rPh sb="6" eb="7">
      <t>イ</t>
    </rPh>
    <phoneticPr fontId="2"/>
  </si>
  <si>
    <t>雑費</t>
    <rPh sb="0" eb="2">
      <t>ザッピ</t>
    </rPh>
    <phoneticPr fontId="2"/>
  </si>
  <si>
    <t>貸借料</t>
    <rPh sb="0" eb="2">
      <t>タイシャク</t>
    </rPh>
    <rPh sb="2" eb="3">
      <t>リョウ</t>
    </rPh>
    <phoneticPr fontId="2"/>
  </si>
  <si>
    <t>営業利益</t>
    <rPh sb="0" eb="2">
      <t>エイギョウ</t>
    </rPh>
    <rPh sb="2" eb="4">
      <t>リエキ</t>
    </rPh>
    <phoneticPr fontId="2"/>
  </si>
  <si>
    <t>【営業外収益】</t>
    <rPh sb="1" eb="4">
      <t>エイギョウガイ</t>
    </rPh>
    <rPh sb="4" eb="6">
      <t>シュウエキ</t>
    </rPh>
    <phoneticPr fontId="2"/>
  </si>
  <si>
    <t>受取利息</t>
    <rPh sb="0" eb="2">
      <t>ウケトリ</t>
    </rPh>
    <rPh sb="2" eb="4">
      <t>リソク</t>
    </rPh>
    <phoneticPr fontId="2"/>
  </si>
  <si>
    <t>受取配当金</t>
    <rPh sb="0" eb="2">
      <t>ウケトリ</t>
    </rPh>
    <rPh sb="2" eb="5">
      <t>ハイトウキン</t>
    </rPh>
    <phoneticPr fontId="2"/>
  </si>
  <si>
    <t>雑収入</t>
    <rPh sb="0" eb="1">
      <t>ザツ</t>
    </rPh>
    <rPh sb="1" eb="3">
      <t>シュウニュウ</t>
    </rPh>
    <phoneticPr fontId="2"/>
  </si>
  <si>
    <t>為替差益</t>
    <rPh sb="0" eb="2">
      <t>カワセ</t>
    </rPh>
    <rPh sb="2" eb="4">
      <t>サエキ</t>
    </rPh>
    <phoneticPr fontId="2"/>
  </si>
  <si>
    <t>貸倒引当金戻入益</t>
    <rPh sb="0" eb="2">
      <t>カシダオレ</t>
    </rPh>
    <rPh sb="2" eb="4">
      <t>ヒキアテ</t>
    </rPh>
    <rPh sb="4" eb="5">
      <t>キン</t>
    </rPh>
    <rPh sb="5" eb="7">
      <t>モドシイレ</t>
    </rPh>
    <rPh sb="7" eb="8">
      <t>エキ</t>
    </rPh>
    <phoneticPr fontId="2"/>
  </si>
  <si>
    <t>【営業外費用】</t>
    <rPh sb="1" eb="4">
      <t>エイギョウガイ</t>
    </rPh>
    <rPh sb="4" eb="6">
      <t>ヒヨウ</t>
    </rPh>
    <phoneticPr fontId="2"/>
  </si>
  <si>
    <t>支払利息</t>
    <rPh sb="0" eb="2">
      <t>シハライ</t>
    </rPh>
    <rPh sb="2" eb="4">
      <t>リソク</t>
    </rPh>
    <phoneticPr fontId="2"/>
  </si>
  <si>
    <t>ﾀｰﾑﾛｰﾝ管理手数料</t>
    <rPh sb="6" eb="8">
      <t>カンリ</t>
    </rPh>
    <rPh sb="8" eb="11">
      <t>テスウリョウ</t>
    </rPh>
    <phoneticPr fontId="2"/>
  </si>
  <si>
    <t>雑損失</t>
    <rPh sb="0" eb="1">
      <t>ザツ</t>
    </rPh>
    <rPh sb="1" eb="3">
      <t>ソンシツ</t>
    </rPh>
    <phoneticPr fontId="2"/>
  </si>
  <si>
    <t>社債発行費</t>
    <rPh sb="0" eb="2">
      <t>シャサイ</t>
    </rPh>
    <rPh sb="2" eb="4">
      <t>ハッコウ</t>
    </rPh>
    <rPh sb="4" eb="5">
      <t>ヒ</t>
    </rPh>
    <phoneticPr fontId="2"/>
  </si>
  <si>
    <t>為替差損</t>
    <rPh sb="0" eb="2">
      <t>カワセ</t>
    </rPh>
    <rPh sb="2" eb="4">
      <t>サソン</t>
    </rPh>
    <phoneticPr fontId="2"/>
  </si>
  <si>
    <t>経常利益</t>
    <rPh sb="0" eb="2">
      <t>ケイジョウ</t>
    </rPh>
    <rPh sb="2" eb="4">
      <t>リエキ</t>
    </rPh>
    <phoneticPr fontId="2"/>
  </si>
  <si>
    <t>【特別損失】</t>
    <rPh sb="1" eb="3">
      <t>トクベツ</t>
    </rPh>
    <rPh sb="3" eb="5">
      <t>ソンシツ</t>
    </rPh>
    <phoneticPr fontId="2"/>
  </si>
  <si>
    <t>ﾀｰﾑﾛｰﾝ組成手数料</t>
    <rPh sb="6" eb="8">
      <t>ソセイ</t>
    </rPh>
    <rPh sb="8" eb="11">
      <t>テスウリョウ</t>
    </rPh>
    <phoneticPr fontId="2"/>
  </si>
  <si>
    <t>子会社整理損失</t>
    <rPh sb="0" eb="3">
      <t>コガイシャ</t>
    </rPh>
    <rPh sb="3" eb="7">
      <t>セイリソンシツ</t>
    </rPh>
    <phoneticPr fontId="2"/>
  </si>
  <si>
    <t>役員退職金</t>
    <rPh sb="0" eb="5">
      <t>ヤクインタイショクキン</t>
    </rPh>
    <phoneticPr fontId="2"/>
  </si>
  <si>
    <t>商品廃棄額</t>
    <rPh sb="0" eb="5">
      <t>ショウヒンハイキガク</t>
    </rPh>
    <phoneticPr fontId="2"/>
  </si>
  <si>
    <t>過去勤務債務引当損</t>
    <rPh sb="0" eb="4">
      <t>カコキンム</t>
    </rPh>
    <rPh sb="4" eb="6">
      <t>サイム</t>
    </rPh>
    <rPh sb="6" eb="8">
      <t>ヒキア</t>
    </rPh>
    <rPh sb="8" eb="9">
      <t>ソン</t>
    </rPh>
    <phoneticPr fontId="2"/>
  </si>
  <si>
    <t>税引前当期純利益</t>
    <rPh sb="0" eb="3">
      <t>ゼイビキマエ</t>
    </rPh>
    <rPh sb="3" eb="5">
      <t>トウキ</t>
    </rPh>
    <rPh sb="5" eb="8">
      <t>ジュンリエキ</t>
    </rPh>
    <phoneticPr fontId="2"/>
  </si>
  <si>
    <t>法人税等</t>
    <rPh sb="0" eb="3">
      <t>ホウジンゼイ</t>
    </rPh>
    <rPh sb="3" eb="4">
      <t>ナド</t>
    </rPh>
    <phoneticPr fontId="2"/>
  </si>
  <si>
    <t>当期純利益</t>
    <rPh sb="0" eb="2">
      <t>トウキ</t>
    </rPh>
    <rPh sb="2" eb="5">
      <t>ジュンリエキ</t>
    </rPh>
    <phoneticPr fontId="2"/>
  </si>
  <si>
    <t>資産の部</t>
    <rPh sb="0" eb="2">
      <t>シサン</t>
    </rPh>
    <rPh sb="3" eb="4">
      <t>ブ</t>
    </rPh>
    <phoneticPr fontId="2"/>
  </si>
  <si>
    <t>【流動資産】</t>
    <rPh sb="1" eb="3">
      <t>リュウドウ</t>
    </rPh>
    <rPh sb="3" eb="5">
      <t>シサン</t>
    </rPh>
    <phoneticPr fontId="2"/>
  </si>
  <si>
    <t>現金・預金</t>
    <rPh sb="0" eb="2">
      <t>ゲンキン</t>
    </rPh>
    <rPh sb="3" eb="5">
      <t>ヨキン</t>
    </rPh>
    <phoneticPr fontId="2"/>
  </si>
  <si>
    <t>受取手形</t>
    <rPh sb="0" eb="2">
      <t>ウケトリ</t>
    </rPh>
    <rPh sb="2" eb="4">
      <t>テガタ</t>
    </rPh>
    <phoneticPr fontId="2"/>
  </si>
  <si>
    <t>電子記録債権</t>
    <rPh sb="0" eb="2">
      <t>デンシ</t>
    </rPh>
    <rPh sb="2" eb="4">
      <t>キロク</t>
    </rPh>
    <rPh sb="4" eb="6">
      <t>サイケン</t>
    </rPh>
    <phoneticPr fontId="2"/>
  </si>
  <si>
    <t>売掛金</t>
    <rPh sb="0" eb="2">
      <t>ウリカケ</t>
    </rPh>
    <rPh sb="2" eb="3">
      <t>キン</t>
    </rPh>
    <phoneticPr fontId="2"/>
  </si>
  <si>
    <t>未収入金</t>
    <rPh sb="0" eb="4">
      <t>ミシュウニュウキン</t>
    </rPh>
    <phoneticPr fontId="2"/>
  </si>
  <si>
    <t>前払金</t>
    <rPh sb="0" eb="2">
      <t>マエバラ</t>
    </rPh>
    <rPh sb="2" eb="3">
      <t>キン</t>
    </rPh>
    <phoneticPr fontId="2"/>
  </si>
  <si>
    <t>前払費用</t>
    <rPh sb="0" eb="2">
      <t>マエバラ</t>
    </rPh>
    <rPh sb="2" eb="4">
      <t>ヒヨウ</t>
    </rPh>
    <phoneticPr fontId="2"/>
  </si>
  <si>
    <t>棚卸商品</t>
    <rPh sb="0" eb="2">
      <t>タナオロシ</t>
    </rPh>
    <rPh sb="2" eb="4">
      <t>ショウヒン</t>
    </rPh>
    <phoneticPr fontId="2"/>
  </si>
  <si>
    <t>貸倒引当金</t>
    <rPh sb="0" eb="2">
      <t>カシダオレ</t>
    </rPh>
    <rPh sb="2" eb="4">
      <t>ヒキアテ</t>
    </rPh>
    <rPh sb="4" eb="5">
      <t>キン</t>
    </rPh>
    <phoneticPr fontId="2"/>
  </si>
  <si>
    <t>【固定資産】</t>
    <rPh sb="1" eb="3">
      <t>コテイ</t>
    </rPh>
    <rPh sb="3" eb="5">
      <t>シサン</t>
    </rPh>
    <phoneticPr fontId="2"/>
  </si>
  <si>
    <t>(有形固定資産)</t>
    <rPh sb="1" eb="3">
      <t>ユウケイ</t>
    </rPh>
    <rPh sb="3" eb="5">
      <t>コテイ</t>
    </rPh>
    <rPh sb="5" eb="7">
      <t>シサン</t>
    </rPh>
    <phoneticPr fontId="2"/>
  </si>
  <si>
    <t>建物</t>
    <rPh sb="0" eb="2">
      <t>タテモノ</t>
    </rPh>
    <phoneticPr fontId="2"/>
  </si>
  <si>
    <t>建物付属設備</t>
    <rPh sb="0" eb="2">
      <t>タテモノ</t>
    </rPh>
    <rPh sb="2" eb="4">
      <t>フゾク</t>
    </rPh>
    <rPh sb="4" eb="6">
      <t>セツビ</t>
    </rPh>
    <phoneticPr fontId="2"/>
  </si>
  <si>
    <t>建物付属 - 機械装置</t>
    <rPh sb="0" eb="2">
      <t>タテモノ</t>
    </rPh>
    <rPh sb="2" eb="4">
      <t>フゾク</t>
    </rPh>
    <rPh sb="7" eb="9">
      <t>キカイ</t>
    </rPh>
    <rPh sb="9" eb="11">
      <t>ソウチ</t>
    </rPh>
    <phoneticPr fontId="2"/>
  </si>
  <si>
    <t>構築物</t>
    <rPh sb="0" eb="3">
      <t>コウチクブツ</t>
    </rPh>
    <phoneticPr fontId="2"/>
  </si>
  <si>
    <t>土地</t>
    <rPh sb="0" eb="2">
      <t>トチ</t>
    </rPh>
    <phoneticPr fontId="2"/>
  </si>
  <si>
    <t>機械装置</t>
    <rPh sb="0" eb="4">
      <t>キカイソウチ</t>
    </rPh>
    <phoneticPr fontId="2"/>
  </si>
  <si>
    <t>車両運搬具</t>
    <rPh sb="0" eb="2">
      <t>シャリョウ</t>
    </rPh>
    <rPh sb="2" eb="4">
      <t>ウンパン</t>
    </rPh>
    <rPh sb="4" eb="5">
      <t>グ</t>
    </rPh>
    <phoneticPr fontId="2"/>
  </si>
  <si>
    <t>什器備品</t>
    <rPh sb="0" eb="2">
      <t>ジュウキ</t>
    </rPh>
    <rPh sb="2" eb="4">
      <t>ビヒン</t>
    </rPh>
    <phoneticPr fontId="2"/>
  </si>
  <si>
    <t>リース資産</t>
    <rPh sb="3" eb="5">
      <t>シサン</t>
    </rPh>
    <phoneticPr fontId="2"/>
  </si>
  <si>
    <t>(無形固定資産)</t>
    <rPh sb="1" eb="3">
      <t>ムケイ</t>
    </rPh>
    <rPh sb="3" eb="5">
      <t>コテイ</t>
    </rPh>
    <rPh sb="5" eb="7">
      <t>シサン</t>
    </rPh>
    <phoneticPr fontId="2"/>
  </si>
  <si>
    <t>電話加入権</t>
    <rPh sb="0" eb="2">
      <t>デンワ</t>
    </rPh>
    <rPh sb="2" eb="5">
      <t>カニュウケン</t>
    </rPh>
    <phoneticPr fontId="2"/>
  </si>
  <si>
    <t>ソフトウェア</t>
    <phoneticPr fontId="2"/>
  </si>
  <si>
    <t>(投資その他の資産)</t>
    <rPh sb="1" eb="3">
      <t>トウシ</t>
    </rPh>
    <rPh sb="5" eb="6">
      <t>タ</t>
    </rPh>
    <rPh sb="7" eb="9">
      <t>シサン</t>
    </rPh>
    <phoneticPr fontId="2"/>
  </si>
  <si>
    <t>投資有価証券</t>
    <rPh sb="0" eb="2">
      <t>トウシ</t>
    </rPh>
    <rPh sb="2" eb="4">
      <t>ユウカ</t>
    </rPh>
    <rPh sb="4" eb="6">
      <t>ショウケン</t>
    </rPh>
    <phoneticPr fontId="2"/>
  </si>
  <si>
    <t>差入保証金</t>
    <rPh sb="0" eb="1">
      <t>サ</t>
    </rPh>
    <rPh sb="1" eb="2">
      <t>イ</t>
    </rPh>
    <rPh sb="2" eb="5">
      <t>ホショウキン</t>
    </rPh>
    <phoneticPr fontId="2"/>
  </si>
  <si>
    <t>敷金</t>
    <rPh sb="0" eb="2">
      <t>シキキン</t>
    </rPh>
    <phoneticPr fontId="2"/>
  </si>
  <si>
    <t>役員退職給与積立金</t>
    <rPh sb="0" eb="2">
      <t>ヤクイン</t>
    </rPh>
    <rPh sb="2" eb="4">
      <t>タイショク</t>
    </rPh>
    <rPh sb="4" eb="6">
      <t>キュウヨ</t>
    </rPh>
    <rPh sb="6" eb="8">
      <t>ツミタテ</t>
    </rPh>
    <rPh sb="8" eb="9">
      <t>キン</t>
    </rPh>
    <phoneticPr fontId="2"/>
  </si>
  <si>
    <t>従業員退職給与積立金</t>
    <rPh sb="0" eb="3">
      <t>ジュウギョウイン</t>
    </rPh>
    <rPh sb="3" eb="5">
      <t>タイショク</t>
    </rPh>
    <rPh sb="5" eb="7">
      <t>キュウヨ</t>
    </rPh>
    <rPh sb="7" eb="9">
      <t>ツミタテ</t>
    </rPh>
    <rPh sb="9" eb="10">
      <t>キン</t>
    </rPh>
    <phoneticPr fontId="2"/>
  </si>
  <si>
    <t>配当金積立金</t>
    <rPh sb="0" eb="3">
      <t>ハイトウキン</t>
    </rPh>
    <rPh sb="3" eb="6">
      <t>ツミタテキン</t>
    </rPh>
    <phoneticPr fontId="2"/>
  </si>
  <si>
    <t>資産合計</t>
    <rPh sb="0" eb="2">
      <t>シサン</t>
    </rPh>
    <rPh sb="2" eb="4">
      <t>ゴウケイ</t>
    </rPh>
    <phoneticPr fontId="2"/>
  </si>
  <si>
    <t>負債の部</t>
    <rPh sb="0" eb="2">
      <t>フサイ</t>
    </rPh>
    <rPh sb="3" eb="4">
      <t>ブ</t>
    </rPh>
    <phoneticPr fontId="2"/>
  </si>
  <si>
    <t>【流動負債】</t>
    <rPh sb="1" eb="3">
      <t>リュウドウ</t>
    </rPh>
    <rPh sb="3" eb="5">
      <t>フサイ</t>
    </rPh>
    <phoneticPr fontId="2"/>
  </si>
  <si>
    <t>買掛金</t>
    <rPh sb="0" eb="3">
      <t>カイカケキン</t>
    </rPh>
    <phoneticPr fontId="2"/>
  </si>
  <si>
    <t>未払費用</t>
    <rPh sb="0" eb="2">
      <t>ミバラ</t>
    </rPh>
    <rPh sb="2" eb="4">
      <t>ヒヨウ</t>
    </rPh>
    <phoneticPr fontId="2"/>
  </si>
  <si>
    <t>短期借入金</t>
    <rPh sb="0" eb="2">
      <t>タンキ</t>
    </rPh>
    <rPh sb="2" eb="4">
      <t>カリイレ</t>
    </rPh>
    <rPh sb="4" eb="5">
      <t>キン</t>
    </rPh>
    <phoneticPr fontId="2"/>
  </si>
  <si>
    <t>未払金</t>
    <rPh sb="0" eb="2">
      <t>ミバライ</t>
    </rPh>
    <rPh sb="2" eb="3">
      <t>キン</t>
    </rPh>
    <phoneticPr fontId="2"/>
  </si>
  <si>
    <t>前受金</t>
    <rPh sb="0" eb="2">
      <t>マエウ</t>
    </rPh>
    <rPh sb="2" eb="3">
      <t>キン</t>
    </rPh>
    <phoneticPr fontId="2"/>
  </si>
  <si>
    <t>預り金</t>
    <rPh sb="0" eb="1">
      <t>アズ</t>
    </rPh>
    <rPh sb="2" eb="3">
      <t>キン</t>
    </rPh>
    <phoneticPr fontId="2"/>
  </si>
  <si>
    <t>仮受金</t>
    <rPh sb="0" eb="3">
      <t>カリウケキン</t>
    </rPh>
    <phoneticPr fontId="2"/>
  </si>
  <si>
    <t>未払法人税等</t>
    <rPh sb="0" eb="2">
      <t>ミバライ</t>
    </rPh>
    <rPh sb="2" eb="5">
      <t>ホウジンゼイ</t>
    </rPh>
    <rPh sb="5" eb="6">
      <t>ナド</t>
    </rPh>
    <phoneticPr fontId="2"/>
  </si>
  <si>
    <t>【固定負債】</t>
    <rPh sb="1" eb="3">
      <t>コテイ</t>
    </rPh>
    <rPh sb="3" eb="5">
      <t>フサイ</t>
    </rPh>
    <phoneticPr fontId="2"/>
  </si>
  <si>
    <t>預り保証金</t>
    <rPh sb="0" eb="1">
      <t>アズカ</t>
    </rPh>
    <rPh sb="2" eb="5">
      <t>ホショウキン</t>
    </rPh>
    <phoneticPr fontId="2"/>
  </si>
  <si>
    <t>長期借入金</t>
    <rPh sb="0" eb="2">
      <t>チョウキ</t>
    </rPh>
    <rPh sb="2" eb="4">
      <t>カリイレ</t>
    </rPh>
    <rPh sb="4" eb="5">
      <t>キン</t>
    </rPh>
    <phoneticPr fontId="2"/>
  </si>
  <si>
    <t>社債</t>
    <rPh sb="0" eb="2">
      <t>シャサイ</t>
    </rPh>
    <phoneticPr fontId="2"/>
  </si>
  <si>
    <t>長期未払金</t>
    <rPh sb="0" eb="2">
      <t>チョウキ</t>
    </rPh>
    <rPh sb="2" eb="5">
      <t>ミバライキン</t>
    </rPh>
    <phoneticPr fontId="2"/>
  </si>
  <si>
    <t>リース債務</t>
    <rPh sb="3" eb="5">
      <t>サイム</t>
    </rPh>
    <phoneticPr fontId="2"/>
  </si>
  <si>
    <t>退職給与引当金</t>
    <rPh sb="0" eb="2">
      <t>タイショク</t>
    </rPh>
    <rPh sb="2" eb="4">
      <t>キュウヨ</t>
    </rPh>
    <rPh sb="4" eb="6">
      <t>ヒキアテ</t>
    </rPh>
    <rPh sb="6" eb="7">
      <t>キン</t>
    </rPh>
    <phoneticPr fontId="2"/>
  </si>
  <si>
    <t>負債の部合計</t>
    <rPh sb="0" eb="2">
      <t>フサイ</t>
    </rPh>
    <rPh sb="3" eb="4">
      <t>ブ</t>
    </rPh>
    <rPh sb="4" eb="6">
      <t>ゴウケイ</t>
    </rPh>
    <phoneticPr fontId="2"/>
  </si>
  <si>
    <t>純資産の部</t>
    <rPh sb="0" eb="3">
      <t>ジュンシサン</t>
    </rPh>
    <rPh sb="4" eb="5">
      <t>ブ</t>
    </rPh>
    <phoneticPr fontId="2"/>
  </si>
  <si>
    <t>【資本金】</t>
    <rPh sb="1" eb="4">
      <t>シホンキン</t>
    </rPh>
    <phoneticPr fontId="2"/>
  </si>
  <si>
    <t>資本金</t>
    <rPh sb="0" eb="3">
      <t>シホンキン</t>
    </rPh>
    <phoneticPr fontId="2"/>
  </si>
  <si>
    <t>【利益余剰金】</t>
    <rPh sb="1" eb="3">
      <t>リエキ</t>
    </rPh>
    <rPh sb="3" eb="5">
      <t>ヨジョウ</t>
    </rPh>
    <rPh sb="5" eb="6">
      <t>キン</t>
    </rPh>
    <phoneticPr fontId="2"/>
  </si>
  <si>
    <t>利益準備金</t>
    <rPh sb="0" eb="2">
      <t>リエキ</t>
    </rPh>
    <rPh sb="2" eb="5">
      <t>ジュンビキン</t>
    </rPh>
    <phoneticPr fontId="2"/>
  </si>
  <si>
    <t>別途積立金</t>
    <rPh sb="0" eb="2">
      <t>ベット</t>
    </rPh>
    <rPh sb="2" eb="4">
      <t>ツミタテ</t>
    </rPh>
    <rPh sb="4" eb="5">
      <t>キン</t>
    </rPh>
    <phoneticPr fontId="2"/>
  </si>
  <si>
    <t>繰越利益余剰金</t>
    <rPh sb="0" eb="2">
      <t>クリコシ</t>
    </rPh>
    <rPh sb="2" eb="4">
      <t>リエキ</t>
    </rPh>
    <rPh sb="4" eb="6">
      <t>ヨジョウ</t>
    </rPh>
    <rPh sb="6" eb="7">
      <t>キン</t>
    </rPh>
    <phoneticPr fontId="2"/>
  </si>
  <si>
    <t>(うち当期純利益)</t>
    <rPh sb="3" eb="5">
      <t>トウキ</t>
    </rPh>
    <rPh sb="5" eb="8">
      <t>ジュンリエキ</t>
    </rPh>
    <phoneticPr fontId="2"/>
  </si>
  <si>
    <t>【自己株式】</t>
    <rPh sb="1" eb="3">
      <t>ジコ</t>
    </rPh>
    <rPh sb="3" eb="5">
      <t>カブシキ</t>
    </rPh>
    <phoneticPr fontId="2"/>
  </si>
  <si>
    <t>純資産の部合計</t>
    <rPh sb="0" eb="3">
      <t>ジュンシサン</t>
    </rPh>
    <rPh sb="4" eb="5">
      <t>ブ</t>
    </rPh>
    <rPh sb="5" eb="7">
      <t>ゴウケイ</t>
    </rPh>
    <phoneticPr fontId="2"/>
  </si>
  <si>
    <t>負債・純資産合計</t>
    <rPh sb="0" eb="2">
      <t>フサイ</t>
    </rPh>
    <rPh sb="3" eb="6">
      <t>ジュンシサン</t>
    </rPh>
    <rPh sb="6" eb="8">
      <t>ゴウケイ</t>
    </rPh>
    <phoneticPr fontId="2"/>
  </si>
  <si>
    <t>第５０期　諸経費予算　　　（単位：千円）　</t>
    <rPh sb="0" eb="1">
      <t>ダイ</t>
    </rPh>
    <rPh sb="3" eb="4">
      <t>キ</t>
    </rPh>
    <rPh sb="5" eb="8">
      <t>ショケイヒ</t>
    </rPh>
    <rPh sb="8" eb="10">
      <t>ヨサン</t>
    </rPh>
    <rPh sb="14" eb="16">
      <t>タンイ</t>
    </rPh>
    <rPh sb="17" eb="19">
      <t>センエン</t>
    </rPh>
    <phoneticPr fontId="39"/>
  </si>
  <si>
    <t>費　　目</t>
    <rPh sb="0" eb="1">
      <t>ヒ</t>
    </rPh>
    <rPh sb="3" eb="4">
      <t>メ</t>
    </rPh>
    <phoneticPr fontId="39"/>
  </si>
  <si>
    <t>23/6月</t>
    <rPh sb="4" eb="5">
      <t>ガツ</t>
    </rPh>
    <phoneticPr fontId="39"/>
  </si>
  <si>
    <t>7月</t>
    <rPh sb="0" eb="2">
      <t>７ガツ</t>
    </rPh>
    <phoneticPr fontId="39"/>
  </si>
  <si>
    <t>8月</t>
    <rPh sb="1" eb="2">
      <t>ガツ</t>
    </rPh>
    <phoneticPr fontId="39"/>
  </si>
  <si>
    <t>9月</t>
    <rPh sb="0" eb="2">
      <t>９ガツ</t>
    </rPh>
    <phoneticPr fontId="39"/>
  </si>
  <si>
    <t>10月</t>
    <rPh sb="0" eb="3">
      <t>１０ガツ</t>
    </rPh>
    <phoneticPr fontId="39"/>
  </si>
  <si>
    <t>11月</t>
    <rPh sb="0" eb="3">
      <t>１１ガツ</t>
    </rPh>
    <phoneticPr fontId="39"/>
  </si>
  <si>
    <t>上　期</t>
    <rPh sb="0" eb="1">
      <t>ウエ</t>
    </rPh>
    <rPh sb="2" eb="3">
      <t>キ</t>
    </rPh>
    <phoneticPr fontId="39"/>
  </si>
  <si>
    <t>12月</t>
    <rPh sb="0" eb="3">
      <t>１２ガツ</t>
    </rPh>
    <phoneticPr fontId="39"/>
  </si>
  <si>
    <t>24／1月</t>
    <rPh sb="3" eb="5">
      <t>１ガツ</t>
    </rPh>
    <phoneticPr fontId="39"/>
  </si>
  <si>
    <t>2月</t>
    <rPh sb="0" eb="2">
      <t>２ガツ</t>
    </rPh>
    <phoneticPr fontId="39"/>
  </si>
  <si>
    <t>3月</t>
    <rPh sb="0" eb="2">
      <t>３ガツ</t>
    </rPh>
    <phoneticPr fontId="39"/>
  </si>
  <si>
    <t>4月</t>
    <rPh sb="0" eb="2">
      <t>４ガツ</t>
    </rPh>
    <phoneticPr fontId="39"/>
  </si>
  <si>
    <t>5月</t>
    <rPh sb="0" eb="2">
      <t>５ガツ</t>
    </rPh>
    <phoneticPr fontId="39"/>
  </si>
  <si>
    <t>下　期</t>
    <rPh sb="0" eb="1">
      <t>シタ</t>
    </rPh>
    <rPh sb="2" eb="3">
      <t>キ</t>
    </rPh>
    <phoneticPr fontId="39"/>
  </si>
  <si>
    <t>合　計</t>
    <rPh sb="0" eb="3">
      <t>ゴウケイ</t>
    </rPh>
    <phoneticPr fontId="39"/>
  </si>
  <si>
    <t>給料・手当</t>
    <rPh sb="0" eb="2">
      <t>キュウリョウ</t>
    </rPh>
    <rPh sb="3" eb="5">
      <t>テアテ</t>
    </rPh>
    <phoneticPr fontId="39"/>
  </si>
  <si>
    <t>賞与・手当</t>
    <rPh sb="0" eb="2">
      <t>ショウヨ</t>
    </rPh>
    <rPh sb="3" eb="5">
      <t>テアテ</t>
    </rPh>
    <phoneticPr fontId="39"/>
  </si>
  <si>
    <t>退職金</t>
    <rPh sb="0" eb="3">
      <t>タイショクキン</t>
    </rPh>
    <phoneticPr fontId="39"/>
  </si>
  <si>
    <t>退職給与引当</t>
    <rPh sb="0" eb="2">
      <t>タイショク</t>
    </rPh>
    <rPh sb="2" eb="4">
      <t>キュウヨ</t>
    </rPh>
    <rPh sb="4" eb="6">
      <t>ヒキアテ</t>
    </rPh>
    <phoneticPr fontId="39"/>
  </si>
  <si>
    <t>派遣要員</t>
    <rPh sb="0" eb="2">
      <t>ハケン</t>
    </rPh>
    <rPh sb="2" eb="4">
      <t>ヨウイン</t>
    </rPh>
    <phoneticPr fontId="39"/>
  </si>
  <si>
    <t>通勤手当</t>
    <rPh sb="0" eb="2">
      <t>ツウキン</t>
    </rPh>
    <rPh sb="2" eb="4">
      <t>テアテ</t>
    </rPh>
    <phoneticPr fontId="39"/>
  </si>
  <si>
    <t>法定福利</t>
    <rPh sb="0" eb="2">
      <t>ホウテイ</t>
    </rPh>
    <rPh sb="2" eb="4">
      <t>フクリ</t>
    </rPh>
    <phoneticPr fontId="39"/>
  </si>
  <si>
    <t>人件費 計</t>
    <rPh sb="0" eb="3">
      <t>ジンケンヒ</t>
    </rPh>
    <rPh sb="4" eb="5">
      <t>ケイ</t>
    </rPh>
    <phoneticPr fontId="39"/>
  </si>
  <si>
    <t>福利厚生</t>
    <rPh sb="0" eb="2">
      <t>フクリ</t>
    </rPh>
    <rPh sb="2" eb="4">
      <t>コウセイ</t>
    </rPh>
    <phoneticPr fontId="39"/>
  </si>
  <si>
    <t>外注工賃</t>
    <rPh sb="0" eb="2">
      <t>ガイチュウ</t>
    </rPh>
    <rPh sb="2" eb="4">
      <t>コウチン</t>
    </rPh>
    <phoneticPr fontId="39"/>
  </si>
  <si>
    <t>旅費交通</t>
    <rPh sb="0" eb="2">
      <t>リョヒ</t>
    </rPh>
    <rPh sb="2" eb="4">
      <t>コウツウ</t>
    </rPh>
    <phoneticPr fontId="39"/>
  </si>
  <si>
    <t>海外旅費</t>
    <rPh sb="0" eb="2">
      <t>カイガイ</t>
    </rPh>
    <rPh sb="2" eb="4">
      <t>リョヒ</t>
    </rPh>
    <phoneticPr fontId="39"/>
  </si>
  <si>
    <t>会議費</t>
    <rPh sb="0" eb="3">
      <t>カイギヒ</t>
    </rPh>
    <phoneticPr fontId="39"/>
  </si>
  <si>
    <t>通信費</t>
    <rPh sb="0" eb="3">
      <t>ツウシンヒ</t>
    </rPh>
    <phoneticPr fontId="39"/>
  </si>
  <si>
    <t>事務用品</t>
    <rPh sb="0" eb="2">
      <t>ジム</t>
    </rPh>
    <rPh sb="2" eb="4">
      <t>ヨウヒン</t>
    </rPh>
    <phoneticPr fontId="39"/>
  </si>
  <si>
    <t>消耗品</t>
    <rPh sb="0" eb="2">
      <t>ショウモウ</t>
    </rPh>
    <rPh sb="2" eb="3">
      <t>ヒン</t>
    </rPh>
    <phoneticPr fontId="39"/>
  </si>
  <si>
    <t>リース料</t>
    <rPh sb="3" eb="4">
      <t>リョウ</t>
    </rPh>
    <phoneticPr fontId="39"/>
  </si>
  <si>
    <t>見本材料</t>
    <rPh sb="0" eb="2">
      <t>ミホン</t>
    </rPh>
    <rPh sb="2" eb="4">
      <t>ザイリョウ</t>
    </rPh>
    <phoneticPr fontId="39"/>
  </si>
  <si>
    <t>交際費</t>
    <rPh sb="0" eb="3">
      <t>コウサイヒ</t>
    </rPh>
    <phoneticPr fontId="39"/>
  </si>
  <si>
    <t>減価償却</t>
    <rPh sb="0" eb="2">
      <t>ゲンカ</t>
    </rPh>
    <rPh sb="2" eb="4">
      <t>ショウキャク</t>
    </rPh>
    <phoneticPr fontId="39"/>
  </si>
  <si>
    <t>ビル管理</t>
    <rPh sb="2" eb="4">
      <t>カンリ</t>
    </rPh>
    <phoneticPr fontId="39"/>
  </si>
  <si>
    <t>光熱費</t>
    <rPh sb="0" eb="3">
      <t>コウネツヒ</t>
    </rPh>
    <phoneticPr fontId="39"/>
  </si>
  <si>
    <t>手数料</t>
    <rPh sb="0" eb="3">
      <t>テスウリョウ</t>
    </rPh>
    <phoneticPr fontId="39"/>
  </si>
  <si>
    <t>8.11月　ﾘｸﾙｰﾄ</t>
    <rPh sb="4" eb="5">
      <t>ガツ</t>
    </rPh>
    <phoneticPr fontId="39"/>
  </si>
  <si>
    <t>工事修繕</t>
    <rPh sb="0" eb="2">
      <t>コウジ</t>
    </rPh>
    <rPh sb="2" eb="4">
      <t>シュウゼン</t>
    </rPh>
    <phoneticPr fontId="39"/>
  </si>
  <si>
    <t>保険料</t>
    <rPh sb="0" eb="3">
      <t>ホケンリョウ</t>
    </rPh>
    <phoneticPr fontId="39"/>
  </si>
  <si>
    <t>租税公課</t>
    <rPh sb="0" eb="2">
      <t>ソゼイ</t>
    </rPh>
    <rPh sb="2" eb="4">
      <t>コウカ</t>
    </rPh>
    <phoneticPr fontId="39"/>
  </si>
  <si>
    <t>9月上海配当源泉税</t>
    <rPh sb="1" eb="2">
      <t>ガツ</t>
    </rPh>
    <rPh sb="2" eb="6">
      <t>シャンハイハイトウ</t>
    </rPh>
    <rPh sb="6" eb="9">
      <t>ゲンセンゼイ</t>
    </rPh>
    <phoneticPr fontId="39"/>
  </si>
  <si>
    <t>宣伝広告</t>
    <rPh sb="0" eb="2">
      <t>センデン</t>
    </rPh>
    <rPh sb="2" eb="4">
      <t>コウコク</t>
    </rPh>
    <phoneticPr fontId="39"/>
  </si>
  <si>
    <t>研究開発</t>
    <rPh sb="0" eb="2">
      <t>ケンキュウ</t>
    </rPh>
    <rPh sb="2" eb="4">
      <t>カイハツ</t>
    </rPh>
    <phoneticPr fontId="39"/>
  </si>
  <si>
    <t>顧問料</t>
    <rPh sb="0" eb="2">
      <t>コモン</t>
    </rPh>
    <rPh sb="2" eb="3">
      <t>リョウ</t>
    </rPh>
    <phoneticPr fontId="39"/>
  </si>
  <si>
    <t>10月　みらい単発100万</t>
    <rPh sb="2" eb="3">
      <t>ガツ</t>
    </rPh>
    <rPh sb="7" eb="9">
      <t>タンパツ</t>
    </rPh>
    <rPh sb="12" eb="13">
      <t>マン</t>
    </rPh>
    <phoneticPr fontId="39"/>
  </si>
  <si>
    <t>図書新聞</t>
    <rPh sb="0" eb="2">
      <t>トショ</t>
    </rPh>
    <rPh sb="2" eb="4">
      <t>シンブン</t>
    </rPh>
    <phoneticPr fontId="39"/>
  </si>
  <si>
    <t>諸会費</t>
    <rPh sb="0" eb="1">
      <t>ショ</t>
    </rPh>
    <rPh sb="1" eb="3">
      <t>カイヒ</t>
    </rPh>
    <phoneticPr fontId="39"/>
  </si>
  <si>
    <t>貸引損失・繰入</t>
    <rPh sb="0" eb="1">
      <t>カシ</t>
    </rPh>
    <rPh sb="1" eb="2">
      <t>ヒ</t>
    </rPh>
    <rPh sb="2" eb="4">
      <t>ソンシツ</t>
    </rPh>
    <rPh sb="5" eb="6">
      <t>ク</t>
    </rPh>
    <rPh sb="6" eb="7">
      <t>イ</t>
    </rPh>
    <phoneticPr fontId="39"/>
  </si>
  <si>
    <t>雑　費</t>
    <rPh sb="0" eb="1">
      <t>ザツ</t>
    </rPh>
    <rPh sb="2" eb="3">
      <t>ヒ</t>
    </rPh>
    <phoneticPr fontId="39"/>
  </si>
  <si>
    <t>賃借料</t>
    <rPh sb="0" eb="3">
      <t>チンシャクリョウ</t>
    </rPh>
    <phoneticPr fontId="39"/>
  </si>
  <si>
    <t>諸経費 計</t>
    <rPh sb="0" eb="3">
      <t>ショケイヒ</t>
    </rPh>
    <rPh sb="4" eb="5">
      <t>ケイ</t>
    </rPh>
    <phoneticPr fontId="39"/>
  </si>
  <si>
    <t>販管費合計</t>
    <rPh sb="0" eb="1">
      <t>ハン</t>
    </rPh>
    <rPh sb="1" eb="2">
      <t>カン</t>
    </rPh>
    <rPh sb="2" eb="3">
      <t>ヒ</t>
    </rPh>
    <rPh sb="3" eb="5">
      <t>ゴウケイ</t>
    </rPh>
    <phoneticPr fontId="39"/>
  </si>
  <si>
    <t>受取利息</t>
    <rPh sb="0" eb="2">
      <t>ウケトリ</t>
    </rPh>
    <rPh sb="2" eb="4">
      <t>リソク</t>
    </rPh>
    <phoneticPr fontId="39"/>
  </si>
  <si>
    <t>雑収入</t>
    <rPh sb="0" eb="3">
      <t>ザツシュウニュウ</t>
    </rPh>
    <phoneticPr fontId="39"/>
  </si>
  <si>
    <t>8月礼金、9月養老解約益</t>
    <rPh sb="1" eb="2">
      <t>ガツ</t>
    </rPh>
    <rPh sb="2" eb="4">
      <t>レイキン</t>
    </rPh>
    <rPh sb="6" eb="7">
      <t>ガツ</t>
    </rPh>
    <rPh sb="7" eb="9">
      <t>ヨウロウ</t>
    </rPh>
    <rPh sb="9" eb="12">
      <t>カイヤクエキ</t>
    </rPh>
    <phoneticPr fontId="39"/>
  </si>
  <si>
    <t>受取配当金他</t>
    <rPh sb="0" eb="2">
      <t>ウケトリ</t>
    </rPh>
    <rPh sb="2" eb="5">
      <t>ハイトウキン</t>
    </rPh>
    <rPh sb="5" eb="6">
      <t>ホカ</t>
    </rPh>
    <phoneticPr fontId="39"/>
  </si>
  <si>
    <t>為替差益</t>
    <rPh sb="0" eb="2">
      <t>カワセ</t>
    </rPh>
    <rPh sb="2" eb="4">
      <t>サエキ</t>
    </rPh>
    <phoneticPr fontId="39"/>
  </si>
  <si>
    <t>営業外収益</t>
    <rPh sb="0" eb="3">
      <t>エイギョウガイ</t>
    </rPh>
    <rPh sb="3" eb="5">
      <t>シュウエキ</t>
    </rPh>
    <phoneticPr fontId="39"/>
  </si>
  <si>
    <t>支払利息</t>
    <rPh sb="0" eb="2">
      <t>シハラ</t>
    </rPh>
    <rPh sb="2" eb="4">
      <t>リソク</t>
    </rPh>
    <phoneticPr fontId="39"/>
  </si>
  <si>
    <t>雑損失他</t>
    <rPh sb="0" eb="1">
      <t>ザツ</t>
    </rPh>
    <rPh sb="1" eb="3">
      <t>ソンシツ</t>
    </rPh>
    <rPh sb="3" eb="4">
      <t>ホカ</t>
    </rPh>
    <phoneticPr fontId="39"/>
  </si>
  <si>
    <t>為替差損</t>
    <rPh sb="0" eb="2">
      <t>カワセ</t>
    </rPh>
    <rPh sb="2" eb="4">
      <t>サソン</t>
    </rPh>
    <phoneticPr fontId="39"/>
  </si>
  <si>
    <t>営業外費用</t>
    <rPh sb="0" eb="2">
      <t>エイギョウ</t>
    </rPh>
    <rPh sb="2" eb="3">
      <t>ガイ</t>
    </rPh>
    <rPh sb="3" eb="5">
      <t>ヒヨウ</t>
    </rPh>
    <phoneticPr fontId="39"/>
  </si>
  <si>
    <t>差引営業外</t>
    <rPh sb="0" eb="2">
      <t>サシヒキ</t>
    </rPh>
    <rPh sb="2" eb="5">
      <t>エイギョウガイ</t>
    </rPh>
    <phoneticPr fontId="39"/>
  </si>
  <si>
    <t>差引総合計</t>
    <rPh sb="0" eb="2">
      <t>サシヒキ</t>
    </rPh>
    <rPh sb="2" eb="3">
      <t>ソウ</t>
    </rPh>
    <rPh sb="3" eb="5">
      <t>ゴウケイ</t>
    </rPh>
    <phoneticPr fontId="39"/>
  </si>
  <si>
    <t>特別損失</t>
    <rPh sb="0" eb="2">
      <t>トクベツ</t>
    </rPh>
    <rPh sb="2" eb="4">
      <t>ソンシツ</t>
    </rPh>
    <phoneticPr fontId="39"/>
  </si>
  <si>
    <t>【8月7日公示相場停止あり】</t>
  </si>
  <si>
    <t>(下記、数値は参考記録として1次公示相場発表分を掲載します)</t>
  </si>
  <si>
    <t>アパレル
産業資材</t>
  </si>
  <si>
    <t>#1453,#12730採用
トマト　ノーション館</t>
    <rPh sb="12" eb="14">
      <t>サイヨウ</t>
    </rPh>
    <rPh sb="24" eb="25">
      <t>カン</t>
    </rPh>
    <phoneticPr fontId="2"/>
  </si>
  <si>
    <t>ドリーム#1453
新規1店舗
レースフリルは商材が見つからず</t>
    <rPh sb="10" eb="12">
      <t>シンキ</t>
    </rPh>
    <rPh sb="13" eb="15">
      <t>テンポ</t>
    </rPh>
    <rPh sb="23" eb="25">
      <t>ショウザイ</t>
    </rPh>
    <rPh sb="26" eb="27">
      <t>ミ</t>
    </rPh>
    <phoneticPr fontId="2"/>
  </si>
  <si>
    <t>#6355,#3780採用
トマト　ノーション館</t>
    <rPh sb="11" eb="13">
      <t>サイヨウ</t>
    </rPh>
    <rPh sb="23" eb="24">
      <t>カン</t>
    </rPh>
    <phoneticPr fontId="2"/>
  </si>
  <si>
    <t>JPY</t>
    <phoneticPr fontId="2"/>
  </si>
  <si>
    <t>NY</t>
  </si>
  <si>
    <t>LA</t>
  </si>
  <si>
    <t>SF USA 全体</t>
  </si>
  <si>
    <t>EU</t>
  </si>
  <si>
    <t>VVR</t>
  </si>
  <si>
    <t>2024.June～2025.March(売上）</t>
  </si>
  <si>
    <t>€7,902+$4,259+\76,279</t>
  </si>
  <si>
    <t>2024.June～2025.March(売上）円転レート140/145円</t>
  </si>
  <si>
    <t>2024.June～2025.March(仕入れ）</t>
  </si>
  <si>
    <t>2025.Apr-May(売上）</t>
  </si>
  <si>
    <t>2025.Apr-May(売上）円転レート140/145円</t>
  </si>
  <si>
    <t>2025.Apr-May(仕入れ）</t>
  </si>
  <si>
    <t>2024.June～2025.May着地予想(売上）</t>
  </si>
  <si>
    <t>2024.June～2025.May着地予想(仕入れ）</t>
  </si>
  <si>
    <t>2024.June～2025.May着地予想(粗利）</t>
  </si>
  <si>
    <t>7181</t>
  </si>
  <si>
    <t>7116</t>
  </si>
  <si>
    <t>7186</t>
  </si>
  <si>
    <t>7168</t>
  </si>
  <si>
    <t>7192</t>
  </si>
  <si>
    <t>7152</t>
  </si>
  <si>
    <t>7202</t>
  </si>
  <si>
    <t>7183</t>
  </si>
  <si>
    <t>7191</t>
  </si>
  <si>
    <t>7205</t>
  </si>
  <si>
    <t>7203</t>
  </si>
  <si>
    <t>7204</t>
  </si>
  <si>
    <t>7216</t>
  </si>
  <si>
    <t>7219</t>
  </si>
  <si>
    <t>7222</t>
  </si>
  <si>
    <t>7145</t>
  </si>
  <si>
    <t>7233</t>
  </si>
  <si>
    <t>7195</t>
  </si>
  <si>
    <t>7242</t>
  </si>
  <si>
    <t>7248</t>
  </si>
  <si>
    <t>7196</t>
  </si>
  <si>
    <t>Ratore ＝済南元首</t>
    <rPh sb="8" eb="9">
      <t>サイ</t>
    </rPh>
    <rPh sb="9" eb="10">
      <t>ナン</t>
    </rPh>
    <rPh sb="10" eb="12">
      <t>ゲンシュ</t>
    </rPh>
    <phoneticPr fontId="2"/>
  </si>
  <si>
    <t>Toray Shanghai</t>
    <phoneticPr fontId="2"/>
  </si>
  <si>
    <t>前期(第50期)実績</t>
    <rPh sb="0" eb="2">
      <t>ゼンキ</t>
    </rPh>
    <rPh sb="3" eb="4">
      <t>ダイ</t>
    </rPh>
    <rPh sb="6" eb="7">
      <t>キ</t>
    </rPh>
    <rPh sb="8" eb="10">
      <t>ジッセキ</t>
    </rPh>
    <phoneticPr fontId="2"/>
  </si>
  <si>
    <t>2026/5期(第51期)</t>
    <rPh sb="6" eb="7">
      <t>キ</t>
    </rPh>
    <rPh sb="8" eb="9">
      <t>ダイ</t>
    </rPh>
    <rPh sb="11" eb="12">
      <t>キ</t>
    </rPh>
    <phoneticPr fontId="2"/>
  </si>
  <si>
    <t>生地スペック</t>
    <rPh sb="0" eb="2">
      <t>キジ</t>
    </rPh>
    <phoneticPr fontId="2"/>
  </si>
  <si>
    <t>目付</t>
    <rPh sb="0" eb="2">
      <t>メツケ</t>
    </rPh>
    <phoneticPr fontId="2"/>
  </si>
  <si>
    <t>巾</t>
    <rPh sb="0" eb="1">
      <t>ハバ</t>
    </rPh>
    <phoneticPr fontId="2"/>
  </si>
  <si>
    <t>混率</t>
    <rPh sb="0" eb="2">
      <t>コンリツ</t>
    </rPh>
    <phoneticPr fontId="2"/>
  </si>
  <si>
    <t>使用量</t>
    <rPh sb="0" eb="3">
      <t>シヨウリョウ</t>
    </rPh>
    <phoneticPr fontId="2"/>
  </si>
  <si>
    <t>BEMBERG</t>
    <phoneticPr fontId="2"/>
  </si>
  <si>
    <t>ROICA（SF）</t>
    <phoneticPr fontId="2"/>
  </si>
  <si>
    <t>MOBILON（R）</t>
    <phoneticPr fontId="2"/>
  </si>
  <si>
    <t>仕入単価</t>
    <rPh sb="0" eb="4">
      <t>シイレタンカ</t>
    </rPh>
    <phoneticPr fontId="2"/>
  </si>
  <si>
    <t>販売単価</t>
    <rPh sb="0" eb="4">
      <t>ハンバイタンカ</t>
    </rPh>
    <phoneticPr fontId="2"/>
  </si>
  <si>
    <t>仕入価格</t>
    <rPh sb="0" eb="4">
      <t>シイレカカク</t>
    </rPh>
    <phoneticPr fontId="2"/>
  </si>
  <si>
    <t>販売価格</t>
    <rPh sb="0" eb="4">
      <t>ハンバイカカク</t>
    </rPh>
    <phoneticPr fontId="2"/>
  </si>
  <si>
    <t>VASUDHA PRIMO</t>
    <phoneticPr fontId="2"/>
  </si>
  <si>
    <t>VISCOSE</t>
    <phoneticPr fontId="2"/>
  </si>
  <si>
    <t>素材１</t>
    <rPh sb="0" eb="2">
      <t>ソザイ</t>
    </rPh>
    <phoneticPr fontId="2"/>
  </si>
  <si>
    <t>素材２</t>
    <rPh sb="0" eb="2">
      <t>ソザイ</t>
    </rPh>
    <phoneticPr fontId="2"/>
  </si>
  <si>
    <t>素材３</t>
    <rPh sb="0" eb="2">
      <t>ソザイ</t>
    </rPh>
    <phoneticPr fontId="2"/>
  </si>
  <si>
    <t>素材４</t>
    <rPh sb="0" eb="2">
      <t>ソザイ</t>
    </rPh>
    <phoneticPr fontId="2"/>
  </si>
  <si>
    <t>素材５</t>
    <rPh sb="0" eb="2">
      <t>ソザイ</t>
    </rPh>
    <phoneticPr fontId="2"/>
  </si>
  <si>
    <t>Tシャツ生産量</t>
    <rPh sb="4" eb="7">
      <t>セイサンリョウ</t>
    </rPh>
    <phoneticPr fontId="2"/>
  </si>
  <si>
    <t>生地生産量(m)</t>
    <rPh sb="0" eb="5">
      <t>キジセイサンリョウ</t>
    </rPh>
    <phoneticPr fontId="2"/>
  </si>
  <si>
    <t>生地生産量(kg)</t>
    <rPh sb="0" eb="5">
      <t>キジセイサンリョウ</t>
    </rPh>
    <phoneticPr fontId="2"/>
  </si>
  <si>
    <t>(生産量)×(混率)</t>
    <rPh sb="1" eb="4">
      <t>セイサンリョウ</t>
    </rPh>
    <rPh sb="7" eb="9">
      <t>コンリツ</t>
    </rPh>
    <phoneticPr fontId="2"/>
  </si>
  <si>
    <t>(円)</t>
    <rPh sb="1" eb="2">
      <t>エン</t>
    </rPh>
    <phoneticPr fontId="2"/>
  </si>
  <si>
    <t>(USD)</t>
    <phoneticPr fontId="2"/>
  </si>
  <si>
    <t>(kg)</t>
    <phoneticPr fontId="2"/>
  </si>
  <si>
    <t>(%)</t>
    <phoneticPr fontId="2"/>
  </si>
  <si>
    <t>年間生産量</t>
    <rPh sb="0" eb="2">
      <t>ネンカン</t>
    </rPh>
    <rPh sb="2" eb="5">
      <t>セイサンリョウ</t>
    </rPh>
    <phoneticPr fontId="2"/>
  </si>
  <si>
    <t>想定為替</t>
    <rPh sb="0" eb="4">
      <t>ソウテイカワセ</t>
    </rPh>
    <phoneticPr fontId="2"/>
  </si>
  <si>
    <t>想定シェア</t>
    <rPh sb="0" eb="2">
      <t>ソウテイ</t>
    </rPh>
    <phoneticPr fontId="2"/>
  </si>
  <si>
    <t>ベトナム</t>
    <phoneticPr fontId="2"/>
  </si>
  <si>
    <t>原料</t>
    <rPh sb="0" eb="2">
      <t>ゲンリョウ</t>
    </rPh>
    <phoneticPr fontId="2"/>
  </si>
  <si>
    <t>スパンデックス、原料</t>
    <rPh sb="8" eb="10">
      <t>ゲンリョウ</t>
    </rPh>
    <phoneticPr fontId="2"/>
  </si>
  <si>
    <t>SF上海、他</t>
    <rPh sb="2" eb="4">
      <t>シャンハイ</t>
    </rPh>
    <rPh sb="5" eb="6">
      <t>ホカ</t>
    </rPh>
    <phoneticPr fontId="2"/>
  </si>
  <si>
    <t>仕入価格(計)</t>
    <rPh sb="0" eb="2">
      <t>シイレ</t>
    </rPh>
    <rPh sb="2" eb="4">
      <t>カカク</t>
    </rPh>
    <rPh sb="5" eb="6">
      <t>ケイ</t>
    </rPh>
    <phoneticPr fontId="2"/>
  </si>
  <si>
    <t>販売価格(計)</t>
    <rPh sb="0" eb="4">
      <t>ハンバイカカク</t>
    </rPh>
    <rPh sb="5" eb="6">
      <t>ケイ</t>
    </rPh>
    <phoneticPr fontId="2"/>
  </si>
  <si>
    <t>MOBILON
スパンデックス
ラトレ
ワコール案件</t>
    <rPh sb="25" eb="27">
      <t>アンケン</t>
    </rPh>
    <phoneticPr fontId="2"/>
  </si>
  <si>
    <t>粗利率</t>
    <rPh sb="0" eb="3">
      <t>アラリリツ</t>
    </rPh>
    <phoneticPr fontId="2"/>
  </si>
  <si>
    <t>国内(計)</t>
    <rPh sb="0" eb="2">
      <t>コクナイ</t>
    </rPh>
    <rPh sb="3" eb="4">
      <t>ケイ</t>
    </rPh>
    <phoneticPr fontId="2"/>
  </si>
  <si>
    <t>貿易(計)</t>
    <rPh sb="0" eb="2">
      <t>ボウエキ</t>
    </rPh>
    <rPh sb="3" eb="4">
      <t>ケイ</t>
    </rPh>
    <phoneticPr fontId="2"/>
  </si>
  <si>
    <t>JTI関係</t>
    <rPh sb="3" eb="5">
      <t>カンケイ</t>
    </rPh>
    <phoneticPr fontId="2"/>
  </si>
  <si>
    <t>新事業</t>
    <rPh sb="0" eb="3">
      <t>シンジギョウ</t>
    </rPh>
    <phoneticPr fontId="2"/>
  </si>
  <si>
    <t>MOBILON
スパンデックス
原料</t>
    <rPh sb="17" eb="19">
      <t>ゲンリョウ</t>
    </rPh>
    <phoneticPr fontId="2"/>
  </si>
  <si>
    <t>GCGA</t>
  </si>
  <si>
    <t>パフ
インテリア
在庫処分
その他</t>
    <rPh sb="9" eb="11">
      <t>ザイコ</t>
    </rPh>
    <rPh sb="11" eb="13">
      <t>ショブン</t>
    </rPh>
    <rPh sb="16" eb="17">
      <t>ホカ</t>
    </rPh>
    <phoneticPr fontId="2"/>
  </si>
  <si>
    <t>SF AMERICA
アパレル</t>
  </si>
  <si>
    <t>SF AMERICA
アパレル</t>
    <phoneticPr fontId="2"/>
  </si>
  <si>
    <t>MONIQUE
アパレル</t>
  </si>
  <si>
    <t>MONIQUE
アパレル</t>
    <phoneticPr fontId="2"/>
  </si>
  <si>
    <t>SF AMERICA</t>
    <phoneticPr fontId="2"/>
  </si>
  <si>
    <t>MONIQUE</t>
    <phoneticPr fontId="2"/>
  </si>
  <si>
    <t>利益率(実績)</t>
    <rPh sb="0" eb="3">
      <t>リエキリツ</t>
    </rPh>
    <rPh sb="4" eb="6">
      <t>ジッセキ</t>
    </rPh>
    <phoneticPr fontId="2"/>
  </si>
  <si>
    <t>利益率(計画)</t>
    <rPh sb="0" eb="3">
      <t>リエキリツ</t>
    </rPh>
    <rPh sb="4" eb="6">
      <t>ケイカク</t>
    </rPh>
    <phoneticPr fontId="2"/>
  </si>
  <si>
    <t>SF AMERICA</t>
  </si>
  <si>
    <t>MONIQUE</t>
  </si>
  <si>
    <t>2025/5期</t>
    <rPh sb="6" eb="7">
      <t>キ</t>
    </rPh>
    <phoneticPr fontId="2"/>
  </si>
  <si>
    <t>第50期</t>
    <rPh sb="0" eb="1">
      <t>ダイ</t>
    </rPh>
    <rPh sb="3" eb="4">
      <t>キ</t>
    </rPh>
    <phoneticPr fontId="2"/>
  </si>
  <si>
    <t>7249</t>
  </si>
  <si>
    <t>7250</t>
  </si>
  <si>
    <t>7256</t>
  </si>
  <si>
    <t>7257</t>
  </si>
  <si>
    <t>7260</t>
  </si>
  <si>
    <t>7261</t>
  </si>
  <si>
    <t>7262</t>
  </si>
  <si>
    <t>7276</t>
  </si>
  <si>
    <t>7215</t>
  </si>
  <si>
    <t>7182</t>
  </si>
  <si>
    <t>7280</t>
  </si>
  <si>
    <t>7284</t>
  </si>
  <si>
    <t>7241</t>
  </si>
  <si>
    <t>7193</t>
  </si>
  <si>
    <t>7300</t>
  </si>
  <si>
    <t>7312</t>
  </si>
  <si>
    <t>7314</t>
  </si>
  <si>
    <t>7313</t>
  </si>
  <si>
    <t>7331</t>
  </si>
  <si>
    <t>EUR</t>
  </si>
  <si>
    <t>SF上海</t>
    <phoneticPr fontId="2"/>
  </si>
  <si>
    <t>Ratore ＝済南元首</t>
  </si>
  <si>
    <t>7339</t>
  </si>
  <si>
    <t>7342</t>
  </si>
  <si>
    <t>7341</t>
  </si>
  <si>
    <t>7351</t>
  </si>
  <si>
    <t>7275 Revised</t>
  </si>
  <si>
    <t>7352</t>
  </si>
  <si>
    <t>7340</t>
  </si>
  <si>
    <t>7363</t>
  </si>
  <si>
    <t>7388</t>
  </si>
  <si>
    <t>7385</t>
  </si>
  <si>
    <t>7387</t>
  </si>
  <si>
    <t>7391</t>
  </si>
  <si>
    <t>7394</t>
  </si>
  <si>
    <t>7393</t>
  </si>
  <si>
    <t>7401</t>
  </si>
  <si>
    <t>7392</t>
  </si>
  <si>
    <t>7410</t>
  </si>
  <si>
    <t>服飾資材（アパレル）</t>
    <rPh sb="0" eb="2">
      <t>フクショク</t>
    </rPh>
    <rPh sb="2" eb="4">
      <t>シザイ</t>
    </rPh>
    <phoneticPr fontId="2"/>
  </si>
  <si>
    <t>服飾資材（非アパレル）</t>
    <rPh sb="0" eb="2">
      <t>フクショク</t>
    </rPh>
    <rPh sb="2" eb="4">
      <t>シザイ</t>
    </rPh>
    <rPh sb="5" eb="6">
      <t>ヒ</t>
    </rPh>
    <phoneticPr fontId="2"/>
  </si>
  <si>
    <t>モビロンバンド（100均）</t>
    <rPh sb="11" eb="12">
      <t>キン</t>
    </rPh>
    <phoneticPr fontId="2"/>
  </si>
  <si>
    <t>モビロンバンド（小売り）</t>
    <rPh sb="8" eb="10">
      <t>コウ</t>
    </rPh>
    <phoneticPr fontId="2"/>
  </si>
  <si>
    <t>EC・その他資材</t>
    <rPh sb="5" eb="6">
      <t>ホカ</t>
    </rPh>
    <rPh sb="6" eb="8">
      <t>シザイ</t>
    </rPh>
    <phoneticPr fontId="2"/>
  </si>
  <si>
    <t>リバーレース（アパレル）</t>
    <phoneticPr fontId="2"/>
  </si>
  <si>
    <t>Total</t>
    <phoneticPr fontId="2"/>
  </si>
  <si>
    <t>国内</t>
    <rPh sb="0" eb="2">
      <t>コクナイ</t>
    </rPh>
    <phoneticPr fontId="2"/>
  </si>
  <si>
    <t>モビロンテープ（SF上海）</t>
    <rPh sb="10" eb="12">
      <t>シャンハイ</t>
    </rPh>
    <phoneticPr fontId="2"/>
  </si>
  <si>
    <t>モビロンテープ（欧州）</t>
    <rPh sb="8" eb="10">
      <t>オウシュウ</t>
    </rPh>
    <phoneticPr fontId="2"/>
  </si>
  <si>
    <t>モビロンテープ（その他）</t>
    <rPh sb="10" eb="11">
      <t>ホカ</t>
    </rPh>
    <phoneticPr fontId="2"/>
  </si>
  <si>
    <t>リバーレース（SF米国）</t>
    <rPh sb="9" eb="11">
      <t>ベイコク</t>
    </rPh>
    <phoneticPr fontId="2"/>
  </si>
  <si>
    <t>リバーレース（MONIQUE）</t>
    <phoneticPr fontId="2"/>
  </si>
  <si>
    <t>服飾資材（SFアメリカ）</t>
    <rPh sb="0" eb="4">
      <t>フクショクシザイ</t>
    </rPh>
    <phoneticPr fontId="2"/>
  </si>
  <si>
    <t>服飾資材（MONIQUE）</t>
    <rPh sb="0" eb="4">
      <t>フクショクシザイ</t>
    </rPh>
    <phoneticPr fontId="2"/>
  </si>
  <si>
    <t>服飾資材（欧州）</t>
    <rPh sb="0" eb="4">
      <t>フクショクシザイ</t>
    </rPh>
    <rPh sb="5" eb="7">
      <t>オウシュウ</t>
    </rPh>
    <phoneticPr fontId="2"/>
  </si>
  <si>
    <t>服飾資材（SF上海）</t>
    <rPh sb="0" eb="4">
      <t>フクショクシザイ</t>
    </rPh>
    <rPh sb="7" eb="9">
      <t>シャンハイ</t>
    </rPh>
    <phoneticPr fontId="2"/>
  </si>
  <si>
    <t>服飾資材（広州）</t>
    <rPh sb="0" eb="4">
      <t>フクショクシザイ</t>
    </rPh>
    <rPh sb="5" eb="7">
      <t>コウシュウ</t>
    </rPh>
    <phoneticPr fontId="2"/>
  </si>
  <si>
    <t>斎藤</t>
    <rPh sb="0" eb="2">
      <t>サイトウ</t>
    </rPh>
    <phoneticPr fontId="2"/>
  </si>
  <si>
    <t>服飾資材（欧州/手芸）</t>
    <rPh sb="0" eb="2">
      <t>フクショク</t>
    </rPh>
    <rPh sb="2" eb="4">
      <t>シザイ</t>
    </rPh>
    <rPh sb="5" eb="7">
      <t>オウシュウ</t>
    </rPh>
    <rPh sb="8" eb="10">
      <t>シュゲイ</t>
    </rPh>
    <phoneticPr fontId="2"/>
  </si>
  <si>
    <t>服飾資材（韓国/手芸）</t>
    <rPh sb="0" eb="4">
      <t>フクショクシザイ</t>
    </rPh>
    <rPh sb="5" eb="7">
      <t>カンコク</t>
    </rPh>
    <rPh sb="8" eb="10">
      <t>シュゲイ</t>
    </rPh>
    <phoneticPr fontId="2"/>
  </si>
  <si>
    <t>服飾資材（手芸）</t>
    <rPh sb="0" eb="4">
      <t>フクショクシザイ</t>
    </rPh>
    <rPh sb="5" eb="7">
      <t>シュゲイ</t>
    </rPh>
    <phoneticPr fontId="2"/>
  </si>
  <si>
    <t>原料（SF上海）</t>
    <rPh sb="0" eb="2">
      <t>ゲンリョウ</t>
    </rPh>
    <rPh sb="5" eb="7">
      <t>シャンハイ</t>
    </rPh>
    <phoneticPr fontId="2"/>
  </si>
  <si>
    <t>産業資材（PUテープ）</t>
    <rPh sb="0" eb="4">
      <t>サンギョウシザイ</t>
    </rPh>
    <phoneticPr fontId="2"/>
  </si>
  <si>
    <t>原料（ベトナム輸入）</t>
    <rPh sb="0" eb="2">
      <t>ゲンリョウ</t>
    </rPh>
    <rPh sb="7" eb="9">
      <t>ユニュウ</t>
    </rPh>
    <phoneticPr fontId="2"/>
  </si>
  <si>
    <t>濵田</t>
    <rPh sb="0" eb="2">
      <t>ハマダ</t>
    </rPh>
    <phoneticPr fontId="2"/>
  </si>
  <si>
    <t>産業資材（複合材）</t>
    <rPh sb="0" eb="4">
      <t>サンギョウシザイ</t>
    </rPh>
    <rPh sb="5" eb="8">
      <t>フクゴウザイ</t>
    </rPh>
    <phoneticPr fontId="2"/>
  </si>
  <si>
    <t>原料（インド）</t>
    <rPh sb="0" eb="2">
      <t>ゲンリョウ</t>
    </rPh>
    <phoneticPr fontId="2"/>
  </si>
  <si>
    <t>TO</t>
    <phoneticPr fontId="2"/>
  </si>
  <si>
    <t>FROM</t>
    <phoneticPr fontId="2"/>
  </si>
  <si>
    <t>予算（累計）</t>
    <rPh sb="0" eb="2">
      <t>ヨサン</t>
    </rPh>
    <rPh sb="3" eb="5">
      <t>ルイケイ</t>
    </rPh>
    <phoneticPr fontId="2"/>
  </si>
  <si>
    <t>実績（累計）</t>
    <rPh sb="0" eb="2">
      <t>ジッセキ</t>
    </rPh>
    <rPh sb="3" eb="5">
      <t>ルイケイ</t>
    </rPh>
    <phoneticPr fontId="2"/>
  </si>
  <si>
    <t>予実対比</t>
    <rPh sb="0" eb="4">
      <t>ヨジツタイヒ</t>
    </rPh>
    <phoneticPr fontId="2"/>
  </si>
  <si>
    <t>％</t>
    <phoneticPr fontId="2"/>
  </si>
  <si>
    <t>予算</t>
  </si>
  <si>
    <t>予算</t>
    <rPh sb="0" eb="2">
      <t>ヨサン</t>
    </rPh>
    <phoneticPr fontId="2"/>
  </si>
  <si>
    <t>単月</t>
  </si>
  <si>
    <t>単月</t>
    <rPh sb="0" eb="2">
      <t>タンゲツ</t>
    </rPh>
    <phoneticPr fontId="2"/>
  </si>
  <si>
    <t>累計</t>
  </si>
  <si>
    <t>累計</t>
    <rPh sb="0" eb="2">
      <t>ルイケイ</t>
    </rPh>
    <phoneticPr fontId="2"/>
  </si>
  <si>
    <t>カテゴリー</t>
    <phoneticPr fontId="2"/>
  </si>
  <si>
    <t>集計期間：</t>
    <rPh sb="0" eb="4">
      <t>シュウケイキカン</t>
    </rPh>
    <phoneticPr fontId="2"/>
  </si>
  <si>
    <t>モビロン</t>
    <phoneticPr fontId="2"/>
  </si>
  <si>
    <t>服飾資材</t>
    <rPh sb="0" eb="4">
      <t>フクショクシザイ</t>
    </rPh>
    <phoneticPr fontId="2"/>
  </si>
  <si>
    <t>その他（原料他）</t>
    <rPh sb="2" eb="3">
      <t>ホカ</t>
    </rPh>
    <rPh sb="4" eb="6">
      <t>ゲンリョウ</t>
    </rPh>
    <rPh sb="6" eb="7">
      <t>ホカ</t>
    </rPh>
    <phoneticPr fontId="2"/>
  </si>
  <si>
    <t>【全社】カテゴリ別　売上・粗利　予実対比</t>
    <rPh sb="1" eb="3">
      <t>ゼンシャ</t>
    </rPh>
    <rPh sb="8" eb="9">
      <t>ベツ</t>
    </rPh>
    <rPh sb="10" eb="12">
      <t>ウリアゲ</t>
    </rPh>
    <rPh sb="13" eb="15">
      <t>アラリ</t>
    </rPh>
    <rPh sb="16" eb="20">
      <t>ヨジツタイヒ</t>
    </rPh>
    <phoneticPr fontId="2"/>
  </si>
  <si>
    <t>7329</t>
  </si>
  <si>
    <t>7428</t>
  </si>
  <si>
    <t>7354</t>
  </si>
  <si>
    <t>7444</t>
  </si>
  <si>
    <t>7443</t>
  </si>
  <si>
    <t>7445</t>
  </si>
  <si>
    <t>7450</t>
  </si>
  <si>
    <t>7455</t>
  </si>
  <si>
    <t>7473</t>
  </si>
  <si>
    <t>7475</t>
  </si>
  <si>
    <t>7476</t>
  </si>
  <si>
    <t>7474</t>
  </si>
  <si>
    <t>7377</t>
  </si>
  <si>
    <t>7490</t>
  </si>
  <si>
    <t>7502</t>
  </si>
  <si>
    <t>7501</t>
  </si>
  <si>
    <t>7496</t>
  </si>
  <si>
    <t>7497</t>
  </si>
  <si>
    <t>7519</t>
  </si>
  <si>
    <t>7520</t>
  </si>
  <si>
    <t>7524</t>
  </si>
  <si>
    <t>7526</t>
  </si>
  <si>
    <t>7532</t>
  </si>
  <si>
    <t>7541</t>
  </si>
  <si>
    <t>7535</t>
  </si>
  <si>
    <t>C/N 3796</t>
  </si>
  <si>
    <t>7561</t>
  </si>
  <si>
    <t>7484</t>
  </si>
  <si>
    <t>7361</t>
  </si>
  <si>
    <t>7471</t>
  </si>
  <si>
    <t>7585</t>
  </si>
  <si>
    <t>7590</t>
  </si>
  <si>
    <t>7587</t>
  </si>
  <si>
    <t>7575</t>
  </si>
  <si>
    <t>7592</t>
  </si>
  <si>
    <t>7593</t>
  </si>
  <si>
    <t>7611</t>
  </si>
  <si>
    <t>7617</t>
  </si>
  <si>
    <t>7608</t>
  </si>
  <si>
    <t>7622</t>
  </si>
  <si>
    <t>7571</t>
  </si>
  <si>
    <t>7624</t>
  </si>
  <si>
    <t>7626</t>
  </si>
  <si>
    <t>7536</t>
  </si>
  <si>
    <t>7629</t>
  </si>
  <si>
    <t>7623</t>
  </si>
  <si>
    <t>7607</t>
  </si>
  <si>
    <t>7627</t>
  </si>
  <si>
    <t>7632</t>
  </si>
  <si>
    <t>7631</t>
  </si>
  <si>
    <t>7625</t>
  </si>
  <si>
    <t>7630</t>
  </si>
  <si>
    <t>7637</t>
  </si>
  <si>
    <t>7645</t>
  </si>
  <si>
    <t>7618</t>
  </si>
  <si>
    <t>7646</t>
  </si>
  <si>
    <t>7647</t>
  </si>
  <si>
    <t>7654</t>
  </si>
  <si>
    <t>7663</t>
  </si>
  <si>
    <t>7664</t>
  </si>
  <si>
    <t>7671</t>
  </si>
  <si>
    <t>7670</t>
  </si>
  <si>
    <t>7594</t>
  </si>
  <si>
    <t>7543-1&amp;2</t>
  </si>
  <si>
    <t>日</t>
    <rPh sb="0" eb="1">
      <t>ヒ</t>
    </rPh>
    <phoneticPr fontId="4"/>
  </si>
  <si>
    <t>7669</t>
  </si>
  <si>
    <t>7682</t>
  </si>
  <si>
    <t>7668</t>
  </si>
  <si>
    <t>7689</t>
  </si>
  <si>
    <t>7699</t>
  </si>
  <si>
    <t>7702</t>
  </si>
  <si>
    <t>7697</t>
  </si>
  <si>
    <t>7698</t>
  </si>
  <si>
    <t>7732</t>
  </si>
  <si>
    <t>7707</t>
  </si>
  <si>
    <t>7735</t>
  </si>
  <si>
    <t>7737</t>
  </si>
  <si>
    <t>7724</t>
  </si>
  <si>
    <t>7681</t>
  </si>
  <si>
    <t>7740</t>
  </si>
  <si>
    <t>7742</t>
  </si>
  <si>
    <t>7741</t>
  </si>
  <si>
    <t>7744</t>
  </si>
  <si>
    <t>7754</t>
  </si>
  <si>
    <t>7750</t>
  </si>
  <si>
    <t>7751</t>
  </si>
  <si>
    <t>7765</t>
  </si>
  <si>
    <t>7676</t>
  </si>
  <si>
    <t>7761</t>
  </si>
  <si>
    <t>7773</t>
  </si>
  <si>
    <t>7774</t>
  </si>
  <si>
    <t>7789</t>
  </si>
  <si>
    <t>7762</t>
  </si>
  <si>
    <t>7797</t>
  </si>
  <si>
    <t>7775</t>
  </si>
  <si>
    <t>7803</t>
  </si>
  <si>
    <t>7440</t>
  </si>
  <si>
    <t>7808</t>
  </si>
  <si>
    <t>7795</t>
  </si>
  <si>
    <t>7816</t>
  </si>
  <si>
    <t>7826</t>
  </si>
  <si>
    <t>7810</t>
  </si>
  <si>
    <t>7811</t>
  </si>
  <si>
    <t>2026年</t>
    <rPh sb="4" eb="5">
      <t>ネン</t>
    </rPh>
    <phoneticPr fontId="3"/>
  </si>
  <si>
    <t>韓国ウォン（KRW）</t>
    <rPh sb="0" eb="2">
      <t>カンコク</t>
    </rPh>
    <phoneticPr fontId="3"/>
  </si>
  <si>
    <t>南アフリカ･ランド（ZAR）</t>
    <rPh sb="0" eb="1">
      <t>ミナミ</t>
    </rPh>
    <phoneticPr fontId="3"/>
  </si>
  <si>
    <t>ｵﾌｼｮｱ人民元相場に基づく公表相場</t>
    <rPh sb="5" eb="8">
      <t>ジンミンゲン</t>
    </rPh>
    <rPh sb="8" eb="10">
      <t>ソウバ</t>
    </rPh>
    <rPh sb="11" eb="12">
      <t>モト</t>
    </rPh>
    <rPh sb="14" eb="16">
      <t>コウヒョウ</t>
    </rPh>
    <rPh sb="16" eb="18">
      <t>ソウバ</t>
    </rPh>
    <phoneticPr fontId="3"/>
  </si>
  <si>
    <t>TTBは参考相場</t>
    <rPh sb="4" eb="8">
      <t>サンコウソウバ</t>
    </rPh>
    <phoneticPr fontId="3"/>
  </si>
  <si>
    <r>
      <t xml:space="preserve">100通貨単位につき
</t>
    </r>
    <r>
      <rPr>
        <sz val="8"/>
        <color indexed="12"/>
        <rFont val="ＭＳ Ｐゴシック"/>
        <family val="3"/>
        <charset val="128"/>
      </rPr>
      <t>TTS,TTB共に参考相場</t>
    </r>
    <rPh sb="3" eb="7">
      <t>ツウカタンイ</t>
    </rPh>
    <phoneticPr fontId="3"/>
  </si>
  <si>
    <t>100通貨単位につき</t>
    <rPh sb="3" eb="7">
      <t>ツウカタンイ</t>
    </rPh>
    <phoneticPr fontId="3"/>
  </si>
  <si>
    <t>　2004.8.16　公表開始</t>
    <rPh sb="11" eb="13">
      <t>コウヒョウ</t>
    </rPh>
    <rPh sb="13" eb="15">
      <t>カイシ</t>
    </rPh>
    <phoneticPr fontId="3"/>
  </si>
  <si>
    <t>曜</t>
    <rPh sb="0" eb="1">
      <t>ヨウビ</t>
    </rPh>
    <phoneticPr fontId="3"/>
  </si>
  <si>
    <t>7834</t>
  </si>
  <si>
    <t>7847</t>
  </si>
  <si>
    <t>7839</t>
  </si>
  <si>
    <t>7838</t>
  </si>
  <si>
    <t>7852</t>
  </si>
  <si>
    <t>7796</t>
  </si>
  <si>
    <t>7837</t>
  </si>
  <si>
    <t>7749</t>
  </si>
  <si>
    <t>7733</t>
  </si>
  <si>
    <t>7885</t>
  </si>
  <si>
    <t>7865</t>
  </si>
  <si>
    <t>7881</t>
  </si>
  <si>
    <t>7867</t>
  </si>
  <si>
    <t>7893</t>
  </si>
  <si>
    <t>7886</t>
  </si>
  <si>
    <t>7894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</si>
</sst>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6" formatCode="&quot;¥&quot;#,##0;[Red]&quot;¥&quot;\-#,##0"/>
    <numFmt numFmtId="8" formatCode="&quot;¥&quot;#,##0.00;[Red]&quot;¥&quot;\-#,##0.00"/>
    <numFmt numFmtId="26" formatCode="\$#,##0.00_);[Red]\(\$#,##0.00\)"/>
    <numFmt numFmtId="176" formatCode="0.0%"/>
    <numFmt numFmtId="177" formatCode="&quot;¥&quot;#,##0.00;[Red]&quot;¥&quot;\-#,##0.00\ &quot;/ドル&quot;"/>
    <numFmt numFmtId="178" formatCode="0.00_ ;[Red]\-0.00\ "/>
    <numFmt numFmtId="179" formatCode="0.00_);[Red]\(0.00\)"/>
    <numFmt numFmtId="180" formatCode="0.00;[Red]0.00"/>
    <numFmt numFmtId="181" formatCode="0.00_ "/>
    <numFmt numFmtId="182" formatCode="yyyy&quot;年&quot;m&quot;月&quot;;@"/>
    <numFmt numFmtId="183" formatCode="[$-411]ge\.m\.d;@"/>
    <numFmt numFmtId="184" formatCode="yyyy&quot;年&quot;m&quot;月&quot;d&quot;日&quot;;@"/>
    <numFmt numFmtId="185" formatCode="[$€-2]\ #,##0.00;[Red]\-[$€-2]\ #,##0.00"/>
    <numFmt numFmtId="186" formatCode="[$$-409]#,##0.00;[$$-409]#,##0.00"/>
    <numFmt numFmtId="187" formatCode="0\ &quot;g/m2&quot;"/>
    <numFmt numFmtId="188" formatCode="0\ &quot;cm&quot;"/>
    <numFmt numFmtId="189" formatCode="[$¥-411]#,##0;[$¥-411]#,##0"/>
    <numFmt numFmtId="190" formatCode="#,##0.000;[Red]\-#,##0.000"/>
    <numFmt numFmtId="191" formatCode="&quot;+&quot;0.0%;[Red]\-0.0%"/>
  </numFmts>
  <fonts count="55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4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u/>
      <sz val="14"/>
      <color rgb="FFFF0000"/>
      <name val="游ゴシック"/>
      <family val="3"/>
      <charset val="128"/>
      <scheme val="minor"/>
    </font>
    <font>
      <b/>
      <sz val="14"/>
      <color theme="0"/>
      <name val="游ゴシック"/>
      <family val="3"/>
      <charset val="128"/>
      <scheme val="minor"/>
    </font>
    <font>
      <sz val="11"/>
      <color theme="0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sz val="10"/>
      <color theme="1"/>
      <name val="游ゴシック"/>
      <family val="2"/>
      <charset val="128"/>
      <scheme val="minor"/>
    </font>
    <font>
      <sz val="9"/>
      <color theme="1"/>
      <name val="游ゴシック"/>
      <family val="2"/>
      <charset val="128"/>
      <scheme val="minor"/>
    </font>
    <font>
      <sz val="8"/>
      <color theme="1"/>
      <name val="游ゴシック"/>
      <family val="2"/>
      <charset val="128"/>
      <scheme val="minor"/>
    </font>
    <font>
      <sz val="11"/>
      <color rgb="FFC00000"/>
      <name val="游ゴシック"/>
      <family val="2"/>
      <charset val="128"/>
      <scheme val="minor"/>
    </font>
    <font>
      <sz val="7"/>
      <color theme="1"/>
      <name val="游ゴシック"/>
      <family val="2"/>
      <charset val="128"/>
      <scheme val="minor"/>
    </font>
    <font>
      <b/>
      <sz val="11"/>
      <name val="游ゴシック"/>
      <family val="3"/>
      <charset val="128"/>
      <scheme val="minor"/>
    </font>
    <font>
      <b/>
      <sz val="18"/>
      <color theme="1"/>
      <name val="游ゴシック"/>
      <family val="3"/>
      <charset val="128"/>
      <scheme val="minor"/>
    </font>
    <font>
      <b/>
      <sz val="11"/>
      <color indexed="9"/>
      <name val="游ゴシック"/>
      <family val="3"/>
      <charset val="128"/>
      <scheme val="minor"/>
    </font>
    <font>
      <b/>
      <sz val="10"/>
      <color theme="1"/>
      <name val="游ゴシック"/>
      <family val="3"/>
      <charset val="128"/>
      <scheme val="minor"/>
    </font>
    <font>
      <b/>
      <sz val="10"/>
      <color indexed="8"/>
      <name val="游ゴシック"/>
      <family val="3"/>
      <charset val="128"/>
      <scheme val="minor"/>
    </font>
    <font>
      <b/>
      <sz val="20"/>
      <color indexed="8"/>
      <name val="游ゴシック"/>
      <family val="3"/>
      <charset val="128"/>
      <scheme val="minor"/>
    </font>
    <font>
      <sz val="11"/>
      <color rgb="FFFF0000"/>
      <name val="游ゴシック"/>
      <family val="3"/>
      <charset val="128"/>
      <scheme val="minor"/>
    </font>
    <font>
      <sz val="11"/>
      <color rgb="FF9C0006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20"/>
      <color theme="1"/>
      <name val="游ゴシック"/>
      <family val="3"/>
      <charset val="128"/>
      <scheme val="minor"/>
    </font>
    <font>
      <b/>
      <u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6"/>
      <color theme="1"/>
      <name val="游ゴシック"/>
      <family val="2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sz val="11"/>
      <color theme="1" tint="0.249977111117893"/>
      <name val="游ゴシック"/>
      <family val="3"/>
      <charset val="128"/>
      <scheme val="minor"/>
    </font>
    <font>
      <b/>
      <sz val="11"/>
      <color theme="1" tint="0.249977111117893"/>
      <name val="游ゴシック"/>
      <family val="3"/>
      <charset val="128"/>
      <scheme val="minor"/>
    </font>
    <font>
      <u/>
      <sz val="11"/>
      <color theme="1" tint="0.249977111117893"/>
      <name val="游ゴシック"/>
      <family val="3"/>
      <charset val="128"/>
      <scheme val="minor"/>
    </font>
    <font>
      <b/>
      <sz val="11"/>
      <color theme="1" tint="0.249977111117893"/>
      <name val="游ゴシック"/>
      <family val="3"/>
      <charset val="128"/>
    </font>
    <font>
      <sz val="11"/>
      <color theme="1" tint="0.249977111117893"/>
      <name val="游ゴシック"/>
      <family val="3"/>
      <charset val="128"/>
    </font>
    <font>
      <b/>
      <u/>
      <sz val="11"/>
      <color theme="1" tint="0.249977111117893"/>
      <name val="游ゴシック"/>
      <family val="3"/>
      <charset val="128"/>
    </font>
    <font>
      <sz val="11"/>
      <name val="ＭＳ Ｐゴシック"/>
      <family val="3"/>
      <charset val="128"/>
    </font>
    <font>
      <sz val="14"/>
      <name val="ＭＳ Ｐゴシック"/>
      <family val="3"/>
      <charset val="128"/>
    </font>
    <font>
      <sz val="6"/>
      <name val="ＭＳ Ｐゴシック"/>
      <family val="3"/>
      <charset val="128"/>
    </font>
    <font>
      <sz val="7"/>
      <name val="ＭＳ Ｐゴシック"/>
      <family val="3"/>
      <charset val="128"/>
    </font>
    <font>
      <sz val="9"/>
      <name val="ＭＳ Ｐゴシック"/>
      <family val="3"/>
      <charset val="128"/>
    </font>
    <font>
      <b/>
      <sz val="11"/>
      <name val="ＭＳ Ｐゴシック"/>
      <family val="3"/>
      <charset val="128"/>
    </font>
    <font>
      <b/>
      <sz val="9"/>
      <name val="ＭＳ Ｐゴシック"/>
      <family val="3"/>
      <charset val="128"/>
    </font>
    <font>
      <sz val="8"/>
      <name val="ＭＳ Ｐゴシック"/>
      <family val="3"/>
      <charset val="128"/>
    </font>
    <font>
      <sz val="10"/>
      <color theme="1"/>
      <name val="游ゴシック"/>
      <family val="3"/>
      <charset val="128"/>
      <scheme val="minor"/>
    </font>
    <font>
      <sz val="6"/>
      <color theme="1"/>
      <name val="游ゴシック"/>
      <family val="2"/>
      <charset val="128"/>
      <scheme val="minor"/>
    </font>
    <font>
      <b/>
      <sz val="9"/>
      <color indexed="81"/>
      <name val="MS P ゴシック"/>
      <family val="3"/>
      <charset val="128"/>
    </font>
    <font>
      <sz val="9"/>
      <color indexed="81"/>
      <name val="MS P ゴシック"/>
      <family val="3"/>
      <charset val="128"/>
    </font>
    <font>
      <sz val="10"/>
      <color rgb="FF000000"/>
      <name val="游ゴシック"/>
      <family val="3"/>
      <charset val="128"/>
    </font>
    <font>
      <b/>
      <sz val="10"/>
      <color rgb="FF000000"/>
      <name val="游ゴシック"/>
      <family val="3"/>
      <charset val="128"/>
    </font>
    <font>
      <sz val="10"/>
      <color rgb="FF0070C0"/>
      <name val="游ゴシック"/>
      <family val="3"/>
      <charset val="128"/>
    </font>
    <font>
      <sz val="11"/>
      <color theme="1"/>
      <name val="ＭＳ Ｐゴシック"/>
      <family val="3"/>
      <charset val="128"/>
    </font>
    <font>
      <b/>
      <sz val="20"/>
      <color theme="1"/>
      <name val="ＭＳ Ｐゴシック"/>
      <family val="3"/>
      <charset val="128"/>
    </font>
    <font>
      <sz val="8"/>
      <color indexed="12"/>
      <name val="ＭＳ Ｐゴシック"/>
      <family val="3"/>
      <charset val="128"/>
    </font>
  </fonts>
  <fills count="16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C0E6F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 tint="-0.249977111117893"/>
        <bgColor indexed="64"/>
      </patternFill>
    </fill>
  </fills>
  <borders count="14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 style="dott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 style="dott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 style="medium">
        <color indexed="64"/>
      </left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/>
      <top style="medium">
        <color indexed="64"/>
      </top>
      <bottom style="dotted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dotted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thin">
        <color indexed="64"/>
      </bottom>
      <diagonal/>
    </border>
    <border>
      <left/>
      <right/>
      <top style="dotted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double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double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dotted">
        <color indexed="64"/>
      </bottom>
      <diagonal/>
    </border>
    <border>
      <left style="medium">
        <color indexed="64"/>
      </left>
      <right/>
      <top style="thin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medium">
        <color indexed="64"/>
      </bottom>
      <diagonal/>
    </border>
  </borders>
  <cellStyleXfs count="6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6" fontId="1" fillId="0" borderId="0" applyFont="0" applyFill="0" applyBorder="0" applyAlignment="0" applyProtection="0">
      <alignment vertical="center"/>
    </xf>
    <xf numFmtId="0" fontId="37" fillId="0" borderId="0"/>
    <xf numFmtId="38" fontId="37" fillId="0" borderId="0" applyFont="0" applyFill="0" applyBorder="0" applyAlignment="0" applyProtection="0"/>
  </cellStyleXfs>
  <cellXfs count="78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38" fontId="0" fillId="0" borderId="0" xfId="1" applyFont="1" applyAlignment="1">
      <alignment horizontal="center" vertical="center"/>
    </xf>
    <xf numFmtId="38" fontId="0" fillId="0" borderId="0" xfId="0" applyNumberFormat="1" applyAlignment="1">
      <alignment horizontal="center" vertical="center"/>
    </xf>
    <xf numFmtId="176" fontId="0" fillId="3" borderId="2" xfId="2" applyNumberFormat="1" applyFont="1" applyFill="1" applyBorder="1" applyAlignment="1">
      <alignment horizontal="center" vertical="center"/>
    </xf>
    <xf numFmtId="176" fontId="0" fillId="3" borderId="3" xfId="2" applyNumberFormat="1" applyFont="1" applyFill="1" applyBorder="1" applyAlignment="1">
      <alignment horizontal="center" vertical="center"/>
    </xf>
    <xf numFmtId="176" fontId="0" fillId="3" borderId="10" xfId="2" applyNumberFormat="1" applyFont="1" applyFill="1" applyBorder="1" applyAlignment="1">
      <alignment horizontal="center" vertical="center"/>
    </xf>
    <xf numFmtId="176" fontId="0" fillId="3" borderId="14" xfId="2" applyNumberFormat="1" applyFont="1" applyFill="1" applyBorder="1" applyAlignment="1">
      <alignment horizontal="center" vertical="center"/>
    </xf>
    <xf numFmtId="176" fontId="0" fillId="3" borderId="21" xfId="2" applyNumberFormat="1" applyFont="1" applyFill="1" applyBorder="1" applyAlignment="1">
      <alignment horizontal="center" vertical="center"/>
    </xf>
    <xf numFmtId="176" fontId="0" fillId="3" borderId="22" xfId="2" applyNumberFormat="1" applyFont="1" applyFill="1" applyBorder="1" applyAlignment="1">
      <alignment horizontal="center" vertical="center"/>
    </xf>
    <xf numFmtId="176" fontId="0" fillId="3" borderId="23" xfId="2" applyNumberFormat="1" applyFont="1" applyFill="1" applyBorder="1" applyAlignment="1">
      <alignment horizontal="center" vertical="center"/>
    </xf>
    <xf numFmtId="176" fontId="0" fillId="3" borderId="28" xfId="2" applyNumberFormat="1" applyFont="1" applyFill="1" applyBorder="1" applyAlignment="1">
      <alignment horizontal="center" vertical="center"/>
    </xf>
    <xf numFmtId="176" fontId="0" fillId="3" borderId="29" xfId="2" applyNumberFormat="1" applyFont="1" applyFill="1" applyBorder="1" applyAlignment="1">
      <alignment horizontal="center" vertical="center"/>
    </xf>
    <xf numFmtId="176" fontId="0" fillId="3" borderId="12" xfId="2" applyNumberFormat="1" applyFont="1" applyFill="1" applyBorder="1" applyAlignment="1">
      <alignment horizontal="center" vertical="center"/>
    </xf>
    <xf numFmtId="176" fontId="0" fillId="3" borderId="30" xfId="2" applyNumberFormat="1" applyFont="1" applyFill="1" applyBorder="1" applyAlignment="1">
      <alignment horizontal="center" vertical="center"/>
    </xf>
    <xf numFmtId="176" fontId="0" fillId="3" borderId="15" xfId="2" applyNumberFormat="1" applyFont="1" applyFill="1" applyBorder="1" applyAlignment="1">
      <alignment horizontal="center" vertical="center"/>
    </xf>
    <xf numFmtId="176" fontId="0" fillId="3" borderId="17" xfId="2" applyNumberFormat="1" applyFont="1" applyFill="1" applyBorder="1" applyAlignment="1">
      <alignment horizontal="center" vertical="center"/>
    </xf>
    <xf numFmtId="176" fontId="0" fillId="3" borderId="18" xfId="2" applyNumberFormat="1" applyFont="1" applyFill="1" applyBorder="1" applyAlignment="1">
      <alignment horizontal="center" vertical="center"/>
    </xf>
    <xf numFmtId="176" fontId="0" fillId="3" borderId="19" xfId="2" applyNumberFormat="1" applyFont="1" applyFill="1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0" xfId="0" applyAlignment="1">
      <alignment horizontal="distributed" vertical="center"/>
    </xf>
    <xf numFmtId="0" fontId="0" fillId="3" borderId="10" xfId="0" applyFill="1" applyBorder="1" applyAlignment="1">
      <alignment horizontal="distributed" vertical="center"/>
    </xf>
    <xf numFmtId="0" fontId="0" fillId="3" borderId="12" xfId="0" applyFill="1" applyBorder="1" applyAlignment="1">
      <alignment horizontal="distributed" vertical="center"/>
    </xf>
    <xf numFmtId="0" fontId="0" fillId="3" borderId="15" xfId="0" applyFill="1" applyBorder="1" applyAlignment="1">
      <alignment horizontal="distributed" vertical="center"/>
    </xf>
    <xf numFmtId="0" fontId="0" fillId="3" borderId="17" xfId="0" applyFill="1" applyBorder="1" applyAlignment="1">
      <alignment horizontal="distributed" vertical="center"/>
    </xf>
    <xf numFmtId="0" fontId="0" fillId="3" borderId="18" xfId="0" applyFill="1" applyBorder="1" applyAlignment="1">
      <alignment horizontal="distributed" vertical="center"/>
    </xf>
    <xf numFmtId="176" fontId="3" fillId="3" borderId="32" xfId="2" applyNumberFormat="1" applyFont="1" applyFill="1" applyBorder="1" applyAlignment="1">
      <alignment horizontal="center" vertical="center"/>
    </xf>
    <xf numFmtId="0" fontId="3" fillId="3" borderId="33" xfId="0" applyFont="1" applyFill="1" applyBorder="1" applyAlignment="1">
      <alignment horizontal="center" vertical="center"/>
    </xf>
    <xf numFmtId="0" fontId="3" fillId="3" borderId="34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3" borderId="19" xfId="0" applyFill="1" applyBorder="1" applyAlignment="1">
      <alignment horizontal="distributed" vertical="center"/>
    </xf>
    <xf numFmtId="0" fontId="6" fillId="0" borderId="0" xfId="0" applyFont="1" applyAlignment="1">
      <alignment horizontal="center" vertical="center"/>
    </xf>
    <xf numFmtId="176" fontId="0" fillId="0" borderId="61" xfId="2" applyNumberFormat="1" applyFont="1" applyFill="1" applyBorder="1" applyAlignment="1">
      <alignment horizontal="center" vertical="center"/>
    </xf>
    <xf numFmtId="38" fontId="9" fillId="4" borderId="5" xfId="1" applyFont="1" applyFill="1" applyBorder="1" applyAlignment="1">
      <alignment horizontal="center" vertical="center"/>
    </xf>
    <xf numFmtId="38" fontId="9" fillId="4" borderId="56" xfId="1" applyFont="1" applyFill="1" applyBorder="1" applyAlignment="1">
      <alignment horizontal="center" vertical="center"/>
    </xf>
    <xf numFmtId="38" fontId="9" fillId="4" borderId="6" xfId="1" applyFont="1" applyFill="1" applyBorder="1" applyAlignment="1">
      <alignment horizontal="center" vertical="center"/>
    </xf>
    <xf numFmtId="38" fontId="9" fillId="4" borderId="57" xfId="1" applyFont="1" applyFill="1" applyBorder="1" applyAlignment="1">
      <alignment horizontal="center" vertical="center"/>
    </xf>
    <xf numFmtId="0" fontId="0" fillId="0" borderId="68" xfId="0" applyBorder="1" applyAlignment="1">
      <alignment horizontal="right" vertical="center"/>
    </xf>
    <xf numFmtId="6" fontId="0" fillId="0" borderId="70" xfId="3" applyFont="1" applyBorder="1" applyAlignment="1">
      <alignment horizontal="center" vertical="center"/>
    </xf>
    <xf numFmtId="38" fontId="0" fillId="0" borderId="69" xfId="1" applyFont="1" applyBorder="1" applyAlignment="1">
      <alignment horizontal="left" vertical="center"/>
    </xf>
    <xf numFmtId="0" fontId="0" fillId="0" borderId="11" xfId="0" applyBorder="1" applyAlignment="1">
      <alignment horizontal="right" vertical="center"/>
    </xf>
    <xf numFmtId="6" fontId="0" fillId="0" borderId="71" xfId="3" applyFont="1" applyBorder="1" applyAlignment="1">
      <alignment horizontal="center" vertical="center"/>
    </xf>
    <xf numFmtId="38" fontId="0" fillId="0" borderId="43" xfId="1" applyFont="1" applyBorder="1" applyAlignment="1">
      <alignment horizontal="left" vertical="center"/>
    </xf>
    <xf numFmtId="176" fontId="0" fillId="3" borderId="36" xfId="2" applyNumberFormat="1" applyFont="1" applyFill="1" applyBorder="1" applyAlignment="1">
      <alignment horizontal="center" vertical="center"/>
    </xf>
    <xf numFmtId="38" fontId="14" fillId="0" borderId="0" xfId="1" applyFont="1" applyAlignment="1">
      <alignment horizontal="left" vertical="center"/>
    </xf>
    <xf numFmtId="0" fontId="3" fillId="0" borderId="0" xfId="0" applyFont="1">
      <alignment vertical="center"/>
    </xf>
    <xf numFmtId="0" fontId="3" fillId="0" borderId="72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3" fillId="0" borderId="77" xfId="0" applyFont="1" applyBorder="1" applyAlignment="1">
      <alignment horizontal="center" vertical="center"/>
    </xf>
    <xf numFmtId="0" fontId="3" fillId="0" borderId="78" xfId="0" applyFont="1" applyBorder="1" applyAlignment="1">
      <alignment horizontal="center" vertical="center"/>
    </xf>
    <xf numFmtId="38" fontId="3" fillId="0" borderId="79" xfId="0" applyNumberFormat="1" applyFont="1" applyBorder="1" applyAlignment="1">
      <alignment horizontal="center" vertical="center"/>
    </xf>
    <xf numFmtId="0" fontId="3" fillId="0" borderId="84" xfId="0" applyFont="1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0" borderId="77" xfId="0" applyBorder="1" applyAlignment="1">
      <alignment horizontal="center" vertical="center"/>
    </xf>
    <xf numFmtId="0" fontId="3" fillId="0" borderId="38" xfId="0" applyFont="1" applyBorder="1" applyAlignment="1">
      <alignment horizontal="center" vertical="center"/>
    </xf>
    <xf numFmtId="0" fontId="3" fillId="2" borderId="80" xfId="0" applyFont="1" applyFill="1" applyBorder="1" applyAlignment="1">
      <alignment horizontal="center" vertical="center"/>
    </xf>
    <xf numFmtId="0" fontId="3" fillId="2" borderId="79" xfId="0" applyFont="1" applyFill="1" applyBorder="1" applyAlignment="1">
      <alignment horizontal="center" vertical="center"/>
    </xf>
    <xf numFmtId="0" fontId="8" fillId="4" borderId="41" xfId="0" applyFont="1" applyFill="1" applyBorder="1" applyAlignment="1">
      <alignment horizontal="center" vertical="center"/>
    </xf>
    <xf numFmtId="38" fontId="0" fillId="0" borderId="0" xfId="1" applyFont="1">
      <alignment vertical="center"/>
    </xf>
    <xf numFmtId="0" fontId="16" fillId="3" borderId="84" xfId="0" applyFont="1" applyFill="1" applyBorder="1" applyAlignment="1">
      <alignment horizontal="center" vertical="center"/>
    </xf>
    <xf numFmtId="0" fontId="16" fillId="3" borderId="72" xfId="0" applyFont="1" applyFill="1" applyBorder="1" applyAlignment="1">
      <alignment horizontal="center" vertical="center"/>
    </xf>
    <xf numFmtId="0" fontId="3" fillId="3" borderId="84" xfId="0" applyFont="1" applyFill="1" applyBorder="1" applyAlignment="1">
      <alignment horizontal="center" vertical="center"/>
    </xf>
    <xf numFmtId="0" fontId="3" fillId="3" borderId="72" xfId="0" applyFont="1" applyFill="1" applyBorder="1" applyAlignment="1">
      <alignment horizontal="center" vertical="center"/>
    </xf>
    <xf numFmtId="0" fontId="17" fillId="0" borderId="72" xfId="0" applyFont="1" applyBorder="1">
      <alignment vertical="center"/>
    </xf>
    <xf numFmtId="9" fontId="0" fillId="0" borderId="0" xfId="2" applyFont="1" applyAlignment="1">
      <alignment horizontal="center" vertical="center"/>
    </xf>
    <xf numFmtId="9" fontId="10" fillId="4" borderId="66" xfId="2" applyFont="1" applyFill="1" applyBorder="1" applyAlignment="1">
      <alignment horizontal="center" vertical="center"/>
    </xf>
    <xf numFmtId="9" fontId="18" fillId="4" borderId="66" xfId="2" applyFont="1" applyFill="1" applyBorder="1" applyAlignment="1">
      <alignment horizontal="center" vertical="center"/>
    </xf>
    <xf numFmtId="9" fontId="0" fillId="0" borderId="8" xfId="2" applyFont="1" applyBorder="1" applyAlignment="1">
      <alignment horizontal="center" vertical="center"/>
    </xf>
    <xf numFmtId="9" fontId="0" fillId="0" borderId="15" xfId="2" applyFont="1" applyBorder="1" applyAlignment="1">
      <alignment horizontal="center" vertical="center"/>
    </xf>
    <xf numFmtId="9" fontId="0" fillId="0" borderId="12" xfId="2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 wrapText="1"/>
    </xf>
    <xf numFmtId="0" fontId="0" fillId="0" borderId="35" xfId="0" applyBorder="1" applyAlignment="1">
      <alignment horizontal="distributed" vertical="center"/>
    </xf>
    <xf numFmtId="38" fontId="11" fillId="0" borderId="36" xfId="1" applyFont="1" applyFill="1" applyBorder="1" applyAlignment="1">
      <alignment horizontal="center" vertical="center" wrapText="1"/>
    </xf>
    <xf numFmtId="38" fontId="0" fillId="0" borderId="4" xfId="1" applyFont="1" applyFill="1" applyBorder="1" applyAlignment="1">
      <alignment horizontal="center" vertical="center" wrapText="1"/>
    </xf>
    <xf numFmtId="38" fontId="11" fillId="0" borderId="4" xfId="1" applyFont="1" applyFill="1" applyBorder="1" applyAlignment="1">
      <alignment horizontal="center" vertical="center" wrapText="1"/>
    </xf>
    <xf numFmtId="38" fontId="11" fillId="0" borderId="35" xfId="1" applyFont="1" applyFill="1" applyBorder="1" applyAlignment="1">
      <alignment horizontal="center" vertical="center" wrapText="1"/>
    </xf>
    <xf numFmtId="38" fontId="12" fillId="0" borderId="36" xfId="1" applyFont="1" applyFill="1" applyBorder="1" applyAlignment="1">
      <alignment horizontal="center" vertical="center" wrapText="1"/>
    </xf>
    <xf numFmtId="38" fontId="13" fillId="0" borderId="4" xfId="1" applyFont="1" applyFill="1" applyBorder="1" applyAlignment="1">
      <alignment horizontal="center" vertical="center" wrapText="1"/>
    </xf>
    <xf numFmtId="38" fontId="12" fillId="0" borderId="38" xfId="1" applyFont="1" applyFill="1" applyBorder="1" applyAlignment="1">
      <alignment horizontal="center" vertical="center" wrapText="1"/>
    </xf>
    <xf numFmtId="38" fontId="0" fillId="0" borderId="35" xfId="1" applyFont="1" applyFill="1" applyBorder="1" applyAlignment="1">
      <alignment horizontal="center" vertical="center" wrapText="1"/>
    </xf>
    <xf numFmtId="0" fontId="0" fillId="0" borderId="12" xfId="0" applyBorder="1" applyAlignment="1">
      <alignment horizontal="distributed" vertical="center"/>
    </xf>
    <xf numFmtId="38" fontId="0" fillId="0" borderId="29" xfId="1" applyFont="1" applyFill="1" applyBorder="1" applyAlignment="1">
      <alignment horizontal="center" vertical="center" wrapText="1"/>
    </xf>
    <xf numFmtId="38" fontId="0" fillId="0" borderId="3" xfId="1" applyFont="1" applyFill="1" applyBorder="1" applyAlignment="1">
      <alignment horizontal="center" vertical="center" wrapText="1"/>
    </xf>
    <xf numFmtId="38" fontId="0" fillId="0" borderId="12" xfId="1" applyFont="1" applyFill="1" applyBorder="1" applyAlignment="1">
      <alignment horizontal="center" vertical="center" wrapText="1"/>
    </xf>
    <xf numFmtId="0" fontId="0" fillId="0" borderId="42" xfId="0" applyBorder="1" applyAlignment="1">
      <alignment horizontal="distributed" vertical="center"/>
    </xf>
    <xf numFmtId="38" fontId="0" fillId="0" borderId="9" xfId="1" applyFont="1" applyFill="1" applyBorder="1" applyAlignment="1">
      <alignment horizontal="center" vertical="center" wrapText="1"/>
    </xf>
    <xf numFmtId="38" fontId="0" fillId="0" borderId="60" xfId="1" applyFont="1" applyFill="1" applyBorder="1" applyAlignment="1">
      <alignment horizontal="center" vertical="center" wrapText="1"/>
    </xf>
    <xf numFmtId="38" fontId="0" fillId="0" borderId="42" xfId="1" applyFont="1" applyFill="1" applyBorder="1" applyAlignment="1">
      <alignment horizontal="center" vertical="center" wrapText="1"/>
    </xf>
    <xf numFmtId="0" fontId="0" fillId="0" borderId="15" xfId="0" applyBorder="1" applyAlignment="1">
      <alignment horizontal="distributed" vertical="center"/>
    </xf>
    <xf numFmtId="38" fontId="0" fillId="0" borderId="30" xfId="1" applyFont="1" applyFill="1" applyBorder="1" applyAlignment="1">
      <alignment horizontal="center" vertical="center" wrapText="1"/>
    </xf>
    <xf numFmtId="38" fontId="0" fillId="0" borderId="14" xfId="1" applyFont="1" applyFill="1" applyBorder="1" applyAlignment="1">
      <alignment horizontal="center" vertical="center" wrapText="1"/>
    </xf>
    <xf numFmtId="38" fontId="0" fillId="0" borderId="15" xfId="1" applyFont="1" applyFill="1" applyBorder="1" applyAlignment="1">
      <alignment horizontal="center" vertical="center" wrapText="1"/>
    </xf>
    <xf numFmtId="38" fontId="0" fillId="0" borderId="36" xfId="1" applyFont="1" applyFill="1" applyBorder="1" applyAlignment="1">
      <alignment horizontal="center" vertical="center" wrapText="1"/>
    </xf>
    <xf numFmtId="38" fontId="15" fillId="0" borderId="4" xfId="1" applyFont="1" applyFill="1" applyBorder="1" applyAlignment="1">
      <alignment horizontal="center" vertical="center" wrapText="1"/>
    </xf>
    <xf numFmtId="38" fontId="0" fillId="0" borderId="38" xfId="1" applyFont="1" applyFill="1" applyBorder="1" applyAlignment="1">
      <alignment horizontal="center" vertical="center" wrapText="1"/>
    </xf>
    <xf numFmtId="38" fontId="0" fillId="0" borderId="4" xfId="1" applyFont="1" applyFill="1" applyBorder="1" applyAlignment="1">
      <alignment horizontal="left" vertical="center" wrapText="1"/>
    </xf>
    <xf numFmtId="38" fontId="0" fillId="0" borderId="49" xfId="1" applyFont="1" applyFill="1" applyBorder="1" applyAlignment="1">
      <alignment horizontal="center" vertical="center" wrapText="1"/>
    </xf>
    <xf numFmtId="38" fontId="0" fillId="0" borderId="50" xfId="1" applyFont="1" applyFill="1" applyBorder="1" applyAlignment="1">
      <alignment horizontal="center" vertical="center" wrapText="1"/>
    </xf>
    <xf numFmtId="38" fontId="0" fillId="0" borderId="51" xfId="1" applyFont="1" applyFill="1" applyBorder="1" applyAlignment="1">
      <alignment horizontal="center" vertical="center" wrapText="1"/>
    </xf>
    <xf numFmtId="38" fontId="12" fillId="0" borderId="29" xfId="1" applyFont="1" applyFill="1" applyBorder="1" applyAlignment="1">
      <alignment horizontal="center" vertical="center" wrapText="1"/>
    </xf>
    <xf numFmtId="38" fontId="12" fillId="0" borderId="3" xfId="1" applyFont="1" applyFill="1" applyBorder="1" applyAlignment="1">
      <alignment horizontal="center" vertical="center" wrapText="1"/>
    </xf>
    <xf numFmtId="38" fontId="0" fillId="0" borderId="77" xfId="1" applyFont="1" applyFill="1" applyBorder="1" applyAlignment="1">
      <alignment horizontal="center" vertical="center" wrapText="1"/>
    </xf>
    <xf numFmtId="38" fontId="0" fillId="0" borderId="19" xfId="1" applyFont="1" applyFill="1" applyBorder="1" applyAlignment="1">
      <alignment horizontal="center" vertical="center" wrapText="1"/>
    </xf>
    <xf numFmtId="38" fontId="0" fillId="0" borderId="37" xfId="1" applyFont="1" applyFill="1" applyBorder="1" applyAlignment="1">
      <alignment horizontal="center" vertical="center" wrapText="1"/>
    </xf>
    <xf numFmtId="38" fontId="0" fillId="0" borderId="18" xfId="1" applyFont="1" applyFill="1" applyBorder="1" applyAlignment="1">
      <alignment horizontal="center" vertical="center" wrapText="1"/>
    </xf>
    <xf numFmtId="38" fontId="13" fillId="0" borderId="36" xfId="1" applyFont="1" applyFill="1" applyBorder="1" applyAlignment="1">
      <alignment horizontal="center" vertical="center" wrapText="1"/>
    </xf>
    <xf numFmtId="38" fontId="12" fillId="0" borderId="4" xfId="1" applyFont="1" applyFill="1" applyBorder="1" applyAlignment="1">
      <alignment horizontal="center" vertical="center" wrapText="1"/>
    </xf>
    <xf numFmtId="38" fontId="13" fillId="0" borderId="9" xfId="1" applyFont="1" applyFill="1" applyBorder="1" applyAlignment="1">
      <alignment horizontal="center" vertical="center" wrapText="1"/>
    </xf>
    <xf numFmtId="0" fontId="3" fillId="5" borderId="83" xfId="0" applyFont="1" applyFill="1" applyBorder="1" applyAlignment="1">
      <alignment horizontal="center" vertical="center"/>
    </xf>
    <xf numFmtId="0" fontId="3" fillId="5" borderId="79" xfId="0" applyFont="1" applyFill="1" applyBorder="1" applyAlignment="1">
      <alignment horizontal="center" vertical="center"/>
    </xf>
    <xf numFmtId="0" fontId="0" fillId="6" borderId="35" xfId="0" applyFill="1" applyBorder="1" applyAlignment="1">
      <alignment horizontal="distributed" vertical="center"/>
    </xf>
    <xf numFmtId="38" fontId="0" fillId="6" borderId="36" xfId="1" applyFont="1" applyFill="1" applyBorder="1" applyAlignment="1">
      <alignment horizontal="center" vertical="center"/>
    </xf>
    <xf numFmtId="38" fontId="0" fillId="6" borderId="4" xfId="1" applyFont="1" applyFill="1" applyBorder="1" applyAlignment="1">
      <alignment horizontal="center" vertical="center"/>
    </xf>
    <xf numFmtId="38" fontId="0" fillId="6" borderId="35" xfId="1" applyFont="1" applyFill="1" applyBorder="1" applyAlignment="1">
      <alignment horizontal="center" vertical="center"/>
    </xf>
    <xf numFmtId="38" fontId="0" fillId="6" borderId="37" xfId="1" applyFont="1" applyFill="1" applyBorder="1" applyAlignment="1">
      <alignment horizontal="center" vertical="center"/>
    </xf>
    <xf numFmtId="38" fontId="0" fillId="6" borderId="38" xfId="1" applyFont="1" applyFill="1" applyBorder="1" applyAlignment="1">
      <alignment horizontal="center" vertical="center"/>
    </xf>
    <xf numFmtId="38" fontId="3" fillId="6" borderId="39" xfId="0" applyNumberFormat="1" applyFont="1" applyFill="1" applyBorder="1" applyAlignment="1">
      <alignment horizontal="center" vertical="center"/>
    </xf>
    <xf numFmtId="0" fontId="0" fillId="6" borderId="8" xfId="0" applyFill="1" applyBorder="1" applyAlignment="1">
      <alignment horizontal="distributed" vertical="center"/>
    </xf>
    <xf numFmtId="38" fontId="0" fillId="6" borderId="27" xfId="1" applyFont="1" applyFill="1" applyBorder="1" applyAlignment="1">
      <alignment horizontal="center" vertical="center"/>
    </xf>
    <xf numFmtId="38" fontId="0" fillId="6" borderId="1" xfId="1" applyFont="1" applyFill="1" applyBorder="1" applyAlignment="1">
      <alignment horizontal="center" vertical="center"/>
    </xf>
    <xf numFmtId="38" fontId="0" fillId="6" borderId="8" xfId="1" applyFont="1" applyFill="1" applyBorder="1" applyAlignment="1">
      <alignment horizontal="center" vertical="center"/>
    </xf>
    <xf numFmtId="38" fontId="0" fillId="6" borderId="20" xfId="1" applyFont="1" applyFill="1" applyBorder="1" applyAlignment="1">
      <alignment horizontal="center" vertical="center"/>
    </xf>
    <xf numFmtId="38" fontId="0" fillId="6" borderId="16" xfId="1" applyFont="1" applyFill="1" applyBorder="1" applyAlignment="1">
      <alignment horizontal="center" vertical="center"/>
    </xf>
    <xf numFmtId="38" fontId="3" fillId="6" borderId="31" xfId="0" applyNumberFormat="1" applyFont="1" applyFill="1" applyBorder="1" applyAlignment="1">
      <alignment horizontal="center" vertical="center"/>
    </xf>
    <xf numFmtId="0" fontId="0" fillId="6" borderId="52" xfId="0" applyFill="1" applyBorder="1" applyAlignment="1">
      <alignment horizontal="distributed" vertical="center"/>
    </xf>
    <xf numFmtId="38" fontId="0" fillId="6" borderId="49" xfId="1" applyFont="1" applyFill="1" applyBorder="1" applyAlignment="1">
      <alignment horizontal="center" vertical="center"/>
    </xf>
    <xf numFmtId="38" fontId="0" fillId="6" borderId="50" xfId="1" applyFont="1" applyFill="1" applyBorder="1" applyAlignment="1">
      <alignment horizontal="center" vertical="center"/>
    </xf>
    <xf numFmtId="38" fontId="0" fillId="6" borderId="52" xfId="1" applyFont="1" applyFill="1" applyBorder="1" applyAlignment="1">
      <alignment horizontal="center" vertical="center"/>
    </xf>
    <xf numFmtId="38" fontId="0" fillId="6" borderId="51" xfId="1" applyFont="1" applyFill="1" applyBorder="1" applyAlignment="1">
      <alignment horizontal="center" vertical="center"/>
    </xf>
    <xf numFmtId="38" fontId="3" fillId="6" borderId="55" xfId="1" applyFont="1" applyFill="1" applyBorder="1" applyAlignment="1">
      <alignment horizontal="center" vertical="center"/>
    </xf>
    <xf numFmtId="0" fontId="0" fillId="6" borderId="38" xfId="0" applyFill="1" applyBorder="1" applyAlignment="1">
      <alignment horizontal="distributed" vertical="center"/>
    </xf>
    <xf numFmtId="38" fontId="3" fillId="6" borderId="39" xfId="1" applyFont="1" applyFill="1" applyBorder="1" applyAlignment="1">
      <alignment horizontal="center" vertical="center"/>
    </xf>
    <xf numFmtId="0" fontId="0" fillId="7" borderId="10" xfId="0" applyFill="1" applyBorder="1" applyAlignment="1">
      <alignment horizontal="distributed" vertical="center"/>
    </xf>
    <xf numFmtId="38" fontId="0" fillId="7" borderId="28" xfId="1" applyFont="1" applyFill="1" applyBorder="1" applyAlignment="1">
      <alignment horizontal="center" vertical="center"/>
    </xf>
    <xf numFmtId="38" fontId="0" fillId="7" borderId="2" xfId="1" applyFont="1" applyFill="1" applyBorder="1" applyAlignment="1">
      <alignment horizontal="center" vertical="center"/>
    </xf>
    <xf numFmtId="38" fontId="0" fillId="7" borderId="10" xfId="1" applyFont="1" applyFill="1" applyBorder="1" applyAlignment="1">
      <alignment horizontal="center" vertical="center"/>
    </xf>
    <xf numFmtId="38" fontId="0" fillId="7" borderId="21" xfId="1" applyFont="1" applyFill="1" applyBorder="1" applyAlignment="1">
      <alignment horizontal="center" vertical="center"/>
    </xf>
    <xf numFmtId="38" fontId="0" fillId="7" borderId="17" xfId="1" applyFont="1" applyFill="1" applyBorder="1" applyAlignment="1">
      <alignment horizontal="center" vertical="center"/>
    </xf>
    <xf numFmtId="38" fontId="3" fillId="7" borderId="32" xfId="0" applyNumberFormat="1" applyFont="1" applyFill="1" applyBorder="1" applyAlignment="1">
      <alignment horizontal="center" vertical="center"/>
    </xf>
    <xf numFmtId="0" fontId="0" fillId="7" borderId="12" xfId="0" applyFill="1" applyBorder="1" applyAlignment="1">
      <alignment horizontal="distributed" vertical="center"/>
    </xf>
    <xf numFmtId="38" fontId="0" fillId="7" borderId="3" xfId="1" applyFont="1" applyFill="1" applyBorder="1" applyAlignment="1">
      <alignment horizontal="center" vertical="center"/>
    </xf>
    <xf numFmtId="38" fontId="0" fillId="7" borderId="12" xfId="1" applyFont="1" applyFill="1" applyBorder="1" applyAlignment="1">
      <alignment horizontal="center" vertical="center"/>
    </xf>
    <xf numFmtId="38" fontId="0" fillId="7" borderId="22" xfId="1" applyFont="1" applyFill="1" applyBorder="1" applyAlignment="1">
      <alignment horizontal="center" vertical="center"/>
    </xf>
    <xf numFmtId="38" fontId="0" fillId="7" borderId="18" xfId="1" applyFont="1" applyFill="1" applyBorder="1" applyAlignment="1">
      <alignment horizontal="center" vertical="center"/>
    </xf>
    <xf numFmtId="38" fontId="3" fillId="7" borderId="33" xfId="0" applyNumberFormat="1" applyFont="1" applyFill="1" applyBorder="1" applyAlignment="1">
      <alignment horizontal="center" vertical="center"/>
    </xf>
    <xf numFmtId="38" fontId="0" fillId="7" borderId="29" xfId="1" applyFont="1" applyFill="1" applyBorder="1" applyAlignment="1">
      <alignment horizontal="center" vertical="center"/>
    </xf>
    <xf numFmtId="0" fontId="0" fillId="7" borderId="17" xfId="0" applyFill="1" applyBorder="1" applyAlignment="1">
      <alignment horizontal="distributed" vertical="center"/>
    </xf>
    <xf numFmtId="38" fontId="3" fillId="7" borderId="32" xfId="1" applyFont="1" applyFill="1" applyBorder="1" applyAlignment="1">
      <alignment horizontal="center" vertical="center"/>
    </xf>
    <xf numFmtId="9" fontId="0" fillId="0" borderId="35" xfId="2" applyFont="1" applyBorder="1" applyAlignment="1">
      <alignment horizontal="center" vertical="center"/>
    </xf>
    <xf numFmtId="0" fontId="8" fillId="4" borderId="69" xfId="0" applyFont="1" applyFill="1" applyBorder="1" applyAlignment="1">
      <alignment horizontal="center" vertical="center"/>
    </xf>
    <xf numFmtId="0" fontId="13" fillId="0" borderId="13" xfId="0" applyFont="1" applyBorder="1" applyAlignment="1">
      <alignment horizontal="center" vertical="center" wrapText="1"/>
    </xf>
    <xf numFmtId="38" fontId="10" fillId="4" borderId="85" xfId="1" applyFont="1" applyFill="1" applyBorder="1" applyAlignment="1">
      <alignment horizontal="center" vertical="center"/>
    </xf>
    <xf numFmtId="38" fontId="18" fillId="4" borderId="85" xfId="1" applyFont="1" applyFill="1" applyBorder="1" applyAlignment="1">
      <alignment horizontal="center" vertical="center"/>
    </xf>
    <xf numFmtId="38" fontId="0" fillId="0" borderId="0" xfId="0" applyNumberFormat="1">
      <alignment vertical="center"/>
    </xf>
    <xf numFmtId="0" fontId="0" fillId="5" borderId="77" xfId="0" applyFill="1" applyBorder="1" applyAlignment="1">
      <alignment horizontal="center" vertical="top"/>
    </xf>
    <xf numFmtId="0" fontId="0" fillId="5" borderId="78" xfId="0" applyFill="1" applyBorder="1" applyAlignment="1">
      <alignment horizontal="center" vertical="top"/>
    </xf>
    <xf numFmtId="0" fontId="0" fillId="2" borderId="77" xfId="0" applyFill="1" applyBorder="1" applyAlignment="1">
      <alignment horizontal="center" vertical="top"/>
    </xf>
    <xf numFmtId="0" fontId="0" fillId="2" borderId="78" xfId="0" applyFill="1" applyBorder="1" applyAlignment="1">
      <alignment horizontal="center" vertical="top"/>
    </xf>
    <xf numFmtId="40" fontId="4" fillId="0" borderId="0" xfId="1" applyNumberFormat="1" applyFont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2" fillId="8" borderId="0" xfId="0" applyFont="1" applyFill="1" applyAlignment="1">
      <alignment horizontal="left" vertical="center"/>
    </xf>
    <xf numFmtId="177" fontId="4" fillId="8" borderId="0" xfId="3" applyNumberFormat="1" applyFont="1" applyFill="1" applyAlignment="1">
      <alignment horizontal="center" vertical="center"/>
    </xf>
    <xf numFmtId="6" fontId="4" fillId="8" borderId="0" xfId="3" applyFont="1" applyFill="1" applyAlignment="1">
      <alignment horizontal="center" vertical="center"/>
    </xf>
    <xf numFmtId="38" fontId="4" fillId="8" borderId="0" xfId="1" applyFont="1" applyFill="1" applyAlignment="1">
      <alignment horizontal="center" vertical="center"/>
    </xf>
    <xf numFmtId="9" fontId="4" fillId="8" borderId="0" xfId="2" applyFont="1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8" fontId="4" fillId="8" borderId="79" xfId="3" applyNumberFormat="1" applyFont="1" applyFill="1" applyBorder="1" applyAlignment="1">
      <alignment horizontal="center" vertical="center"/>
    </xf>
    <xf numFmtId="0" fontId="4" fillId="8" borderId="79" xfId="0" applyFont="1" applyFill="1" applyBorder="1" applyAlignment="1">
      <alignment horizontal="center" vertical="center"/>
    </xf>
    <xf numFmtId="9" fontId="23" fillId="9" borderId="79" xfId="2" applyFont="1" applyFill="1" applyBorder="1" applyAlignment="1">
      <alignment horizontal="center" vertical="center"/>
    </xf>
    <xf numFmtId="0" fontId="22" fillId="0" borderId="72" xfId="0" applyFont="1" applyBorder="1">
      <alignment vertical="center"/>
    </xf>
    <xf numFmtId="0" fontId="25" fillId="0" borderId="72" xfId="0" applyFont="1" applyBorder="1">
      <alignment vertical="center"/>
    </xf>
    <xf numFmtId="40" fontId="4" fillId="0" borderId="72" xfId="1" applyNumberFormat="1" applyFont="1" applyBorder="1" applyAlignment="1">
      <alignment horizontal="center" vertical="center"/>
    </xf>
    <xf numFmtId="0" fontId="4" fillId="0" borderId="72" xfId="0" applyFont="1" applyBorder="1" applyAlignment="1">
      <alignment horizontal="center" vertical="center"/>
    </xf>
    <xf numFmtId="0" fontId="4" fillId="8" borderId="72" xfId="0" applyFont="1" applyFill="1" applyBorder="1" applyAlignment="1">
      <alignment horizontal="center" vertical="center"/>
    </xf>
    <xf numFmtId="38" fontId="4" fillId="8" borderId="72" xfId="1" applyFont="1" applyFill="1" applyBorder="1" applyAlignment="1">
      <alignment horizontal="center" vertical="center"/>
    </xf>
    <xf numFmtId="38" fontId="4" fillId="8" borderId="79" xfId="0" applyNumberFormat="1" applyFont="1" applyFill="1" applyBorder="1" applyAlignment="1">
      <alignment horizontal="center" vertical="center"/>
    </xf>
    <xf numFmtId="38" fontId="4" fillId="8" borderId="79" xfId="1" applyFont="1" applyFill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40" fontId="22" fillId="0" borderId="77" xfId="1" applyNumberFormat="1" applyFont="1" applyBorder="1" applyAlignment="1">
      <alignment horizontal="center" vertical="center"/>
    </xf>
    <xf numFmtId="40" fontId="22" fillId="0" borderId="0" xfId="1" applyNumberFormat="1" applyFont="1" applyBorder="1" applyAlignment="1">
      <alignment horizontal="center" vertical="center"/>
    </xf>
    <xf numFmtId="0" fontId="22" fillId="0" borderId="81" xfId="0" applyFont="1" applyBorder="1" applyAlignment="1">
      <alignment horizontal="center" vertical="center"/>
    </xf>
    <xf numFmtId="14" fontId="22" fillId="0" borderId="0" xfId="0" applyNumberFormat="1" applyFont="1" applyAlignment="1">
      <alignment horizontal="center" vertical="center"/>
    </xf>
    <xf numFmtId="0" fontId="4" fillId="8" borderId="77" xfId="0" applyFont="1" applyFill="1" applyBorder="1" applyAlignment="1">
      <alignment horizontal="center" vertical="center"/>
    </xf>
    <xf numFmtId="8" fontId="22" fillId="8" borderId="0" xfId="3" applyNumberFormat="1" applyFont="1" applyFill="1" applyBorder="1" applyAlignment="1">
      <alignment horizontal="center" vertical="center"/>
    </xf>
    <xf numFmtId="0" fontId="4" fillId="8" borderId="81" xfId="0" applyFont="1" applyFill="1" applyBorder="1" applyAlignment="1">
      <alignment horizontal="center" vertical="center"/>
    </xf>
    <xf numFmtId="38" fontId="4" fillId="8" borderId="77" xfId="1" applyFont="1" applyFill="1" applyBorder="1" applyAlignment="1">
      <alignment horizontal="center" vertical="center"/>
    </xf>
    <xf numFmtId="40" fontId="4" fillId="0" borderId="78" xfId="1" applyNumberFormat="1" applyFont="1" applyBorder="1" applyAlignment="1">
      <alignment horizontal="center" vertical="center"/>
    </xf>
    <xf numFmtId="38" fontId="4" fillId="0" borderId="82" xfId="1" applyFont="1" applyBorder="1" applyAlignment="1">
      <alignment horizontal="center" vertical="center"/>
    </xf>
    <xf numFmtId="14" fontId="4" fillId="0" borderId="72" xfId="0" applyNumberFormat="1" applyFont="1" applyBorder="1" applyAlignment="1">
      <alignment horizontal="center" vertical="center"/>
    </xf>
    <xf numFmtId="0" fontId="4" fillId="0" borderId="82" xfId="0" applyFont="1" applyBorder="1" applyAlignment="1">
      <alignment horizontal="center" vertical="center"/>
    </xf>
    <xf numFmtId="0" fontId="4" fillId="8" borderId="78" xfId="0" applyFont="1" applyFill="1" applyBorder="1" applyAlignment="1">
      <alignment horizontal="center" vertical="center"/>
    </xf>
    <xf numFmtId="177" fontId="4" fillId="8" borderId="72" xfId="3" applyNumberFormat="1" applyFont="1" applyFill="1" applyBorder="1" applyAlignment="1">
      <alignment horizontal="center" vertical="center"/>
    </xf>
    <xf numFmtId="6" fontId="4" fillId="8" borderId="82" xfId="3" applyFont="1" applyFill="1" applyBorder="1" applyAlignment="1">
      <alignment horizontal="center" vertical="center"/>
    </xf>
    <xf numFmtId="6" fontId="4" fillId="8" borderId="78" xfId="3" applyFont="1" applyFill="1" applyBorder="1" applyAlignment="1">
      <alignment horizontal="center" vertical="center"/>
    </xf>
    <xf numFmtId="6" fontId="4" fillId="8" borderId="72" xfId="3" applyFont="1" applyFill="1" applyBorder="1" applyAlignment="1">
      <alignment horizontal="center" vertical="center"/>
    </xf>
    <xf numFmtId="9" fontId="4" fillId="8" borderId="82" xfId="2" applyFont="1" applyFill="1" applyBorder="1" applyAlignment="1">
      <alignment horizontal="center" vertical="center"/>
    </xf>
    <xf numFmtId="40" fontId="4" fillId="0" borderId="77" xfId="1" applyNumberFormat="1" applyFont="1" applyBorder="1" applyAlignment="1">
      <alignment horizontal="center" vertical="center"/>
    </xf>
    <xf numFmtId="40" fontId="4" fillId="0" borderId="0" xfId="1" applyNumberFormat="1" applyFont="1" applyBorder="1" applyAlignment="1">
      <alignment horizontal="center" vertical="center"/>
    </xf>
    <xf numFmtId="38" fontId="4" fillId="0" borderId="81" xfId="1" applyFont="1" applyBorder="1" applyAlignment="1">
      <alignment horizontal="center" vertical="center"/>
    </xf>
    <xf numFmtId="0" fontId="4" fillId="0" borderId="81" xfId="0" applyFont="1" applyBorder="1" applyAlignment="1">
      <alignment horizontal="center" vertical="center"/>
    </xf>
    <xf numFmtId="8" fontId="4" fillId="8" borderId="0" xfId="3" applyNumberFormat="1" applyFont="1" applyFill="1" applyBorder="1" applyAlignment="1">
      <alignment horizontal="center" vertical="center"/>
    </xf>
    <xf numFmtId="6" fontId="4" fillId="8" borderId="81" xfId="3" applyFont="1" applyFill="1" applyBorder="1" applyAlignment="1">
      <alignment horizontal="center" vertical="center"/>
    </xf>
    <xf numFmtId="6" fontId="4" fillId="8" borderId="77" xfId="3" applyFont="1" applyFill="1" applyBorder="1" applyAlignment="1">
      <alignment horizontal="center" vertical="center"/>
    </xf>
    <xf numFmtId="9" fontId="4" fillId="8" borderId="81" xfId="2" applyFont="1" applyFill="1" applyBorder="1" applyAlignment="1">
      <alignment horizontal="center" vertical="center"/>
    </xf>
    <xf numFmtId="38" fontId="4" fillId="0" borderId="0" xfId="0" applyNumberFormat="1" applyFont="1" applyAlignment="1">
      <alignment horizontal="center" vertical="center"/>
    </xf>
    <xf numFmtId="38" fontId="4" fillId="0" borderId="0" xfId="1" applyFont="1" applyAlignment="1">
      <alignment horizontal="center" vertical="center"/>
    </xf>
    <xf numFmtId="56" fontId="0" fillId="0" borderId="0" xfId="0" applyNumberFormat="1">
      <alignment vertical="center"/>
    </xf>
    <xf numFmtId="178" fontId="0" fillId="0" borderId="0" xfId="0" applyNumberFormat="1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181" fontId="0" fillId="0" borderId="0" xfId="0" applyNumberFormat="1">
      <alignment vertical="center"/>
    </xf>
    <xf numFmtId="0" fontId="4" fillId="0" borderId="84" xfId="0" applyFont="1" applyBorder="1" applyAlignment="1">
      <alignment horizontal="center" vertical="center"/>
    </xf>
    <xf numFmtId="0" fontId="4" fillId="0" borderId="0" xfId="0" applyFont="1">
      <alignment vertical="center"/>
    </xf>
    <xf numFmtId="0" fontId="0" fillId="5" borderId="77" xfId="0" applyFill="1" applyBorder="1" applyAlignment="1">
      <alignment vertical="top"/>
    </xf>
    <xf numFmtId="0" fontId="0" fillId="2" borderId="77" xfId="0" applyFill="1" applyBorder="1">
      <alignment vertical="center"/>
    </xf>
    <xf numFmtId="0" fontId="0" fillId="0" borderId="90" xfId="0" applyBorder="1" applyAlignment="1">
      <alignment horizontal="center" vertical="center"/>
    </xf>
    <xf numFmtId="0" fontId="0" fillId="2" borderId="71" xfId="0" applyFill="1" applyBorder="1">
      <alignment vertical="center"/>
    </xf>
    <xf numFmtId="0" fontId="0" fillId="6" borderId="89" xfId="0" applyFill="1" applyBorder="1" applyAlignment="1">
      <alignment horizontal="center" vertical="center"/>
    </xf>
    <xf numFmtId="0" fontId="0" fillId="6" borderId="60" xfId="0" applyFill="1" applyBorder="1" applyAlignment="1">
      <alignment horizontal="center" vertical="center"/>
    </xf>
    <xf numFmtId="0" fontId="4" fillId="6" borderId="89" xfId="0" applyFont="1" applyFill="1" applyBorder="1" applyAlignment="1">
      <alignment horizontal="center" vertical="center"/>
    </xf>
    <xf numFmtId="0" fontId="0" fillId="7" borderId="60" xfId="0" applyFill="1" applyBorder="1" applyAlignment="1">
      <alignment horizontal="center" vertical="center"/>
    </xf>
    <xf numFmtId="0" fontId="4" fillId="7" borderId="60" xfId="0" applyFont="1" applyFill="1" applyBorder="1" applyAlignment="1">
      <alignment horizontal="center" vertical="center"/>
    </xf>
    <xf numFmtId="0" fontId="0" fillId="3" borderId="60" xfId="0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3" borderId="71" xfId="0" applyFont="1" applyFill="1" applyBorder="1" applyAlignment="1">
      <alignment horizontal="center" vertical="center"/>
    </xf>
    <xf numFmtId="0" fontId="4" fillId="3" borderId="60" xfId="0" applyFont="1" applyFill="1" applyBorder="1" applyAlignment="1">
      <alignment horizontal="center" vertical="center"/>
    </xf>
    <xf numFmtId="0" fontId="4" fillId="11" borderId="60" xfId="0" applyFont="1" applyFill="1" applyBorder="1" applyAlignment="1">
      <alignment horizontal="center" vertical="center"/>
    </xf>
    <xf numFmtId="0" fontId="30" fillId="5" borderId="75" xfId="0" applyFont="1" applyFill="1" applyBorder="1" applyAlignment="1">
      <alignment horizontal="center" vertical="top"/>
    </xf>
    <xf numFmtId="0" fontId="30" fillId="2" borderId="75" xfId="0" applyFont="1" applyFill="1" applyBorder="1" applyAlignment="1">
      <alignment horizontal="center" vertical="center"/>
    </xf>
    <xf numFmtId="0" fontId="26" fillId="10" borderId="75" xfId="0" applyFont="1" applyFill="1" applyBorder="1">
      <alignment vertical="center"/>
    </xf>
    <xf numFmtId="0" fontId="26" fillId="10" borderId="76" xfId="0" applyFont="1" applyFill="1" applyBorder="1" applyAlignment="1">
      <alignment horizontal="center" vertical="center"/>
    </xf>
    <xf numFmtId="0" fontId="26" fillId="10" borderId="80" xfId="0" applyFont="1" applyFill="1" applyBorder="1" applyAlignment="1">
      <alignment horizontal="center" vertical="center"/>
    </xf>
    <xf numFmtId="38" fontId="0" fillId="10" borderId="77" xfId="0" applyNumberFormat="1" applyFill="1" applyBorder="1">
      <alignment vertical="center"/>
    </xf>
    <xf numFmtId="176" fontId="0" fillId="0" borderId="81" xfId="2" applyNumberFormat="1" applyFont="1" applyBorder="1" applyAlignment="1">
      <alignment horizontal="center" vertical="center"/>
    </xf>
    <xf numFmtId="38" fontId="0" fillId="10" borderId="78" xfId="0" applyNumberFormat="1" applyFill="1" applyBorder="1">
      <alignment vertical="center"/>
    </xf>
    <xf numFmtId="38" fontId="0" fillId="0" borderId="72" xfId="0" applyNumberFormat="1" applyBorder="1" applyAlignment="1">
      <alignment horizontal="center" vertical="center"/>
    </xf>
    <xf numFmtId="176" fontId="0" fillId="0" borderId="82" xfId="2" applyNumberFormat="1" applyFont="1" applyBorder="1" applyAlignment="1">
      <alignment horizontal="center" vertical="center"/>
    </xf>
    <xf numFmtId="0" fontId="26" fillId="2" borderId="75" xfId="0" applyFont="1" applyFill="1" applyBorder="1">
      <alignment vertical="center"/>
    </xf>
    <xf numFmtId="0" fontId="26" fillId="2" borderId="76" xfId="0" applyFont="1" applyFill="1" applyBorder="1" applyAlignment="1">
      <alignment horizontal="center" vertical="center"/>
    </xf>
    <xf numFmtId="0" fontId="26" fillId="2" borderId="80" xfId="0" applyFont="1" applyFill="1" applyBorder="1" applyAlignment="1">
      <alignment horizontal="center" vertical="center"/>
    </xf>
    <xf numFmtId="38" fontId="0" fillId="2" borderId="77" xfId="0" applyNumberFormat="1" applyFill="1" applyBorder="1">
      <alignment vertical="center"/>
    </xf>
    <xf numFmtId="38" fontId="0" fillId="2" borderId="78" xfId="0" applyNumberFormat="1" applyFill="1" applyBorder="1">
      <alignment vertical="center"/>
    </xf>
    <xf numFmtId="38" fontId="0" fillId="0" borderId="75" xfId="0" applyNumberFormat="1" applyBorder="1" applyAlignment="1">
      <alignment horizontal="center" vertical="center"/>
    </xf>
    <xf numFmtId="38" fontId="0" fillId="0" borderId="76" xfId="0" applyNumberFormat="1" applyBorder="1" applyAlignment="1">
      <alignment horizontal="center" vertical="center"/>
    </xf>
    <xf numFmtId="176" fontId="0" fillId="0" borderId="80" xfId="2" applyNumberFormat="1" applyFont="1" applyBorder="1" applyAlignment="1">
      <alignment horizontal="center" vertical="center"/>
    </xf>
    <xf numFmtId="38" fontId="0" fillId="0" borderId="77" xfId="0" applyNumberFormat="1" applyBorder="1" applyAlignment="1">
      <alignment horizontal="center" vertical="center"/>
    </xf>
    <xf numFmtId="38" fontId="0" fillId="0" borderId="78" xfId="0" applyNumberFormat="1" applyBorder="1" applyAlignment="1">
      <alignment horizontal="center" vertical="center"/>
    </xf>
    <xf numFmtId="38" fontId="0" fillId="6" borderId="75" xfId="1" applyFont="1" applyFill="1" applyBorder="1" applyAlignment="1">
      <alignment horizontal="center" vertical="center"/>
    </xf>
    <xf numFmtId="38" fontId="0" fillId="6" borderId="76" xfId="1" applyFont="1" applyFill="1" applyBorder="1" applyAlignment="1">
      <alignment horizontal="center" vertical="center"/>
    </xf>
    <xf numFmtId="38" fontId="0" fillId="6" borderId="80" xfId="1" applyFont="1" applyFill="1" applyBorder="1" applyAlignment="1">
      <alignment horizontal="center" vertical="center"/>
    </xf>
    <xf numFmtId="38" fontId="3" fillId="6" borderId="80" xfId="0" applyNumberFormat="1" applyFont="1" applyFill="1" applyBorder="1" applyAlignment="1">
      <alignment horizontal="center" vertical="center"/>
    </xf>
    <xf numFmtId="38" fontId="0" fillId="7" borderId="77" xfId="1" applyFont="1" applyFill="1" applyBorder="1" applyAlignment="1">
      <alignment horizontal="center" vertical="center"/>
    </xf>
    <xf numFmtId="38" fontId="0" fillId="7" borderId="0" xfId="1" applyFont="1" applyFill="1" applyAlignment="1">
      <alignment horizontal="center" vertical="center"/>
    </xf>
    <xf numFmtId="38" fontId="0" fillId="7" borderId="81" xfId="1" applyFont="1" applyFill="1" applyBorder="1" applyAlignment="1">
      <alignment horizontal="center" vertical="center"/>
    </xf>
    <xf numFmtId="38" fontId="3" fillId="7" borderId="81" xfId="0" applyNumberFormat="1" applyFont="1" applyFill="1" applyBorder="1" applyAlignment="1">
      <alignment horizontal="center" vertical="center"/>
    </xf>
    <xf numFmtId="176" fontId="0" fillId="3" borderId="77" xfId="2" applyNumberFormat="1" applyFont="1" applyFill="1" applyBorder="1" applyAlignment="1">
      <alignment horizontal="center" vertical="center"/>
    </xf>
    <xf numFmtId="176" fontId="0" fillId="3" borderId="0" xfId="2" applyNumberFormat="1" applyFont="1" applyFill="1" applyAlignment="1">
      <alignment horizontal="center" vertical="center"/>
    </xf>
    <xf numFmtId="176" fontId="0" fillId="3" borderId="81" xfId="2" applyNumberFormat="1" applyFont="1" applyFill="1" applyBorder="1" applyAlignment="1">
      <alignment horizontal="center" vertical="center"/>
    </xf>
    <xf numFmtId="38" fontId="3" fillId="3" borderId="81" xfId="0" applyNumberFormat="1" applyFont="1" applyFill="1" applyBorder="1" applyAlignment="1">
      <alignment horizontal="center" vertical="center"/>
    </xf>
    <xf numFmtId="176" fontId="24" fillId="3" borderId="38" xfId="2" applyNumberFormat="1" applyFont="1" applyFill="1" applyBorder="1" applyAlignment="1">
      <alignment horizontal="center" vertical="center"/>
    </xf>
    <xf numFmtId="176" fontId="24" fillId="3" borderId="84" xfId="2" applyNumberFormat="1" applyFont="1" applyFill="1" applyBorder="1" applyAlignment="1">
      <alignment horizontal="center" vertical="center"/>
    </xf>
    <xf numFmtId="176" fontId="24" fillId="3" borderId="37" xfId="2" applyNumberFormat="1" applyFont="1" applyFill="1" applyBorder="1" applyAlignment="1">
      <alignment horizontal="center" vertical="center"/>
    </xf>
    <xf numFmtId="38" fontId="16" fillId="3" borderId="37" xfId="0" applyNumberFormat="1" applyFont="1" applyFill="1" applyBorder="1" applyAlignment="1">
      <alignment horizontal="center" vertical="center"/>
    </xf>
    <xf numFmtId="38" fontId="0" fillId="6" borderId="77" xfId="1" applyFont="1" applyFill="1" applyBorder="1" applyAlignment="1">
      <alignment horizontal="center" vertical="center"/>
    </xf>
    <xf numFmtId="38" fontId="0" fillId="6" borderId="0" xfId="1" applyFont="1" applyFill="1" applyAlignment="1">
      <alignment horizontal="center" vertical="center"/>
    </xf>
    <xf numFmtId="38" fontId="0" fillId="6" borderId="81" xfId="1" applyFont="1" applyFill="1" applyBorder="1" applyAlignment="1">
      <alignment horizontal="center" vertical="center"/>
    </xf>
    <xf numFmtId="38" fontId="3" fillId="6" borderId="81" xfId="0" applyNumberFormat="1" applyFont="1" applyFill="1" applyBorder="1" applyAlignment="1">
      <alignment horizontal="center" vertical="center"/>
    </xf>
    <xf numFmtId="38" fontId="16" fillId="3" borderId="82" xfId="0" applyNumberFormat="1" applyFont="1" applyFill="1" applyBorder="1" applyAlignment="1">
      <alignment horizontal="center" vertical="center"/>
    </xf>
    <xf numFmtId="38" fontId="24" fillId="6" borderId="75" xfId="1" applyFont="1" applyFill="1" applyBorder="1" applyAlignment="1">
      <alignment horizontal="center" vertical="center"/>
    </xf>
    <xf numFmtId="38" fontId="24" fillId="6" borderId="76" xfId="1" applyFont="1" applyFill="1" applyBorder="1" applyAlignment="1">
      <alignment horizontal="center" vertical="center"/>
    </xf>
    <xf numFmtId="38" fontId="24" fillId="6" borderId="80" xfId="1" applyFont="1" applyFill="1" applyBorder="1" applyAlignment="1">
      <alignment horizontal="center" vertical="center"/>
    </xf>
    <xf numFmtId="38" fontId="16" fillId="6" borderId="80" xfId="0" applyNumberFormat="1" applyFont="1" applyFill="1" applyBorder="1" applyAlignment="1">
      <alignment horizontal="center" vertical="center"/>
    </xf>
    <xf numFmtId="38" fontId="24" fillId="7" borderId="77" xfId="1" applyFont="1" applyFill="1" applyBorder="1" applyAlignment="1">
      <alignment horizontal="center" vertical="center"/>
    </xf>
    <xf numFmtId="38" fontId="24" fillId="7" borderId="0" xfId="1" applyFont="1" applyFill="1" applyBorder="1" applyAlignment="1">
      <alignment horizontal="center" vertical="center"/>
    </xf>
    <xf numFmtId="38" fontId="24" fillId="7" borderId="81" xfId="1" applyFont="1" applyFill="1" applyBorder="1" applyAlignment="1">
      <alignment horizontal="center" vertical="center"/>
    </xf>
    <xf numFmtId="38" fontId="16" fillId="7" borderId="81" xfId="0" applyNumberFormat="1" applyFont="1" applyFill="1" applyBorder="1" applyAlignment="1">
      <alignment horizontal="center" vertical="center"/>
    </xf>
    <xf numFmtId="38" fontId="24" fillId="11" borderId="77" xfId="1" applyFont="1" applyFill="1" applyBorder="1" applyAlignment="1">
      <alignment horizontal="center" vertical="center"/>
    </xf>
    <xf numFmtId="38" fontId="24" fillId="11" borderId="0" xfId="1" applyFont="1" applyFill="1" applyBorder="1" applyAlignment="1">
      <alignment horizontal="center" vertical="center"/>
    </xf>
    <xf numFmtId="38" fontId="24" fillId="11" borderId="81" xfId="1" applyFont="1" applyFill="1" applyBorder="1" applyAlignment="1">
      <alignment horizontal="center" vertical="center"/>
    </xf>
    <xf numFmtId="38" fontId="16" fillId="11" borderId="81" xfId="1" applyFont="1" applyFill="1" applyBorder="1" applyAlignment="1">
      <alignment horizontal="center" vertical="center"/>
    </xf>
    <xf numFmtId="176" fontId="24" fillId="3" borderId="77" xfId="2" applyNumberFormat="1" applyFont="1" applyFill="1" applyBorder="1" applyAlignment="1">
      <alignment horizontal="center" vertical="center"/>
    </xf>
    <xf numFmtId="176" fontId="24" fillId="3" borderId="0" xfId="2" applyNumberFormat="1" applyFont="1" applyFill="1" applyBorder="1" applyAlignment="1">
      <alignment horizontal="center" vertical="center"/>
    </xf>
    <xf numFmtId="176" fontId="24" fillId="3" borderId="81" xfId="2" applyNumberFormat="1" applyFont="1" applyFill="1" applyBorder="1" applyAlignment="1">
      <alignment horizontal="center" vertical="center"/>
    </xf>
    <xf numFmtId="38" fontId="16" fillId="3" borderId="81" xfId="0" applyNumberFormat="1" applyFont="1" applyFill="1" applyBorder="1" applyAlignment="1">
      <alignment horizontal="center" vertical="center"/>
    </xf>
    <xf numFmtId="176" fontId="24" fillId="3" borderId="78" xfId="2" applyNumberFormat="1" applyFont="1" applyFill="1" applyBorder="1" applyAlignment="1">
      <alignment horizontal="center" vertical="center"/>
    </xf>
    <xf numFmtId="176" fontId="24" fillId="3" borderId="72" xfId="2" applyNumberFormat="1" applyFont="1" applyFill="1" applyBorder="1" applyAlignment="1">
      <alignment horizontal="center" vertical="center"/>
    </xf>
    <xf numFmtId="176" fontId="24" fillId="3" borderId="82" xfId="2" applyNumberFormat="1" applyFont="1" applyFill="1" applyBorder="1" applyAlignment="1">
      <alignment horizontal="center" vertical="center"/>
    </xf>
    <xf numFmtId="38" fontId="16" fillId="11" borderId="81" xfId="0" applyNumberFormat="1" applyFont="1" applyFill="1" applyBorder="1" applyAlignment="1">
      <alignment horizontal="center" vertical="center"/>
    </xf>
    <xf numFmtId="38" fontId="24" fillId="6" borderId="77" xfId="1" applyFont="1" applyFill="1" applyBorder="1" applyAlignment="1">
      <alignment horizontal="center" vertical="center"/>
    </xf>
    <xf numFmtId="38" fontId="24" fillId="6" borderId="0" xfId="1" applyFont="1" applyFill="1" applyBorder="1" applyAlignment="1">
      <alignment horizontal="center" vertical="center"/>
    </xf>
    <xf numFmtId="38" fontId="24" fillId="6" borderId="81" xfId="1" applyFont="1" applyFill="1" applyBorder="1" applyAlignment="1">
      <alignment horizontal="center" vertical="center"/>
    </xf>
    <xf numFmtId="38" fontId="16" fillId="6" borderId="81" xfId="0" applyNumberFormat="1" applyFont="1" applyFill="1" applyBorder="1" applyAlignment="1">
      <alignment horizontal="center" vertical="center"/>
    </xf>
    <xf numFmtId="38" fontId="3" fillId="0" borderId="80" xfId="0" applyNumberFormat="1" applyFont="1" applyBorder="1" applyAlignment="1">
      <alignment horizontal="center" vertical="center"/>
    </xf>
    <xf numFmtId="38" fontId="3" fillId="0" borderId="81" xfId="0" applyNumberFormat="1" applyFont="1" applyBorder="1" applyAlignment="1">
      <alignment horizontal="center" vertical="center"/>
    </xf>
    <xf numFmtId="38" fontId="0" fillId="7" borderId="0" xfId="1" applyFont="1" applyFill="1" applyBorder="1" applyAlignment="1">
      <alignment horizontal="center" vertical="center"/>
    </xf>
    <xf numFmtId="176" fontId="0" fillId="3" borderId="0" xfId="2" applyNumberFormat="1" applyFont="1" applyFill="1" applyBorder="1" applyAlignment="1">
      <alignment horizontal="center" vertical="center"/>
    </xf>
    <xf numFmtId="38" fontId="0" fillId="6" borderId="0" xfId="1" applyFont="1" applyFill="1" applyBorder="1" applyAlignment="1">
      <alignment horizontal="center" vertical="center"/>
    </xf>
    <xf numFmtId="0" fontId="30" fillId="0" borderId="0" xfId="0" applyFont="1">
      <alignment vertical="center"/>
    </xf>
    <xf numFmtId="0" fontId="26" fillId="10" borderId="75" xfId="0" applyFont="1" applyFill="1" applyBorder="1" applyAlignment="1">
      <alignment horizontal="center" vertical="center"/>
    </xf>
    <xf numFmtId="0" fontId="26" fillId="2" borderId="75" xfId="0" applyFont="1" applyFill="1" applyBorder="1" applyAlignment="1">
      <alignment horizontal="center" vertical="center"/>
    </xf>
    <xf numFmtId="0" fontId="3" fillId="5" borderId="76" xfId="0" applyFont="1" applyFill="1" applyBorder="1" applyAlignment="1">
      <alignment horizontal="center" vertical="center"/>
    </xf>
    <xf numFmtId="0" fontId="3" fillId="5" borderId="73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182" fontId="26" fillId="10" borderId="74" xfId="0" applyNumberFormat="1" applyFont="1" applyFill="1" applyBorder="1" applyAlignment="1">
      <alignment horizontal="center" vertical="center"/>
    </xf>
    <xf numFmtId="182" fontId="26" fillId="10" borderId="73" xfId="0" applyNumberFormat="1" applyFont="1" applyFill="1" applyBorder="1" applyAlignment="1">
      <alignment horizontal="center" vertical="center"/>
    </xf>
    <xf numFmtId="0" fontId="3" fillId="2" borderId="76" xfId="0" applyFont="1" applyFill="1" applyBorder="1" applyAlignment="1">
      <alignment horizontal="center" vertical="center"/>
    </xf>
    <xf numFmtId="0" fontId="3" fillId="2" borderId="89" xfId="0" applyFont="1" applyFill="1" applyBorder="1" applyAlignment="1">
      <alignment horizontal="center" vertical="center"/>
    </xf>
    <xf numFmtId="182" fontId="26" fillId="2" borderId="75" xfId="0" applyNumberFormat="1" applyFont="1" applyFill="1" applyBorder="1" applyAlignment="1">
      <alignment horizontal="center" vertical="center"/>
    </xf>
    <xf numFmtId="182" fontId="26" fillId="2" borderId="76" xfId="0" applyNumberFormat="1" applyFont="1" applyFill="1" applyBorder="1" applyAlignment="1">
      <alignment horizontal="center" vertical="center"/>
    </xf>
    <xf numFmtId="182" fontId="26" fillId="2" borderId="80" xfId="0" applyNumberFormat="1" applyFont="1" applyFill="1" applyBorder="1" applyAlignment="1">
      <alignment horizontal="center" vertical="center"/>
    </xf>
    <xf numFmtId="0" fontId="29" fillId="2" borderId="75" xfId="0" applyFont="1" applyFill="1" applyBorder="1" applyAlignment="1">
      <alignment horizontal="center" vertical="top"/>
    </xf>
    <xf numFmtId="182" fontId="26" fillId="5" borderId="74" xfId="0" applyNumberFormat="1" applyFont="1" applyFill="1" applyBorder="1" applyAlignment="1">
      <alignment horizontal="center" vertical="center"/>
    </xf>
    <xf numFmtId="182" fontId="26" fillId="5" borderId="73" xfId="0" applyNumberFormat="1" applyFont="1" applyFill="1" applyBorder="1" applyAlignment="1">
      <alignment horizontal="center" vertical="center"/>
    </xf>
    <xf numFmtId="182" fontId="26" fillId="5" borderId="83" xfId="0" applyNumberFormat="1" applyFont="1" applyFill="1" applyBorder="1" applyAlignment="1">
      <alignment horizontal="center" vertical="center"/>
    </xf>
    <xf numFmtId="38" fontId="0" fillId="0" borderId="75" xfId="1" applyFont="1" applyBorder="1" applyAlignment="1">
      <alignment horizontal="center" vertical="center"/>
    </xf>
    <xf numFmtId="38" fontId="0" fillId="0" borderId="76" xfId="1" applyFont="1" applyBorder="1" applyAlignment="1">
      <alignment horizontal="center" vertical="center"/>
    </xf>
    <xf numFmtId="38" fontId="0" fillId="0" borderId="80" xfId="1" applyFont="1" applyBorder="1" applyAlignment="1">
      <alignment horizontal="center" vertical="center"/>
    </xf>
    <xf numFmtId="38" fontId="0" fillId="0" borderId="77" xfId="1" applyFont="1" applyBorder="1" applyAlignment="1">
      <alignment horizontal="center" vertical="center"/>
    </xf>
    <xf numFmtId="38" fontId="0" fillId="0" borderId="81" xfId="1" applyFont="1" applyBorder="1" applyAlignment="1">
      <alignment horizontal="center" vertical="center"/>
    </xf>
    <xf numFmtId="38" fontId="16" fillId="3" borderId="38" xfId="1" applyFont="1" applyFill="1" applyBorder="1" applyAlignment="1">
      <alignment horizontal="center" vertical="center"/>
    </xf>
    <xf numFmtId="38" fontId="16" fillId="3" borderId="84" xfId="1" applyFont="1" applyFill="1" applyBorder="1" applyAlignment="1">
      <alignment horizontal="center" vertical="center"/>
    </xf>
    <xf numFmtId="38" fontId="16" fillId="3" borderId="37" xfId="1" applyFont="1" applyFill="1" applyBorder="1" applyAlignment="1">
      <alignment horizontal="center" vertical="center"/>
    </xf>
    <xf numFmtId="38" fontId="16" fillId="3" borderId="78" xfId="1" applyFont="1" applyFill="1" applyBorder="1" applyAlignment="1">
      <alignment horizontal="center" vertical="center"/>
    </xf>
    <xf numFmtId="38" fontId="16" fillId="3" borderId="72" xfId="1" applyFont="1" applyFill="1" applyBorder="1" applyAlignment="1">
      <alignment horizontal="center" vertical="center"/>
    </xf>
    <xf numFmtId="38" fontId="16" fillId="3" borderId="82" xfId="1" applyFont="1" applyFill="1" applyBorder="1" applyAlignment="1">
      <alignment horizontal="center" vertical="center"/>
    </xf>
    <xf numFmtId="38" fontId="3" fillId="3" borderId="38" xfId="1" applyFont="1" applyFill="1" applyBorder="1" applyAlignment="1">
      <alignment horizontal="center" vertical="center"/>
    </xf>
    <xf numFmtId="38" fontId="3" fillId="3" borderId="84" xfId="1" applyFont="1" applyFill="1" applyBorder="1" applyAlignment="1">
      <alignment horizontal="center" vertical="center"/>
    </xf>
    <xf numFmtId="38" fontId="3" fillId="3" borderId="37" xfId="1" applyFont="1" applyFill="1" applyBorder="1" applyAlignment="1">
      <alignment horizontal="center" vertical="center"/>
    </xf>
    <xf numFmtId="38" fontId="3" fillId="3" borderId="37" xfId="0" applyNumberFormat="1" applyFont="1" applyFill="1" applyBorder="1" applyAlignment="1">
      <alignment horizontal="center" vertical="center"/>
    </xf>
    <xf numFmtId="38" fontId="3" fillId="3" borderId="78" xfId="1" applyFont="1" applyFill="1" applyBorder="1" applyAlignment="1">
      <alignment horizontal="center" vertical="center"/>
    </xf>
    <xf numFmtId="38" fontId="3" fillId="3" borderId="72" xfId="1" applyFont="1" applyFill="1" applyBorder="1" applyAlignment="1">
      <alignment horizontal="center" vertical="center"/>
    </xf>
    <xf numFmtId="38" fontId="3" fillId="3" borderId="82" xfId="1" applyFont="1" applyFill="1" applyBorder="1" applyAlignment="1">
      <alignment horizontal="center" vertical="center"/>
    </xf>
    <xf numFmtId="38" fontId="3" fillId="3" borderId="82" xfId="0" applyNumberFormat="1" applyFont="1" applyFill="1" applyBorder="1" applyAlignment="1">
      <alignment horizontal="center" vertical="center"/>
    </xf>
    <xf numFmtId="0" fontId="30" fillId="2" borderId="75" xfId="0" applyFont="1" applyFill="1" applyBorder="1" applyAlignment="1">
      <alignment horizontal="center" vertical="top"/>
    </xf>
    <xf numFmtId="38" fontId="28" fillId="0" borderId="0" xfId="1" applyFont="1" applyAlignment="1">
      <alignment horizontal="center" vertical="center"/>
    </xf>
    <xf numFmtId="38" fontId="12" fillId="0" borderId="9" xfId="1" applyFont="1" applyFill="1" applyBorder="1" applyAlignment="1">
      <alignment horizontal="center" vertical="center" wrapText="1"/>
    </xf>
    <xf numFmtId="38" fontId="13" fillId="0" borderId="60" xfId="1" applyFont="1" applyFill="1" applyBorder="1" applyAlignment="1">
      <alignment horizontal="center" vertical="center" wrapText="1"/>
    </xf>
    <xf numFmtId="38" fontId="1" fillId="0" borderId="30" xfId="1" applyFont="1" applyFill="1" applyBorder="1" applyAlignment="1">
      <alignment horizontal="center" vertical="center" wrapText="1"/>
    </xf>
    <xf numFmtId="9" fontId="0" fillId="0" borderId="72" xfId="2" applyFont="1" applyBorder="1" applyAlignment="1">
      <alignment horizontal="center" vertical="center"/>
    </xf>
    <xf numFmtId="176" fontId="0" fillId="0" borderId="72" xfId="2" applyNumberFormat="1" applyFont="1" applyBorder="1" applyAlignment="1">
      <alignment horizontal="center" vertical="center"/>
    </xf>
    <xf numFmtId="6" fontId="4" fillId="0" borderId="77" xfId="3" applyFont="1" applyBorder="1" applyAlignment="1">
      <alignment horizontal="center" vertical="center"/>
    </xf>
    <xf numFmtId="6" fontId="4" fillId="0" borderId="0" xfId="3" applyFont="1" applyBorder="1" applyAlignment="1">
      <alignment horizontal="center" vertical="center"/>
    </xf>
    <xf numFmtId="6" fontId="25" fillId="0" borderId="72" xfId="3" applyFont="1" applyBorder="1">
      <alignment vertical="center"/>
    </xf>
    <xf numFmtId="6" fontId="22" fillId="0" borderId="77" xfId="3" applyFont="1" applyBorder="1" applyAlignment="1">
      <alignment horizontal="center" vertical="center"/>
    </xf>
    <xf numFmtId="6" fontId="22" fillId="0" borderId="0" xfId="3" applyFont="1" applyBorder="1" applyAlignment="1">
      <alignment horizontal="center" vertical="center"/>
    </xf>
    <xf numFmtId="6" fontId="4" fillId="0" borderId="78" xfId="3" applyFont="1" applyBorder="1" applyAlignment="1">
      <alignment horizontal="center" vertical="center"/>
    </xf>
    <xf numFmtId="6" fontId="4" fillId="0" borderId="72" xfId="3" applyFont="1" applyBorder="1" applyAlignment="1">
      <alignment horizontal="center" vertical="center"/>
    </xf>
    <xf numFmtId="6" fontId="4" fillId="0" borderId="0" xfId="3" applyFont="1" applyAlignment="1">
      <alignment horizontal="center" vertical="center"/>
    </xf>
    <xf numFmtId="182" fontId="3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0" fontId="4" fillId="0" borderId="0" xfId="0" applyFont="1" applyAlignment="1">
      <alignment horizontal="right" vertical="center"/>
    </xf>
    <xf numFmtId="38" fontId="0" fillId="11" borderId="79" xfId="0" applyNumberFormat="1" applyFill="1" applyBorder="1" applyAlignment="1">
      <alignment horizontal="center" vertical="center"/>
    </xf>
    <xf numFmtId="6" fontId="0" fillId="0" borderId="0" xfId="3" applyFont="1" applyAlignment="1">
      <alignment horizontal="center" vertical="center"/>
    </xf>
    <xf numFmtId="6" fontId="0" fillId="0" borderId="0" xfId="3" applyFont="1">
      <alignment vertical="center"/>
    </xf>
    <xf numFmtId="6" fontId="4" fillId="0" borderId="0" xfId="3" applyFont="1" applyFill="1" applyAlignment="1">
      <alignment horizontal="center" vertical="center"/>
    </xf>
    <xf numFmtId="6" fontId="31" fillId="0" borderId="0" xfId="3" applyFont="1" applyAlignment="1">
      <alignment horizontal="center" vertical="center"/>
    </xf>
    <xf numFmtId="6" fontId="31" fillId="0" borderId="0" xfId="3" applyFont="1" applyFill="1" applyAlignment="1">
      <alignment horizontal="center" vertical="center"/>
    </xf>
    <xf numFmtId="0" fontId="32" fillId="8" borderId="86" xfId="0" applyFont="1" applyFill="1" applyBorder="1" applyAlignment="1">
      <alignment horizontal="center" vertical="center"/>
    </xf>
    <xf numFmtId="183" fontId="32" fillId="8" borderId="91" xfId="3" applyNumberFormat="1" applyFont="1" applyFill="1" applyBorder="1" applyAlignment="1">
      <alignment horizontal="center" vertical="center"/>
    </xf>
    <xf numFmtId="183" fontId="32" fillId="8" borderId="92" xfId="3" applyNumberFormat="1" applyFont="1" applyFill="1" applyBorder="1" applyAlignment="1">
      <alignment horizontal="center" vertical="center"/>
    </xf>
    <xf numFmtId="183" fontId="32" fillId="8" borderId="66" xfId="3" applyNumberFormat="1" applyFont="1" applyFill="1" applyBorder="1" applyAlignment="1">
      <alignment horizontal="center" vertical="center"/>
    </xf>
    <xf numFmtId="0" fontId="31" fillId="0" borderId="93" xfId="0" applyFont="1" applyBorder="1" applyAlignment="1">
      <alignment horizontal="distributed" vertical="center"/>
    </xf>
    <xf numFmtId="6" fontId="31" fillId="0" borderId="75" xfId="3" applyFont="1" applyBorder="1">
      <alignment vertical="center"/>
    </xf>
    <xf numFmtId="6" fontId="31" fillId="0" borderId="89" xfId="3" applyFont="1" applyBorder="1">
      <alignment vertical="center"/>
    </xf>
    <xf numFmtId="6" fontId="31" fillId="0" borderId="77" xfId="3" applyFont="1" applyFill="1" applyBorder="1">
      <alignment vertical="center"/>
    </xf>
    <xf numFmtId="0" fontId="31" fillId="0" borderId="40" xfId="0" applyFont="1" applyBorder="1" applyAlignment="1">
      <alignment horizontal="distributed" vertical="center"/>
    </xf>
    <xf numFmtId="6" fontId="31" fillId="0" borderId="77" xfId="3" applyFont="1" applyBorder="1">
      <alignment vertical="center"/>
    </xf>
    <xf numFmtId="6" fontId="31" fillId="0" borderId="60" xfId="3" applyFont="1" applyBorder="1">
      <alignment vertical="center"/>
    </xf>
    <xf numFmtId="6" fontId="33" fillId="0" borderId="77" xfId="3" applyFont="1" applyBorder="1">
      <alignment vertical="center"/>
    </xf>
    <xf numFmtId="6" fontId="33" fillId="0" borderId="60" xfId="3" applyFont="1" applyBorder="1">
      <alignment vertical="center"/>
    </xf>
    <xf numFmtId="0" fontId="32" fillId="0" borderId="40" xfId="0" applyFont="1" applyBorder="1" applyAlignment="1">
      <alignment horizontal="distributed" vertical="center"/>
    </xf>
    <xf numFmtId="6" fontId="32" fillId="0" borderId="77" xfId="3" applyFont="1" applyBorder="1">
      <alignment vertical="center"/>
    </xf>
    <xf numFmtId="6" fontId="32" fillId="0" borderId="60" xfId="3" applyFont="1" applyBorder="1">
      <alignment vertical="center"/>
    </xf>
    <xf numFmtId="6" fontId="31" fillId="0" borderId="60" xfId="3" applyFont="1" applyFill="1" applyBorder="1">
      <alignment vertical="center"/>
    </xf>
    <xf numFmtId="6" fontId="31" fillId="0" borderId="0" xfId="3" applyFont="1" applyFill="1" applyBorder="1">
      <alignment vertical="center"/>
    </xf>
    <xf numFmtId="6" fontId="4" fillId="0" borderId="0" xfId="0" applyNumberFormat="1" applyFont="1">
      <alignment vertical="center"/>
    </xf>
    <xf numFmtId="6" fontId="4" fillId="0" borderId="77" xfId="3" applyFont="1" applyBorder="1">
      <alignment vertical="center"/>
    </xf>
    <xf numFmtId="0" fontId="31" fillId="0" borderId="94" xfId="0" applyFont="1" applyBorder="1" applyAlignment="1">
      <alignment horizontal="distributed" vertical="center"/>
    </xf>
    <xf numFmtId="6" fontId="31" fillId="0" borderId="78" xfId="3" applyFont="1" applyBorder="1">
      <alignment vertical="center"/>
    </xf>
    <xf numFmtId="6" fontId="31" fillId="0" borderId="71" xfId="3" applyFont="1" applyFill="1" applyBorder="1">
      <alignment vertical="center"/>
    </xf>
    <xf numFmtId="6" fontId="31" fillId="0" borderId="78" xfId="3" applyFont="1" applyFill="1" applyBorder="1">
      <alignment vertical="center"/>
    </xf>
    <xf numFmtId="0" fontId="4" fillId="0" borderId="40" xfId="0" applyFont="1" applyBorder="1">
      <alignment vertical="center"/>
    </xf>
    <xf numFmtId="0" fontId="31" fillId="0" borderId="9" xfId="0" applyFont="1" applyBorder="1" applyAlignment="1">
      <alignment horizontal="distributed" vertical="center"/>
    </xf>
    <xf numFmtId="176" fontId="4" fillId="0" borderId="77" xfId="2" applyNumberFormat="1" applyFont="1" applyBorder="1">
      <alignment vertical="center"/>
    </xf>
    <xf numFmtId="6" fontId="4" fillId="0" borderId="60" xfId="3" applyFont="1" applyBorder="1">
      <alignment vertical="center"/>
    </xf>
    <xf numFmtId="0" fontId="32" fillId="0" borderId="41" xfId="0" applyFont="1" applyBorder="1" applyAlignment="1">
      <alignment horizontal="distributed" vertical="center"/>
    </xf>
    <xf numFmtId="6" fontId="32" fillId="0" borderId="63" xfId="3" applyFont="1" applyBorder="1">
      <alignment vertical="center"/>
    </xf>
    <xf numFmtId="6" fontId="32" fillId="0" borderId="62" xfId="3" applyFont="1" applyBorder="1">
      <alignment vertical="center"/>
    </xf>
    <xf numFmtId="0" fontId="34" fillId="8" borderId="58" xfId="0" applyFont="1" applyFill="1" applyBorder="1">
      <alignment vertical="center"/>
    </xf>
    <xf numFmtId="183" fontId="34" fillId="8" borderId="92" xfId="3" applyNumberFormat="1" applyFont="1" applyFill="1" applyBorder="1" applyAlignment="1">
      <alignment horizontal="center" vertical="center"/>
    </xf>
    <xf numFmtId="183" fontId="34" fillId="8" borderId="91" xfId="3" applyNumberFormat="1" applyFont="1" applyFill="1" applyBorder="1" applyAlignment="1">
      <alignment horizontal="center" vertical="center"/>
    </xf>
    <xf numFmtId="0" fontId="34" fillId="0" borderId="7" xfId="0" applyFont="1" applyBorder="1" applyAlignment="1">
      <alignment horizontal="distributed" vertical="center"/>
    </xf>
    <xf numFmtId="6" fontId="34" fillId="0" borderId="89" xfId="3" applyFont="1" applyBorder="1">
      <alignment vertical="center"/>
    </xf>
    <xf numFmtId="6" fontId="34" fillId="0" borderId="75" xfId="3" applyFont="1" applyBorder="1">
      <alignment vertical="center"/>
    </xf>
    <xf numFmtId="6" fontId="34" fillId="0" borderId="95" xfId="3" applyFont="1" applyBorder="1">
      <alignment vertical="center"/>
    </xf>
    <xf numFmtId="0" fontId="35" fillId="0" borderId="9" xfId="0" applyFont="1" applyBorder="1" applyAlignment="1">
      <alignment horizontal="distributed" vertical="center"/>
    </xf>
    <xf numFmtId="6" fontId="35" fillId="0" borderId="60" xfId="3" applyFont="1" applyBorder="1">
      <alignment vertical="center"/>
    </xf>
    <xf numFmtId="6" fontId="35" fillId="0" borderId="77" xfId="3" applyFont="1" applyBorder="1">
      <alignment vertical="center"/>
    </xf>
    <xf numFmtId="6" fontId="35" fillId="0" borderId="42" xfId="3" applyFont="1" applyBorder="1">
      <alignment vertical="center"/>
    </xf>
    <xf numFmtId="0" fontId="34" fillId="0" borderId="9" xfId="0" applyFont="1" applyBorder="1" applyAlignment="1">
      <alignment horizontal="distributed" vertical="center"/>
    </xf>
    <xf numFmtId="6" fontId="34" fillId="0" borderId="60" xfId="3" applyFont="1" applyBorder="1">
      <alignment vertical="center"/>
    </xf>
    <xf numFmtId="6" fontId="34" fillId="0" borderId="77" xfId="3" applyFont="1" applyBorder="1">
      <alignment vertical="center"/>
    </xf>
    <xf numFmtId="6" fontId="34" fillId="0" borderId="42" xfId="3" applyFont="1" applyBorder="1">
      <alignment vertical="center"/>
    </xf>
    <xf numFmtId="0" fontId="35" fillId="0" borderId="96" xfId="0" applyFont="1" applyBorder="1" applyAlignment="1">
      <alignment horizontal="distributed" vertical="center"/>
    </xf>
    <xf numFmtId="6" fontId="35" fillId="0" borderId="97" xfId="3" applyFont="1" applyBorder="1">
      <alignment vertical="center"/>
    </xf>
    <xf numFmtId="6" fontId="35" fillId="0" borderId="98" xfId="3" applyFont="1" applyBorder="1">
      <alignment vertical="center"/>
    </xf>
    <xf numFmtId="6" fontId="35" fillId="0" borderId="99" xfId="3" applyFont="1" applyBorder="1">
      <alignment vertical="center"/>
    </xf>
    <xf numFmtId="0" fontId="34" fillId="0" borderId="13" xfId="0" applyFont="1" applyBorder="1" applyAlignment="1">
      <alignment horizontal="distributed" vertical="center"/>
    </xf>
    <xf numFmtId="6" fontId="34" fillId="0" borderId="62" xfId="3" applyFont="1" applyBorder="1">
      <alignment vertical="center"/>
    </xf>
    <xf numFmtId="6" fontId="34" fillId="0" borderId="63" xfId="3" applyFont="1" applyBorder="1">
      <alignment vertical="center"/>
    </xf>
    <xf numFmtId="6" fontId="34" fillId="0" borderId="44" xfId="3" applyFont="1" applyBorder="1">
      <alignment vertical="center"/>
    </xf>
    <xf numFmtId="183" fontId="34" fillId="8" borderId="66" xfId="3" applyNumberFormat="1" applyFont="1" applyFill="1" applyBorder="1" applyAlignment="1">
      <alignment horizontal="center" vertical="center"/>
    </xf>
    <xf numFmtId="6" fontId="36" fillId="0" borderId="60" xfId="3" applyFont="1" applyBorder="1">
      <alignment vertical="center"/>
    </xf>
    <xf numFmtId="6" fontId="36" fillId="0" borderId="77" xfId="3" applyFont="1" applyBorder="1">
      <alignment vertical="center"/>
    </xf>
    <xf numFmtId="6" fontId="36" fillId="0" borderId="42" xfId="3" applyFont="1" applyBorder="1">
      <alignment vertical="center"/>
    </xf>
    <xf numFmtId="0" fontId="0" fillId="0" borderId="60" xfId="0" applyBorder="1">
      <alignment vertical="center"/>
    </xf>
    <xf numFmtId="0" fontId="37" fillId="0" borderId="72" xfId="4" applyBorder="1"/>
    <xf numFmtId="0" fontId="38" fillId="0" borderId="72" xfId="4" applyFont="1" applyBorder="1"/>
    <xf numFmtId="184" fontId="40" fillId="0" borderId="72" xfId="4" applyNumberFormat="1" applyFont="1" applyBorder="1"/>
    <xf numFmtId="184" fontId="41" fillId="0" borderId="72" xfId="4" applyNumberFormat="1" applyFont="1" applyBorder="1"/>
    <xf numFmtId="184" fontId="40" fillId="0" borderId="0" xfId="4" applyNumberFormat="1" applyFont="1"/>
    <xf numFmtId="0" fontId="37" fillId="0" borderId="0" xfId="4"/>
    <xf numFmtId="0" fontId="41" fillId="0" borderId="79" xfId="4" applyFont="1" applyBorder="1"/>
    <xf numFmtId="0" fontId="37" fillId="0" borderId="100" xfId="4" applyBorder="1" applyAlignment="1">
      <alignment horizontal="center"/>
    </xf>
    <xf numFmtId="0" fontId="37" fillId="0" borderId="101" xfId="4" applyBorder="1" applyAlignment="1">
      <alignment horizontal="center"/>
    </xf>
    <xf numFmtId="0" fontId="37" fillId="0" borderId="102" xfId="4" applyBorder="1" applyAlignment="1">
      <alignment horizontal="center"/>
    </xf>
    <xf numFmtId="0" fontId="42" fillId="0" borderId="79" xfId="4" applyFont="1" applyBorder="1" applyAlignment="1">
      <alignment horizontal="center"/>
    </xf>
    <xf numFmtId="0" fontId="42" fillId="0" borderId="83" xfId="4" applyFont="1" applyBorder="1" applyAlignment="1">
      <alignment horizontal="center"/>
    </xf>
    <xf numFmtId="0" fontId="37" fillId="0" borderId="0" xfId="4" applyAlignment="1">
      <alignment horizontal="center"/>
    </xf>
    <xf numFmtId="0" fontId="41" fillId="0" borderId="103" xfId="4" applyFont="1" applyBorder="1"/>
    <xf numFmtId="38" fontId="41" fillId="0" borderId="104" xfId="5" applyFont="1" applyFill="1" applyBorder="1"/>
    <xf numFmtId="38" fontId="41" fillId="0" borderId="105" xfId="5" applyFont="1" applyFill="1" applyBorder="1"/>
    <xf numFmtId="38" fontId="41" fillId="0" borderId="106" xfId="5" applyFont="1" applyFill="1" applyBorder="1"/>
    <xf numFmtId="38" fontId="43" fillId="0" borderId="103" xfId="5" applyFont="1" applyFill="1" applyBorder="1"/>
    <xf numFmtId="38" fontId="43" fillId="0" borderId="107" xfId="5" applyFont="1" applyFill="1" applyBorder="1"/>
    <xf numFmtId="38" fontId="37" fillId="0" borderId="77" xfId="5" applyFont="1" applyFill="1" applyBorder="1"/>
    <xf numFmtId="0" fontId="41" fillId="0" borderId="108" xfId="4" applyFont="1" applyBorder="1"/>
    <xf numFmtId="38" fontId="41" fillId="0" borderId="109" xfId="5" applyFont="1" applyFill="1" applyBorder="1"/>
    <xf numFmtId="38" fontId="41" fillId="0" borderId="110" xfId="5" applyFont="1" applyFill="1" applyBorder="1"/>
    <xf numFmtId="38" fontId="41" fillId="0" borderId="111" xfId="5" applyFont="1" applyFill="1" applyBorder="1"/>
    <xf numFmtId="0" fontId="43" fillId="0" borderId="79" xfId="4" applyFont="1" applyBorder="1"/>
    <xf numFmtId="38" fontId="41" fillId="0" borderId="100" xfId="5" applyFont="1" applyFill="1" applyBorder="1"/>
    <xf numFmtId="38" fontId="41" fillId="0" borderId="101" xfId="5" applyFont="1" applyFill="1" applyBorder="1"/>
    <xf numFmtId="38" fontId="41" fillId="0" borderId="102" xfId="5" applyFont="1" applyFill="1" applyBorder="1"/>
    <xf numFmtId="38" fontId="43" fillId="0" borderId="79" xfId="5" applyFont="1" applyFill="1" applyBorder="1"/>
    <xf numFmtId="38" fontId="43" fillId="0" borderId="83" xfId="5" applyFont="1" applyFill="1" applyBorder="1"/>
    <xf numFmtId="38" fontId="42" fillId="0" borderId="77" xfId="5" applyFont="1" applyFill="1" applyBorder="1"/>
    <xf numFmtId="0" fontId="37" fillId="0" borderId="60" xfId="4" applyBorder="1"/>
    <xf numFmtId="38" fontId="41" fillId="0" borderId="112" xfId="5" applyFont="1" applyFill="1" applyBorder="1"/>
    <xf numFmtId="38" fontId="41" fillId="0" borderId="113" xfId="5" applyFont="1" applyFill="1" applyBorder="1"/>
    <xf numFmtId="38" fontId="41" fillId="0" borderId="114" xfId="5" applyFont="1" applyFill="1" applyBorder="1"/>
    <xf numFmtId="38" fontId="41" fillId="0" borderId="60" xfId="5" applyFont="1" applyFill="1" applyBorder="1"/>
    <xf numFmtId="38" fontId="41" fillId="0" borderId="81" xfId="5" applyFont="1" applyFill="1" applyBorder="1"/>
    <xf numFmtId="38" fontId="41" fillId="0" borderId="89" xfId="5" applyFont="1" applyFill="1" applyBorder="1"/>
    <xf numFmtId="38" fontId="41" fillId="0" borderId="115" xfId="5" applyFont="1" applyFill="1" applyBorder="1"/>
    <xf numFmtId="0" fontId="41" fillId="0" borderId="0" xfId="4" applyFont="1"/>
    <xf numFmtId="0" fontId="41" fillId="0" borderId="60" xfId="4" applyFont="1" applyBorder="1"/>
    <xf numFmtId="0" fontId="44" fillId="0" borderId="108" xfId="4" applyFont="1" applyBorder="1"/>
    <xf numFmtId="0" fontId="41" fillId="0" borderId="71" xfId="4" applyFont="1" applyBorder="1"/>
    <xf numFmtId="38" fontId="41" fillId="0" borderId="116" xfId="5" applyFont="1" applyFill="1" applyBorder="1"/>
    <xf numFmtId="38" fontId="41" fillId="0" borderId="117" xfId="5" applyFont="1" applyFill="1" applyBorder="1"/>
    <xf numFmtId="38" fontId="41" fillId="0" borderId="118" xfId="5" applyFont="1" applyFill="1" applyBorder="1"/>
    <xf numFmtId="38" fontId="43" fillId="0" borderId="73" xfId="5" applyFont="1" applyFill="1" applyBorder="1"/>
    <xf numFmtId="0" fontId="42" fillId="0" borderId="60" xfId="4" applyFont="1" applyBorder="1"/>
    <xf numFmtId="38" fontId="43" fillId="0" borderId="112" xfId="5" applyFont="1" applyFill="1" applyBorder="1"/>
    <xf numFmtId="38" fontId="43" fillId="0" borderId="113" xfId="5" applyFont="1" applyFill="1" applyBorder="1"/>
    <xf numFmtId="38" fontId="43" fillId="0" borderId="114" xfId="5" applyFont="1" applyFill="1" applyBorder="1"/>
    <xf numFmtId="38" fontId="43" fillId="0" borderId="60" xfId="5" applyFont="1" applyFill="1" applyBorder="1"/>
    <xf numFmtId="38" fontId="43" fillId="0" borderId="81" xfId="5" applyFont="1" applyFill="1" applyBorder="1"/>
    <xf numFmtId="0" fontId="43" fillId="0" borderId="71" xfId="4" applyFont="1" applyBorder="1"/>
    <xf numFmtId="38" fontId="43" fillId="0" borderId="116" xfId="5" applyFont="1" applyFill="1" applyBorder="1"/>
    <xf numFmtId="38" fontId="43" fillId="0" borderId="117" xfId="5" applyFont="1" applyFill="1" applyBorder="1"/>
    <xf numFmtId="38" fontId="43" fillId="0" borderId="118" xfId="5" applyFont="1" applyFill="1" applyBorder="1"/>
    <xf numFmtId="38" fontId="43" fillId="0" borderId="71" xfId="5" applyFont="1" applyFill="1" applyBorder="1"/>
    <xf numFmtId="38" fontId="43" fillId="0" borderId="82" xfId="5" applyFont="1" applyFill="1" applyBorder="1"/>
    <xf numFmtId="0" fontId="43" fillId="0" borderId="60" xfId="4" applyFont="1" applyBorder="1"/>
    <xf numFmtId="38" fontId="41" fillId="0" borderId="119" xfId="5" applyFont="1" applyFill="1" applyBorder="1"/>
    <xf numFmtId="38" fontId="41" fillId="0" borderId="120" xfId="5" applyFont="1" applyFill="1" applyBorder="1"/>
    <xf numFmtId="38" fontId="41" fillId="0" borderId="121" xfId="5" applyFont="1" applyFill="1" applyBorder="1"/>
    <xf numFmtId="38" fontId="43" fillId="0" borderId="108" xfId="5" applyFont="1" applyFill="1" applyBorder="1"/>
    <xf numFmtId="38" fontId="43" fillId="0" borderId="122" xfId="5" applyFont="1" applyFill="1" applyBorder="1"/>
    <xf numFmtId="38" fontId="43" fillId="0" borderId="72" xfId="5" applyFont="1" applyFill="1" applyBorder="1"/>
    <xf numFmtId="38" fontId="43" fillId="0" borderId="116" xfId="4" applyNumberFormat="1" applyFont="1" applyBorder="1"/>
    <xf numFmtId="38" fontId="43" fillId="0" borderId="117" xfId="4" applyNumberFormat="1" applyFont="1" applyBorder="1"/>
    <xf numFmtId="38" fontId="43" fillId="0" borderId="118" xfId="4" applyNumberFormat="1" applyFont="1" applyBorder="1"/>
    <xf numFmtId="38" fontId="43" fillId="0" borderId="71" xfId="4" applyNumberFormat="1" applyFont="1" applyBorder="1"/>
    <xf numFmtId="38" fontId="43" fillId="0" borderId="82" xfId="4" applyNumberFormat="1" applyFont="1" applyBorder="1"/>
    <xf numFmtId="38" fontId="42" fillId="0" borderId="77" xfId="4" applyNumberFormat="1" applyFont="1" applyBorder="1"/>
    <xf numFmtId="0" fontId="37" fillId="0" borderId="89" xfId="4" applyBorder="1"/>
    <xf numFmtId="0" fontId="37" fillId="0" borderId="123" xfId="4" applyBorder="1"/>
    <xf numFmtId="0" fontId="37" fillId="0" borderId="124" xfId="4" applyBorder="1"/>
    <xf numFmtId="0" fontId="37" fillId="0" borderId="80" xfId="4" applyBorder="1"/>
    <xf numFmtId="0" fontId="37" fillId="0" borderId="81" xfId="4" applyBorder="1"/>
    <xf numFmtId="0" fontId="41" fillId="0" borderId="125" xfId="4" applyFont="1" applyBorder="1"/>
    <xf numFmtId="0" fontId="41" fillId="0" borderId="117" xfId="4" applyFont="1" applyBorder="1"/>
    <xf numFmtId="0" fontId="41" fillId="0" borderId="82" xfId="4" applyFont="1" applyBorder="1"/>
    <xf numFmtId="38" fontId="41" fillId="0" borderId="82" xfId="5" applyFont="1" applyFill="1" applyBorder="1"/>
    <xf numFmtId="0" fontId="41" fillId="0" borderId="81" xfId="4" applyFont="1" applyBorder="1"/>
    <xf numFmtId="38" fontId="37" fillId="0" borderId="0" xfId="5" applyFont="1" applyFill="1" applyBorder="1"/>
    <xf numFmtId="38" fontId="3" fillId="0" borderId="0" xfId="0" applyNumberFormat="1" applyFont="1" applyAlignment="1">
      <alignment horizontal="center" vertical="center"/>
    </xf>
    <xf numFmtId="38" fontId="16" fillId="0" borderId="0" xfId="0" applyNumberFormat="1" applyFont="1" applyAlignment="1">
      <alignment horizontal="center" vertical="center"/>
    </xf>
    <xf numFmtId="38" fontId="16" fillId="0" borderId="0" xfId="1" applyFont="1" applyFill="1" applyBorder="1" applyAlignment="1">
      <alignment horizontal="center" vertical="center"/>
    </xf>
    <xf numFmtId="38" fontId="15" fillId="0" borderId="60" xfId="1" applyFont="1" applyFill="1" applyBorder="1" applyAlignment="1">
      <alignment horizontal="center" vertical="center" wrapText="1"/>
    </xf>
    <xf numFmtId="38" fontId="12" fillId="0" borderId="60" xfId="1" applyFont="1" applyFill="1" applyBorder="1" applyAlignment="1">
      <alignment horizontal="center" vertical="center" wrapText="1"/>
    </xf>
    <xf numFmtId="38" fontId="11" fillId="0" borderId="60" xfId="1" applyFont="1" applyFill="1" applyBorder="1" applyAlignment="1">
      <alignment horizontal="center" vertical="center" wrapText="1"/>
    </xf>
    <xf numFmtId="38" fontId="11" fillId="0" borderId="14" xfId="1" applyFont="1" applyFill="1" applyBorder="1" applyAlignment="1">
      <alignment horizontal="center" vertical="center" wrapText="1"/>
    </xf>
    <xf numFmtId="38" fontId="11" fillId="0" borderId="9" xfId="1" applyFont="1" applyFill="1" applyBorder="1" applyAlignment="1">
      <alignment horizontal="center" vertical="center" wrapText="1"/>
    </xf>
    <xf numFmtId="38" fontId="45" fillId="0" borderId="60" xfId="1" applyFont="1" applyFill="1" applyBorder="1" applyAlignment="1">
      <alignment horizontal="center" vertical="center" wrapText="1"/>
    </xf>
    <xf numFmtId="38" fontId="12" fillId="0" borderId="14" xfId="1" applyFont="1" applyFill="1" applyBorder="1" applyAlignment="1">
      <alignment horizontal="center" vertical="center" wrapText="1"/>
    </xf>
    <xf numFmtId="38" fontId="0" fillId="0" borderId="52" xfId="1" applyFont="1" applyFill="1" applyBorder="1" applyAlignment="1">
      <alignment horizontal="center" vertical="center" wrapText="1"/>
    </xf>
    <xf numFmtId="38" fontId="13" fillId="0" borderId="42" xfId="1" applyFont="1" applyFill="1" applyBorder="1" applyAlignment="1">
      <alignment horizontal="center" vertical="center" wrapText="1"/>
    </xf>
    <xf numFmtId="38" fontId="12" fillId="0" borderId="15" xfId="1" applyFont="1" applyFill="1" applyBorder="1" applyAlignment="1">
      <alignment horizontal="center" vertical="center" wrapText="1"/>
    </xf>
    <xf numFmtId="38" fontId="0" fillId="7" borderId="126" xfId="1" applyFont="1" applyFill="1" applyBorder="1" applyAlignment="1">
      <alignment horizontal="center" vertical="center"/>
    </xf>
    <xf numFmtId="38" fontId="0" fillId="7" borderId="127" xfId="1" applyFont="1" applyFill="1" applyBorder="1" applyAlignment="1">
      <alignment horizontal="center" vertical="center"/>
    </xf>
    <xf numFmtId="38" fontId="0" fillId="7" borderId="128" xfId="1" applyFont="1" applyFill="1" applyBorder="1" applyAlignment="1">
      <alignment horizontal="center" vertical="center"/>
    </xf>
    <xf numFmtId="38" fontId="12" fillId="0" borderId="60" xfId="1" applyFont="1" applyFill="1" applyBorder="1" applyAlignment="1">
      <alignment horizontal="left" vertical="top" wrapText="1"/>
    </xf>
    <xf numFmtId="38" fontId="11" fillId="0" borderId="14" xfId="1" applyFont="1" applyFill="1" applyBorder="1" applyAlignment="1">
      <alignment horizontal="left" vertical="center" wrapText="1"/>
    </xf>
    <xf numFmtId="38" fontId="11" fillId="0" borderId="15" xfId="1" applyFont="1" applyFill="1" applyBorder="1" applyAlignment="1">
      <alignment horizontal="center" vertical="center" wrapText="1"/>
    </xf>
    <xf numFmtId="38" fontId="46" fillId="0" borderId="9" xfId="1" applyFont="1" applyFill="1" applyBorder="1" applyAlignment="1">
      <alignment horizontal="center" vertical="center" wrapText="1"/>
    </xf>
    <xf numFmtId="38" fontId="12" fillId="0" borderId="9" xfId="1" applyFont="1" applyFill="1" applyBorder="1" applyAlignment="1">
      <alignment vertical="center" wrapText="1"/>
    </xf>
    <xf numFmtId="38" fontId="13" fillId="0" borderId="9" xfId="1" applyFont="1" applyFill="1" applyBorder="1" applyAlignment="1">
      <alignment vertical="center" wrapText="1"/>
    </xf>
    <xf numFmtId="40" fontId="24" fillId="0" borderId="0" xfId="1" applyNumberFormat="1" applyFont="1" applyBorder="1" applyAlignment="1">
      <alignment horizontal="center" vertical="center"/>
    </xf>
    <xf numFmtId="38" fontId="13" fillId="0" borderId="14" xfId="1" applyFont="1" applyFill="1" applyBorder="1" applyAlignment="1">
      <alignment horizontal="center" vertical="center" wrapText="1"/>
    </xf>
    <xf numFmtId="0" fontId="49" fillId="0" borderId="129" xfId="0" applyFont="1" applyBorder="1" applyAlignment="1">
      <alignment horizontal="left" vertical="center"/>
    </xf>
    <xf numFmtId="0" fontId="50" fillId="0" borderId="130" xfId="0" applyFont="1" applyBorder="1" applyAlignment="1">
      <alignment horizontal="center" vertical="center"/>
    </xf>
    <xf numFmtId="0" fontId="50" fillId="0" borderId="26" xfId="0" applyFont="1" applyBorder="1" applyAlignment="1">
      <alignment horizontal="left" vertical="center"/>
    </xf>
    <xf numFmtId="26" fontId="49" fillId="0" borderId="47" xfId="0" applyNumberFormat="1" applyFont="1" applyBorder="1" applyAlignment="1">
      <alignment horizontal="right" vertical="center"/>
    </xf>
    <xf numFmtId="0" fontId="49" fillId="0" borderId="47" xfId="0" applyFont="1" applyBorder="1" applyAlignment="1">
      <alignment horizontal="left" vertical="center"/>
    </xf>
    <xf numFmtId="0" fontId="49" fillId="0" borderId="47" xfId="0" applyFont="1" applyBorder="1" applyAlignment="1">
      <alignment horizontal="right" vertical="center"/>
    </xf>
    <xf numFmtId="8" fontId="50" fillId="0" borderId="47" xfId="0" applyNumberFormat="1" applyFont="1" applyBorder="1" applyAlignment="1">
      <alignment horizontal="right" vertical="center"/>
    </xf>
    <xf numFmtId="0" fontId="50" fillId="0" borderId="47" xfId="0" applyFont="1" applyBorder="1" applyAlignment="1">
      <alignment horizontal="left" vertical="center"/>
    </xf>
    <xf numFmtId="8" fontId="49" fillId="0" borderId="47" xfId="0" applyNumberFormat="1" applyFont="1" applyBorder="1" applyAlignment="1">
      <alignment horizontal="right" vertical="center"/>
    </xf>
    <xf numFmtId="185" fontId="49" fillId="0" borderId="47" xfId="0" applyNumberFormat="1" applyFont="1" applyBorder="1" applyAlignment="1">
      <alignment horizontal="right" vertical="center"/>
    </xf>
    <xf numFmtId="0" fontId="50" fillId="11" borderId="26" xfId="0" applyFont="1" applyFill="1" applyBorder="1" applyAlignment="1">
      <alignment horizontal="left" vertical="center"/>
    </xf>
    <xf numFmtId="8" fontId="50" fillId="11" borderId="47" xfId="0" applyNumberFormat="1" applyFont="1" applyFill="1" applyBorder="1" applyAlignment="1">
      <alignment horizontal="right" vertical="center"/>
    </xf>
    <xf numFmtId="8" fontId="49" fillId="11" borderId="47" xfId="0" applyNumberFormat="1" applyFont="1" applyFill="1" applyBorder="1" applyAlignment="1">
      <alignment horizontal="right" vertical="center"/>
    </xf>
    <xf numFmtId="8" fontId="51" fillId="0" borderId="47" xfId="0" applyNumberFormat="1" applyFont="1" applyBorder="1" applyAlignment="1">
      <alignment horizontal="right" vertical="center"/>
    </xf>
    <xf numFmtId="8" fontId="51" fillId="11" borderId="47" xfId="0" applyNumberFormat="1" applyFont="1" applyFill="1" applyBorder="1" applyAlignment="1">
      <alignment horizontal="right" vertical="center"/>
    </xf>
    <xf numFmtId="176" fontId="0" fillId="0" borderId="0" xfId="2" applyNumberFormat="1" applyFont="1">
      <alignment vertical="center"/>
    </xf>
    <xf numFmtId="176" fontId="0" fillId="0" borderId="0" xfId="2" applyNumberFormat="1" applyFont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0" fillId="0" borderId="71" xfId="0" applyBorder="1" applyAlignment="1">
      <alignment horizontal="center" vertical="center"/>
    </xf>
    <xf numFmtId="0" fontId="0" fillId="0" borderId="89" xfId="0" applyBorder="1" applyAlignment="1">
      <alignment horizontal="center" vertical="center"/>
    </xf>
    <xf numFmtId="38" fontId="3" fillId="6" borderId="89" xfId="0" applyNumberFormat="1" applyFont="1" applyFill="1" applyBorder="1" applyAlignment="1">
      <alignment horizontal="center" vertical="center"/>
    </xf>
    <xf numFmtId="38" fontId="3" fillId="7" borderId="60" xfId="0" applyNumberFormat="1" applyFont="1" applyFill="1" applyBorder="1" applyAlignment="1">
      <alignment horizontal="center" vertical="center"/>
    </xf>
    <xf numFmtId="38" fontId="3" fillId="3" borderId="60" xfId="0" applyNumberFormat="1" applyFont="1" applyFill="1" applyBorder="1" applyAlignment="1">
      <alignment horizontal="center" vertical="center"/>
    </xf>
    <xf numFmtId="38" fontId="16" fillId="3" borderId="4" xfId="0" applyNumberFormat="1" applyFont="1" applyFill="1" applyBorder="1" applyAlignment="1">
      <alignment horizontal="center" vertical="center"/>
    </xf>
    <xf numFmtId="38" fontId="3" fillId="6" borderId="60" xfId="0" applyNumberFormat="1" applyFont="1" applyFill="1" applyBorder="1" applyAlignment="1">
      <alignment horizontal="center" vertical="center"/>
    </xf>
    <xf numFmtId="38" fontId="16" fillId="3" borderId="71" xfId="0" applyNumberFormat="1" applyFont="1" applyFill="1" applyBorder="1" applyAlignment="1">
      <alignment horizontal="center" vertical="center"/>
    </xf>
    <xf numFmtId="176" fontId="31" fillId="0" borderId="77" xfId="2" applyNumberFormat="1" applyFont="1" applyBorder="1">
      <alignment vertical="center"/>
    </xf>
    <xf numFmtId="176" fontId="31" fillId="0" borderId="60" xfId="2" applyNumberFormat="1" applyFont="1" applyBorder="1">
      <alignment vertical="center"/>
    </xf>
    <xf numFmtId="38" fontId="4" fillId="0" borderId="77" xfId="1" applyFont="1" applyBorder="1" applyAlignment="1">
      <alignment horizontal="center" vertical="center"/>
    </xf>
    <xf numFmtId="38" fontId="4" fillId="0" borderId="0" xfId="1" applyFont="1" applyBorder="1" applyAlignment="1">
      <alignment horizontal="center" vertical="center"/>
    </xf>
    <xf numFmtId="40" fontId="0" fillId="0" borderId="0" xfId="1" applyNumberFormat="1" applyFont="1" applyAlignment="1">
      <alignment horizontal="center" vertical="center"/>
    </xf>
    <xf numFmtId="182" fontId="10" fillId="4" borderId="13" xfId="1" applyNumberFormat="1" applyFont="1" applyFill="1" applyBorder="1" applyAlignment="1">
      <alignment horizontal="center" vertical="center"/>
    </xf>
    <xf numFmtId="182" fontId="10" fillId="4" borderId="62" xfId="1" applyNumberFormat="1" applyFont="1" applyFill="1" applyBorder="1" applyAlignment="1">
      <alignment horizontal="center" vertical="center"/>
    </xf>
    <xf numFmtId="182" fontId="10" fillId="4" borderId="44" xfId="1" applyNumberFormat="1" applyFont="1" applyFill="1" applyBorder="1" applyAlignment="1">
      <alignment horizontal="center" vertical="center"/>
    </xf>
    <xf numFmtId="182" fontId="10" fillId="4" borderId="64" xfId="1" applyNumberFormat="1" applyFont="1" applyFill="1" applyBorder="1" applyAlignment="1">
      <alignment horizontal="center" vertical="center"/>
    </xf>
    <xf numFmtId="182" fontId="10" fillId="4" borderId="63" xfId="1" applyNumberFormat="1" applyFont="1" applyFill="1" applyBorder="1" applyAlignment="1">
      <alignment horizontal="center" vertical="center"/>
    </xf>
    <xf numFmtId="182" fontId="18" fillId="4" borderId="13" xfId="1" applyNumberFormat="1" applyFont="1" applyFill="1" applyBorder="1" applyAlignment="1">
      <alignment horizontal="center" vertical="center"/>
    </xf>
    <xf numFmtId="182" fontId="18" fillId="4" borderId="62" xfId="1" applyNumberFormat="1" applyFont="1" applyFill="1" applyBorder="1" applyAlignment="1">
      <alignment horizontal="center" vertical="center"/>
    </xf>
    <xf numFmtId="182" fontId="18" fillId="4" borderId="44" xfId="1" applyNumberFormat="1" applyFont="1" applyFill="1" applyBorder="1" applyAlignment="1">
      <alignment horizontal="center" vertical="center"/>
    </xf>
    <xf numFmtId="182" fontId="18" fillId="4" borderId="64" xfId="1" applyNumberFormat="1" applyFont="1" applyFill="1" applyBorder="1" applyAlignment="1">
      <alignment horizontal="center" vertical="center"/>
    </xf>
    <xf numFmtId="182" fontId="18" fillId="4" borderId="63" xfId="1" applyNumberFormat="1" applyFont="1" applyFill="1" applyBorder="1" applyAlignment="1">
      <alignment horizontal="center" vertical="center"/>
    </xf>
    <xf numFmtId="10" fontId="0" fillId="0" borderId="0" xfId="2" applyNumberFormat="1" applyFont="1" applyAlignment="1">
      <alignment horizontal="center" vertical="center"/>
    </xf>
    <xf numFmtId="0" fontId="0" fillId="0" borderId="79" xfId="0" applyBorder="1" applyAlignment="1">
      <alignment horizontal="center" vertical="center"/>
    </xf>
    <xf numFmtId="176" fontId="0" fillId="0" borderId="79" xfId="2" applyNumberFormat="1" applyFont="1" applyBorder="1" applyAlignment="1">
      <alignment horizontal="center" vertical="center"/>
    </xf>
    <xf numFmtId="38" fontId="0" fillId="0" borderId="52" xfId="1" applyFont="1" applyFill="1" applyBorder="1" applyAlignment="1">
      <alignment vertical="center" wrapText="1"/>
    </xf>
    <xf numFmtId="0" fontId="4" fillId="0" borderId="58" xfId="0" applyFont="1" applyBorder="1" applyAlignment="1">
      <alignment horizontal="center" vertical="center" wrapText="1"/>
    </xf>
    <xf numFmtId="0" fontId="0" fillId="0" borderId="51" xfId="0" applyBorder="1" applyAlignment="1">
      <alignment horizontal="distributed" vertical="center"/>
    </xf>
    <xf numFmtId="186" fontId="0" fillId="0" borderId="0" xfId="1" applyNumberFormat="1" applyFont="1" applyAlignment="1">
      <alignment horizontal="center" vertical="center"/>
    </xf>
    <xf numFmtId="0" fontId="0" fillId="0" borderId="79" xfId="0" applyBorder="1">
      <alignment vertical="center"/>
    </xf>
    <xf numFmtId="0" fontId="0" fillId="11" borderId="79" xfId="0" applyFill="1" applyBorder="1" applyAlignment="1">
      <alignment horizontal="left" vertical="center"/>
    </xf>
    <xf numFmtId="38" fontId="0" fillId="11" borderId="79" xfId="1" applyFont="1" applyFill="1" applyBorder="1" applyAlignment="1">
      <alignment horizontal="left" vertical="center"/>
    </xf>
    <xf numFmtId="187" fontId="0" fillId="11" borderId="79" xfId="0" applyNumberFormat="1" applyFill="1" applyBorder="1" applyAlignment="1">
      <alignment horizontal="left" vertical="center"/>
    </xf>
    <xf numFmtId="38" fontId="0" fillId="0" borderId="79" xfId="1" applyFont="1" applyBorder="1">
      <alignment vertical="center"/>
    </xf>
    <xf numFmtId="38" fontId="0" fillId="0" borderId="79" xfId="1" applyFont="1" applyBorder="1" applyAlignment="1">
      <alignment horizontal="center" vertical="center"/>
    </xf>
    <xf numFmtId="188" fontId="0" fillId="11" borderId="79" xfId="0" applyNumberFormat="1" applyFill="1" applyBorder="1" applyAlignment="1">
      <alignment horizontal="left" vertical="center"/>
    </xf>
    <xf numFmtId="176" fontId="0" fillId="11" borderId="79" xfId="2" applyNumberFormat="1" applyFont="1" applyFill="1" applyBorder="1" applyAlignment="1">
      <alignment horizontal="left" vertical="center"/>
    </xf>
    <xf numFmtId="38" fontId="0" fillId="11" borderId="89" xfId="1" applyFont="1" applyFill="1" applyBorder="1" applyAlignment="1">
      <alignment horizontal="left" vertical="center"/>
    </xf>
    <xf numFmtId="38" fontId="0" fillId="0" borderId="89" xfId="1" applyFont="1" applyBorder="1">
      <alignment vertical="center"/>
    </xf>
    <xf numFmtId="176" fontId="0" fillId="0" borderId="79" xfId="2" applyNumberFormat="1" applyFont="1" applyBorder="1" applyAlignment="1">
      <alignment horizontal="right" vertical="center"/>
    </xf>
    <xf numFmtId="176" fontId="0" fillId="0" borderId="79" xfId="2" applyNumberFormat="1" applyFont="1" applyBorder="1">
      <alignment vertical="center"/>
    </xf>
    <xf numFmtId="38" fontId="0" fillId="0" borderId="79" xfId="1" applyFont="1" applyBorder="1" applyAlignment="1">
      <alignment horizontal="right" vertical="center"/>
    </xf>
    <xf numFmtId="0" fontId="0" fillId="0" borderId="89" xfId="0" applyBorder="1" applyAlignment="1">
      <alignment horizontal="right" vertical="center"/>
    </xf>
    <xf numFmtId="0" fontId="0" fillId="0" borderId="89" xfId="0" applyBorder="1">
      <alignment vertical="center"/>
    </xf>
    <xf numFmtId="186" fontId="0" fillId="0" borderId="89" xfId="1" applyNumberFormat="1" applyFont="1" applyBorder="1" applyAlignment="1">
      <alignment horizontal="center" vertical="center"/>
    </xf>
    <xf numFmtId="6" fontId="0" fillId="0" borderId="89" xfId="3" applyFont="1" applyBorder="1" applyAlignment="1">
      <alignment horizontal="center" vertical="center"/>
    </xf>
    <xf numFmtId="0" fontId="0" fillId="0" borderId="60" xfId="0" applyBorder="1" applyAlignment="1">
      <alignment horizontal="right" vertical="center"/>
    </xf>
    <xf numFmtId="186" fontId="0" fillId="0" borderId="60" xfId="1" applyNumberFormat="1" applyFont="1" applyBorder="1" applyAlignment="1">
      <alignment horizontal="center" vertical="center"/>
    </xf>
    <xf numFmtId="6" fontId="0" fillId="0" borderId="60" xfId="3" applyFont="1" applyBorder="1" applyAlignment="1">
      <alignment horizontal="center" vertical="center"/>
    </xf>
    <xf numFmtId="6" fontId="0" fillId="0" borderId="60" xfId="3" applyFont="1" applyBorder="1">
      <alignment vertical="center"/>
    </xf>
    <xf numFmtId="189" fontId="0" fillId="0" borderId="60" xfId="1" applyNumberFormat="1" applyFont="1" applyBorder="1" applyAlignment="1">
      <alignment horizontal="center" vertical="center"/>
    </xf>
    <xf numFmtId="0" fontId="0" fillId="0" borderId="71" xfId="0" applyBorder="1" applyAlignment="1">
      <alignment horizontal="right" vertical="center"/>
    </xf>
    <xf numFmtId="6" fontId="0" fillId="0" borderId="71" xfId="3" applyFont="1" applyBorder="1">
      <alignment vertical="center"/>
    </xf>
    <xf numFmtId="9" fontId="0" fillId="0" borderId="89" xfId="0" applyNumberFormat="1" applyBorder="1" applyAlignment="1">
      <alignment horizontal="center" vertical="center"/>
    </xf>
    <xf numFmtId="0" fontId="0" fillId="0" borderId="71" xfId="0" applyBorder="1">
      <alignment vertical="center"/>
    </xf>
    <xf numFmtId="0" fontId="0" fillId="0" borderId="4" xfId="0" applyBorder="1" applyAlignment="1">
      <alignment horizontal="center" vertical="center"/>
    </xf>
    <xf numFmtId="186" fontId="0" fillId="0" borderId="4" xfId="1" applyNumberFormat="1" applyFont="1" applyBorder="1" applyAlignment="1">
      <alignment horizontal="center" vertical="center"/>
    </xf>
    <xf numFmtId="6" fontId="0" fillId="0" borderId="4" xfId="3" applyFont="1" applyBorder="1" applyAlignment="1">
      <alignment horizontal="center" vertical="center"/>
    </xf>
    <xf numFmtId="38" fontId="3" fillId="0" borderId="60" xfId="0" applyNumberFormat="1" applyFont="1" applyBorder="1" applyAlignment="1">
      <alignment horizontal="center" vertical="center"/>
    </xf>
    <xf numFmtId="38" fontId="16" fillId="0" borderId="60" xfId="0" applyNumberFormat="1" applyFont="1" applyBorder="1" applyAlignment="1">
      <alignment horizontal="center" vertical="center"/>
    </xf>
    <xf numFmtId="0" fontId="3" fillId="0" borderId="60" xfId="0" applyFont="1" applyBorder="1" applyAlignment="1">
      <alignment horizontal="center" vertical="center"/>
    </xf>
    <xf numFmtId="38" fontId="3" fillId="0" borderId="77" xfId="0" applyNumberFormat="1" applyFont="1" applyBorder="1" applyAlignment="1">
      <alignment horizontal="center" vertical="center"/>
    </xf>
    <xf numFmtId="38" fontId="16" fillId="0" borderId="77" xfId="0" applyNumberFormat="1" applyFont="1" applyBorder="1" applyAlignment="1">
      <alignment horizontal="center" vertical="center"/>
    </xf>
    <xf numFmtId="38" fontId="16" fillId="0" borderId="78" xfId="0" applyNumberFormat="1" applyFont="1" applyBorder="1" applyAlignment="1">
      <alignment horizontal="center" vertical="center"/>
    </xf>
    <xf numFmtId="38" fontId="3" fillId="0" borderId="89" xfId="0" applyNumberFormat="1" applyFont="1" applyBorder="1" applyAlignment="1">
      <alignment horizontal="center" vertical="center"/>
    </xf>
    <xf numFmtId="176" fontId="3" fillId="12" borderId="79" xfId="2" applyNumberFormat="1" applyFont="1" applyFill="1" applyBorder="1" applyAlignment="1">
      <alignment horizontal="center" vertical="center"/>
    </xf>
    <xf numFmtId="0" fontId="3" fillId="12" borderId="79" xfId="0" applyFont="1" applyFill="1" applyBorder="1" applyAlignment="1">
      <alignment horizontal="center" vertical="center"/>
    </xf>
    <xf numFmtId="176" fontId="3" fillId="12" borderId="4" xfId="2" applyNumberFormat="1" applyFont="1" applyFill="1" applyBorder="1" applyAlignment="1">
      <alignment horizontal="center" vertical="center"/>
    </xf>
    <xf numFmtId="176" fontId="3" fillId="12" borderId="71" xfId="2" applyNumberFormat="1" applyFont="1" applyFill="1" applyBorder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190" fontId="0" fillId="0" borderId="0" xfId="1" applyNumberFormat="1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0" fillId="13" borderId="60" xfId="0" applyFill="1" applyBorder="1" applyAlignment="1">
      <alignment horizontal="center" vertical="center"/>
    </xf>
    <xf numFmtId="10" fontId="0" fillId="13" borderId="77" xfId="2" applyNumberFormat="1" applyFont="1" applyFill="1" applyBorder="1" applyAlignment="1">
      <alignment horizontal="center" vertical="center"/>
    </xf>
    <xf numFmtId="10" fontId="3" fillId="13" borderId="81" xfId="2" applyNumberFormat="1" applyFont="1" applyFill="1" applyBorder="1" applyAlignment="1">
      <alignment horizontal="center" vertical="center"/>
    </xf>
    <xf numFmtId="10" fontId="0" fillId="13" borderId="0" xfId="2" applyNumberFormat="1" applyFont="1" applyFill="1" applyBorder="1" applyAlignment="1">
      <alignment horizontal="center" vertical="center"/>
    </xf>
    <xf numFmtId="10" fontId="0" fillId="13" borderId="81" xfId="2" applyNumberFormat="1" applyFont="1" applyFill="1" applyBorder="1" applyAlignment="1">
      <alignment horizontal="center" vertical="center"/>
    </xf>
    <xf numFmtId="0" fontId="0" fillId="14" borderId="60" xfId="0" applyFill="1" applyBorder="1" applyAlignment="1">
      <alignment horizontal="center" vertical="center"/>
    </xf>
    <xf numFmtId="10" fontId="0" fillId="14" borderId="77" xfId="2" applyNumberFormat="1" applyFont="1" applyFill="1" applyBorder="1" applyAlignment="1">
      <alignment horizontal="center" vertical="center"/>
    </xf>
    <xf numFmtId="10" fontId="0" fillId="14" borderId="0" xfId="2" applyNumberFormat="1" applyFont="1" applyFill="1" applyBorder="1" applyAlignment="1">
      <alignment horizontal="center" vertical="center"/>
    </xf>
    <xf numFmtId="10" fontId="0" fillId="14" borderId="81" xfId="2" applyNumberFormat="1" applyFont="1" applyFill="1" applyBorder="1" applyAlignment="1">
      <alignment horizontal="center" vertical="center"/>
    </xf>
    <xf numFmtId="10" fontId="3" fillId="14" borderId="81" xfId="2" applyNumberFormat="1" applyFont="1" applyFill="1" applyBorder="1" applyAlignment="1">
      <alignment horizontal="center" vertical="center"/>
    </xf>
    <xf numFmtId="6" fontId="31" fillId="0" borderId="42" xfId="3" applyFont="1" applyFill="1" applyBorder="1">
      <alignment vertical="center"/>
    </xf>
    <xf numFmtId="6" fontId="33" fillId="0" borderId="77" xfId="3" applyFont="1" applyFill="1" applyBorder="1">
      <alignment vertical="center"/>
    </xf>
    <xf numFmtId="6" fontId="33" fillId="0" borderId="42" xfId="3" applyFont="1" applyFill="1" applyBorder="1">
      <alignment vertical="center"/>
    </xf>
    <xf numFmtId="6" fontId="32" fillId="0" borderId="77" xfId="3" applyFont="1" applyFill="1" applyBorder="1">
      <alignment vertical="center"/>
    </xf>
    <xf numFmtId="6" fontId="32" fillId="0" borderId="42" xfId="3" applyFont="1" applyFill="1" applyBorder="1">
      <alignment vertical="center"/>
    </xf>
    <xf numFmtId="176" fontId="31" fillId="0" borderId="77" xfId="2" applyNumberFormat="1" applyFont="1" applyFill="1" applyBorder="1">
      <alignment vertical="center"/>
    </xf>
    <xf numFmtId="176" fontId="31" fillId="0" borderId="42" xfId="2" applyNumberFormat="1" applyFont="1" applyFill="1" applyBorder="1">
      <alignment vertical="center"/>
    </xf>
    <xf numFmtId="6" fontId="31" fillId="0" borderId="43" xfId="3" applyFont="1" applyFill="1" applyBorder="1">
      <alignment vertical="center"/>
    </xf>
    <xf numFmtId="176" fontId="4" fillId="0" borderId="77" xfId="2" applyNumberFormat="1" applyFont="1" applyFill="1" applyBorder="1">
      <alignment vertical="center"/>
    </xf>
    <xf numFmtId="176" fontId="4" fillId="0" borderId="42" xfId="2" applyNumberFormat="1" applyFont="1" applyFill="1" applyBorder="1">
      <alignment vertical="center"/>
    </xf>
    <xf numFmtId="6" fontId="4" fillId="0" borderId="77" xfId="3" applyFont="1" applyFill="1" applyBorder="1">
      <alignment vertical="center"/>
    </xf>
    <xf numFmtId="6" fontId="4" fillId="0" borderId="42" xfId="3" applyFont="1" applyFill="1" applyBorder="1">
      <alignment vertical="center"/>
    </xf>
    <xf numFmtId="6" fontId="32" fillId="0" borderId="63" xfId="3" applyFont="1" applyFill="1" applyBorder="1">
      <alignment vertical="center"/>
    </xf>
    <xf numFmtId="6" fontId="32" fillId="0" borderId="44" xfId="3" applyFont="1" applyFill="1" applyBorder="1">
      <alignment vertical="center"/>
    </xf>
    <xf numFmtId="38" fontId="4" fillId="0" borderId="77" xfId="1" applyFont="1" applyFill="1" applyBorder="1" applyAlignment="1">
      <alignment horizontal="center" vertical="center"/>
    </xf>
    <xf numFmtId="14" fontId="0" fillId="0" borderId="0" xfId="0" applyNumberFormat="1">
      <alignment vertical="center"/>
    </xf>
    <xf numFmtId="17" fontId="0" fillId="0" borderId="0" xfId="0" applyNumberFormat="1">
      <alignment vertical="center"/>
    </xf>
    <xf numFmtId="0" fontId="0" fillId="8" borderId="0" xfId="0" applyFill="1">
      <alignment vertical="center"/>
    </xf>
    <xf numFmtId="0" fontId="0" fillId="14" borderId="0" xfId="0" applyFill="1">
      <alignment vertical="center"/>
    </xf>
    <xf numFmtId="38" fontId="0" fillId="2" borderId="139" xfId="0" applyNumberFormat="1" applyFill="1" applyBorder="1" applyAlignment="1">
      <alignment horizontal="center" vertical="center"/>
    </xf>
    <xf numFmtId="38" fontId="0" fillId="2" borderId="140" xfId="0" applyNumberFormat="1" applyFill="1" applyBorder="1" applyAlignment="1">
      <alignment horizontal="center" vertical="center"/>
    </xf>
    <xf numFmtId="38" fontId="0" fillId="2" borderId="140" xfId="1" applyFont="1" applyFill="1" applyBorder="1" applyAlignment="1">
      <alignment horizontal="center" vertical="center"/>
    </xf>
    <xf numFmtId="191" fontId="0" fillId="2" borderId="141" xfId="2" applyNumberFormat="1" applyFont="1" applyFill="1" applyBorder="1" applyAlignment="1">
      <alignment horizontal="center" vertical="center"/>
    </xf>
    <xf numFmtId="0" fontId="0" fillId="2" borderId="78" xfId="0" applyFill="1" applyBorder="1">
      <alignment vertical="center"/>
    </xf>
    <xf numFmtId="0" fontId="0" fillId="2" borderId="83" xfId="0" applyFill="1" applyBorder="1">
      <alignment vertical="center"/>
    </xf>
    <xf numFmtId="0" fontId="52" fillId="15" borderId="0" xfId="0" applyFont="1" applyFill="1">
      <alignment vertical="center"/>
    </xf>
    <xf numFmtId="17" fontId="52" fillId="0" borderId="79" xfId="0" applyNumberFormat="1" applyFont="1" applyBorder="1" applyAlignment="1">
      <alignment horizontal="center" vertical="center"/>
    </xf>
    <xf numFmtId="17" fontId="52" fillId="11" borderId="79" xfId="0" applyNumberFormat="1" applyFont="1" applyFill="1" applyBorder="1" applyAlignment="1">
      <alignment horizontal="center" vertical="center"/>
    </xf>
    <xf numFmtId="0" fontId="52" fillId="0" borderId="0" xfId="0" applyFont="1">
      <alignment vertical="center"/>
    </xf>
    <xf numFmtId="0" fontId="52" fillId="0" borderId="133" xfId="0" applyFont="1" applyBorder="1" applyAlignment="1">
      <alignment horizontal="center" vertical="center"/>
    </xf>
    <xf numFmtId="0" fontId="52" fillId="0" borderId="134" xfId="0" applyFont="1" applyBorder="1" applyAlignment="1">
      <alignment horizontal="center" vertical="center"/>
    </xf>
    <xf numFmtId="0" fontId="52" fillId="0" borderId="135" xfId="0" applyFont="1" applyBorder="1" applyAlignment="1">
      <alignment horizontal="center" vertical="center"/>
    </xf>
    <xf numFmtId="0" fontId="52" fillId="8" borderId="60" xfId="0" applyFont="1" applyFill="1" applyBorder="1">
      <alignment vertical="center"/>
    </xf>
    <xf numFmtId="0" fontId="52" fillId="0" borderId="71" xfId="0" applyFont="1" applyBorder="1">
      <alignment vertical="center"/>
    </xf>
    <xf numFmtId="38" fontId="52" fillId="0" borderId="136" xfId="1" applyFont="1" applyBorder="1" applyAlignment="1">
      <alignment horizontal="center" vertical="center"/>
    </xf>
    <xf numFmtId="38" fontId="52" fillId="0" borderId="137" xfId="1" applyFont="1" applyBorder="1" applyAlignment="1">
      <alignment horizontal="center" vertical="center"/>
    </xf>
    <xf numFmtId="191" fontId="52" fillId="0" borderId="138" xfId="2" applyNumberFormat="1" applyFont="1" applyBorder="1" applyAlignment="1">
      <alignment horizontal="center" vertical="center"/>
    </xf>
    <xf numFmtId="0" fontId="52" fillId="0" borderId="79" xfId="0" applyFont="1" applyBorder="1">
      <alignment vertical="center"/>
    </xf>
    <xf numFmtId="38" fontId="52" fillId="0" borderId="139" xfId="1" applyFont="1" applyBorder="1" applyAlignment="1">
      <alignment horizontal="center" vertical="center"/>
    </xf>
    <xf numFmtId="38" fontId="52" fillId="0" borderId="140" xfId="1" applyFont="1" applyBorder="1" applyAlignment="1">
      <alignment horizontal="center" vertical="center"/>
    </xf>
    <xf numFmtId="191" fontId="52" fillId="0" borderId="141" xfId="2" applyNumberFormat="1" applyFont="1" applyBorder="1" applyAlignment="1">
      <alignment horizontal="center" vertical="center"/>
    </xf>
    <xf numFmtId="0" fontId="52" fillId="8" borderId="78" xfId="0" applyFont="1" applyFill="1" applyBorder="1">
      <alignment vertical="center"/>
    </xf>
    <xf numFmtId="0" fontId="52" fillId="8" borderId="83" xfId="0" applyFont="1" applyFill="1" applyBorder="1">
      <alignment vertical="center"/>
    </xf>
    <xf numFmtId="38" fontId="52" fillId="8" borderId="139" xfId="1" applyFont="1" applyFill="1" applyBorder="1" applyAlignment="1">
      <alignment horizontal="center" vertical="center"/>
    </xf>
    <xf numFmtId="38" fontId="52" fillId="8" borderId="140" xfId="1" applyFont="1" applyFill="1" applyBorder="1" applyAlignment="1">
      <alignment horizontal="center" vertical="center"/>
    </xf>
    <xf numFmtId="191" fontId="52" fillId="8" borderId="141" xfId="2" applyNumberFormat="1" applyFont="1" applyFill="1" applyBorder="1" applyAlignment="1">
      <alignment horizontal="center" vertical="center"/>
    </xf>
    <xf numFmtId="0" fontId="52" fillId="14" borderId="89" xfId="0" applyFont="1" applyFill="1" applyBorder="1">
      <alignment vertical="center"/>
    </xf>
    <xf numFmtId="0" fontId="52" fillId="14" borderId="60" xfId="0" applyFont="1" applyFill="1" applyBorder="1">
      <alignment vertical="center"/>
    </xf>
    <xf numFmtId="0" fontId="52" fillId="14" borderId="78" xfId="0" applyFont="1" applyFill="1" applyBorder="1">
      <alignment vertical="center"/>
    </xf>
    <xf numFmtId="0" fontId="52" fillId="14" borderId="83" xfId="0" applyFont="1" applyFill="1" applyBorder="1">
      <alignment vertical="center"/>
    </xf>
    <xf numFmtId="38" fontId="52" fillId="14" borderId="139" xfId="1" applyFont="1" applyFill="1" applyBorder="1" applyAlignment="1">
      <alignment horizontal="center" vertical="center"/>
    </xf>
    <xf numFmtId="38" fontId="52" fillId="14" borderId="140" xfId="1" applyFont="1" applyFill="1" applyBorder="1" applyAlignment="1">
      <alignment horizontal="center" vertical="center"/>
    </xf>
    <xf numFmtId="191" fontId="52" fillId="14" borderId="141" xfId="2" applyNumberFormat="1" applyFont="1" applyFill="1" applyBorder="1" applyAlignment="1">
      <alignment horizontal="center" vertical="center"/>
    </xf>
    <xf numFmtId="0" fontId="52" fillId="2" borderId="89" xfId="0" applyFont="1" applyFill="1" applyBorder="1">
      <alignment vertical="center"/>
    </xf>
    <xf numFmtId="38" fontId="52" fillId="0" borderId="139" xfId="0" applyNumberFormat="1" applyFont="1" applyBorder="1" applyAlignment="1">
      <alignment horizontal="center" vertical="center"/>
    </xf>
    <xf numFmtId="38" fontId="52" fillId="0" borderId="140" xfId="0" applyNumberFormat="1" applyFont="1" applyBorder="1" applyAlignment="1">
      <alignment horizontal="center" vertical="center"/>
    </xf>
    <xf numFmtId="0" fontId="52" fillId="2" borderId="60" xfId="0" applyFont="1" applyFill="1" applyBorder="1">
      <alignment vertical="center"/>
    </xf>
    <xf numFmtId="0" fontId="53" fillId="15" borderId="0" xfId="0" applyFont="1" applyFill="1">
      <alignment vertical="center"/>
    </xf>
    <xf numFmtId="40" fontId="24" fillId="0" borderId="77" xfId="1" applyNumberFormat="1" applyFont="1" applyBorder="1" applyAlignment="1">
      <alignment horizontal="center" vertical="center"/>
    </xf>
    <xf numFmtId="38" fontId="0" fillId="11" borderId="3" xfId="1" applyFont="1" applyFill="1" applyBorder="1" applyAlignment="1">
      <alignment horizontal="center" vertical="center"/>
    </xf>
    <xf numFmtId="38" fontId="0" fillId="11" borderId="2" xfId="1" applyFont="1" applyFill="1" applyBorder="1" applyAlignment="1">
      <alignment horizontal="center" vertical="center"/>
    </xf>
    <xf numFmtId="38" fontId="0" fillId="11" borderId="10" xfId="1" applyFont="1" applyFill="1" applyBorder="1" applyAlignment="1">
      <alignment horizontal="center" vertical="center"/>
    </xf>
    <xf numFmtId="38" fontId="0" fillId="11" borderId="12" xfId="1" applyFont="1" applyFill="1" applyBorder="1" applyAlignment="1">
      <alignment horizontal="center" vertical="center"/>
    </xf>
    <xf numFmtId="40" fontId="4" fillId="0" borderId="77" xfId="1" applyNumberFormat="1" applyFont="1" applyFill="1" applyBorder="1" applyAlignment="1">
      <alignment horizontal="center" vertical="center"/>
    </xf>
    <xf numFmtId="40" fontId="4" fillId="0" borderId="0" xfId="1" applyNumberFormat="1" applyFont="1" applyFill="1" applyBorder="1" applyAlignment="1">
      <alignment horizontal="center" vertical="center"/>
    </xf>
    <xf numFmtId="38" fontId="4" fillId="0" borderId="81" xfId="1" applyFont="1" applyFill="1" applyBorder="1" applyAlignment="1">
      <alignment horizontal="center" vertical="center"/>
    </xf>
    <xf numFmtId="182" fontId="18" fillId="4" borderId="41" xfId="1" applyNumberFormat="1" applyFont="1" applyFill="1" applyBorder="1" applyAlignment="1">
      <alignment horizontal="center" vertical="center"/>
    </xf>
    <xf numFmtId="38" fontId="0" fillId="6" borderId="142" xfId="1" applyFont="1" applyFill="1" applyBorder="1" applyAlignment="1">
      <alignment horizontal="center" vertical="center"/>
    </xf>
    <xf numFmtId="176" fontId="0" fillId="3" borderId="126" xfId="2" applyNumberFormat="1" applyFont="1" applyFill="1" applyBorder="1" applyAlignment="1">
      <alignment horizontal="center" vertical="center"/>
    </xf>
    <xf numFmtId="176" fontId="0" fillId="3" borderId="127" xfId="2" applyNumberFormat="1" applyFont="1" applyFill="1" applyBorder="1" applyAlignment="1">
      <alignment horizontal="center" vertical="center"/>
    </xf>
    <xf numFmtId="38" fontId="0" fillId="6" borderId="143" xfId="1" applyFont="1" applyFill="1" applyBorder="1" applyAlignment="1">
      <alignment horizontal="center" vertical="center"/>
    </xf>
    <xf numFmtId="176" fontId="0" fillId="3" borderId="144" xfId="2" applyNumberFormat="1" applyFont="1" applyFill="1" applyBorder="1" applyAlignment="1">
      <alignment horizontal="center" vertical="center"/>
    </xf>
    <xf numFmtId="182" fontId="18" fillId="4" borderId="56" xfId="1" applyNumberFormat="1" applyFont="1" applyFill="1" applyBorder="1" applyAlignment="1">
      <alignment horizontal="center" vertical="center"/>
    </xf>
    <xf numFmtId="0" fontId="52" fillId="0" borderId="79" xfId="0" applyFont="1" applyBorder="1" applyAlignment="1">
      <alignment horizontal="center" vertical="center"/>
    </xf>
    <xf numFmtId="0" fontId="52" fillId="0" borderId="75" xfId="0" applyFont="1" applyBorder="1" applyAlignment="1">
      <alignment horizontal="center" vertical="center"/>
    </xf>
    <xf numFmtId="0" fontId="52" fillId="0" borderId="80" xfId="0" applyFont="1" applyBorder="1" applyAlignment="1">
      <alignment horizontal="center" vertical="center"/>
    </xf>
    <xf numFmtId="0" fontId="52" fillId="0" borderId="98" xfId="0" applyFont="1" applyBorder="1" applyAlignment="1">
      <alignment horizontal="center" vertical="center"/>
    </xf>
    <xf numFmtId="0" fontId="52" fillId="0" borderId="132" xfId="0" applyFont="1" applyBorder="1" applyAlignment="1">
      <alignment horizontal="center" vertical="center"/>
    </xf>
    <xf numFmtId="0" fontId="6" fillId="0" borderId="75" xfId="0" applyFont="1" applyBorder="1" applyAlignment="1">
      <alignment horizontal="center" vertical="center"/>
    </xf>
    <xf numFmtId="0" fontId="6" fillId="0" borderId="76" xfId="0" applyFont="1" applyBorder="1" applyAlignment="1">
      <alignment horizontal="center" vertical="center"/>
    </xf>
    <xf numFmtId="0" fontId="6" fillId="0" borderId="77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78" xfId="0" applyFont="1" applyBorder="1" applyAlignment="1">
      <alignment horizontal="center" vertical="center"/>
    </xf>
    <xf numFmtId="0" fontId="6" fillId="0" borderId="72" xfId="0" applyFont="1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0" fillId="0" borderId="71" xfId="0" applyBorder="1" applyAlignment="1">
      <alignment horizontal="center" vertical="center"/>
    </xf>
    <xf numFmtId="0" fontId="0" fillId="0" borderId="89" xfId="0" applyBorder="1" applyAlignment="1">
      <alignment horizontal="center" vertical="center"/>
    </xf>
    <xf numFmtId="0" fontId="3" fillId="2" borderId="79" xfId="0" applyFont="1" applyFill="1" applyBorder="1" applyAlignment="1">
      <alignment horizontal="center" vertical="center"/>
    </xf>
    <xf numFmtId="38" fontId="3" fillId="0" borderId="79" xfId="0" applyNumberFormat="1" applyFont="1" applyBorder="1" applyAlignment="1">
      <alignment horizontal="center" vertical="center"/>
    </xf>
    <xf numFmtId="0" fontId="3" fillId="5" borderId="79" xfId="0" applyFont="1" applyFill="1" applyBorder="1" applyAlignment="1">
      <alignment horizontal="center" vertical="center"/>
    </xf>
    <xf numFmtId="176" fontId="3" fillId="12" borderId="79" xfId="2" applyNumberFormat="1" applyFont="1" applyFill="1" applyBorder="1" applyAlignment="1">
      <alignment horizontal="center" vertical="center"/>
    </xf>
    <xf numFmtId="38" fontId="0" fillId="0" borderId="7" xfId="1" applyFont="1" applyBorder="1" applyAlignment="1">
      <alignment horizontal="center" vertical="center"/>
    </xf>
    <xf numFmtId="38" fontId="0" fillId="0" borderId="13" xfId="1" applyFont="1" applyBorder="1" applyAlignment="1">
      <alignment horizontal="center" vertical="center"/>
    </xf>
    <xf numFmtId="0" fontId="8" fillId="4" borderId="86" xfId="0" applyFont="1" applyFill="1" applyBorder="1" applyAlignment="1">
      <alignment horizontal="center" vertical="center"/>
    </xf>
    <xf numFmtId="0" fontId="8" fillId="4" borderId="87" xfId="0" applyFont="1" applyFill="1" applyBorder="1" applyAlignment="1">
      <alignment horizontal="center" vertical="center"/>
    </xf>
    <xf numFmtId="0" fontId="19" fillId="0" borderId="7" xfId="0" applyFont="1" applyBorder="1" applyAlignment="1">
      <alignment horizontal="center" vertical="center" wrapText="1"/>
    </xf>
    <xf numFmtId="0" fontId="19" fillId="0" borderId="9" xfId="0" applyFont="1" applyBorder="1" applyAlignment="1">
      <alignment horizontal="center" vertical="center" wrapText="1"/>
    </xf>
    <xf numFmtId="38" fontId="0" fillId="0" borderId="11" xfId="1" applyFont="1" applyBorder="1" applyAlignment="1">
      <alignment horizontal="center" vertical="center"/>
    </xf>
    <xf numFmtId="38" fontId="10" fillId="4" borderId="57" xfId="1" applyFont="1" applyFill="1" applyBorder="1" applyAlignment="1">
      <alignment horizontal="center" vertical="center"/>
    </xf>
    <xf numFmtId="38" fontId="10" fillId="4" borderId="56" xfId="1" applyFont="1" applyFill="1" applyBorder="1" applyAlignment="1">
      <alignment horizontal="center" vertical="center"/>
    </xf>
    <xf numFmtId="38" fontId="10" fillId="4" borderId="6" xfId="1" applyFont="1" applyFill="1" applyBorder="1" applyAlignment="1">
      <alignment horizontal="center" vertical="center"/>
    </xf>
    <xf numFmtId="0" fontId="8" fillId="4" borderId="58" xfId="0" applyFont="1" applyFill="1" applyBorder="1" applyAlignment="1">
      <alignment horizontal="center" vertical="center"/>
    </xf>
    <xf numFmtId="0" fontId="8" fillId="4" borderId="59" xfId="0" applyFont="1" applyFill="1" applyBorder="1" applyAlignment="1">
      <alignment horizontal="center" vertical="center"/>
    </xf>
    <xf numFmtId="0" fontId="8" fillId="4" borderId="68" xfId="0" applyFont="1" applyFill="1" applyBorder="1" applyAlignment="1">
      <alignment horizontal="center" vertical="center"/>
    </xf>
    <xf numFmtId="0" fontId="5" fillId="0" borderId="66" xfId="0" applyFont="1" applyBorder="1" applyAlignment="1">
      <alignment horizontal="center" vertical="center"/>
    </xf>
    <xf numFmtId="0" fontId="5" fillId="0" borderId="67" xfId="0" applyFont="1" applyBorder="1" applyAlignment="1">
      <alignment horizontal="center" vertical="center"/>
    </xf>
    <xf numFmtId="0" fontId="5" fillId="0" borderId="69" xfId="0" applyFont="1" applyBorder="1" applyAlignment="1">
      <alignment horizontal="center" vertical="center"/>
    </xf>
    <xf numFmtId="0" fontId="8" fillId="4" borderId="5" xfId="0" applyFont="1" applyFill="1" applyBorder="1" applyAlignment="1">
      <alignment horizontal="center" vertical="center"/>
    </xf>
    <xf numFmtId="0" fontId="8" fillId="4" borderId="56" xfId="0" applyFont="1" applyFill="1" applyBorder="1" applyAlignment="1">
      <alignment horizontal="center" vertical="center"/>
    </xf>
    <xf numFmtId="0" fontId="8" fillId="4" borderId="6" xfId="0" applyFont="1" applyFill="1" applyBorder="1" applyAlignment="1">
      <alignment horizontal="center" vertical="center"/>
    </xf>
    <xf numFmtId="38" fontId="8" fillId="4" borderId="48" xfId="1" applyFont="1" applyFill="1" applyBorder="1" applyAlignment="1">
      <alignment horizontal="center" vertical="center"/>
    </xf>
    <xf numFmtId="38" fontId="8" fillId="4" borderId="53" xfId="1" applyFont="1" applyFill="1" applyBorder="1" applyAlignment="1">
      <alignment horizontal="center" vertical="center"/>
    </xf>
    <xf numFmtId="38" fontId="8" fillId="4" borderId="41" xfId="1" applyFont="1" applyFill="1" applyBorder="1" applyAlignment="1">
      <alignment horizontal="center" vertical="center"/>
    </xf>
    <xf numFmtId="38" fontId="8" fillId="4" borderId="47" xfId="1" applyFont="1" applyFill="1" applyBorder="1" applyAlignment="1">
      <alignment horizontal="center" vertical="center"/>
    </xf>
    <xf numFmtId="0" fontId="10" fillId="4" borderId="24" xfId="0" applyFont="1" applyFill="1" applyBorder="1" applyAlignment="1">
      <alignment horizontal="center" vertical="center"/>
    </xf>
    <xf numFmtId="0" fontId="10" fillId="4" borderId="65" xfId="0" applyFont="1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42" xfId="0" applyBorder="1" applyAlignment="1">
      <alignment horizontal="center" vertical="center" wrapText="1"/>
    </xf>
    <xf numFmtId="0" fontId="0" fillId="0" borderId="42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0" borderId="9" xfId="0" applyBorder="1" applyAlignment="1">
      <alignment horizontal="center" vertical="center" wrapText="1"/>
    </xf>
    <xf numFmtId="38" fontId="9" fillId="4" borderId="57" xfId="1" applyFont="1" applyFill="1" applyBorder="1" applyAlignment="1">
      <alignment horizontal="center" vertical="center"/>
    </xf>
    <xf numFmtId="38" fontId="9" fillId="4" borderId="56" xfId="1" applyFont="1" applyFill="1" applyBorder="1" applyAlignment="1">
      <alignment horizontal="center" vertical="center"/>
    </xf>
    <xf numFmtId="38" fontId="9" fillId="4" borderId="6" xfId="1" applyFont="1" applyFill="1" applyBorder="1" applyAlignment="1">
      <alignment horizontal="center" vertical="center"/>
    </xf>
    <xf numFmtId="0" fontId="5" fillId="0" borderId="40" xfId="0" applyFont="1" applyBorder="1" applyAlignment="1">
      <alignment horizontal="left" vertical="center" wrapText="1" indent="1"/>
    </xf>
    <xf numFmtId="0" fontId="5" fillId="0" borderId="46" xfId="0" applyFont="1" applyBorder="1" applyAlignment="1">
      <alignment horizontal="left" vertical="center" wrapText="1" indent="1"/>
    </xf>
    <xf numFmtId="0" fontId="5" fillId="0" borderId="41" xfId="0" applyFont="1" applyBorder="1" applyAlignment="1">
      <alignment horizontal="left" vertical="center" wrapText="1" indent="1"/>
    </xf>
    <xf numFmtId="0" fontId="5" fillId="0" borderId="47" xfId="0" applyFont="1" applyBorder="1" applyAlignment="1">
      <alignment horizontal="left" vertical="center" wrapText="1" indent="1"/>
    </xf>
    <xf numFmtId="38" fontId="9" fillId="4" borderId="5" xfId="1" applyFont="1" applyFill="1" applyBorder="1" applyAlignment="1">
      <alignment horizontal="center" vertical="center"/>
    </xf>
    <xf numFmtId="0" fontId="6" fillId="0" borderId="54" xfId="0" applyFont="1" applyBorder="1" applyAlignment="1">
      <alignment horizontal="center" vertical="center"/>
    </xf>
    <xf numFmtId="0" fontId="6" fillId="0" borderId="25" xfId="0" applyFont="1" applyBorder="1" applyAlignment="1">
      <alignment horizontal="center" vertical="center"/>
    </xf>
    <xf numFmtId="0" fontId="6" fillId="0" borderId="26" xfId="0" applyFont="1" applyBorder="1" applyAlignment="1">
      <alignment horizontal="center" vertical="center"/>
    </xf>
    <xf numFmtId="0" fontId="0" fillId="5" borderId="45" xfId="0" applyFill="1" applyBorder="1" applyAlignment="1">
      <alignment horizontal="center" vertical="center"/>
    </xf>
    <xf numFmtId="0" fontId="8" fillId="4" borderId="48" xfId="0" applyFont="1" applyFill="1" applyBorder="1" applyAlignment="1">
      <alignment horizontal="center" vertical="center" wrapText="1"/>
    </xf>
    <xf numFmtId="0" fontId="8" fillId="4" borderId="53" xfId="0" applyFont="1" applyFill="1" applyBorder="1" applyAlignment="1">
      <alignment horizontal="center" vertical="center"/>
    </xf>
    <xf numFmtId="0" fontId="8" fillId="4" borderId="41" xfId="0" applyFont="1" applyFill="1" applyBorder="1" applyAlignment="1">
      <alignment horizontal="center" vertical="center"/>
    </xf>
    <xf numFmtId="0" fontId="8" fillId="4" borderId="47" xfId="0" applyFont="1" applyFill="1" applyBorder="1" applyAlignment="1">
      <alignment horizontal="center" vertical="center"/>
    </xf>
    <xf numFmtId="0" fontId="20" fillId="0" borderId="7" xfId="0" applyFont="1" applyBorder="1" applyAlignment="1">
      <alignment horizontal="center" vertical="center" wrapText="1"/>
    </xf>
    <xf numFmtId="0" fontId="20" fillId="0" borderId="9" xfId="0" applyFont="1" applyBorder="1" applyAlignment="1">
      <alignment horizontal="center" vertical="center" wrapText="1"/>
    </xf>
    <xf numFmtId="38" fontId="18" fillId="4" borderId="5" xfId="1" applyFont="1" applyFill="1" applyBorder="1" applyAlignment="1">
      <alignment horizontal="center" vertical="center"/>
    </xf>
    <xf numFmtId="38" fontId="18" fillId="4" borderId="56" xfId="1" applyFont="1" applyFill="1" applyBorder="1" applyAlignment="1">
      <alignment horizontal="center" vertical="center"/>
    </xf>
    <xf numFmtId="38" fontId="18" fillId="4" borderId="6" xfId="1" applyFont="1" applyFill="1" applyBorder="1" applyAlignment="1">
      <alignment horizontal="center" vertical="center"/>
    </xf>
    <xf numFmtId="38" fontId="18" fillId="4" borderId="57" xfId="1" applyFont="1" applyFill="1" applyBorder="1" applyAlignment="1">
      <alignment horizontal="center" vertical="center"/>
    </xf>
    <xf numFmtId="38" fontId="18" fillId="4" borderId="88" xfId="1" applyFont="1" applyFill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5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21" fillId="0" borderId="0" xfId="0" applyFont="1" applyAlignment="1">
      <alignment horizontal="left"/>
    </xf>
    <xf numFmtId="38" fontId="0" fillId="0" borderId="9" xfId="1" applyFont="1" applyBorder="1" applyAlignment="1">
      <alignment horizontal="center" vertical="center"/>
    </xf>
    <xf numFmtId="0" fontId="0" fillId="0" borderId="131" xfId="0" applyBorder="1" applyAlignment="1">
      <alignment horizontal="center" vertical="center" wrapText="1"/>
    </xf>
    <xf numFmtId="0" fontId="0" fillId="0" borderId="44" xfId="0" applyBorder="1" applyAlignment="1">
      <alignment horizontal="center" vertical="center" wrapText="1"/>
    </xf>
    <xf numFmtId="6" fontId="3" fillId="0" borderId="79" xfId="0" applyNumberFormat="1" applyFont="1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189" fontId="3" fillId="0" borderId="79" xfId="0" applyNumberFormat="1" applyFont="1" applyBorder="1" applyAlignment="1">
      <alignment horizontal="center" vertical="center"/>
    </xf>
  </cellXfs>
  <cellStyles count="6">
    <cellStyle name="パーセント" xfId="2" builtinId="5"/>
    <cellStyle name="桁区切り" xfId="1" builtinId="6"/>
    <cellStyle name="桁区切り 2" xfId="5" xr:uid="{377AEAC9-EB3F-434F-B78D-88E8B0141465}"/>
    <cellStyle name="通貨" xfId="3" builtinId="7"/>
    <cellStyle name="標準" xfId="0" builtinId="0"/>
    <cellStyle name="標準 2" xfId="4" xr:uid="{F522AD45-DBFF-4888-B8B2-A3594ABC57F1}"/>
  </cellStyles>
  <dxfs count="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C0E6F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国内</a:t>
            </a:r>
            <a:r>
              <a:rPr lang="ja-JP" altLang="en-US" baseline="0"/>
              <a:t> </a:t>
            </a:r>
            <a:r>
              <a:rPr lang="en-US" altLang="ja-JP" baseline="0"/>
              <a:t>- </a:t>
            </a:r>
            <a:r>
              <a:rPr lang="ja-JP" altLang="en-US"/>
              <a:t>売上累積進捗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月次進捗!$T$14:$AE$14</c:f>
              <c:numCache>
                <c:formatCode>yyyy"年"m"月";@</c:formatCode>
                <c:ptCount val="12"/>
                <c:pt idx="0">
                  <c:v>45444</c:v>
                </c:pt>
                <c:pt idx="1">
                  <c:v>45474</c:v>
                </c:pt>
                <c:pt idx="2">
                  <c:v>45505</c:v>
                </c:pt>
                <c:pt idx="3">
                  <c:v>45536</c:v>
                </c:pt>
                <c:pt idx="4">
                  <c:v>45566</c:v>
                </c:pt>
                <c:pt idx="5">
                  <c:v>45597</c:v>
                </c:pt>
                <c:pt idx="6">
                  <c:v>45627</c:v>
                </c:pt>
                <c:pt idx="7">
                  <c:v>45658</c:v>
                </c:pt>
                <c:pt idx="8">
                  <c:v>45689</c:v>
                </c:pt>
                <c:pt idx="9">
                  <c:v>45717</c:v>
                </c:pt>
                <c:pt idx="10">
                  <c:v>45748</c:v>
                </c:pt>
                <c:pt idx="11">
                  <c:v>45778</c:v>
                </c:pt>
              </c:numCache>
            </c:numRef>
          </c:cat>
          <c:val>
            <c:numRef>
              <c:f>月次進捗!$T$16:$AE$16</c:f>
              <c:numCache>
                <c:formatCode>#,##0_);[Red]\(#,##0\)</c:formatCode>
                <c:ptCount val="12"/>
                <c:pt idx="0">
                  <c:v>11720</c:v>
                </c:pt>
                <c:pt idx="1">
                  <c:v>26910</c:v>
                </c:pt>
                <c:pt idx="2">
                  <c:v>38880</c:v>
                </c:pt>
                <c:pt idx="3">
                  <c:v>51830</c:v>
                </c:pt>
                <c:pt idx="4">
                  <c:v>70060</c:v>
                </c:pt>
                <c:pt idx="5">
                  <c:v>83020</c:v>
                </c:pt>
                <c:pt idx="6">
                  <c:v>94090</c:v>
                </c:pt>
                <c:pt idx="7">
                  <c:v>106390</c:v>
                </c:pt>
                <c:pt idx="8">
                  <c:v>115400</c:v>
                </c:pt>
                <c:pt idx="9">
                  <c:v>133250</c:v>
                </c:pt>
                <c:pt idx="10">
                  <c:v>145110</c:v>
                </c:pt>
                <c:pt idx="11">
                  <c:v>160000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4E-4552-9CAF-CBC98378D426}"/>
            </c:ext>
          </c:extLst>
        </c:ser>
        <c:ser>
          <c:idx val="0"/>
          <c:order val="1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月次進捗!$T$14:$AE$14</c:f>
              <c:numCache>
                <c:formatCode>yyyy"年"m"月";@</c:formatCode>
                <c:ptCount val="12"/>
                <c:pt idx="0">
                  <c:v>45444</c:v>
                </c:pt>
                <c:pt idx="1">
                  <c:v>45474</c:v>
                </c:pt>
                <c:pt idx="2">
                  <c:v>45505</c:v>
                </c:pt>
                <c:pt idx="3">
                  <c:v>45536</c:v>
                </c:pt>
                <c:pt idx="4">
                  <c:v>45566</c:v>
                </c:pt>
                <c:pt idx="5">
                  <c:v>45597</c:v>
                </c:pt>
                <c:pt idx="6">
                  <c:v>45627</c:v>
                </c:pt>
                <c:pt idx="7">
                  <c:v>45658</c:v>
                </c:pt>
                <c:pt idx="8">
                  <c:v>45689</c:v>
                </c:pt>
                <c:pt idx="9">
                  <c:v>45717</c:v>
                </c:pt>
                <c:pt idx="10">
                  <c:v>45748</c:v>
                </c:pt>
                <c:pt idx="11">
                  <c:v>45778</c:v>
                </c:pt>
              </c:numCache>
            </c:numRef>
          </c:cat>
          <c:val>
            <c:numRef>
              <c:f>月次進捗!$T$18:$AE$18</c:f>
              <c:numCache>
                <c:formatCode>#,##0_);[Red]\(#,##0\)</c:formatCode>
                <c:ptCount val="12"/>
                <c:pt idx="0">
                  <c:v>16256</c:v>
                </c:pt>
                <c:pt idx="1">
                  <c:v>26717.501</c:v>
                </c:pt>
                <c:pt idx="2">
                  <c:v>35373.501000000004</c:v>
                </c:pt>
                <c:pt idx="3">
                  <c:v>48859.501000000004</c:v>
                </c:pt>
                <c:pt idx="4">
                  <c:v>66776.501000000004</c:v>
                </c:pt>
                <c:pt idx="5">
                  <c:v>76770.501000000004</c:v>
                </c:pt>
                <c:pt idx="6">
                  <c:v>86520.501000000004</c:v>
                </c:pt>
                <c:pt idx="7">
                  <c:v>99421.501000000004</c:v>
                </c:pt>
                <c:pt idx="8">
                  <c:v>111849.18862500001</c:v>
                </c:pt>
                <c:pt idx="9">
                  <c:v>124276.87625000002</c:v>
                </c:pt>
                <c:pt idx="10">
                  <c:v>136704.56387500002</c:v>
                </c:pt>
                <c:pt idx="11">
                  <c:v>149132.25150000001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04E-4552-9CAF-CBC98378D4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02415712"/>
        <c:axId val="902420392"/>
      </c:barChart>
      <c:dateAx>
        <c:axId val="902415712"/>
        <c:scaling>
          <c:orientation val="minMax"/>
        </c:scaling>
        <c:delete val="0"/>
        <c:axPos val="b"/>
        <c:numFmt formatCode="yyyy&quot;年&quot;m&quot;月&quot;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02420392"/>
        <c:crosses val="autoZero"/>
        <c:auto val="1"/>
        <c:lblOffset val="100"/>
        <c:baseTimeUnit val="months"/>
      </c:dateAx>
      <c:valAx>
        <c:axId val="902420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02415712"/>
        <c:crosses val="autoZero"/>
        <c:crossBetween val="between"/>
      </c:valAx>
    </c:plotArea>
    <c:plotVisOnly val="1"/>
    <c:dispBlanksAs val="gap"/>
    <c:showDLblsOverMax val="0"/>
    <c:extLst/>
  </c:chart>
  <c:spPr>
    <a:ln>
      <a:noFill/>
    </a:ln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貿易 </a:t>
            </a:r>
            <a:r>
              <a:rPr lang="en-US" altLang="ja-JP"/>
              <a:t>- </a:t>
            </a:r>
            <a:r>
              <a:rPr lang="ja-JP" altLang="en-US"/>
              <a:t>売上累積進捗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月次進捗!$T$14:$AE$14</c:f>
              <c:numCache>
                <c:formatCode>yyyy"年"m"月";@</c:formatCode>
                <c:ptCount val="12"/>
                <c:pt idx="0">
                  <c:v>45444</c:v>
                </c:pt>
                <c:pt idx="1">
                  <c:v>45474</c:v>
                </c:pt>
                <c:pt idx="2">
                  <c:v>45505</c:v>
                </c:pt>
                <c:pt idx="3">
                  <c:v>45536</c:v>
                </c:pt>
                <c:pt idx="4">
                  <c:v>45566</c:v>
                </c:pt>
                <c:pt idx="5">
                  <c:v>45597</c:v>
                </c:pt>
                <c:pt idx="6">
                  <c:v>45627</c:v>
                </c:pt>
                <c:pt idx="7">
                  <c:v>45658</c:v>
                </c:pt>
                <c:pt idx="8">
                  <c:v>45689</c:v>
                </c:pt>
                <c:pt idx="9">
                  <c:v>45717</c:v>
                </c:pt>
                <c:pt idx="10">
                  <c:v>45748</c:v>
                </c:pt>
                <c:pt idx="11">
                  <c:v>45778</c:v>
                </c:pt>
              </c:numCache>
            </c:numRef>
          </c:cat>
          <c:val>
            <c:numRef>
              <c:f>月次進捗!$T$39:$AE$39</c:f>
              <c:numCache>
                <c:formatCode>#,##0_);[Red]\(#,##0\)</c:formatCode>
                <c:ptCount val="12"/>
                <c:pt idx="0">
                  <c:v>25203.333333333332</c:v>
                </c:pt>
                <c:pt idx="1">
                  <c:v>62926.666666666672</c:v>
                </c:pt>
                <c:pt idx="2">
                  <c:v>94330</c:v>
                </c:pt>
                <c:pt idx="3">
                  <c:v>130423.33333333334</c:v>
                </c:pt>
                <c:pt idx="4">
                  <c:v>164756.66666666669</c:v>
                </c:pt>
                <c:pt idx="5">
                  <c:v>210710.00000000003</c:v>
                </c:pt>
                <c:pt idx="6">
                  <c:v>247143.33333333337</c:v>
                </c:pt>
                <c:pt idx="7">
                  <c:v>286186.66666666669</c:v>
                </c:pt>
                <c:pt idx="8">
                  <c:v>329570</c:v>
                </c:pt>
                <c:pt idx="9">
                  <c:v>380893.33333333331</c:v>
                </c:pt>
                <c:pt idx="10">
                  <c:v>425706.66666666663</c:v>
                </c:pt>
                <c:pt idx="11">
                  <c:v>507230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3B-416C-BF97-AA1E302414F8}"/>
            </c:ext>
          </c:extLst>
        </c:ser>
        <c:ser>
          <c:idx val="0"/>
          <c:order val="1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月次進捗!$T$14:$AE$14</c:f>
              <c:numCache>
                <c:formatCode>yyyy"年"m"月";@</c:formatCode>
                <c:ptCount val="12"/>
                <c:pt idx="0">
                  <c:v>45444</c:v>
                </c:pt>
                <c:pt idx="1">
                  <c:v>45474</c:v>
                </c:pt>
                <c:pt idx="2">
                  <c:v>45505</c:v>
                </c:pt>
                <c:pt idx="3">
                  <c:v>45536</c:v>
                </c:pt>
                <c:pt idx="4">
                  <c:v>45566</c:v>
                </c:pt>
                <c:pt idx="5">
                  <c:v>45597</c:v>
                </c:pt>
                <c:pt idx="6">
                  <c:v>45627</c:v>
                </c:pt>
                <c:pt idx="7">
                  <c:v>45658</c:v>
                </c:pt>
                <c:pt idx="8">
                  <c:v>45689</c:v>
                </c:pt>
                <c:pt idx="9">
                  <c:v>45717</c:v>
                </c:pt>
                <c:pt idx="10">
                  <c:v>45748</c:v>
                </c:pt>
                <c:pt idx="11">
                  <c:v>45778</c:v>
                </c:pt>
              </c:numCache>
            </c:numRef>
          </c:cat>
          <c:val>
            <c:numRef>
              <c:f>月次進捗!$T$41:$AE$41</c:f>
              <c:numCache>
                <c:formatCode>#,##0_);[Red]\(#,##0\)</c:formatCode>
                <c:ptCount val="12"/>
                <c:pt idx="0">
                  <c:v>26422.9660711</c:v>
                </c:pt>
                <c:pt idx="1">
                  <c:v>57724.080992100004</c:v>
                </c:pt>
                <c:pt idx="2">
                  <c:v>80026.951163400008</c:v>
                </c:pt>
                <c:pt idx="3">
                  <c:v>115406.54006590002</c:v>
                </c:pt>
                <c:pt idx="4">
                  <c:v>153773.32946790001</c:v>
                </c:pt>
                <c:pt idx="5">
                  <c:v>183800.1512129</c:v>
                </c:pt>
                <c:pt idx="6">
                  <c:v>235270.42673480001</c:v>
                </c:pt>
                <c:pt idx="7">
                  <c:v>254765.96318680001</c:v>
                </c:pt>
                <c:pt idx="8">
                  <c:v>286395.68577710004</c:v>
                </c:pt>
                <c:pt idx="9">
                  <c:v>322776.77139124309</c:v>
                </c:pt>
                <c:pt idx="10">
                  <c:v>362394.85700538615</c:v>
                </c:pt>
                <c:pt idx="11">
                  <c:v>420508.58587839169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3B-416C-BF97-AA1E302414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64850096"/>
        <c:axId val="564849376"/>
      </c:barChart>
      <c:dateAx>
        <c:axId val="564850096"/>
        <c:scaling>
          <c:orientation val="minMax"/>
        </c:scaling>
        <c:delete val="0"/>
        <c:axPos val="b"/>
        <c:numFmt formatCode="yyyy&quot;年&quot;m&quot;月&quot;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64849376"/>
        <c:crosses val="autoZero"/>
        <c:auto val="1"/>
        <c:lblOffset val="100"/>
        <c:baseTimeUnit val="months"/>
      </c:dateAx>
      <c:valAx>
        <c:axId val="564849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64850096"/>
        <c:crosses val="autoZero"/>
        <c:crossBetween val="between"/>
      </c:valAx>
    </c:plotArea>
    <c:plotVisOnly val="1"/>
    <c:dispBlanksAs val="gap"/>
    <c:showDLblsOverMax val="0"/>
    <c:extLst/>
  </c:chart>
  <c:spPr>
    <a:ln>
      <a:noFill/>
    </a:ln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18</xdr:row>
      <xdr:rowOff>0</xdr:rowOff>
    </xdr:from>
    <xdr:to>
      <xdr:col>31</xdr:col>
      <xdr:colOff>27215</xdr:colOff>
      <xdr:row>32</xdr:row>
      <xdr:rowOff>213632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866A41C3-CBFC-438B-9E9A-B7C07BE5E9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0</xdr:colOff>
      <xdr:row>41</xdr:row>
      <xdr:rowOff>0</xdr:rowOff>
    </xdr:from>
    <xdr:to>
      <xdr:col>31</xdr:col>
      <xdr:colOff>13608</xdr:colOff>
      <xdr:row>57</xdr:row>
      <xdr:rowOff>204107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C63F837A-9743-4A5B-BBB8-A03F93ADA6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76200</xdr:rowOff>
        </xdr:from>
        <xdr:to>
          <xdr:col>1</xdr:col>
          <xdr:colOff>660400</xdr:colOff>
          <xdr:row>1</xdr:row>
          <xdr:rowOff>152400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1A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為替情報更新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196AA5-0D6B-49C4-B401-9FECBC5ACD8F}">
  <sheetPr codeName="Sheet21">
    <pageSetUpPr fitToPage="1"/>
  </sheetPr>
  <dimension ref="A1:K82"/>
  <sheetViews>
    <sheetView view="pageBreakPreview" zoomScaleNormal="85" zoomScaleSheetLayoutView="100" workbookViewId="0">
      <pane xSplit="1" ySplit="4" topLeftCell="F17" activePane="bottomRight" state="frozen"/>
      <selection pane="topRight" activeCell="B1" sqref="B1"/>
      <selection pane="bottomLeft" activeCell="A5" sqref="A5"/>
      <selection pane="bottomRight" activeCell="L23" sqref="L23"/>
    </sheetView>
  </sheetViews>
  <sheetFormatPr defaultColWidth="9" defaultRowHeight="18"/>
  <cols>
    <col min="1" max="9" width="26.25" style="214" customWidth="1"/>
    <col min="10" max="11" width="11.75" style="214" bestFit="1" customWidth="1"/>
    <col min="12" max="16384" width="9" style="214"/>
  </cols>
  <sheetData>
    <row r="1" spans="1:9">
      <c r="A1" s="161"/>
      <c r="B1" s="161"/>
      <c r="C1" s="161"/>
      <c r="D1" s="161"/>
      <c r="E1" s="161"/>
      <c r="F1" s="161"/>
      <c r="G1" s="356"/>
      <c r="H1" s="356"/>
      <c r="I1" s="356"/>
    </row>
    <row r="2" spans="1:9">
      <c r="A2" s="161"/>
      <c r="B2" s="161" t="s">
        <v>268</v>
      </c>
      <c r="C2" s="161" t="s">
        <v>269</v>
      </c>
      <c r="D2" s="161" t="s">
        <v>270</v>
      </c>
      <c r="E2" s="161" t="s">
        <v>271</v>
      </c>
      <c r="F2" s="161" t="s">
        <v>272</v>
      </c>
      <c r="G2" s="356" t="s">
        <v>273</v>
      </c>
      <c r="H2" s="356" t="s">
        <v>274</v>
      </c>
      <c r="I2" s="356" t="s">
        <v>582</v>
      </c>
    </row>
    <row r="3" spans="1:9" ht="18.5" thickBot="1">
      <c r="A3" s="161"/>
      <c r="B3" s="357" t="s">
        <v>275</v>
      </c>
      <c r="C3" s="357" t="s">
        <v>276</v>
      </c>
      <c r="D3" s="357" t="s">
        <v>277</v>
      </c>
      <c r="E3" s="357" t="s">
        <v>278</v>
      </c>
      <c r="F3" s="357" t="s">
        <v>279</v>
      </c>
      <c r="G3" s="358" t="s">
        <v>280</v>
      </c>
      <c r="H3" s="358" t="s">
        <v>266</v>
      </c>
      <c r="I3" s="358" t="s">
        <v>583</v>
      </c>
    </row>
    <row r="4" spans="1:9">
      <c r="A4" s="359" t="s">
        <v>241</v>
      </c>
      <c r="B4" s="360">
        <v>43251</v>
      </c>
      <c r="C4" s="361">
        <v>43616</v>
      </c>
      <c r="D4" s="361">
        <v>43982</v>
      </c>
      <c r="E4" s="361">
        <v>44347</v>
      </c>
      <c r="F4" s="360">
        <v>44712</v>
      </c>
      <c r="G4" s="360">
        <v>45077</v>
      </c>
      <c r="H4" s="360">
        <v>45443</v>
      </c>
      <c r="I4" s="362">
        <v>45808</v>
      </c>
    </row>
    <row r="5" spans="1:9">
      <c r="A5" s="363" t="s">
        <v>281</v>
      </c>
      <c r="B5" s="364"/>
      <c r="C5" s="365"/>
      <c r="D5" s="365"/>
      <c r="E5" s="365"/>
      <c r="F5" s="364"/>
      <c r="G5" s="366"/>
      <c r="H5" s="366"/>
      <c r="I5" s="627"/>
    </row>
    <row r="6" spans="1:9">
      <c r="A6" s="367" t="s">
        <v>267</v>
      </c>
      <c r="B6" s="368">
        <v>715086357</v>
      </c>
      <c r="C6" s="369">
        <v>695185565</v>
      </c>
      <c r="D6" s="369">
        <v>822558632</v>
      </c>
      <c r="E6" s="369">
        <v>1967813233</v>
      </c>
      <c r="F6" s="368">
        <v>1196426121</v>
      </c>
      <c r="G6" s="366">
        <v>687613008</v>
      </c>
      <c r="H6" s="366">
        <v>567749521</v>
      </c>
      <c r="I6" s="627">
        <v>610533328</v>
      </c>
    </row>
    <row r="7" spans="1:9">
      <c r="A7" s="367" t="s">
        <v>282</v>
      </c>
      <c r="B7" s="368">
        <v>-928448</v>
      </c>
      <c r="C7" s="369">
        <v>-955205</v>
      </c>
      <c r="D7" s="369">
        <v>-1406405</v>
      </c>
      <c r="E7" s="369">
        <v>-1379957</v>
      </c>
      <c r="F7" s="368">
        <v>-1523961</v>
      </c>
      <c r="G7" s="366">
        <v>-1721529</v>
      </c>
      <c r="H7" s="366">
        <v>-1385522</v>
      </c>
      <c r="I7" s="627">
        <v>-1141478</v>
      </c>
    </row>
    <row r="8" spans="1:9">
      <c r="A8" s="367" t="s">
        <v>283</v>
      </c>
      <c r="B8" s="368">
        <v>4229600</v>
      </c>
      <c r="C8" s="369">
        <v>3487052</v>
      </c>
      <c r="D8" s="369">
        <v>2166600</v>
      </c>
      <c r="E8" s="369">
        <v>1102100</v>
      </c>
      <c r="F8" s="368">
        <v>2557471</v>
      </c>
      <c r="G8" s="366">
        <v>2660600</v>
      </c>
      <c r="H8" s="366">
        <v>6036400</v>
      </c>
      <c r="I8" s="627">
        <v>5985117</v>
      </c>
    </row>
    <row r="9" spans="1:9">
      <c r="A9" s="367"/>
      <c r="B9" s="370">
        <f t="shared" ref="B9:F9" si="0">SUM(B6:B8)</f>
        <v>718387509</v>
      </c>
      <c r="C9" s="371">
        <f t="shared" si="0"/>
        <v>697717412</v>
      </c>
      <c r="D9" s="371">
        <f t="shared" si="0"/>
        <v>823318827</v>
      </c>
      <c r="E9" s="371">
        <f t="shared" si="0"/>
        <v>1967535376</v>
      </c>
      <c r="F9" s="370">
        <f t="shared" si="0"/>
        <v>1197459631</v>
      </c>
      <c r="G9" s="628">
        <f>SUM(G6:G8)</f>
        <v>688552079</v>
      </c>
      <c r="H9" s="628">
        <f>SUM(H6:H8)</f>
        <v>572400399</v>
      </c>
      <c r="I9" s="629">
        <f>SUM(I6:I8)</f>
        <v>615376967</v>
      </c>
    </row>
    <row r="10" spans="1:9">
      <c r="A10" s="367" t="s">
        <v>284</v>
      </c>
      <c r="B10" s="368"/>
      <c r="C10" s="369"/>
      <c r="D10" s="369"/>
      <c r="E10" s="369"/>
      <c r="F10" s="368"/>
      <c r="G10" s="366"/>
      <c r="H10" s="366"/>
      <c r="I10" s="627"/>
    </row>
    <row r="11" spans="1:9">
      <c r="A11" s="367" t="s">
        <v>285</v>
      </c>
      <c r="B11" s="368">
        <v>57855865</v>
      </c>
      <c r="C11" s="369">
        <v>55054844</v>
      </c>
      <c r="D11" s="369">
        <v>57632191</v>
      </c>
      <c r="E11" s="369">
        <v>66021526</v>
      </c>
      <c r="F11" s="368">
        <v>41993268</v>
      </c>
      <c r="G11" s="366">
        <v>101575195</v>
      </c>
      <c r="H11" s="366">
        <v>47075810</v>
      </c>
      <c r="I11" s="627">
        <v>44485912</v>
      </c>
    </row>
    <row r="12" spans="1:9">
      <c r="A12" s="367" t="s">
        <v>286</v>
      </c>
      <c r="B12" s="368">
        <v>534622395</v>
      </c>
      <c r="C12" s="369">
        <v>520588990</v>
      </c>
      <c r="D12" s="369">
        <v>609630312</v>
      </c>
      <c r="E12" s="369">
        <v>1375124715</v>
      </c>
      <c r="F12" s="368">
        <v>874885417</v>
      </c>
      <c r="G12" s="366">
        <v>446648700</v>
      </c>
      <c r="H12" s="366">
        <v>442298897</v>
      </c>
      <c r="I12" s="627">
        <v>480178822</v>
      </c>
    </row>
    <row r="13" spans="1:9">
      <c r="A13" s="367" t="s">
        <v>287</v>
      </c>
      <c r="B13" s="368">
        <v>-13449</v>
      </c>
      <c r="C13" s="369">
        <v>-30839</v>
      </c>
      <c r="D13" s="369">
        <v>-75003</v>
      </c>
      <c r="E13" s="369">
        <v>-120863</v>
      </c>
      <c r="F13" s="368">
        <v>-15273</v>
      </c>
      <c r="G13" s="366">
        <v>-3832</v>
      </c>
      <c r="H13" s="366">
        <v>-527</v>
      </c>
      <c r="I13" s="627">
        <v>-2198</v>
      </c>
    </row>
    <row r="14" spans="1:9">
      <c r="A14" s="367" t="s">
        <v>288</v>
      </c>
      <c r="B14" s="368">
        <v>-55054844</v>
      </c>
      <c r="C14" s="369">
        <v>-57632191</v>
      </c>
      <c r="D14" s="369">
        <v>-66021526</v>
      </c>
      <c r="E14" s="369">
        <v>-65776940</v>
      </c>
      <c r="F14" s="368">
        <v>-103780463</v>
      </c>
      <c r="G14" s="366">
        <v>-47075810</v>
      </c>
      <c r="H14" s="366">
        <v>-44485912</v>
      </c>
      <c r="I14" s="627">
        <v>-47215448</v>
      </c>
    </row>
    <row r="15" spans="1:9">
      <c r="A15" s="367" t="s">
        <v>289</v>
      </c>
      <c r="B15" s="368">
        <v>19559136</v>
      </c>
      <c r="C15" s="369">
        <v>20401653</v>
      </c>
      <c r="D15" s="369">
        <v>26097375</v>
      </c>
      <c r="E15" s="369">
        <v>67753705</v>
      </c>
      <c r="F15" s="368">
        <v>62749981</v>
      </c>
      <c r="G15" s="366">
        <v>30511911</v>
      </c>
      <c r="H15" s="366">
        <v>19394885</v>
      </c>
      <c r="I15" s="627">
        <v>24907756</v>
      </c>
    </row>
    <row r="16" spans="1:9">
      <c r="A16" s="367"/>
      <c r="B16" s="370">
        <f t="shared" ref="B16:H16" si="1">SUM(B11:B15)</f>
        <v>556969103</v>
      </c>
      <c r="C16" s="371">
        <f t="shared" si="1"/>
        <v>538382457</v>
      </c>
      <c r="D16" s="371">
        <f t="shared" si="1"/>
        <v>627263349</v>
      </c>
      <c r="E16" s="371">
        <f t="shared" si="1"/>
        <v>1443002143</v>
      </c>
      <c r="F16" s="370">
        <f t="shared" si="1"/>
        <v>875832930</v>
      </c>
      <c r="G16" s="628">
        <f t="shared" si="1"/>
        <v>531656164</v>
      </c>
      <c r="H16" s="628">
        <f t="shared" si="1"/>
        <v>464283153</v>
      </c>
      <c r="I16" s="629">
        <f t="shared" ref="I16" si="2">SUM(I11:I15)</f>
        <v>502354844</v>
      </c>
    </row>
    <row r="17" spans="1:11">
      <c r="A17" s="372" t="s">
        <v>290</v>
      </c>
      <c r="B17" s="373">
        <f t="shared" ref="B17:H17" si="3">B9-B16</f>
        <v>161418406</v>
      </c>
      <c r="C17" s="374">
        <f t="shared" si="3"/>
        <v>159334955</v>
      </c>
      <c r="D17" s="374">
        <f t="shared" si="3"/>
        <v>196055478</v>
      </c>
      <c r="E17" s="374">
        <f t="shared" si="3"/>
        <v>524533233</v>
      </c>
      <c r="F17" s="373">
        <f t="shared" si="3"/>
        <v>321626701</v>
      </c>
      <c r="G17" s="630">
        <f t="shared" si="3"/>
        <v>156895915</v>
      </c>
      <c r="H17" s="630">
        <f t="shared" si="3"/>
        <v>108117246</v>
      </c>
      <c r="I17" s="631">
        <f t="shared" ref="I17" si="4">I9-I16</f>
        <v>113022123</v>
      </c>
    </row>
    <row r="18" spans="1:11">
      <c r="A18" s="367"/>
      <c r="B18" s="551">
        <f>B17/B9</f>
        <v>0.22469545193609428</v>
      </c>
      <c r="C18" s="552">
        <f t="shared" ref="C18:H18" si="5">C17/C9</f>
        <v>0.22836602936892164</v>
      </c>
      <c r="D18" s="552">
        <f t="shared" si="5"/>
        <v>0.23812825793670331</v>
      </c>
      <c r="E18" s="552">
        <f t="shared" si="5"/>
        <v>0.26659405436784378</v>
      </c>
      <c r="F18" s="551">
        <f t="shared" si="5"/>
        <v>0.2685908507257227</v>
      </c>
      <c r="G18" s="632">
        <f t="shared" si="5"/>
        <v>0.22786354116868479</v>
      </c>
      <c r="H18" s="632">
        <f t="shared" si="5"/>
        <v>0.18888394590374841</v>
      </c>
      <c r="I18" s="633">
        <f t="shared" ref="I18" si="6">I17/I9</f>
        <v>0.18366323255644373</v>
      </c>
    </row>
    <row r="19" spans="1:11">
      <c r="A19" s="367" t="s">
        <v>291</v>
      </c>
      <c r="B19" s="368"/>
      <c r="C19" s="369"/>
      <c r="D19" s="369"/>
      <c r="E19" s="369"/>
      <c r="F19" s="368"/>
      <c r="G19" s="366"/>
      <c r="H19" s="366"/>
      <c r="I19" s="627"/>
    </row>
    <row r="20" spans="1:11">
      <c r="A20" s="367" t="s">
        <v>292</v>
      </c>
      <c r="B20" s="368">
        <v>13000000</v>
      </c>
      <c r="C20" s="375">
        <v>15200000</v>
      </c>
      <c r="D20" s="375">
        <v>16600000</v>
      </c>
      <c r="E20" s="375">
        <v>21800000</v>
      </c>
      <c r="F20" s="366">
        <v>18800000</v>
      </c>
      <c r="G20" s="366">
        <v>23200000</v>
      </c>
      <c r="H20" s="366">
        <v>20000000</v>
      </c>
      <c r="I20" s="627">
        <v>18350000</v>
      </c>
      <c r="J20" s="377"/>
      <c r="K20" s="377"/>
    </row>
    <row r="21" spans="1:11">
      <c r="A21" s="367" t="s">
        <v>293</v>
      </c>
      <c r="B21" s="368">
        <v>58685196</v>
      </c>
      <c r="C21" s="375">
        <v>59887270</v>
      </c>
      <c r="D21" s="375">
        <v>60015058</v>
      </c>
      <c r="E21" s="375">
        <v>96387312</v>
      </c>
      <c r="F21" s="366">
        <v>77231739</v>
      </c>
      <c r="G21" s="366">
        <v>78655707</v>
      </c>
      <c r="H21" s="366">
        <v>67915485</v>
      </c>
      <c r="I21" s="627">
        <v>65775385</v>
      </c>
      <c r="J21" s="377"/>
      <c r="K21" s="377"/>
    </row>
    <row r="22" spans="1:11">
      <c r="A22" s="367" t="s">
        <v>294</v>
      </c>
      <c r="B22" s="368">
        <v>0</v>
      </c>
      <c r="C22" s="375">
        <v>3305300</v>
      </c>
      <c r="D22" s="375">
        <v>230000</v>
      </c>
      <c r="E22" s="375">
        <v>16302000</v>
      </c>
      <c r="F22" s="366">
        <v>0</v>
      </c>
      <c r="G22" s="366">
        <v>367500</v>
      </c>
      <c r="H22" s="366">
        <v>9635150</v>
      </c>
      <c r="I22" s="627">
        <v>332250</v>
      </c>
      <c r="J22" s="376"/>
      <c r="K22" s="377"/>
    </row>
    <row r="23" spans="1:11">
      <c r="A23" s="367" t="s">
        <v>295</v>
      </c>
      <c r="B23" s="368">
        <v>0</v>
      </c>
      <c r="C23" s="375">
        <v>0</v>
      </c>
      <c r="D23" s="375">
        <v>0</v>
      </c>
      <c r="E23" s="375">
        <v>0</v>
      </c>
      <c r="F23" s="366">
        <v>981750</v>
      </c>
      <c r="G23" s="366">
        <v>859250</v>
      </c>
      <c r="H23" s="366">
        <v>627375</v>
      </c>
      <c r="I23" s="627">
        <v>746375</v>
      </c>
      <c r="K23" s="377"/>
    </row>
    <row r="24" spans="1:11">
      <c r="A24" s="367" t="s">
        <v>296</v>
      </c>
      <c r="B24" s="378">
        <v>0</v>
      </c>
      <c r="C24" s="375">
        <v>555600</v>
      </c>
      <c r="D24" s="375">
        <v>3494838</v>
      </c>
      <c r="E24" s="375">
        <v>1602272</v>
      </c>
      <c r="F24" s="366">
        <v>0</v>
      </c>
      <c r="G24" s="366">
        <v>0</v>
      </c>
      <c r="H24" s="366">
        <v>0</v>
      </c>
      <c r="I24" s="627">
        <v>3944968</v>
      </c>
    </row>
    <row r="25" spans="1:11">
      <c r="A25" s="367" t="s">
        <v>297</v>
      </c>
      <c r="B25" s="368">
        <v>1981543</v>
      </c>
      <c r="C25" s="375">
        <v>1952548</v>
      </c>
      <c r="D25" s="375">
        <v>1229325</v>
      </c>
      <c r="E25" s="375">
        <v>648982</v>
      </c>
      <c r="F25" s="366">
        <v>1394218</v>
      </c>
      <c r="G25" s="366">
        <v>1444409</v>
      </c>
      <c r="H25" s="366">
        <v>1727258</v>
      </c>
      <c r="I25" s="627">
        <v>1916640</v>
      </c>
      <c r="J25" s="377"/>
      <c r="K25" s="377"/>
    </row>
    <row r="26" spans="1:11">
      <c r="A26" s="379" t="s">
        <v>298</v>
      </c>
      <c r="B26" s="380">
        <v>10863808</v>
      </c>
      <c r="C26" s="381">
        <v>10877838</v>
      </c>
      <c r="D26" s="381">
        <v>11270173</v>
      </c>
      <c r="E26" s="381">
        <v>16172957</v>
      </c>
      <c r="F26" s="382">
        <v>14076541</v>
      </c>
      <c r="G26" s="382">
        <v>15417774</v>
      </c>
      <c r="H26" s="382">
        <v>13911731</v>
      </c>
      <c r="I26" s="634">
        <v>13546405</v>
      </c>
      <c r="J26" s="376"/>
      <c r="K26" s="377"/>
    </row>
    <row r="27" spans="1:11">
      <c r="A27" s="367" t="s">
        <v>299</v>
      </c>
      <c r="B27" s="368">
        <v>774503</v>
      </c>
      <c r="C27" s="375">
        <v>612912</v>
      </c>
      <c r="D27" s="375">
        <v>633410</v>
      </c>
      <c r="E27" s="375">
        <v>659127</v>
      </c>
      <c r="F27" s="366">
        <v>676611</v>
      </c>
      <c r="G27" s="366">
        <v>1903451</v>
      </c>
      <c r="H27" s="366">
        <v>1812600</v>
      </c>
      <c r="I27" s="627">
        <v>1658741</v>
      </c>
      <c r="J27" s="376"/>
      <c r="K27" s="377"/>
    </row>
    <row r="28" spans="1:11">
      <c r="A28" s="367" t="s">
        <v>300</v>
      </c>
      <c r="B28" s="368">
        <v>727710</v>
      </c>
      <c r="C28" s="375">
        <v>508865</v>
      </c>
      <c r="D28" s="375">
        <v>419190</v>
      </c>
      <c r="E28" s="375">
        <v>335200</v>
      </c>
      <c r="F28" s="366">
        <v>259920</v>
      </c>
      <c r="G28" s="366">
        <v>346470</v>
      </c>
      <c r="H28" s="366">
        <v>123580</v>
      </c>
      <c r="I28" s="627">
        <v>33678</v>
      </c>
      <c r="K28" s="377"/>
    </row>
    <row r="29" spans="1:11">
      <c r="A29" s="367" t="s">
        <v>301</v>
      </c>
      <c r="B29" s="368">
        <v>3148259</v>
      </c>
      <c r="C29" s="375">
        <v>3300196</v>
      </c>
      <c r="D29" s="375">
        <v>2721604</v>
      </c>
      <c r="E29" s="375">
        <v>796989</v>
      </c>
      <c r="F29" s="366">
        <v>2129946</v>
      </c>
      <c r="G29" s="366">
        <v>2383361</v>
      </c>
      <c r="H29" s="366">
        <v>2379068</v>
      </c>
      <c r="I29" s="627">
        <v>2409933</v>
      </c>
    </row>
    <row r="30" spans="1:11">
      <c r="A30" s="367" t="s">
        <v>302</v>
      </c>
      <c r="B30" s="368">
        <v>3067968</v>
      </c>
      <c r="C30" s="375">
        <v>2436418</v>
      </c>
      <c r="D30" s="375">
        <v>1852897</v>
      </c>
      <c r="E30" s="375">
        <v>0</v>
      </c>
      <c r="F30" s="366">
        <v>0</v>
      </c>
      <c r="G30" s="366">
        <v>3239764</v>
      </c>
      <c r="H30" s="366">
        <v>5301798</v>
      </c>
      <c r="I30" s="627">
        <v>1992877</v>
      </c>
    </row>
    <row r="31" spans="1:11">
      <c r="A31" s="367" t="s">
        <v>303</v>
      </c>
      <c r="B31" s="368">
        <v>260112</v>
      </c>
      <c r="C31" s="375">
        <v>356540</v>
      </c>
      <c r="D31" s="375">
        <v>199902</v>
      </c>
      <c r="E31" s="375">
        <v>5467</v>
      </c>
      <c r="F31" s="366">
        <v>28649</v>
      </c>
      <c r="G31" s="366">
        <v>152979</v>
      </c>
      <c r="H31" s="366">
        <v>200649</v>
      </c>
      <c r="I31" s="627">
        <v>225270</v>
      </c>
      <c r="J31" s="376"/>
    </row>
    <row r="32" spans="1:11">
      <c r="A32" s="367" t="s">
        <v>304</v>
      </c>
      <c r="B32" s="368">
        <v>1843443</v>
      </c>
      <c r="C32" s="375">
        <v>1876734</v>
      </c>
      <c r="D32" s="375">
        <v>1945325</v>
      </c>
      <c r="E32" s="375">
        <v>2165144</v>
      </c>
      <c r="F32" s="366">
        <v>2162379</v>
      </c>
      <c r="G32" s="366">
        <v>2126203</v>
      </c>
      <c r="H32" s="366">
        <v>1996635</v>
      </c>
      <c r="I32" s="627">
        <v>1852339</v>
      </c>
    </row>
    <row r="33" spans="1:9">
      <c r="A33" s="367" t="s">
        <v>305</v>
      </c>
      <c r="B33" s="368">
        <v>959078</v>
      </c>
      <c r="C33" s="375">
        <v>1217848</v>
      </c>
      <c r="D33" s="375">
        <v>864875</v>
      </c>
      <c r="E33" s="375">
        <v>866069</v>
      </c>
      <c r="F33" s="366">
        <v>811781</v>
      </c>
      <c r="G33" s="366">
        <v>972632</v>
      </c>
      <c r="H33" s="366">
        <v>857189</v>
      </c>
      <c r="I33" s="627">
        <v>979731</v>
      </c>
    </row>
    <row r="34" spans="1:9">
      <c r="A34" s="367" t="s">
        <v>306</v>
      </c>
      <c r="B34" s="368">
        <v>607000</v>
      </c>
      <c r="C34" s="375">
        <v>953026</v>
      </c>
      <c r="D34" s="375">
        <v>1488563</v>
      </c>
      <c r="E34" s="375">
        <v>1143594</v>
      </c>
      <c r="F34" s="366">
        <v>5723327</v>
      </c>
      <c r="G34" s="366">
        <v>1743990</v>
      </c>
      <c r="H34" s="366">
        <v>2455958</v>
      </c>
      <c r="I34" s="627">
        <v>871291</v>
      </c>
    </row>
    <row r="35" spans="1:9">
      <c r="A35" s="367" t="s">
        <v>307</v>
      </c>
      <c r="B35" s="368">
        <v>79580</v>
      </c>
      <c r="C35" s="375">
        <v>117550</v>
      </c>
      <c r="D35" s="375">
        <v>271510</v>
      </c>
      <c r="E35" s="375">
        <v>297660</v>
      </c>
      <c r="F35" s="366">
        <v>236680</v>
      </c>
      <c r="G35" s="366">
        <v>281600</v>
      </c>
      <c r="H35" s="366">
        <v>299360</v>
      </c>
      <c r="I35" s="627">
        <v>254440</v>
      </c>
    </row>
    <row r="36" spans="1:9">
      <c r="A36" s="367" t="s">
        <v>308</v>
      </c>
      <c r="B36" s="368">
        <v>1807640</v>
      </c>
      <c r="C36" s="375">
        <v>1509423</v>
      </c>
      <c r="D36" s="375">
        <v>635706</v>
      </c>
      <c r="E36" s="375">
        <v>511306</v>
      </c>
      <c r="F36" s="366">
        <v>547338</v>
      </c>
      <c r="G36" s="366">
        <v>1371154</v>
      </c>
      <c r="H36" s="366">
        <v>597857</v>
      </c>
      <c r="I36" s="627">
        <v>459981</v>
      </c>
    </row>
    <row r="37" spans="1:9">
      <c r="A37" s="367" t="s">
        <v>309</v>
      </c>
      <c r="B37" s="368">
        <v>3976952</v>
      </c>
      <c r="C37" s="375">
        <v>4053836</v>
      </c>
      <c r="D37" s="375">
        <v>2972066</v>
      </c>
      <c r="E37" s="375">
        <v>183200</v>
      </c>
      <c r="F37" s="366">
        <v>237436</v>
      </c>
      <c r="G37" s="366">
        <v>530476</v>
      </c>
      <c r="H37" s="366">
        <v>568282</v>
      </c>
      <c r="I37" s="627">
        <v>571443</v>
      </c>
    </row>
    <row r="38" spans="1:9">
      <c r="A38" s="367" t="s">
        <v>310</v>
      </c>
      <c r="B38" s="368">
        <v>10292847</v>
      </c>
      <c r="C38" s="375">
        <v>9443921</v>
      </c>
      <c r="D38" s="375">
        <v>7172885</v>
      </c>
      <c r="E38" s="375">
        <v>5957872</v>
      </c>
      <c r="F38" s="366">
        <v>5748667</v>
      </c>
      <c r="G38" s="366">
        <v>7434965</v>
      </c>
      <c r="H38" s="366">
        <v>6951231</v>
      </c>
      <c r="I38" s="627">
        <v>6302251</v>
      </c>
    </row>
    <row r="39" spans="1:9">
      <c r="A39" s="367" t="s">
        <v>311</v>
      </c>
      <c r="B39" s="368">
        <v>1844206</v>
      </c>
      <c r="C39" s="375">
        <v>1863681</v>
      </c>
      <c r="D39" s="375">
        <v>1997133</v>
      </c>
      <c r="E39" s="375">
        <v>2186710</v>
      </c>
      <c r="F39" s="366">
        <v>2098910</v>
      </c>
      <c r="G39" s="366">
        <v>2178043</v>
      </c>
      <c r="H39" s="366">
        <v>2145150</v>
      </c>
      <c r="I39" s="627">
        <v>2187650</v>
      </c>
    </row>
    <row r="40" spans="1:9">
      <c r="A40" s="367" t="s">
        <v>312</v>
      </c>
      <c r="B40" s="368">
        <v>1715879</v>
      </c>
      <c r="C40" s="375">
        <v>1795584</v>
      </c>
      <c r="D40" s="375">
        <v>1686222</v>
      </c>
      <c r="E40" s="375">
        <v>1581122</v>
      </c>
      <c r="F40" s="366">
        <v>1658185</v>
      </c>
      <c r="G40" s="366">
        <v>2057652</v>
      </c>
      <c r="H40" s="366">
        <v>1819068</v>
      </c>
      <c r="I40" s="627">
        <v>1809500</v>
      </c>
    </row>
    <row r="41" spans="1:9">
      <c r="A41" s="367" t="s">
        <v>313</v>
      </c>
      <c r="B41" s="368">
        <v>4873571</v>
      </c>
      <c r="C41" s="375">
        <v>4930586</v>
      </c>
      <c r="D41" s="375">
        <v>4775406</v>
      </c>
      <c r="E41" s="375">
        <v>3925489</v>
      </c>
      <c r="F41" s="366">
        <v>8642357</v>
      </c>
      <c r="G41" s="366">
        <v>6861381</v>
      </c>
      <c r="H41" s="366">
        <v>5580747</v>
      </c>
      <c r="I41" s="627">
        <v>6419221</v>
      </c>
    </row>
    <row r="42" spans="1:9">
      <c r="A42" s="367" t="s">
        <v>314</v>
      </c>
      <c r="B42" s="368">
        <v>9519</v>
      </c>
      <c r="C42" s="375">
        <v>157178</v>
      </c>
      <c r="D42" s="375">
        <v>909873</v>
      </c>
      <c r="E42" s="375">
        <v>1244754</v>
      </c>
      <c r="F42" s="366">
        <v>5980629</v>
      </c>
      <c r="G42" s="366">
        <v>956287</v>
      </c>
      <c r="H42" s="366">
        <v>3002580</v>
      </c>
      <c r="I42" s="627">
        <v>509632</v>
      </c>
    </row>
    <row r="43" spans="1:9">
      <c r="A43" s="367" t="s">
        <v>315</v>
      </c>
      <c r="B43" s="368">
        <v>1294405</v>
      </c>
      <c r="C43" s="375">
        <v>1254695</v>
      </c>
      <c r="D43" s="375">
        <v>1254036</v>
      </c>
      <c r="E43" s="375">
        <v>2530183</v>
      </c>
      <c r="F43" s="366">
        <v>2663817</v>
      </c>
      <c r="G43" s="366">
        <v>2728289</v>
      </c>
      <c r="H43" s="366">
        <v>2450920</v>
      </c>
      <c r="I43" s="627">
        <v>2330343</v>
      </c>
    </row>
    <row r="44" spans="1:9">
      <c r="A44" s="367" t="s">
        <v>316</v>
      </c>
      <c r="B44" s="368">
        <v>2246050</v>
      </c>
      <c r="C44" s="375">
        <v>2897801</v>
      </c>
      <c r="D44" s="375">
        <v>2130200</v>
      </c>
      <c r="E44" s="375">
        <v>3061787</v>
      </c>
      <c r="F44" s="366">
        <v>2331010</v>
      </c>
      <c r="G44" s="366">
        <v>3949370</v>
      </c>
      <c r="H44" s="366">
        <v>3338950</v>
      </c>
      <c r="I44" s="627">
        <v>2922660</v>
      </c>
    </row>
    <row r="45" spans="1:9">
      <c r="A45" s="367" t="s">
        <v>317</v>
      </c>
      <c r="B45" s="368">
        <v>1542987</v>
      </c>
      <c r="C45" s="375">
        <v>99496</v>
      </c>
      <c r="D45" s="375">
        <v>207000</v>
      </c>
      <c r="E45" s="375">
        <v>1922257</v>
      </c>
      <c r="F45" s="366">
        <v>1534136</v>
      </c>
      <c r="G45" s="366">
        <v>172754</v>
      </c>
      <c r="H45" s="366">
        <v>378701</v>
      </c>
      <c r="I45" s="627">
        <v>148000</v>
      </c>
    </row>
    <row r="46" spans="1:9">
      <c r="A46" s="367" t="s">
        <v>318</v>
      </c>
      <c r="B46" s="368">
        <v>564259</v>
      </c>
      <c r="C46" s="375">
        <v>313569</v>
      </c>
      <c r="D46" s="375">
        <v>242066</v>
      </c>
      <c r="E46" s="375">
        <v>64000</v>
      </c>
      <c r="F46" s="366">
        <v>73760</v>
      </c>
      <c r="G46" s="366">
        <v>385137</v>
      </c>
      <c r="H46" s="366">
        <v>45000</v>
      </c>
      <c r="I46" s="627">
        <v>0</v>
      </c>
    </row>
    <row r="47" spans="1:9">
      <c r="A47" s="367" t="s">
        <v>319</v>
      </c>
      <c r="B47" s="368">
        <v>8882969</v>
      </c>
      <c r="C47" s="375">
        <v>8952967</v>
      </c>
      <c r="D47" s="375">
        <v>8866791</v>
      </c>
      <c r="E47" s="375">
        <v>7231230</v>
      </c>
      <c r="F47" s="366">
        <v>10177856</v>
      </c>
      <c r="G47" s="366">
        <v>5722736</v>
      </c>
      <c r="H47" s="366">
        <v>4280918</v>
      </c>
      <c r="I47" s="627">
        <v>4311824</v>
      </c>
    </row>
    <row r="48" spans="1:9">
      <c r="A48" s="367" t="s">
        <v>320</v>
      </c>
      <c r="B48" s="368">
        <v>212234</v>
      </c>
      <c r="C48" s="375">
        <v>268373</v>
      </c>
      <c r="D48" s="375">
        <v>236894</v>
      </c>
      <c r="E48" s="375">
        <v>219840</v>
      </c>
      <c r="F48" s="366">
        <v>175063</v>
      </c>
      <c r="G48" s="366">
        <v>159621</v>
      </c>
      <c r="H48" s="366">
        <v>34272</v>
      </c>
      <c r="I48" s="627">
        <v>21230</v>
      </c>
    </row>
    <row r="49" spans="1:9">
      <c r="A49" s="367" t="s">
        <v>321</v>
      </c>
      <c r="B49" s="368">
        <v>398354</v>
      </c>
      <c r="C49" s="375">
        <v>372431</v>
      </c>
      <c r="D49" s="375">
        <v>355237</v>
      </c>
      <c r="E49" s="375">
        <v>308955</v>
      </c>
      <c r="F49" s="366">
        <v>266685</v>
      </c>
      <c r="G49" s="366">
        <v>310591</v>
      </c>
      <c r="H49" s="366">
        <v>482064</v>
      </c>
      <c r="I49" s="627">
        <v>1013528</v>
      </c>
    </row>
    <row r="50" spans="1:9">
      <c r="A50" s="367" t="s">
        <v>322</v>
      </c>
      <c r="B50" s="368">
        <v>834367</v>
      </c>
      <c r="C50" s="375">
        <v>0</v>
      </c>
      <c r="D50" s="375">
        <v>0</v>
      </c>
      <c r="E50" s="375">
        <v>0</v>
      </c>
      <c r="F50" s="366">
        <v>0</v>
      </c>
      <c r="G50" s="366">
        <v>0</v>
      </c>
      <c r="H50" s="366">
        <v>0</v>
      </c>
      <c r="I50" s="627">
        <v>0</v>
      </c>
    </row>
    <row r="51" spans="1:9">
      <c r="A51" s="367" t="s">
        <v>323</v>
      </c>
      <c r="B51" s="368">
        <v>360000</v>
      </c>
      <c r="C51" s="375">
        <v>0</v>
      </c>
      <c r="D51" s="375">
        <v>1560000</v>
      </c>
      <c r="E51" s="375">
        <v>280000</v>
      </c>
      <c r="F51" s="366">
        <v>1260000</v>
      </c>
      <c r="G51" s="366">
        <v>0</v>
      </c>
      <c r="H51" s="366">
        <v>230000</v>
      </c>
      <c r="I51" s="627">
        <v>170000</v>
      </c>
    </row>
    <row r="52" spans="1:9">
      <c r="A52" s="367" t="s">
        <v>324</v>
      </c>
      <c r="B52" s="368">
        <v>509863</v>
      </c>
      <c r="C52" s="375">
        <v>750385</v>
      </c>
      <c r="D52" s="375">
        <v>1176022</v>
      </c>
      <c r="E52" s="375">
        <v>1244734</v>
      </c>
      <c r="F52" s="366">
        <v>7600345</v>
      </c>
      <c r="G52" s="366">
        <v>3494313</v>
      </c>
      <c r="H52" s="366">
        <v>233386</v>
      </c>
      <c r="I52" s="627">
        <v>5713316</v>
      </c>
    </row>
    <row r="53" spans="1:9">
      <c r="A53" s="367" t="s">
        <v>325</v>
      </c>
      <c r="B53" s="368">
        <v>4540200</v>
      </c>
      <c r="C53" s="369">
        <v>4764200</v>
      </c>
      <c r="D53" s="369">
        <v>4731137</v>
      </c>
      <c r="E53" s="369">
        <v>5026100</v>
      </c>
      <c r="F53" s="368">
        <v>5499464</v>
      </c>
      <c r="G53" s="366">
        <v>4306444</v>
      </c>
      <c r="H53" s="366">
        <v>2565000</v>
      </c>
      <c r="I53" s="627">
        <v>2305831</v>
      </c>
    </row>
    <row r="54" spans="1:9">
      <c r="A54" s="367"/>
      <c r="B54" s="370">
        <f t="shared" ref="B54:E54" si="7">SUM(B20:B53)</f>
        <v>141904502</v>
      </c>
      <c r="C54" s="371">
        <f t="shared" si="7"/>
        <v>146586771</v>
      </c>
      <c r="D54" s="371">
        <f>SUM(D20:D53)</f>
        <v>144145344</v>
      </c>
      <c r="E54" s="371">
        <f t="shared" si="7"/>
        <v>196662312</v>
      </c>
      <c r="F54" s="370">
        <f>SUM(F20:F53)</f>
        <v>181009199</v>
      </c>
      <c r="G54" s="628">
        <f>SUM(G20:G53)</f>
        <v>175714303</v>
      </c>
      <c r="H54" s="628">
        <f>SUM(H20:H53)</f>
        <v>163947962</v>
      </c>
      <c r="I54" s="629">
        <f>SUM(I20:I53)</f>
        <v>152086733</v>
      </c>
    </row>
    <row r="55" spans="1:9">
      <c r="A55" s="372" t="s">
        <v>326</v>
      </c>
      <c r="B55" s="373">
        <f t="shared" ref="B55:E55" si="8">B17-B54</f>
        <v>19513904</v>
      </c>
      <c r="C55" s="374">
        <f t="shared" si="8"/>
        <v>12748184</v>
      </c>
      <c r="D55" s="374">
        <f>D17-D54</f>
        <v>51910134</v>
      </c>
      <c r="E55" s="374">
        <f t="shared" si="8"/>
        <v>327870921</v>
      </c>
      <c r="F55" s="373">
        <f>F17-F54</f>
        <v>140617502</v>
      </c>
      <c r="G55" s="366">
        <f>G17-G54</f>
        <v>-18818388</v>
      </c>
      <c r="H55" s="366">
        <f>H17-H54</f>
        <v>-55830716</v>
      </c>
      <c r="I55" s="627">
        <f>I17-I54</f>
        <v>-39064610</v>
      </c>
    </row>
    <row r="56" spans="1:9">
      <c r="A56" s="383"/>
      <c r="B56" s="378"/>
      <c r="C56" s="378"/>
      <c r="D56" s="369"/>
      <c r="E56" s="369"/>
      <c r="F56" s="368"/>
      <c r="G56" s="366"/>
      <c r="H56" s="366"/>
      <c r="I56" s="627"/>
    </row>
    <row r="57" spans="1:9">
      <c r="A57" s="367" t="s">
        <v>327</v>
      </c>
      <c r="B57" s="368"/>
      <c r="C57" s="378"/>
      <c r="D57" s="369"/>
      <c r="E57" s="369"/>
      <c r="F57" s="368"/>
      <c r="G57" s="366"/>
      <c r="H57" s="366"/>
      <c r="I57" s="627"/>
    </row>
    <row r="58" spans="1:9">
      <c r="A58" s="367" t="s">
        <v>328</v>
      </c>
      <c r="B58" s="368">
        <v>30671</v>
      </c>
      <c r="C58" s="369">
        <v>20224</v>
      </c>
      <c r="D58" s="369">
        <v>13340</v>
      </c>
      <c r="E58" s="369">
        <v>1217</v>
      </c>
      <c r="F58" s="368">
        <v>1356</v>
      </c>
      <c r="G58" s="366">
        <v>105103</v>
      </c>
      <c r="H58" s="366">
        <v>27085</v>
      </c>
      <c r="I58" s="627">
        <v>10629</v>
      </c>
    </row>
    <row r="59" spans="1:9">
      <c r="A59" s="367" t="s">
        <v>329</v>
      </c>
      <c r="B59" s="368">
        <v>728274</v>
      </c>
      <c r="C59" s="369">
        <v>6954400</v>
      </c>
      <c r="D59" s="369">
        <v>756268</v>
      </c>
      <c r="E59" s="369">
        <v>9156669</v>
      </c>
      <c r="F59" s="368">
        <v>791402</v>
      </c>
      <c r="G59" s="366">
        <v>16326789</v>
      </c>
      <c r="H59" s="366">
        <v>12920488</v>
      </c>
      <c r="I59" s="627">
        <v>8568229</v>
      </c>
    </row>
    <row r="60" spans="1:9">
      <c r="A60" s="367" t="s">
        <v>330</v>
      </c>
      <c r="B60" s="368">
        <v>2081100</v>
      </c>
      <c r="C60" s="369">
        <v>2816531</v>
      </c>
      <c r="D60" s="369">
        <v>1732900</v>
      </c>
      <c r="E60" s="369">
        <v>5043454</v>
      </c>
      <c r="F60" s="368">
        <v>7193535</v>
      </c>
      <c r="G60" s="366">
        <v>14116904</v>
      </c>
      <c r="H60" s="366">
        <v>2203996</v>
      </c>
      <c r="I60" s="627">
        <v>5875491</v>
      </c>
    </row>
    <row r="61" spans="1:9">
      <c r="A61" s="367" t="s">
        <v>331</v>
      </c>
      <c r="B61" s="368">
        <v>3449113</v>
      </c>
      <c r="C61" s="369">
        <v>3545620</v>
      </c>
      <c r="D61" s="369">
        <v>3680106</v>
      </c>
      <c r="E61" s="369">
        <v>24705634</v>
      </c>
      <c r="F61" s="368">
        <v>18796549</v>
      </c>
      <c r="G61" s="366">
        <v>13251183</v>
      </c>
      <c r="H61" s="366">
        <v>8007098</v>
      </c>
      <c r="I61" s="627">
        <v>6004489</v>
      </c>
    </row>
    <row r="62" spans="1:9">
      <c r="A62" s="367" t="s">
        <v>332</v>
      </c>
      <c r="B62" s="368">
        <v>0</v>
      </c>
      <c r="C62" s="369">
        <v>480000</v>
      </c>
      <c r="D62" s="369">
        <v>0</v>
      </c>
      <c r="E62" s="369">
        <v>0</v>
      </c>
      <c r="F62" s="368">
        <v>0</v>
      </c>
      <c r="G62" s="366">
        <v>3110000</v>
      </c>
      <c r="H62" s="366">
        <v>0</v>
      </c>
      <c r="I62" s="627">
        <v>0</v>
      </c>
    </row>
    <row r="63" spans="1:9">
      <c r="A63" s="367"/>
      <c r="B63" s="370">
        <f t="shared" ref="B63:H63" si="9">SUM(B58:B62)</f>
        <v>6289158</v>
      </c>
      <c r="C63" s="371">
        <f t="shared" si="9"/>
        <v>13816775</v>
      </c>
      <c r="D63" s="371">
        <f t="shared" si="9"/>
        <v>6182614</v>
      </c>
      <c r="E63" s="371">
        <f t="shared" si="9"/>
        <v>38906974</v>
      </c>
      <c r="F63" s="370">
        <f t="shared" si="9"/>
        <v>26782842</v>
      </c>
      <c r="G63" s="628">
        <f t="shared" si="9"/>
        <v>46909979</v>
      </c>
      <c r="H63" s="628">
        <f t="shared" si="9"/>
        <v>23158667</v>
      </c>
      <c r="I63" s="629">
        <f t="shared" ref="I63" si="10">SUM(I58:I62)</f>
        <v>20458838</v>
      </c>
    </row>
    <row r="64" spans="1:9">
      <c r="A64" s="367" t="s">
        <v>333</v>
      </c>
      <c r="B64" s="368"/>
      <c r="C64" s="378"/>
      <c r="D64" s="369"/>
      <c r="E64" s="369"/>
      <c r="F64" s="368"/>
      <c r="G64" s="366"/>
      <c r="H64" s="366"/>
      <c r="I64" s="627"/>
    </row>
    <row r="65" spans="1:9">
      <c r="A65" s="367" t="s">
        <v>334</v>
      </c>
      <c r="B65" s="368">
        <v>9999100</v>
      </c>
      <c r="C65" s="369">
        <v>8942471</v>
      </c>
      <c r="D65" s="369">
        <v>5868807</v>
      </c>
      <c r="E65" s="369">
        <v>9020270</v>
      </c>
      <c r="F65" s="368">
        <v>6195952</v>
      </c>
      <c r="G65" s="366">
        <v>5157008</v>
      </c>
      <c r="H65" s="366">
        <v>4467399</v>
      </c>
      <c r="I65" s="627">
        <v>4259555</v>
      </c>
    </row>
    <row r="66" spans="1:9">
      <c r="A66" s="367" t="s">
        <v>335</v>
      </c>
      <c r="B66" s="378"/>
      <c r="C66" s="369">
        <v>2000000</v>
      </c>
      <c r="D66" s="369">
        <v>2500000</v>
      </c>
      <c r="E66" s="369">
        <v>2500000</v>
      </c>
      <c r="F66" s="368">
        <v>0</v>
      </c>
      <c r="G66" s="366">
        <v>0</v>
      </c>
      <c r="H66" s="366">
        <v>0</v>
      </c>
      <c r="I66" s="627">
        <v>0</v>
      </c>
    </row>
    <row r="67" spans="1:9">
      <c r="A67" s="367" t="s">
        <v>336</v>
      </c>
      <c r="B67" s="368">
        <v>10243</v>
      </c>
      <c r="C67" s="369">
        <v>180120</v>
      </c>
      <c r="D67" s="369">
        <v>12355</v>
      </c>
      <c r="E67" s="369">
        <v>11599</v>
      </c>
      <c r="F67" s="368">
        <v>9027</v>
      </c>
      <c r="G67" s="366">
        <v>20261</v>
      </c>
      <c r="H67" s="366">
        <v>16173</v>
      </c>
      <c r="I67" s="627">
        <v>845265</v>
      </c>
    </row>
    <row r="68" spans="1:9">
      <c r="A68" s="384" t="s">
        <v>337</v>
      </c>
      <c r="B68" s="368"/>
      <c r="C68" s="369"/>
      <c r="D68" s="369">
        <v>1179750</v>
      </c>
      <c r="E68" s="369"/>
      <c r="F68" s="368"/>
      <c r="G68" s="366">
        <v>1254750</v>
      </c>
      <c r="H68" s="366">
        <v>0</v>
      </c>
      <c r="I68" s="627">
        <v>0</v>
      </c>
    </row>
    <row r="69" spans="1:9">
      <c r="A69" s="367" t="s">
        <v>338</v>
      </c>
      <c r="B69" s="368">
        <v>2960592</v>
      </c>
      <c r="C69" s="369">
        <v>2529164</v>
      </c>
      <c r="D69" s="369">
        <v>1525873</v>
      </c>
      <c r="E69" s="369">
        <v>10508646</v>
      </c>
      <c r="F69" s="368">
        <v>2051536</v>
      </c>
      <c r="G69" s="366">
        <v>5728208</v>
      </c>
      <c r="H69" s="366">
        <v>2262732</v>
      </c>
      <c r="I69" s="627">
        <v>8431766</v>
      </c>
    </row>
    <row r="70" spans="1:9">
      <c r="A70" s="367"/>
      <c r="B70" s="370">
        <f t="shared" ref="B70:H70" si="11">SUM(B65:B69)</f>
        <v>12969935</v>
      </c>
      <c r="C70" s="370">
        <f t="shared" si="11"/>
        <v>13651755</v>
      </c>
      <c r="D70" s="371">
        <f t="shared" si="11"/>
        <v>11086785</v>
      </c>
      <c r="E70" s="371">
        <f t="shared" si="11"/>
        <v>22040515</v>
      </c>
      <c r="F70" s="370">
        <f t="shared" si="11"/>
        <v>8256515</v>
      </c>
      <c r="G70" s="628">
        <f t="shared" si="11"/>
        <v>12160227</v>
      </c>
      <c r="H70" s="628">
        <f t="shared" si="11"/>
        <v>6746304</v>
      </c>
      <c r="I70" s="629">
        <f t="shared" ref="I70" si="12">SUM(I65:I69)</f>
        <v>13536586</v>
      </c>
    </row>
    <row r="71" spans="1:9">
      <c r="A71" s="372" t="s">
        <v>339</v>
      </c>
      <c r="B71" s="373">
        <f t="shared" ref="B71:H71" si="13">B55+B63-B70</f>
        <v>12833127</v>
      </c>
      <c r="C71" s="373">
        <f t="shared" si="13"/>
        <v>12913204</v>
      </c>
      <c r="D71" s="374">
        <f t="shared" si="13"/>
        <v>47005963</v>
      </c>
      <c r="E71" s="374">
        <f t="shared" si="13"/>
        <v>344737380</v>
      </c>
      <c r="F71" s="373">
        <f t="shared" si="13"/>
        <v>159143829</v>
      </c>
      <c r="G71" s="630">
        <f t="shared" si="13"/>
        <v>15931364</v>
      </c>
      <c r="H71" s="630">
        <f t="shared" si="13"/>
        <v>-39418353</v>
      </c>
      <c r="I71" s="631">
        <f t="shared" ref="I71" si="14">I55+I63-I70</f>
        <v>-32142358</v>
      </c>
    </row>
    <row r="72" spans="1:9">
      <c r="A72" s="372"/>
      <c r="B72" s="385">
        <f t="shared" ref="B72:H72" si="15">B71/B9</f>
        <v>1.7863794733658154E-2</v>
      </c>
      <c r="C72" s="385">
        <f t="shared" si="15"/>
        <v>1.850778521204513E-2</v>
      </c>
      <c r="D72" s="385">
        <f t="shared" si="15"/>
        <v>5.7093268680955357E-2</v>
      </c>
      <c r="E72" s="385">
        <f t="shared" si="15"/>
        <v>0.17521279881678734</v>
      </c>
      <c r="F72" s="385">
        <f t="shared" si="15"/>
        <v>0.13290120591965074</v>
      </c>
      <c r="G72" s="635">
        <f t="shared" si="15"/>
        <v>2.3137485872001849E-2</v>
      </c>
      <c r="H72" s="635">
        <f t="shared" si="15"/>
        <v>-6.8864999166431393E-2</v>
      </c>
      <c r="I72" s="636">
        <f t="shared" ref="I72" si="16">I71/I9</f>
        <v>-5.2231980921703884E-2</v>
      </c>
    </row>
    <row r="73" spans="1:9">
      <c r="A73" s="372" t="s">
        <v>340</v>
      </c>
      <c r="B73" s="378"/>
      <c r="C73" s="378"/>
      <c r="D73" s="386"/>
      <c r="E73" s="386"/>
      <c r="F73" s="378"/>
      <c r="G73" s="637"/>
      <c r="H73" s="637"/>
      <c r="I73" s="638"/>
    </row>
    <row r="74" spans="1:9">
      <c r="A74" s="367" t="s">
        <v>341</v>
      </c>
      <c r="B74" s="369">
        <v>0</v>
      </c>
      <c r="C74" s="368">
        <v>6851000</v>
      </c>
      <c r="D74" s="369">
        <v>0</v>
      </c>
      <c r="E74" s="369">
        <v>0</v>
      </c>
      <c r="F74" s="368">
        <v>0</v>
      </c>
      <c r="G74" s="366">
        <v>0</v>
      </c>
      <c r="H74" s="366">
        <v>0</v>
      </c>
      <c r="I74" s="627">
        <v>0</v>
      </c>
    </row>
    <row r="75" spans="1:9">
      <c r="A75" s="367" t="s">
        <v>342</v>
      </c>
      <c r="B75" s="369">
        <v>0</v>
      </c>
      <c r="C75" s="368">
        <v>0</v>
      </c>
      <c r="D75" s="369">
        <v>0</v>
      </c>
      <c r="E75" s="369">
        <v>122806557</v>
      </c>
      <c r="F75" s="368">
        <v>0</v>
      </c>
      <c r="G75" s="366">
        <v>13060135</v>
      </c>
      <c r="H75" s="366">
        <v>0</v>
      </c>
      <c r="I75" s="627">
        <v>0</v>
      </c>
    </row>
    <row r="76" spans="1:9">
      <c r="A76" s="367" t="s">
        <v>343</v>
      </c>
      <c r="B76" s="369">
        <v>0</v>
      </c>
      <c r="C76" s="368">
        <v>0</v>
      </c>
      <c r="D76" s="369">
        <v>0</v>
      </c>
      <c r="E76" s="369">
        <v>149400000</v>
      </c>
      <c r="F76" s="368">
        <v>0</v>
      </c>
      <c r="G76" s="366">
        <v>0</v>
      </c>
      <c r="H76" s="366">
        <v>0</v>
      </c>
      <c r="I76" s="627">
        <v>0</v>
      </c>
    </row>
    <row r="77" spans="1:9">
      <c r="A77" s="367" t="s">
        <v>344</v>
      </c>
      <c r="B77" s="369">
        <v>0</v>
      </c>
      <c r="C77" s="368">
        <v>0</v>
      </c>
      <c r="D77" s="369">
        <v>0</v>
      </c>
      <c r="E77" s="369">
        <v>23783672</v>
      </c>
      <c r="F77" s="368">
        <v>2205268</v>
      </c>
      <c r="G77" s="366">
        <v>0</v>
      </c>
      <c r="H77" s="366">
        <v>0</v>
      </c>
      <c r="I77" s="627">
        <v>0</v>
      </c>
    </row>
    <row r="78" spans="1:9">
      <c r="A78" s="367" t="s">
        <v>345</v>
      </c>
      <c r="B78" s="369">
        <v>0</v>
      </c>
      <c r="C78" s="368">
        <v>0</v>
      </c>
      <c r="D78" s="369">
        <v>0</v>
      </c>
      <c r="E78" s="369">
        <v>0</v>
      </c>
      <c r="F78" s="368">
        <v>13598900</v>
      </c>
      <c r="G78" s="366">
        <v>0</v>
      </c>
      <c r="H78" s="366">
        <v>0</v>
      </c>
      <c r="I78" s="627">
        <v>0</v>
      </c>
    </row>
    <row r="79" spans="1:9">
      <c r="A79" s="367"/>
      <c r="B79" s="368"/>
      <c r="C79" s="368"/>
      <c r="D79" s="386"/>
      <c r="E79" s="386"/>
      <c r="F79" s="378"/>
      <c r="G79" s="637"/>
      <c r="H79" s="637"/>
      <c r="I79" s="638"/>
    </row>
    <row r="80" spans="1:9">
      <c r="A80" s="372" t="s">
        <v>346</v>
      </c>
      <c r="B80" s="373">
        <f>B71</f>
        <v>12833127</v>
      </c>
      <c r="C80" s="373">
        <f>C71-C74</f>
        <v>6062204</v>
      </c>
      <c r="D80" s="374">
        <f>D71-D74</f>
        <v>47005963</v>
      </c>
      <c r="E80" s="374">
        <f>E71-SUM(E74:E77)</f>
        <v>48747151</v>
      </c>
      <c r="F80" s="373">
        <f>F71-SUM(F74:F78)</f>
        <v>143339661</v>
      </c>
      <c r="G80" s="630">
        <f>G71-SUM(G74:G78)</f>
        <v>2871229</v>
      </c>
      <c r="H80" s="630">
        <f>H71-SUM(H74:H78)</f>
        <v>-39418353</v>
      </c>
      <c r="I80" s="631">
        <f>I71-SUM(I74:I78)</f>
        <v>-32142358</v>
      </c>
    </row>
    <row r="81" spans="1:9">
      <c r="A81" s="367" t="s">
        <v>347</v>
      </c>
      <c r="B81" s="368">
        <v>4000000</v>
      </c>
      <c r="C81" s="368">
        <v>385000</v>
      </c>
      <c r="D81" s="369">
        <v>17500000</v>
      </c>
      <c r="E81" s="369">
        <v>12000000</v>
      </c>
      <c r="F81" s="368">
        <v>58600000</v>
      </c>
      <c r="G81" s="366">
        <v>385000</v>
      </c>
      <c r="H81" s="366">
        <v>385000</v>
      </c>
      <c r="I81" s="627">
        <v>370000</v>
      </c>
    </row>
    <row r="82" spans="1:9" ht="18.5" thickBot="1">
      <c r="A82" s="387" t="s">
        <v>348</v>
      </c>
      <c r="B82" s="388">
        <f t="shared" ref="B82:H82" si="17">B80-B81</f>
        <v>8833127</v>
      </c>
      <c r="C82" s="388">
        <f t="shared" si="17"/>
        <v>5677204</v>
      </c>
      <c r="D82" s="389">
        <f t="shared" si="17"/>
        <v>29505963</v>
      </c>
      <c r="E82" s="389">
        <f t="shared" si="17"/>
        <v>36747151</v>
      </c>
      <c r="F82" s="388">
        <f t="shared" si="17"/>
        <v>84739661</v>
      </c>
      <c r="G82" s="639">
        <f t="shared" si="17"/>
        <v>2486229</v>
      </c>
      <c r="H82" s="639">
        <f t="shared" si="17"/>
        <v>-39803353</v>
      </c>
      <c r="I82" s="640">
        <f t="shared" ref="I82" si="18">I80-I81</f>
        <v>-32512358</v>
      </c>
    </row>
  </sheetData>
  <phoneticPr fontId="2"/>
  <printOptions horizontalCentered="1"/>
  <pageMargins left="0.23622047244094491" right="0.23622047244094491" top="0.74803149606299213" bottom="0.74803149606299213" header="0.31496062992125984" footer="0.31496062992125984"/>
  <pageSetup paperSize="9" scale="38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D193E-654B-4881-8045-34BBB8EFBB5E}">
  <sheetPr codeName="Sheet22"/>
  <dimension ref="A2:I77"/>
  <sheetViews>
    <sheetView view="pageBreakPreview" zoomScale="60" zoomScaleNormal="85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L71" sqref="L71"/>
    </sheetView>
  </sheetViews>
  <sheetFormatPr defaultRowHeight="18"/>
  <cols>
    <col min="1" max="9" width="26.25" customWidth="1"/>
  </cols>
  <sheetData>
    <row r="2" spans="1:9">
      <c r="B2" s="161" t="s">
        <v>268</v>
      </c>
      <c r="C2" s="161" t="s">
        <v>269</v>
      </c>
      <c r="D2" s="161" t="s">
        <v>270</v>
      </c>
      <c r="E2" s="161" t="s">
        <v>271</v>
      </c>
      <c r="F2" s="161" t="s">
        <v>272</v>
      </c>
      <c r="G2" s="356" t="s">
        <v>273</v>
      </c>
      <c r="H2" s="356" t="s">
        <v>274</v>
      </c>
      <c r="I2" s="356" t="s">
        <v>582</v>
      </c>
    </row>
    <row r="3" spans="1:9" ht="18.5" thickBot="1">
      <c r="B3" s="357" t="s">
        <v>275</v>
      </c>
      <c r="C3" s="357" t="s">
        <v>276</v>
      </c>
      <c r="D3" s="357" t="s">
        <v>277</v>
      </c>
      <c r="E3" s="357" t="s">
        <v>278</v>
      </c>
      <c r="F3" s="357" t="s">
        <v>279</v>
      </c>
      <c r="G3" s="358" t="s">
        <v>280</v>
      </c>
      <c r="H3" s="358" t="s">
        <v>266</v>
      </c>
      <c r="I3" s="358" t="s">
        <v>583</v>
      </c>
    </row>
    <row r="4" spans="1:9">
      <c r="A4" s="390" t="s">
        <v>349</v>
      </c>
      <c r="B4" s="391">
        <v>43251</v>
      </c>
      <c r="C4" s="391">
        <v>43616</v>
      </c>
      <c r="D4" s="391">
        <v>43982</v>
      </c>
      <c r="E4" s="392">
        <v>44347</v>
      </c>
      <c r="F4" s="392">
        <v>44712</v>
      </c>
      <c r="G4" s="392">
        <v>45077</v>
      </c>
      <c r="H4" s="360">
        <v>45443</v>
      </c>
      <c r="I4" s="362">
        <v>45808</v>
      </c>
    </row>
    <row r="5" spans="1:9">
      <c r="A5" s="393" t="s">
        <v>350</v>
      </c>
      <c r="B5" s="394">
        <f t="shared" ref="B5:G5" si="0">SUM(B6:B14)</f>
        <v>303267115</v>
      </c>
      <c r="C5" s="394">
        <f t="shared" si="0"/>
        <v>290602446</v>
      </c>
      <c r="D5" s="394">
        <f t="shared" si="0"/>
        <v>476172385</v>
      </c>
      <c r="E5" s="395">
        <f t="shared" si="0"/>
        <v>518608448</v>
      </c>
      <c r="F5" s="395">
        <f t="shared" si="0"/>
        <v>615473087</v>
      </c>
      <c r="G5" s="395">
        <f t="shared" si="0"/>
        <v>417613778</v>
      </c>
      <c r="H5" s="395">
        <f t="shared" ref="H5:I5" si="1">SUM(H6:H14)</f>
        <v>302577541</v>
      </c>
      <c r="I5" s="396">
        <f t="shared" si="1"/>
        <v>312568093</v>
      </c>
    </row>
    <row r="6" spans="1:9">
      <c r="A6" s="397" t="s">
        <v>351</v>
      </c>
      <c r="B6" s="398">
        <v>36610536</v>
      </c>
      <c r="C6" s="398">
        <v>54984782</v>
      </c>
      <c r="D6" s="398">
        <v>61673946</v>
      </c>
      <c r="E6" s="399">
        <v>181813242</v>
      </c>
      <c r="F6" s="399">
        <v>112064480</v>
      </c>
      <c r="G6" s="399">
        <v>258154265</v>
      </c>
      <c r="H6" s="399">
        <v>142185480</v>
      </c>
      <c r="I6" s="400">
        <v>132937343</v>
      </c>
    </row>
    <row r="7" spans="1:9">
      <c r="A7" s="397" t="s">
        <v>352</v>
      </c>
      <c r="B7" s="398">
        <v>4431971</v>
      </c>
      <c r="C7" s="398">
        <v>3902767</v>
      </c>
      <c r="D7" s="398">
        <v>3185313</v>
      </c>
      <c r="E7" s="399">
        <v>1831363</v>
      </c>
      <c r="F7" s="399">
        <v>2839510</v>
      </c>
      <c r="G7" s="399">
        <v>3058381</v>
      </c>
      <c r="H7" s="399">
        <v>581116</v>
      </c>
      <c r="I7" s="400">
        <v>1322296</v>
      </c>
    </row>
    <row r="8" spans="1:9">
      <c r="A8" s="397" t="s">
        <v>353</v>
      </c>
      <c r="B8" s="398">
        <v>1240314</v>
      </c>
      <c r="C8" s="398">
        <v>551214</v>
      </c>
      <c r="D8" s="398">
        <v>0</v>
      </c>
      <c r="E8" s="399">
        <v>115236</v>
      </c>
      <c r="F8" s="399">
        <v>0</v>
      </c>
      <c r="G8" s="399">
        <v>157032</v>
      </c>
      <c r="H8" s="399">
        <v>704258</v>
      </c>
      <c r="I8" s="400">
        <v>911883</v>
      </c>
    </row>
    <row r="9" spans="1:9">
      <c r="A9" s="397" t="s">
        <v>354</v>
      </c>
      <c r="B9" s="398">
        <v>201445760</v>
      </c>
      <c r="C9" s="398">
        <v>167375258</v>
      </c>
      <c r="D9" s="398">
        <v>327562649</v>
      </c>
      <c r="E9" s="399">
        <v>258673426</v>
      </c>
      <c r="F9" s="399">
        <v>366642651</v>
      </c>
      <c r="G9" s="399">
        <v>71534771</v>
      </c>
      <c r="H9" s="399">
        <v>97043795</v>
      </c>
      <c r="I9" s="400">
        <v>117104204</v>
      </c>
    </row>
    <row r="10" spans="1:9">
      <c r="A10" s="397" t="s">
        <v>355</v>
      </c>
      <c r="B10" s="398">
        <v>4300190</v>
      </c>
      <c r="C10" s="398">
        <v>5051791</v>
      </c>
      <c r="D10" s="398">
        <v>18127471</v>
      </c>
      <c r="E10" s="399">
        <v>35009780</v>
      </c>
      <c r="F10" s="399">
        <v>34236461</v>
      </c>
      <c r="G10" s="399">
        <v>36526525</v>
      </c>
      <c r="H10" s="399">
        <v>16535814</v>
      </c>
      <c r="I10" s="400">
        <v>12206805</v>
      </c>
    </row>
    <row r="11" spans="1:9">
      <c r="A11" s="397" t="s">
        <v>356</v>
      </c>
      <c r="B11" s="398">
        <v>30567</v>
      </c>
      <c r="C11" s="398">
        <v>30276</v>
      </c>
      <c r="D11" s="398">
        <v>30303</v>
      </c>
      <c r="E11" s="399">
        <v>30400</v>
      </c>
      <c r="F11" s="399">
        <v>30405</v>
      </c>
      <c r="G11" s="399">
        <v>30403</v>
      </c>
      <c r="H11" s="399">
        <v>30520</v>
      </c>
      <c r="I11" s="400">
        <v>30005</v>
      </c>
    </row>
    <row r="12" spans="1:9">
      <c r="A12" s="397" t="s">
        <v>357</v>
      </c>
      <c r="B12" s="398">
        <v>942933</v>
      </c>
      <c r="C12" s="398">
        <v>1384167</v>
      </c>
      <c r="D12" s="398">
        <v>1441177</v>
      </c>
      <c r="E12" s="399">
        <v>1291733</v>
      </c>
      <c r="F12" s="399">
        <v>1494385</v>
      </c>
      <c r="G12" s="399">
        <v>1376591</v>
      </c>
      <c r="H12" s="399">
        <v>1540646</v>
      </c>
      <c r="I12" s="400">
        <v>1240109</v>
      </c>
    </row>
    <row r="13" spans="1:9">
      <c r="A13" s="397" t="s">
        <v>358</v>
      </c>
      <c r="B13" s="398">
        <v>55054844</v>
      </c>
      <c r="C13" s="398">
        <v>57632191</v>
      </c>
      <c r="D13" s="398">
        <v>66021526</v>
      </c>
      <c r="E13" s="399">
        <v>41993268</v>
      </c>
      <c r="F13" s="399">
        <v>101575195</v>
      </c>
      <c r="G13" s="399">
        <v>47075810</v>
      </c>
      <c r="H13" s="399">
        <v>44485912</v>
      </c>
      <c r="I13" s="400">
        <v>47215448</v>
      </c>
    </row>
    <row r="14" spans="1:9">
      <c r="A14" s="397" t="s">
        <v>359</v>
      </c>
      <c r="B14" s="398">
        <v>-790000</v>
      </c>
      <c r="C14" s="398">
        <v>-310000</v>
      </c>
      <c r="D14" s="398">
        <v>-1870000</v>
      </c>
      <c r="E14" s="399">
        <v>-2150000</v>
      </c>
      <c r="F14" s="399">
        <v>-3410000</v>
      </c>
      <c r="G14" s="399">
        <v>-300000</v>
      </c>
      <c r="H14" s="399">
        <v>-530000</v>
      </c>
      <c r="I14" s="400">
        <v>-400000</v>
      </c>
    </row>
    <row r="15" spans="1:9">
      <c r="A15" s="397"/>
      <c r="B15" s="398"/>
      <c r="C15" s="398"/>
      <c r="D15" s="398"/>
      <c r="E15" s="399"/>
      <c r="F15" s="399"/>
      <c r="G15" s="399"/>
      <c r="H15" s="399"/>
      <c r="I15" s="400"/>
    </row>
    <row r="16" spans="1:9">
      <c r="A16" s="401" t="s">
        <v>360</v>
      </c>
      <c r="B16" s="402">
        <f t="shared" ref="B16:H16" si="2">SUM(B17,B28,B32)</f>
        <v>396775258</v>
      </c>
      <c r="C16" s="402">
        <f t="shared" si="2"/>
        <v>388540374</v>
      </c>
      <c r="D16" s="402">
        <f t="shared" si="2"/>
        <v>384099056</v>
      </c>
      <c r="E16" s="403">
        <f t="shared" si="2"/>
        <v>363858993</v>
      </c>
      <c r="F16" s="403">
        <f t="shared" si="2"/>
        <v>368931617</v>
      </c>
      <c r="G16" s="403">
        <f t="shared" si="2"/>
        <v>362041358</v>
      </c>
      <c r="H16" s="403">
        <f t="shared" si="2"/>
        <v>357381711</v>
      </c>
      <c r="I16" s="404">
        <f t="shared" ref="I16" si="3">SUM(I17,I28,I32)</f>
        <v>355113642</v>
      </c>
    </row>
    <row r="17" spans="1:9">
      <c r="A17" s="397" t="s">
        <v>361</v>
      </c>
      <c r="B17" s="398">
        <f t="shared" ref="B17:H17" si="4">SUM(B18:B26)</f>
        <v>208930939</v>
      </c>
      <c r="C17" s="398">
        <f t="shared" si="4"/>
        <v>200375018</v>
      </c>
      <c r="D17" s="398">
        <f t="shared" si="4"/>
        <v>194706933</v>
      </c>
      <c r="E17" s="399">
        <f t="shared" si="4"/>
        <v>191906257</v>
      </c>
      <c r="F17" s="399">
        <f t="shared" si="4"/>
        <v>196791764</v>
      </c>
      <c r="G17" s="399">
        <f t="shared" si="4"/>
        <v>199777227</v>
      </c>
      <c r="H17" s="399">
        <f t="shared" si="4"/>
        <v>193153612</v>
      </c>
      <c r="I17" s="400">
        <f t="shared" ref="I17" si="5">SUM(I18:I26)</f>
        <v>188925900</v>
      </c>
    </row>
    <row r="18" spans="1:9">
      <c r="A18" s="397" t="s">
        <v>362</v>
      </c>
      <c r="B18" s="398">
        <v>87214518</v>
      </c>
      <c r="C18" s="398">
        <v>83289866</v>
      </c>
      <c r="D18" s="398">
        <v>79541823</v>
      </c>
      <c r="E18" s="399">
        <v>75962442</v>
      </c>
      <c r="F18" s="399">
        <v>72544133</v>
      </c>
      <c r="G18" s="399">
        <v>74922124</v>
      </c>
      <c r="H18" s="399">
        <v>71690935</v>
      </c>
      <c r="I18" s="400">
        <v>68600037</v>
      </c>
    </row>
    <row r="19" spans="1:9">
      <c r="A19" s="397" t="s">
        <v>363</v>
      </c>
      <c r="B19" s="398">
        <v>6445385</v>
      </c>
      <c r="C19" s="398">
        <v>5061335</v>
      </c>
      <c r="D19" s="398">
        <v>3989325</v>
      </c>
      <c r="E19" s="399">
        <v>3384811</v>
      </c>
      <c r="F19" s="399">
        <v>4396478</v>
      </c>
      <c r="G19" s="399">
        <v>6766260</v>
      </c>
      <c r="H19" s="399">
        <v>6135722</v>
      </c>
      <c r="I19" s="400">
        <v>6133078</v>
      </c>
    </row>
    <row r="20" spans="1:9">
      <c r="A20" s="397" t="s">
        <v>364</v>
      </c>
      <c r="B20" s="398">
        <v>231003</v>
      </c>
      <c r="C20" s="398">
        <v>115503</v>
      </c>
      <c r="D20" s="398">
        <v>3</v>
      </c>
      <c r="E20" s="399">
        <v>1</v>
      </c>
      <c r="F20" s="399">
        <v>0</v>
      </c>
      <c r="G20" s="399">
        <v>0</v>
      </c>
      <c r="H20" s="399">
        <v>0</v>
      </c>
      <c r="I20" s="400">
        <v>0</v>
      </c>
    </row>
    <row r="21" spans="1:9">
      <c r="A21" s="397" t="s">
        <v>365</v>
      </c>
      <c r="B21" s="398">
        <v>112055</v>
      </c>
      <c r="C21" s="398">
        <v>100037</v>
      </c>
      <c r="D21" s="398">
        <v>88681</v>
      </c>
      <c r="E21" s="399">
        <v>81771</v>
      </c>
      <c r="F21" s="399">
        <v>74466</v>
      </c>
      <c r="G21" s="399">
        <v>67555</v>
      </c>
      <c r="H21" s="399">
        <v>61008</v>
      </c>
      <c r="I21" s="400">
        <v>54798</v>
      </c>
    </row>
    <row r="22" spans="1:9">
      <c r="A22" s="397" t="s">
        <v>366</v>
      </c>
      <c r="B22" s="398">
        <v>107836966</v>
      </c>
      <c r="C22" s="398">
        <v>107836966</v>
      </c>
      <c r="D22" s="398">
        <v>107836966</v>
      </c>
      <c r="E22" s="399">
        <v>107836966</v>
      </c>
      <c r="F22" s="399">
        <v>107836966</v>
      </c>
      <c r="G22" s="399">
        <v>107836966</v>
      </c>
      <c r="H22" s="399">
        <v>107836966</v>
      </c>
      <c r="I22" s="400">
        <v>107836966</v>
      </c>
    </row>
    <row r="23" spans="1:9">
      <c r="A23" s="397" t="s">
        <v>367</v>
      </c>
      <c r="B23" s="398"/>
      <c r="C23" s="398"/>
      <c r="D23" s="398"/>
      <c r="E23" s="399"/>
      <c r="F23" s="399">
        <v>9833334</v>
      </c>
      <c r="G23" s="399">
        <v>7866668</v>
      </c>
      <c r="H23" s="399">
        <v>6293335</v>
      </c>
      <c r="I23" s="400">
        <v>5034668</v>
      </c>
    </row>
    <row r="24" spans="1:9">
      <c r="A24" s="397" t="s">
        <v>368</v>
      </c>
      <c r="B24" s="398">
        <v>3114517</v>
      </c>
      <c r="C24" s="398">
        <v>2077384</v>
      </c>
      <c r="D24" s="398">
        <v>1385616</v>
      </c>
      <c r="E24" s="399">
        <v>922821</v>
      </c>
      <c r="F24" s="399">
        <v>1</v>
      </c>
      <c r="G24" s="399">
        <v>1</v>
      </c>
      <c r="H24" s="399">
        <v>1</v>
      </c>
      <c r="I24" s="400">
        <v>1</v>
      </c>
    </row>
    <row r="25" spans="1:9">
      <c r="A25" s="397" t="s">
        <v>369</v>
      </c>
      <c r="B25" s="398">
        <v>229225</v>
      </c>
      <c r="C25" s="398">
        <v>106437</v>
      </c>
      <c r="D25" s="398">
        <v>42229</v>
      </c>
      <c r="E25" s="399">
        <v>2727445</v>
      </c>
      <c r="F25" s="399">
        <v>1795586</v>
      </c>
      <c r="G25" s="399">
        <v>2184453</v>
      </c>
      <c r="H25" s="399">
        <v>1135645</v>
      </c>
      <c r="I25" s="400">
        <v>1266352</v>
      </c>
    </row>
    <row r="26" spans="1:9">
      <c r="A26" s="397" t="s">
        <v>370</v>
      </c>
      <c r="B26" s="398">
        <v>3747270</v>
      </c>
      <c r="C26" s="398">
        <v>1787490</v>
      </c>
      <c r="D26" s="398">
        <v>1822290</v>
      </c>
      <c r="E26" s="399">
        <v>990000</v>
      </c>
      <c r="F26" s="399">
        <v>310800</v>
      </c>
      <c r="G26" s="399">
        <v>133200</v>
      </c>
      <c r="H26" s="399">
        <v>0</v>
      </c>
      <c r="I26" s="400">
        <v>0</v>
      </c>
    </row>
    <row r="27" spans="1:9">
      <c r="A27" s="397"/>
      <c r="B27" s="398"/>
      <c r="C27" s="398"/>
      <c r="D27" s="398"/>
      <c r="E27" s="399"/>
      <c r="F27" s="399"/>
      <c r="G27" s="399"/>
      <c r="H27" s="399"/>
      <c r="I27" s="400"/>
    </row>
    <row r="28" spans="1:9">
      <c r="A28" s="397" t="s">
        <v>371</v>
      </c>
      <c r="B28" s="398">
        <f>SUM(B29)</f>
        <v>804368</v>
      </c>
      <c r="C28" s="398">
        <f>SUM(C29)</f>
        <v>804368</v>
      </c>
      <c r="D28" s="398">
        <f>SUM(D29)</f>
        <v>804368</v>
      </c>
      <c r="E28" s="399">
        <f>SUM(E29)</f>
        <v>804368</v>
      </c>
      <c r="F28" s="399">
        <f>SUM(F29)</f>
        <v>804368</v>
      </c>
      <c r="G28" s="399">
        <f>SUM(G29,G30)</f>
        <v>2591368</v>
      </c>
      <c r="H28" s="399">
        <f>SUM(H29,H30)</f>
        <v>2263752</v>
      </c>
      <c r="I28" s="400">
        <f>SUM(I29,I30)</f>
        <v>1906352</v>
      </c>
    </row>
    <row r="29" spans="1:9">
      <c r="A29" s="397" t="s">
        <v>372</v>
      </c>
      <c r="B29" s="398">
        <v>804368</v>
      </c>
      <c r="C29" s="398">
        <v>804368</v>
      </c>
      <c r="D29" s="398">
        <v>804368</v>
      </c>
      <c r="E29" s="399">
        <v>804368</v>
      </c>
      <c r="F29" s="399">
        <v>804368</v>
      </c>
      <c r="G29" s="399">
        <v>804368</v>
      </c>
      <c r="H29" s="399">
        <v>804368</v>
      </c>
      <c r="I29" s="400">
        <v>804368</v>
      </c>
    </row>
    <row r="30" spans="1:9">
      <c r="A30" s="397" t="s">
        <v>373</v>
      </c>
      <c r="B30" s="398"/>
      <c r="C30" s="398"/>
      <c r="D30" s="398"/>
      <c r="E30" s="399"/>
      <c r="F30" s="399"/>
      <c r="G30" s="399">
        <v>1787000</v>
      </c>
      <c r="H30" s="399">
        <v>1459384</v>
      </c>
      <c r="I30" s="400">
        <v>1101984</v>
      </c>
    </row>
    <row r="31" spans="1:9">
      <c r="A31" s="397"/>
      <c r="B31" s="398"/>
      <c r="C31" s="398"/>
      <c r="D31" s="398"/>
      <c r="E31" s="399"/>
      <c r="F31" s="399"/>
      <c r="G31" s="399"/>
      <c r="H31" s="399"/>
      <c r="I31" s="400"/>
    </row>
    <row r="32" spans="1:9">
      <c r="A32" s="397" t="s">
        <v>374</v>
      </c>
      <c r="B32" s="398">
        <f>SUM(B33:B37)</f>
        <v>187039951</v>
      </c>
      <c r="C32" s="398">
        <f>SUM(C33:C37)</f>
        <v>187360988</v>
      </c>
      <c r="D32" s="398">
        <f>SUM(D33:D37)</f>
        <v>188587755</v>
      </c>
      <c r="E32" s="399">
        <f>SUM(E33:E37)</f>
        <v>171148368</v>
      </c>
      <c r="F32" s="399">
        <f>SUM(F33:F37)</f>
        <v>171335485</v>
      </c>
      <c r="G32" s="399">
        <f>SUM(G33:G38)</f>
        <v>159672763</v>
      </c>
      <c r="H32" s="399">
        <f>SUM(H33:H38)</f>
        <v>161964347</v>
      </c>
      <c r="I32" s="400">
        <f>SUM(I33:I38)</f>
        <v>164281390</v>
      </c>
    </row>
    <row r="33" spans="1:9">
      <c r="A33" s="397" t="s">
        <v>375</v>
      </c>
      <c r="B33" s="398">
        <v>158362322</v>
      </c>
      <c r="C33" s="398">
        <v>158867342</v>
      </c>
      <c r="D33" s="398">
        <v>159337149</v>
      </c>
      <c r="E33" s="399">
        <v>159821899</v>
      </c>
      <c r="F33" s="399">
        <v>160321481</v>
      </c>
      <c r="G33" s="399">
        <v>146318678</v>
      </c>
      <c r="H33" s="399">
        <v>146877518</v>
      </c>
      <c r="I33" s="400">
        <v>147452088</v>
      </c>
    </row>
    <row r="34" spans="1:9">
      <c r="A34" s="397" t="s">
        <v>376</v>
      </c>
      <c r="B34" s="398">
        <v>400000</v>
      </c>
      <c r="C34" s="398">
        <v>400000</v>
      </c>
      <c r="D34" s="398">
        <v>400000</v>
      </c>
      <c r="E34" s="399">
        <v>400000</v>
      </c>
      <c r="F34" s="399">
        <v>400000</v>
      </c>
      <c r="G34" s="399">
        <v>100000</v>
      </c>
      <c r="H34" s="399">
        <v>100000</v>
      </c>
      <c r="I34" s="400">
        <v>100000</v>
      </c>
    </row>
    <row r="35" spans="1:9">
      <c r="A35" s="397" t="s">
        <v>377</v>
      </c>
      <c r="B35" s="398">
        <v>701500</v>
      </c>
      <c r="C35" s="398">
        <v>701500</v>
      </c>
      <c r="D35" s="398">
        <v>701500</v>
      </c>
      <c r="E35" s="399">
        <v>701500</v>
      </c>
      <c r="F35" s="399">
        <v>563500</v>
      </c>
      <c r="G35" s="399">
        <v>382500</v>
      </c>
      <c r="H35" s="399">
        <v>382500</v>
      </c>
      <c r="I35" s="400">
        <v>545500</v>
      </c>
    </row>
    <row r="36" spans="1:9">
      <c r="A36" s="397" t="s">
        <v>378</v>
      </c>
      <c r="B36" s="398">
        <v>18173407</v>
      </c>
      <c r="C36" s="398">
        <v>18930367</v>
      </c>
      <c r="D36" s="398">
        <v>19687327</v>
      </c>
      <c r="E36" s="399">
        <v>1763190</v>
      </c>
      <c r="F36" s="399">
        <v>10050504</v>
      </c>
      <c r="G36" s="399">
        <v>12811284</v>
      </c>
      <c r="H36" s="399">
        <v>14476680</v>
      </c>
      <c r="I36" s="400">
        <v>15957504</v>
      </c>
    </row>
    <row r="37" spans="1:9">
      <c r="A37" s="397" t="s">
        <v>379</v>
      </c>
      <c r="B37" s="398">
        <v>9402722</v>
      </c>
      <c r="C37" s="398">
        <v>8461779</v>
      </c>
      <c r="D37" s="398">
        <v>8461779</v>
      </c>
      <c r="E37" s="399">
        <v>8461779</v>
      </c>
      <c r="F37" s="399">
        <v>0</v>
      </c>
      <c r="G37" s="399">
        <v>0</v>
      </c>
      <c r="H37" s="399">
        <v>0</v>
      </c>
      <c r="I37" s="400">
        <v>0</v>
      </c>
    </row>
    <row r="38" spans="1:9">
      <c r="A38" s="397" t="s">
        <v>380</v>
      </c>
      <c r="B38" s="398"/>
      <c r="C38" s="398"/>
      <c r="D38" s="398"/>
      <c r="E38" s="399"/>
      <c r="F38" s="399"/>
      <c r="G38" s="399">
        <v>60301</v>
      </c>
      <c r="H38" s="399">
        <v>127649</v>
      </c>
      <c r="I38" s="400">
        <v>226298</v>
      </c>
    </row>
    <row r="39" spans="1:9" ht="18.5" thickBot="1">
      <c r="A39" s="405"/>
      <c r="B39" s="406"/>
      <c r="C39" s="406"/>
      <c r="D39" s="406"/>
      <c r="E39" s="407"/>
      <c r="F39" s="407"/>
      <c r="G39" s="407"/>
      <c r="H39" s="407"/>
      <c r="I39" s="408"/>
    </row>
    <row r="40" spans="1:9" ht="19" thickTop="1" thickBot="1">
      <c r="A40" s="409" t="s">
        <v>381</v>
      </c>
      <c r="B40" s="410">
        <f t="shared" ref="B40:H40" si="6">SUM(B5,B16)</f>
        <v>700042373</v>
      </c>
      <c r="C40" s="410">
        <f t="shared" si="6"/>
        <v>679142820</v>
      </c>
      <c r="D40" s="410">
        <f t="shared" si="6"/>
        <v>860271441</v>
      </c>
      <c r="E40" s="411">
        <f t="shared" si="6"/>
        <v>882467441</v>
      </c>
      <c r="F40" s="411">
        <f t="shared" si="6"/>
        <v>984404704</v>
      </c>
      <c r="G40" s="411">
        <f t="shared" si="6"/>
        <v>779655136</v>
      </c>
      <c r="H40" s="411">
        <f t="shared" si="6"/>
        <v>659959252</v>
      </c>
      <c r="I40" s="412">
        <f t="shared" ref="I40" si="7">SUM(I5,I16)</f>
        <v>667681735</v>
      </c>
    </row>
    <row r="41" spans="1:9" ht="18.5" thickBot="1"/>
    <row r="42" spans="1:9">
      <c r="A42" s="390" t="s">
        <v>382</v>
      </c>
      <c r="B42" s="391">
        <v>43251</v>
      </c>
      <c r="C42" s="391">
        <v>43616</v>
      </c>
      <c r="D42" s="391">
        <v>43982</v>
      </c>
      <c r="E42" s="392">
        <v>44347</v>
      </c>
      <c r="F42" s="392">
        <v>44712</v>
      </c>
      <c r="G42" s="392">
        <v>44712</v>
      </c>
      <c r="H42" s="392">
        <v>44712</v>
      </c>
      <c r="I42" s="413">
        <v>44712</v>
      </c>
    </row>
    <row r="43" spans="1:9">
      <c r="A43" s="393" t="s">
        <v>383</v>
      </c>
      <c r="B43" s="394">
        <f>SUM(B44:B49)</f>
        <v>313106096</v>
      </c>
      <c r="C43" s="394">
        <f>SUM(C44:C49)</f>
        <v>334341342</v>
      </c>
      <c r="D43" s="394">
        <f>SUM(D44:D49)</f>
        <v>436994335</v>
      </c>
      <c r="E43" s="395">
        <f>SUM(E44:E51)</f>
        <v>475937981</v>
      </c>
      <c r="F43" s="395">
        <f>SUM(F44:F51)</f>
        <v>327263605</v>
      </c>
      <c r="G43" s="395">
        <f>SUM(G44:G51)</f>
        <v>163498324</v>
      </c>
      <c r="H43" s="395">
        <f>SUM(H44:H51)</f>
        <v>134215922</v>
      </c>
      <c r="I43" s="396">
        <f>SUM(I44:I51)</f>
        <v>184668071</v>
      </c>
    </row>
    <row r="44" spans="1:9">
      <c r="A44" s="397" t="s">
        <v>384</v>
      </c>
      <c r="B44" s="398">
        <v>69254231</v>
      </c>
      <c r="C44" s="398">
        <v>58323303</v>
      </c>
      <c r="D44" s="398">
        <v>124849981</v>
      </c>
      <c r="E44" s="399">
        <v>95644909</v>
      </c>
      <c r="F44" s="399">
        <v>93282608</v>
      </c>
      <c r="G44" s="399">
        <v>55885751</v>
      </c>
      <c r="H44" s="399">
        <v>52800903</v>
      </c>
      <c r="I44" s="400">
        <v>105891965</v>
      </c>
    </row>
    <row r="45" spans="1:9">
      <c r="A45" s="397" t="s">
        <v>385</v>
      </c>
      <c r="B45" s="398">
        <v>7686508</v>
      </c>
      <c r="C45" s="398">
        <v>7907763</v>
      </c>
      <c r="D45" s="398">
        <v>10972757</v>
      </c>
      <c r="E45" s="399">
        <v>13668916</v>
      </c>
      <c r="F45" s="399">
        <v>41953339</v>
      </c>
      <c r="G45" s="399">
        <v>8300927</v>
      </c>
      <c r="H45" s="399">
        <v>8902860</v>
      </c>
      <c r="I45" s="400">
        <v>13504921</v>
      </c>
    </row>
    <row r="46" spans="1:9">
      <c r="A46" s="397" t="s">
        <v>386</v>
      </c>
      <c r="B46" s="398">
        <v>228914000</v>
      </c>
      <c r="C46" s="398">
        <v>258940672</v>
      </c>
      <c r="D46" s="398">
        <v>279656730</v>
      </c>
      <c r="E46" s="399">
        <v>236500000</v>
      </c>
      <c r="F46" s="399">
        <v>69846042</v>
      </c>
      <c r="G46" s="399">
        <v>67000000</v>
      </c>
      <c r="H46" s="399">
        <v>67000000</v>
      </c>
      <c r="I46" s="400">
        <v>50000000</v>
      </c>
    </row>
    <row r="47" spans="1:9">
      <c r="A47" s="397" t="s">
        <v>387</v>
      </c>
      <c r="B47" s="398">
        <v>2566366</v>
      </c>
      <c r="C47" s="398">
        <v>7572696</v>
      </c>
      <c r="D47" s="398">
        <v>1264265</v>
      </c>
      <c r="E47" s="399">
        <v>88000000</v>
      </c>
      <c r="F47" s="399">
        <v>58000000</v>
      </c>
      <c r="G47" s="399">
        <v>28000000</v>
      </c>
      <c r="H47" s="399">
        <v>0</v>
      </c>
      <c r="I47" s="400">
        <v>0</v>
      </c>
    </row>
    <row r="48" spans="1:9">
      <c r="A48" s="397" t="s">
        <v>388</v>
      </c>
      <c r="B48" s="398">
        <v>1326087</v>
      </c>
      <c r="C48" s="398">
        <v>1406704</v>
      </c>
      <c r="D48" s="398">
        <v>2891724</v>
      </c>
      <c r="E48" s="399">
        <v>1740721</v>
      </c>
      <c r="F48" s="399">
        <v>6955417</v>
      </c>
      <c r="G48" s="399">
        <v>1570065</v>
      </c>
      <c r="H48" s="399">
        <v>3277796</v>
      </c>
      <c r="I48" s="400">
        <v>2529639</v>
      </c>
    </row>
    <row r="49" spans="1:9">
      <c r="A49" s="397" t="s">
        <v>389</v>
      </c>
      <c r="B49" s="398">
        <v>3358904</v>
      </c>
      <c r="C49" s="398">
        <v>190204</v>
      </c>
      <c r="D49" s="398">
        <v>17358878</v>
      </c>
      <c r="E49" s="399">
        <v>36277463</v>
      </c>
      <c r="F49" s="399">
        <v>3493301</v>
      </c>
      <c r="G49" s="399">
        <v>2655587</v>
      </c>
      <c r="H49" s="399">
        <v>1763369</v>
      </c>
      <c r="I49" s="400">
        <v>12285552</v>
      </c>
    </row>
    <row r="50" spans="1:9">
      <c r="A50" s="397" t="s">
        <v>390</v>
      </c>
      <c r="B50" s="398"/>
      <c r="C50" s="398"/>
      <c r="D50" s="398"/>
      <c r="E50" s="399"/>
      <c r="F50" s="399">
        <v>1165804</v>
      </c>
      <c r="G50" s="399">
        <v>0</v>
      </c>
      <c r="H50" s="399">
        <v>0</v>
      </c>
      <c r="I50" s="400">
        <v>0</v>
      </c>
    </row>
    <row r="51" spans="1:9">
      <c r="A51" s="397" t="s">
        <v>391</v>
      </c>
      <c r="B51" s="398"/>
      <c r="C51" s="398"/>
      <c r="D51" s="398"/>
      <c r="E51" s="399">
        <v>4105972</v>
      </c>
      <c r="F51" s="399">
        <v>52567094</v>
      </c>
      <c r="G51" s="399">
        <v>85994</v>
      </c>
      <c r="H51" s="399">
        <v>470994</v>
      </c>
      <c r="I51" s="400">
        <v>455994</v>
      </c>
    </row>
    <row r="52" spans="1:9">
      <c r="A52" s="401" t="s">
        <v>392</v>
      </c>
      <c r="B52" s="402">
        <f>SUM(B53:B56)</f>
        <v>268269471</v>
      </c>
      <c r="C52" s="402">
        <f>SUM(C53:C56)</f>
        <v>220457468</v>
      </c>
      <c r="D52" s="402">
        <f>SUM(D53:D57)</f>
        <v>272277133</v>
      </c>
      <c r="E52" s="403">
        <f>SUM(E53:E57)</f>
        <v>218782336</v>
      </c>
      <c r="F52" s="403">
        <f>SUM(F53:F58)</f>
        <v>394664314</v>
      </c>
      <c r="G52" s="403">
        <f>SUM(G53:G58)</f>
        <v>351193798</v>
      </c>
      <c r="H52" s="403">
        <f>SUM(H53:H58)</f>
        <v>300734967</v>
      </c>
      <c r="I52" s="404">
        <f>SUM(I53:I58)</f>
        <v>290221050</v>
      </c>
    </row>
    <row r="53" spans="1:9">
      <c r="A53" s="397" t="s">
        <v>393</v>
      </c>
      <c r="B53" s="398">
        <v>756000</v>
      </c>
      <c r="C53" s="398">
        <v>716000</v>
      </c>
      <c r="D53" s="398">
        <v>716000</v>
      </c>
      <c r="E53" s="399">
        <v>796000</v>
      </c>
      <c r="F53" s="399">
        <v>796000</v>
      </c>
      <c r="G53" s="399">
        <v>90000</v>
      </c>
      <c r="H53" s="399">
        <v>130000</v>
      </c>
      <c r="I53" s="400">
        <v>730000</v>
      </c>
    </row>
    <row r="54" spans="1:9">
      <c r="A54" s="397" t="s">
        <v>394</v>
      </c>
      <c r="B54" s="398">
        <v>258606000</v>
      </c>
      <c r="C54" s="398">
        <v>214476648</v>
      </c>
      <c r="D54" s="398">
        <v>217797648</v>
      </c>
      <c r="E54" s="399">
        <v>166660648</v>
      </c>
      <c r="F54" s="399">
        <v>328952000</v>
      </c>
      <c r="G54" s="399">
        <v>285814042</v>
      </c>
      <c r="H54" s="399">
        <v>239830042</v>
      </c>
      <c r="I54" s="400">
        <v>228185000</v>
      </c>
    </row>
    <row r="55" spans="1:9">
      <c r="A55" s="397" t="s">
        <v>395</v>
      </c>
      <c r="B55" s="398">
        <v>4873272</v>
      </c>
      <c r="C55" s="398">
        <v>3334344</v>
      </c>
      <c r="D55" s="398">
        <v>50000000</v>
      </c>
      <c r="E55" s="399">
        <v>50000000</v>
      </c>
      <c r="F55" s="399">
        <v>50000000</v>
      </c>
      <c r="G55" s="399">
        <v>50000000</v>
      </c>
      <c r="H55" s="399">
        <v>50000000</v>
      </c>
      <c r="I55" s="400">
        <v>50000000</v>
      </c>
    </row>
    <row r="56" spans="1:9">
      <c r="A56" s="397" t="s">
        <v>396</v>
      </c>
      <c r="B56" s="398">
        <v>4034199</v>
      </c>
      <c r="C56" s="398">
        <v>1930476</v>
      </c>
      <c r="D56" s="398">
        <v>1795416</v>
      </c>
      <c r="E56" s="399">
        <v>256488</v>
      </c>
      <c r="F56" s="399">
        <v>0</v>
      </c>
      <c r="G56" s="399">
        <v>0</v>
      </c>
      <c r="H56" s="399">
        <v>0</v>
      </c>
      <c r="I56" s="400">
        <v>0</v>
      </c>
    </row>
    <row r="57" spans="1:9">
      <c r="A57" s="397" t="s">
        <v>397</v>
      </c>
      <c r="B57" s="398"/>
      <c r="C57" s="398"/>
      <c r="D57" s="398">
        <v>1968069</v>
      </c>
      <c r="E57" s="399">
        <v>1069200</v>
      </c>
      <c r="F57" s="399">
        <v>335664</v>
      </c>
      <c r="G57" s="399">
        <v>143856</v>
      </c>
      <c r="H57" s="399">
        <v>0</v>
      </c>
      <c r="I57" s="400">
        <v>0</v>
      </c>
    </row>
    <row r="58" spans="1:9">
      <c r="A58" s="397" t="s">
        <v>398</v>
      </c>
      <c r="B58" s="398"/>
      <c r="C58" s="398"/>
      <c r="D58" s="398"/>
      <c r="E58" s="399"/>
      <c r="F58" s="399">
        <v>14580650</v>
      </c>
      <c r="G58" s="399">
        <v>15145900</v>
      </c>
      <c r="H58" s="399">
        <v>10774925</v>
      </c>
      <c r="I58" s="400">
        <v>11306050</v>
      </c>
    </row>
    <row r="59" spans="1:9">
      <c r="A59" s="401" t="s">
        <v>399</v>
      </c>
      <c r="B59" s="414">
        <f t="shared" ref="B59:H59" si="8">SUM(B43,B52)</f>
        <v>581375567</v>
      </c>
      <c r="C59" s="414">
        <f t="shared" si="8"/>
        <v>554798810</v>
      </c>
      <c r="D59" s="414">
        <f t="shared" si="8"/>
        <v>709271468</v>
      </c>
      <c r="E59" s="415">
        <f t="shared" si="8"/>
        <v>694720317</v>
      </c>
      <c r="F59" s="415">
        <f t="shared" si="8"/>
        <v>721927919</v>
      </c>
      <c r="G59" s="415">
        <f t="shared" si="8"/>
        <v>514692122</v>
      </c>
      <c r="H59" s="415">
        <f t="shared" si="8"/>
        <v>434950889</v>
      </c>
      <c r="I59" s="416">
        <f t="shared" ref="I59" si="9">SUM(I43,I52)</f>
        <v>474889121</v>
      </c>
    </row>
    <row r="60" spans="1:9" ht="18.5" thickBot="1">
      <c r="A60" s="397"/>
      <c r="B60" s="398"/>
      <c r="C60" s="398"/>
      <c r="D60" s="398"/>
      <c r="E60" s="399"/>
      <c r="F60" s="399"/>
      <c r="G60" s="399"/>
      <c r="H60" s="399"/>
      <c r="I60" s="400"/>
    </row>
    <row r="61" spans="1:9">
      <c r="A61" s="390" t="s">
        <v>400</v>
      </c>
      <c r="B61" s="391">
        <v>43251</v>
      </c>
      <c r="C61" s="391">
        <v>43616</v>
      </c>
      <c r="D61" s="391">
        <v>43982</v>
      </c>
      <c r="E61" s="392">
        <v>44347</v>
      </c>
      <c r="F61" s="392">
        <v>44712</v>
      </c>
      <c r="G61" s="392">
        <v>44712</v>
      </c>
      <c r="H61" s="392">
        <v>44712</v>
      </c>
      <c r="I61" s="413">
        <v>44712</v>
      </c>
    </row>
    <row r="62" spans="1:9">
      <c r="A62" s="393" t="s">
        <v>401</v>
      </c>
      <c r="B62" s="394">
        <f t="shared" ref="B62:I62" si="10">SUM(B63)</f>
        <v>40000000</v>
      </c>
      <c r="C62" s="394">
        <f t="shared" si="10"/>
        <v>40000000</v>
      </c>
      <c r="D62" s="394">
        <f t="shared" si="10"/>
        <v>40000000</v>
      </c>
      <c r="E62" s="395">
        <f t="shared" si="10"/>
        <v>40000000</v>
      </c>
      <c r="F62" s="395">
        <f t="shared" si="10"/>
        <v>40000000</v>
      </c>
      <c r="G62" s="395">
        <f t="shared" si="10"/>
        <v>40000000</v>
      </c>
      <c r="H62" s="395">
        <f t="shared" si="10"/>
        <v>40000000</v>
      </c>
      <c r="I62" s="396">
        <f t="shared" si="10"/>
        <v>40000000</v>
      </c>
    </row>
    <row r="63" spans="1:9">
      <c r="A63" s="397" t="s">
        <v>402</v>
      </c>
      <c r="B63" s="398">
        <v>40000000</v>
      </c>
      <c r="C63" s="398">
        <v>40000000</v>
      </c>
      <c r="D63" s="398">
        <v>40000000</v>
      </c>
      <c r="E63" s="399">
        <v>40000000</v>
      </c>
      <c r="F63" s="399">
        <v>40000000</v>
      </c>
      <c r="G63" s="399">
        <v>40000000</v>
      </c>
      <c r="H63" s="399">
        <v>40000000</v>
      </c>
      <c r="I63" s="400">
        <v>40000000</v>
      </c>
    </row>
    <row r="64" spans="1:9">
      <c r="A64" s="397"/>
      <c r="B64" s="398"/>
      <c r="C64" s="398"/>
      <c r="D64" s="398"/>
      <c r="E64" s="399"/>
      <c r="F64" s="399"/>
      <c r="G64" s="399"/>
      <c r="H64" s="399"/>
      <c r="I64" s="400"/>
    </row>
    <row r="65" spans="1:9">
      <c r="A65" s="401" t="s">
        <v>403</v>
      </c>
      <c r="B65" s="402">
        <f t="shared" ref="B65:G65" si="11">SUM(B66:B68)</f>
        <v>78666806</v>
      </c>
      <c r="C65" s="402">
        <f t="shared" si="11"/>
        <v>84344010</v>
      </c>
      <c r="D65" s="402">
        <f t="shared" si="11"/>
        <v>113849973</v>
      </c>
      <c r="E65" s="403">
        <f t="shared" si="11"/>
        <v>150597124</v>
      </c>
      <c r="F65" s="403">
        <f t="shared" si="11"/>
        <v>225326785</v>
      </c>
      <c r="G65" s="403">
        <f t="shared" si="11"/>
        <v>227813014</v>
      </c>
      <c r="H65" s="403">
        <f t="shared" ref="H65:I65" si="12">SUM(H66:H68)</f>
        <v>188394661</v>
      </c>
      <c r="I65" s="404">
        <f t="shared" si="12"/>
        <v>155342614</v>
      </c>
    </row>
    <row r="66" spans="1:9">
      <c r="A66" s="397" t="s">
        <v>404</v>
      </c>
      <c r="B66" s="398">
        <v>9000000</v>
      </c>
      <c r="C66" s="398">
        <v>9000000</v>
      </c>
      <c r="D66" s="398">
        <v>9000000</v>
      </c>
      <c r="E66" s="399">
        <v>9000000</v>
      </c>
      <c r="F66" s="399">
        <v>10000000</v>
      </c>
      <c r="G66" s="399">
        <v>10000000</v>
      </c>
      <c r="H66" s="399">
        <v>10000000</v>
      </c>
      <c r="I66" s="400">
        <v>10000000</v>
      </c>
    </row>
    <row r="67" spans="1:9">
      <c r="A67" s="397" t="s">
        <v>405</v>
      </c>
      <c r="B67" s="398">
        <v>50000000</v>
      </c>
      <c r="C67" s="398">
        <v>50000000</v>
      </c>
      <c r="D67" s="398">
        <v>50000000</v>
      </c>
      <c r="E67" s="399">
        <v>50000000</v>
      </c>
      <c r="F67" s="399">
        <v>50000000</v>
      </c>
      <c r="G67" s="399">
        <v>50000000</v>
      </c>
      <c r="H67" s="399">
        <v>50000000</v>
      </c>
      <c r="I67" s="400">
        <v>50000000</v>
      </c>
    </row>
    <row r="68" spans="1:9">
      <c r="A68" s="397" t="s">
        <v>406</v>
      </c>
      <c r="B68" s="398">
        <v>19666806</v>
      </c>
      <c r="C68" s="398">
        <v>25344010</v>
      </c>
      <c r="D68" s="398">
        <v>54849973</v>
      </c>
      <c r="E68" s="399">
        <v>91597124</v>
      </c>
      <c r="F68" s="399">
        <v>165326785</v>
      </c>
      <c r="G68" s="399">
        <v>167813014</v>
      </c>
      <c r="H68" s="399">
        <v>128394661</v>
      </c>
      <c r="I68" s="400">
        <v>95342614</v>
      </c>
    </row>
    <row r="69" spans="1:9">
      <c r="A69" s="397" t="s">
        <v>407</v>
      </c>
      <c r="B69" s="398">
        <v>8833127</v>
      </c>
      <c r="C69" s="398">
        <v>5677204</v>
      </c>
      <c r="D69" s="398">
        <v>29505963</v>
      </c>
      <c r="E69" s="399">
        <v>36747151</v>
      </c>
      <c r="F69" s="399">
        <v>84739661</v>
      </c>
      <c r="G69" s="399">
        <v>2486229</v>
      </c>
      <c r="H69" s="399">
        <v>-39418353</v>
      </c>
      <c r="I69" s="400">
        <v>-32512358</v>
      </c>
    </row>
    <row r="70" spans="1:9">
      <c r="A70" s="397"/>
      <c r="B70" s="398"/>
      <c r="C70" s="398"/>
      <c r="D70" s="398"/>
      <c r="E70" s="399"/>
      <c r="F70" s="399"/>
      <c r="G70" s="399"/>
      <c r="H70" s="399"/>
      <c r="I70" s="400"/>
    </row>
    <row r="71" spans="1:9">
      <c r="A71" s="401" t="s">
        <v>408</v>
      </c>
      <c r="C71" s="417"/>
      <c r="D71" s="414">
        <v>-2850000</v>
      </c>
      <c r="E71" s="415">
        <v>-2850000</v>
      </c>
      <c r="F71" s="415">
        <v>-2850000</v>
      </c>
      <c r="G71" s="415">
        <v>-2850000</v>
      </c>
      <c r="H71" s="415">
        <v>-2850000</v>
      </c>
      <c r="I71" s="416">
        <v>-2850000</v>
      </c>
    </row>
    <row r="72" spans="1:9">
      <c r="A72" s="401"/>
      <c r="B72" s="398"/>
      <c r="C72" s="398"/>
      <c r="D72" s="414"/>
      <c r="E72" s="415"/>
      <c r="F72" s="415"/>
      <c r="G72" s="415"/>
      <c r="H72" s="415"/>
      <c r="I72" s="416"/>
    </row>
    <row r="73" spans="1:9">
      <c r="A73" s="401" t="s">
        <v>409</v>
      </c>
      <c r="B73" s="414">
        <f>SUM(B62,B65)</f>
        <v>118666806</v>
      </c>
      <c r="C73" s="414">
        <f>SUM(C62,C65)</f>
        <v>124344010</v>
      </c>
      <c r="D73" s="414">
        <f t="shared" ref="D73:I73" si="13">SUM(D62,D65,D71)</f>
        <v>150999973</v>
      </c>
      <c r="E73" s="415">
        <f t="shared" si="13"/>
        <v>187747124</v>
      </c>
      <c r="F73" s="415">
        <f t="shared" si="13"/>
        <v>262476785</v>
      </c>
      <c r="G73" s="415">
        <f t="shared" si="13"/>
        <v>264963014</v>
      </c>
      <c r="H73" s="415">
        <f t="shared" si="13"/>
        <v>225544661</v>
      </c>
      <c r="I73" s="416">
        <f t="shared" si="13"/>
        <v>192492614</v>
      </c>
    </row>
    <row r="74" spans="1:9">
      <c r="A74" s="397"/>
      <c r="B74" s="398"/>
      <c r="C74" s="398"/>
      <c r="D74" s="398"/>
      <c r="E74" s="399"/>
      <c r="F74" s="399"/>
      <c r="G74" s="399"/>
      <c r="H74" s="399"/>
      <c r="I74" s="400"/>
    </row>
    <row r="75" spans="1:9">
      <c r="A75" s="397"/>
      <c r="B75" s="398"/>
      <c r="C75" s="398"/>
      <c r="D75" s="398"/>
      <c r="E75" s="399"/>
      <c r="F75" s="399"/>
      <c r="G75" s="399"/>
      <c r="H75" s="399"/>
      <c r="I75" s="400"/>
    </row>
    <row r="76" spans="1:9" ht="18.5" thickBot="1">
      <c r="A76" s="405"/>
      <c r="B76" s="406"/>
      <c r="C76" s="406"/>
      <c r="D76" s="406"/>
      <c r="E76" s="407"/>
      <c r="F76" s="407"/>
      <c r="G76" s="407"/>
      <c r="H76" s="407"/>
      <c r="I76" s="408"/>
    </row>
    <row r="77" spans="1:9" ht="19" thickTop="1" thickBot="1">
      <c r="A77" s="409" t="s">
        <v>410</v>
      </c>
      <c r="B77" s="410">
        <f t="shared" ref="B77:H77" si="14">SUM(B59,B73)</f>
        <v>700042373</v>
      </c>
      <c r="C77" s="410">
        <f t="shared" si="14"/>
        <v>679142820</v>
      </c>
      <c r="D77" s="410">
        <f t="shared" si="14"/>
        <v>860271441</v>
      </c>
      <c r="E77" s="411">
        <f t="shared" si="14"/>
        <v>882467441</v>
      </c>
      <c r="F77" s="411">
        <f t="shared" si="14"/>
        <v>984404704</v>
      </c>
      <c r="G77" s="411">
        <f t="shared" si="14"/>
        <v>779655136</v>
      </c>
      <c r="H77" s="411">
        <f t="shared" si="14"/>
        <v>660495550</v>
      </c>
      <c r="I77" s="412">
        <f t="shared" ref="I77" si="15">SUM(I59,I73)</f>
        <v>667381735</v>
      </c>
    </row>
  </sheetData>
  <phoneticPr fontId="2"/>
  <pageMargins left="0.7" right="0.7" top="0.75" bottom="0.75" header="0.3" footer="0.3"/>
  <pageSetup paperSize="9" scale="34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6488E-4747-47BD-A99C-D9FD03DD8D00}">
  <sheetPr codeName="Sheet23"/>
  <dimension ref="A1:R59"/>
  <sheetViews>
    <sheetView topLeftCell="A22" workbookViewId="0">
      <selection activeCell="I27" sqref="I27"/>
    </sheetView>
  </sheetViews>
  <sheetFormatPr defaultRowHeight="13"/>
  <cols>
    <col min="1" max="1" width="10.58203125" style="423" customWidth="1"/>
    <col min="2" max="7" width="7.58203125" style="423" customWidth="1"/>
    <col min="8" max="8" width="11.58203125" style="423" customWidth="1"/>
    <col min="9" max="14" width="7.58203125" style="423" customWidth="1"/>
    <col min="15" max="16" width="11.58203125" style="423" customWidth="1"/>
    <col min="17" max="17" width="3.58203125" style="423" customWidth="1"/>
    <col min="18" max="254" width="9" style="423"/>
    <col min="255" max="255" width="10.58203125" style="423" customWidth="1"/>
    <col min="256" max="261" width="7.58203125" style="423" customWidth="1"/>
    <col min="262" max="262" width="11.58203125" style="423" customWidth="1"/>
    <col min="263" max="268" width="7.58203125" style="423" customWidth="1"/>
    <col min="269" max="270" width="11.58203125" style="423" customWidth="1"/>
    <col min="271" max="271" width="3.58203125" style="423" customWidth="1"/>
    <col min="272" max="272" width="15.25" style="423" bestFit="1" customWidth="1"/>
    <col min="273" max="510" width="9" style="423"/>
    <col min="511" max="511" width="10.58203125" style="423" customWidth="1"/>
    <col min="512" max="517" width="7.58203125" style="423" customWidth="1"/>
    <col min="518" max="518" width="11.58203125" style="423" customWidth="1"/>
    <col min="519" max="524" width="7.58203125" style="423" customWidth="1"/>
    <col min="525" max="526" width="11.58203125" style="423" customWidth="1"/>
    <col min="527" max="527" width="3.58203125" style="423" customWidth="1"/>
    <col min="528" max="528" width="15.25" style="423" bestFit="1" customWidth="1"/>
    <col min="529" max="766" width="9" style="423"/>
    <col min="767" max="767" width="10.58203125" style="423" customWidth="1"/>
    <col min="768" max="773" width="7.58203125" style="423" customWidth="1"/>
    <col min="774" max="774" width="11.58203125" style="423" customWidth="1"/>
    <col min="775" max="780" width="7.58203125" style="423" customWidth="1"/>
    <col min="781" max="782" width="11.58203125" style="423" customWidth="1"/>
    <col min="783" max="783" width="3.58203125" style="423" customWidth="1"/>
    <col min="784" max="784" width="15.25" style="423" bestFit="1" customWidth="1"/>
    <col min="785" max="1022" width="9" style="423"/>
    <col min="1023" max="1023" width="10.58203125" style="423" customWidth="1"/>
    <col min="1024" max="1029" width="7.58203125" style="423" customWidth="1"/>
    <col min="1030" max="1030" width="11.58203125" style="423" customWidth="1"/>
    <col min="1031" max="1036" width="7.58203125" style="423" customWidth="1"/>
    <col min="1037" max="1038" width="11.58203125" style="423" customWidth="1"/>
    <col min="1039" max="1039" width="3.58203125" style="423" customWidth="1"/>
    <col min="1040" max="1040" width="15.25" style="423" bestFit="1" customWidth="1"/>
    <col min="1041" max="1278" width="9" style="423"/>
    <col min="1279" max="1279" width="10.58203125" style="423" customWidth="1"/>
    <col min="1280" max="1285" width="7.58203125" style="423" customWidth="1"/>
    <col min="1286" max="1286" width="11.58203125" style="423" customWidth="1"/>
    <col min="1287" max="1292" width="7.58203125" style="423" customWidth="1"/>
    <col min="1293" max="1294" width="11.58203125" style="423" customWidth="1"/>
    <col min="1295" max="1295" width="3.58203125" style="423" customWidth="1"/>
    <col min="1296" max="1296" width="15.25" style="423" bestFit="1" customWidth="1"/>
    <col min="1297" max="1534" width="9" style="423"/>
    <col min="1535" max="1535" width="10.58203125" style="423" customWidth="1"/>
    <col min="1536" max="1541" width="7.58203125" style="423" customWidth="1"/>
    <col min="1542" max="1542" width="11.58203125" style="423" customWidth="1"/>
    <col min="1543" max="1548" width="7.58203125" style="423" customWidth="1"/>
    <col min="1549" max="1550" width="11.58203125" style="423" customWidth="1"/>
    <col min="1551" max="1551" width="3.58203125" style="423" customWidth="1"/>
    <col min="1552" max="1552" width="15.25" style="423" bestFit="1" customWidth="1"/>
    <col min="1553" max="1790" width="9" style="423"/>
    <col min="1791" max="1791" width="10.58203125" style="423" customWidth="1"/>
    <col min="1792" max="1797" width="7.58203125" style="423" customWidth="1"/>
    <col min="1798" max="1798" width="11.58203125" style="423" customWidth="1"/>
    <col min="1799" max="1804" width="7.58203125" style="423" customWidth="1"/>
    <col min="1805" max="1806" width="11.58203125" style="423" customWidth="1"/>
    <col min="1807" max="1807" width="3.58203125" style="423" customWidth="1"/>
    <col min="1808" max="1808" width="15.25" style="423" bestFit="1" customWidth="1"/>
    <col min="1809" max="2046" width="9" style="423"/>
    <col min="2047" max="2047" width="10.58203125" style="423" customWidth="1"/>
    <col min="2048" max="2053" width="7.58203125" style="423" customWidth="1"/>
    <col min="2054" max="2054" width="11.58203125" style="423" customWidth="1"/>
    <col min="2055" max="2060" width="7.58203125" style="423" customWidth="1"/>
    <col min="2061" max="2062" width="11.58203125" style="423" customWidth="1"/>
    <col min="2063" max="2063" width="3.58203125" style="423" customWidth="1"/>
    <col min="2064" max="2064" width="15.25" style="423" bestFit="1" customWidth="1"/>
    <col min="2065" max="2302" width="9" style="423"/>
    <col min="2303" max="2303" width="10.58203125" style="423" customWidth="1"/>
    <col min="2304" max="2309" width="7.58203125" style="423" customWidth="1"/>
    <col min="2310" max="2310" width="11.58203125" style="423" customWidth="1"/>
    <col min="2311" max="2316" width="7.58203125" style="423" customWidth="1"/>
    <col min="2317" max="2318" width="11.58203125" style="423" customWidth="1"/>
    <col min="2319" max="2319" width="3.58203125" style="423" customWidth="1"/>
    <col min="2320" max="2320" width="15.25" style="423" bestFit="1" customWidth="1"/>
    <col min="2321" max="2558" width="9" style="423"/>
    <col min="2559" max="2559" width="10.58203125" style="423" customWidth="1"/>
    <col min="2560" max="2565" width="7.58203125" style="423" customWidth="1"/>
    <col min="2566" max="2566" width="11.58203125" style="423" customWidth="1"/>
    <col min="2567" max="2572" width="7.58203125" style="423" customWidth="1"/>
    <col min="2573" max="2574" width="11.58203125" style="423" customWidth="1"/>
    <col min="2575" max="2575" width="3.58203125" style="423" customWidth="1"/>
    <col min="2576" max="2576" width="15.25" style="423" bestFit="1" customWidth="1"/>
    <col min="2577" max="2814" width="9" style="423"/>
    <col min="2815" max="2815" width="10.58203125" style="423" customWidth="1"/>
    <col min="2816" max="2821" width="7.58203125" style="423" customWidth="1"/>
    <col min="2822" max="2822" width="11.58203125" style="423" customWidth="1"/>
    <col min="2823" max="2828" width="7.58203125" style="423" customWidth="1"/>
    <col min="2829" max="2830" width="11.58203125" style="423" customWidth="1"/>
    <col min="2831" max="2831" width="3.58203125" style="423" customWidth="1"/>
    <col min="2832" max="2832" width="15.25" style="423" bestFit="1" customWidth="1"/>
    <col min="2833" max="3070" width="9" style="423"/>
    <col min="3071" max="3071" width="10.58203125" style="423" customWidth="1"/>
    <col min="3072" max="3077" width="7.58203125" style="423" customWidth="1"/>
    <col min="3078" max="3078" width="11.58203125" style="423" customWidth="1"/>
    <col min="3079" max="3084" width="7.58203125" style="423" customWidth="1"/>
    <col min="3085" max="3086" width="11.58203125" style="423" customWidth="1"/>
    <col min="3087" max="3087" width="3.58203125" style="423" customWidth="1"/>
    <col min="3088" max="3088" width="15.25" style="423" bestFit="1" customWidth="1"/>
    <col min="3089" max="3326" width="9" style="423"/>
    <col min="3327" max="3327" width="10.58203125" style="423" customWidth="1"/>
    <col min="3328" max="3333" width="7.58203125" style="423" customWidth="1"/>
    <col min="3334" max="3334" width="11.58203125" style="423" customWidth="1"/>
    <col min="3335" max="3340" width="7.58203125" style="423" customWidth="1"/>
    <col min="3341" max="3342" width="11.58203125" style="423" customWidth="1"/>
    <col min="3343" max="3343" width="3.58203125" style="423" customWidth="1"/>
    <col min="3344" max="3344" width="15.25" style="423" bestFit="1" customWidth="1"/>
    <col min="3345" max="3582" width="9" style="423"/>
    <col min="3583" max="3583" width="10.58203125" style="423" customWidth="1"/>
    <col min="3584" max="3589" width="7.58203125" style="423" customWidth="1"/>
    <col min="3590" max="3590" width="11.58203125" style="423" customWidth="1"/>
    <col min="3591" max="3596" width="7.58203125" style="423" customWidth="1"/>
    <col min="3597" max="3598" width="11.58203125" style="423" customWidth="1"/>
    <col min="3599" max="3599" width="3.58203125" style="423" customWidth="1"/>
    <col min="3600" max="3600" width="15.25" style="423" bestFit="1" customWidth="1"/>
    <col min="3601" max="3838" width="9" style="423"/>
    <col min="3839" max="3839" width="10.58203125" style="423" customWidth="1"/>
    <col min="3840" max="3845" width="7.58203125" style="423" customWidth="1"/>
    <col min="3846" max="3846" width="11.58203125" style="423" customWidth="1"/>
    <col min="3847" max="3852" width="7.58203125" style="423" customWidth="1"/>
    <col min="3853" max="3854" width="11.58203125" style="423" customWidth="1"/>
    <col min="3855" max="3855" width="3.58203125" style="423" customWidth="1"/>
    <col min="3856" max="3856" width="15.25" style="423" bestFit="1" customWidth="1"/>
    <col min="3857" max="4094" width="9" style="423"/>
    <col min="4095" max="4095" width="10.58203125" style="423" customWidth="1"/>
    <col min="4096" max="4101" width="7.58203125" style="423" customWidth="1"/>
    <col min="4102" max="4102" width="11.58203125" style="423" customWidth="1"/>
    <col min="4103" max="4108" width="7.58203125" style="423" customWidth="1"/>
    <col min="4109" max="4110" width="11.58203125" style="423" customWidth="1"/>
    <col min="4111" max="4111" width="3.58203125" style="423" customWidth="1"/>
    <col min="4112" max="4112" width="15.25" style="423" bestFit="1" customWidth="1"/>
    <col min="4113" max="4350" width="9" style="423"/>
    <col min="4351" max="4351" width="10.58203125" style="423" customWidth="1"/>
    <col min="4352" max="4357" width="7.58203125" style="423" customWidth="1"/>
    <col min="4358" max="4358" width="11.58203125" style="423" customWidth="1"/>
    <col min="4359" max="4364" width="7.58203125" style="423" customWidth="1"/>
    <col min="4365" max="4366" width="11.58203125" style="423" customWidth="1"/>
    <col min="4367" max="4367" width="3.58203125" style="423" customWidth="1"/>
    <col min="4368" max="4368" width="15.25" style="423" bestFit="1" customWidth="1"/>
    <col min="4369" max="4606" width="9" style="423"/>
    <col min="4607" max="4607" width="10.58203125" style="423" customWidth="1"/>
    <col min="4608" max="4613" width="7.58203125" style="423" customWidth="1"/>
    <col min="4614" max="4614" width="11.58203125" style="423" customWidth="1"/>
    <col min="4615" max="4620" width="7.58203125" style="423" customWidth="1"/>
    <col min="4621" max="4622" width="11.58203125" style="423" customWidth="1"/>
    <col min="4623" max="4623" width="3.58203125" style="423" customWidth="1"/>
    <col min="4624" max="4624" width="15.25" style="423" bestFit="1" customWidth="1"/>
    <col min="4625" max="4862" width="9" style="423"/>
    <col min="4863" max="4863" width="10.58203125" style="423" customWidth="1"/>
    <col min="4864" max="4869" width="7.58203125" style="423" customWidth="1"/>
    <col min="4870" max="4870" width="11.58203125" style="423" customWidth="1"/>
    <col min="4871" max="4876" width="7.58203125" style="423" customWidth="1"/>
    <col min="4877" max="4878" width="11.58203125" style="423" customWidth="1"/>
    <col min="4879" max="4879" width="3.58203125" style="423" customWidth="1"/>
    <col min="4880" max="4880" width="15.25" style="423" bestFit="1" customWidth="1"/>
    <col min="4881" max="5118" width="9" style="423"/>
    <col min="5119" max="5119" width="10.58203125" style="423" customWidth="1"/>
    <col min="5120" max="5125" width="7.58203125" style="423" customWidth="1"/>
    <col min="5126" max="5126" width="11.58203125" style="423" customWidth="1"/>
    <col min="5127" max="5132" width="7.58203125" style="423" customWidth="1"/>
    <col min="5133" max="5134" width="11.58203125" style="423" customWidth="1"/>
    <col min="5135" max="5135" width="3.58203125" style="423" customWidth="1"/>
    <col min="5136" max="5136" width="15.25" style="423" bestFit="1" customWidth="1"/>
    <col min="5137" max="5374" width="9" style="423"/>
    <col min="5375" max="5375" width="10.58203125" style="423" customWidth="1"/>
    <col min="5376" max="5381" width="7.58203125" style="423" customWidth="1"/>
    <col min="5382" max="5382" width="11.58203125" style="423" customWidth="1"/>
    <col min="5383" max="5388" width="7.58203125" style="423" customWidth="1"/>
    <col min="5389" max="5390" width="11.58203125" style="423" customWidth="1"/>
    <col min="5391" max="5391" width="3.58203125" style="423" customWidth="1"/>
    <col min="5392" max="5392" width="15.25" style="423" bestFit="1" customWidth="1"/>
    <col min="5393" max="5630" width="9" style="423"/>
    <col min="5631" max="5631" width="10.58203125" style="423" customWidth="1"/>
    <col min="5632" max="5637" width="7.58203125" style="423" customWidth="1"/>
    <col min="5638" max="5638" width="11.58203125" style="423" customWidth="1"/>
    <col min="5639" max="5644" width="7.58203125" style="423" customWidth="1"/>
    <col min="5645" max="5646" width="11.58203125" style="423" customWidth="1"/>
    <col min="5647" max="5647" width="3.58203125" style="423" customWidth="1"/>
    <col min="5648" max="5648" width="15.25" style="423" bestFit="1" customWidth="1"/>
    <col min="5649" max="5886" width="9" style="423"/>
    <col min="5887" max="5887" width="10.58203125" style="423" customWidth="1"/>
    <col min="5888" max="5893" width="7.58203125" style="423" customWidth="1"/>
    <col min="5894" max="5894" width="11.58203125" style="423" customWidth="1"/>
    <col min="5895" max="5900" width="7.58203125" style="423" customWidth="1"/>
    <col min="5901" max="5902" width="11.58203125" style="423" customWidth="1"/>
    <col min="5903" max="5903" width="3.58203125" style="423" customWidth="1"/>
    <col min="5904" max="5904" width="15.25" style="423" bestFit="1" customWidth="1"/>
    <col min="5905" max="6142" width="9" style="423"/>
    <col min="6143" max="6143" width="10.58203125" style="423" customWidth="1"/>
    <col min="6144" max="6149" width="7.58203125" style="423" customWidth="1"/>
    <col min="6150" max="6150" width="11.58203125" style="423" customWidth="1"/>
    <col min="6151" max="6156" width="7.58203125" style="423" customWidth="1"/>
    <col min="6157" max="6158" width="11.58203125" style="423" customWidth="1"/>
    <col min="6159" max="6159" width="3.58203125" style="423" customWidth="1"/>
    <col min="6160" max="6160" width="15.25" style="423" bestFit="1" customWidth="1"/>
    <col min="6161" max="6398" width="9" style="423"/>
    <col min="6399" max="6399" width="10.58203125" style="423" customWidth="1"/>
    <col min="6400" max="6405" width="7.58203125" style="423" customWidth="1"/>
    <col min="6406" max="6406" width="11.58203125" style="423" customWidth="1"/>
    <col min="6407" max="6412" width="7.58203125" style="423" customWidth="1"/>
    <col min="6413" max="6414" width="11.58203125" style="423" customWidth="1"/>
    <col min="6415" max="6415" width="3.58203125" style="423" customWidth="1"/>
    <col min="6416" max="6416" width="15.25" style="423" bestFit="1" customWidth="1"/>
    <col min="6417" max="6654" width="9" style="423"/>
    <col min="6655" max="6655" width="10.58203125" style="423" customWidth="1"/>
    <col min="6656" max="6661" width="7.58203125" style="423" customWidth="1"/>
    <col min="6662" max="6662" width="11.58203125" style="423" customWidth="1"/>
    <col min="6663" max="6668" width="7.58203125" style="423" customWidth="1"/>
    <col min="6669" max="6670" width="11.58203125" style="423" customWidth="1"/>
    <col min="6671" max="6671" width="3.58203125" style="423" customWidth="1"/>
    <col min="6672" max="6672" width="15.25" style="423" bestFit="1" customWidth="1"/>
    <col min="6673" max="6910" width="9" style="423"/>
    <col min="6911" max="6911" width="10.58203125" style="423" customWidth="1"/>
    <col min="6912" max="6917" width="7.58203125" style="423" customWidth="1"/>
    <col min="6918" max="6918" width="11.58203125" style="423" customWidth="1"/>
    <col min="6919" max="6924" width="7.58203125" style="423" customWidth="1"/>
    <col min="6925" max="6926" width="11.58203125" style="423" customWidth="1"/>
    <col min="6927" max="6927" width="3.58203125" style="423" customWidth="1"/>
    <col min="6928" max="6928" width="15.25" style="423" bestFit="1" customWidth="1"/>
    <col min="6929" max="7166" width="9" style="423"/>
    <col min="7167" max="7167" width="10.58203125" style="423" customWidth="1"/>
    <col min="7168" max="7173" width="7.58203125" style="423" customWidth="1"/>
    <col min="7174" max="7174" width="11.58203125" style="423" customWidth="1"/>
    <col min="7175" max="7180" width="7.58203125" style="423" customWidth="1"/>
    <col min="7181" max="7182" width="11.58203125" style="423" customWidth="1"/>
    <col min="7183" max="7183" width="3.58203125" style="423" customWidth="1"/>
    <col min="7184" max="7184" width="15.25" style="423" bestFit="1" customWidth="1"/>
    <col min="7185" max="7422" width="9" style="423"/>
    <col min="7423" max="7423" width="10.58203125" style="423" customWidth="1"/>
    <col min="7424" max="7429" width="7.58203125" style="423" customWidth="1"/>
    <col min="7430" max="7430" width="11.58203125" style="423" customWidth="1"/>
    <col min="7431" max="7436" width="7.58203125" style="423" customWidth="1"/>
    <col min="7437" max="7438" width="11.58203125" style="423" customWidth="1"/>
    <col min="7439" max="7439" width="3.58203125" style="423" customWidth="1"/>
    <col min="7440" max="7440" width="15.25" style="423" bestFit="1" customWidth="1"/>
    <col min="7441" max="7678" width="9" style="423"/>
    <col min="7679" max="7679" width="10.58203125" style="423" customWidth="1"/>
    <col min="7680" max="7685" width="7.58203125" style="423" customWidth="1"/>
    <col min="7686" max="7686" width="11.58203125" style="423" customWidth="1"/>
    <col min="7687" max="7692" width="7.58203125" style="423" customWidth="1"/>
    <col min="7693" max="7694" width="11.58203125" style="423" customWidth="1"/>
    <col min="7695" max="7695" width="3.58203125" style="423" customWidth="1"/>
    <col min="7696" max="7696" width="15.25" style="423" bestFit="1" customWidth="1"/>
    <col min="7697" max="7934" width="9" style="423"/>
    <col min="7935" max="7935" width="10.58203125" style="423" customWidth="1"/>
    <col min="7936" max="7941" width="7.58203125" style="423" customWidth="1"/>
    <col min="7942" max="7942" width="11.58203125" style="423" customWidth="1"/>
    <col min="7943" max="7948" width="7.58203125" style="423" customWidth="1"/>
    <col min="7949" max="7950" width="11.58203125" style="423" customWidth="1"/>
    <col min="7951" max="7951" width="3.58203125" style="423" customWidth="1"/>
    <col min="7952" max="7952" width="15.25" style="423" bestFit="1" customWidth="1"/>
    <col min="7953" max="8190" width="9" style="423"/>
    <col min="8191" max="8191" width="10.58203125" style="423" customWidth="1"/>
    <col min="8192" max="8197" width="7.58203125" style="423" customWidth="1"/>
    <col min="8198" max="8198" width="11.58203125" style="423" customWidth="1"/>
    <col min="8199" max="8204" width="7.58203125" style="423" customWidth="1"/>
    <col min="8205" max="8206" width="11.58203125" style="423" customWidth="1"/>
    <col min="8207" max="8207" width="3.58203125" style="423" customWidth="1"/>
    <col min="8208" max="8208" width="15.25" style="423" bestFit="1" customWidth="1"/>
    <col min="8209" max="8446" width="9" style="423"/>
    <col min="8447" max="8447" width="10.58203125" style="423" customWidth="1"/>
    <col min="8448" max="8453" width="7.58203125" style="423" customWidth="1"/>
    <col min="8454" max="8454" width="11.58203125" style="423" customWidth="1"/>
    <col min="8455" max="8460" width="7.58203125" style="423" customWidth="1"/>
    <col min="8461" max="8462" width="11.58203125" style="423" customWidth="1"/>
    <col min="8463" max="8463" width="3.58203125" style="423" customWidth="1"/>
    <col min="8464" max="8464" width="15.25" style="423" bestFit="1" customWidth="1"/>
    <col min="8465" max="8702" width="9" style="423"/>
    <col min="8703" max="8703" width="10.58203125" style="423" customWidth="1"/>
    <col min="8704" max="8709" width="7.58203125" style="423" customWidth="1"/>
    <col min="8710" max="8710" width="11.58203125" style="423" customWidth="1"/>
    <col min="8711" max="8716" width="7.58203125" style="423" customWidth="1"/>
    <col min="8717" max="8718" width="11.58203125" style="423" customWidth="1"/>
    <col min="8719" max="8719" width="3.58203125" style="423" customWidth="1"/>
    <col min="8720" max="8720" width="15.25" style="423" bestFit="1" customWidth="1"/>
    <col min="8721" max="8958" width="9" style="423"/>
    <col min="8959" max="8959" width="10.58203125" style="423" customWidth="1"/>
    <col min="8960" max="8965" width="7.58203125" style="423" customWidth="1"/>
    <col min="8966" max="8966" width="11.58203125" style="423" customWidth="1"/>
    <col min="8967" max="8972" width="7.58203125" style="423" customWidth="1"/>
    <col min="8973" max="8974" width="11.58203125" style="423" customWidth="1"/>
    <col min="8975" max="8975" width="3.58203125" style="423" customWidth="1"/>
    <col min="8976" max="8976" width="15.25" style="423" bestFit="1" customWidth="1"/>
    <col min="8977" max="9214" width="9" style="423"/>
    <col min="9215" max="9215" width="10.58203125" style="423" customWidth="1"/>
    <col min="9216" max="9221" width="7.58203125" style="423" customWidth="1"/>
    <col min="9222" max="9222" width="11.58203125" style="423" customWidth="1"/>
    <col min="9223" max="9228" width="7.58203125" style="423" customWidth="1"/>
    <col min="9229" max="9230" width="11.58203125" style="423" customWidth="1"/>
    <col min="9231" max="9231" width="3.58203125" style="423" customWidth="1"/>
    <col min="9232" max="9232" width="15.25" style="423" bestFit="1" customWidth="1"/>
    <col min="9233" max="9470" width="9" style="423"/>
    <col min="9471" max="9471" width="10.58203125" style="423" customWidth="1"/>
    <col min="9472" max="9477" width="7.58203125" style="423" customWidth="1"/>
    <col min="9478" max="9478" width="11.58203125" style="423" customWidth="1"/>
    <col min="9479" max="9484" width="7.58203125" style="423" customWidth="1"/>
    <col min="9485" max="9486" width="11.58203125" style="423" customWidth="1"/>
    <col min="9487" max="9487" width="3.58203125" style="423" customWidth="1"/>
    <col min="9488" max="9488" width="15.25" style="423" bestFit="1" customWidth="1"/>
    <col min="9489" max="9726" width="9" style="423"/>
    <col min="9727" max="9727" width="10.58203125" style="423" customWidth="1"/>
    <col min="9728" max="9733" width="7.58203125" style="423" customWidth="1"/>
    <col min="9734" max="9734" width="11.58203125" style="423" customWidth="1"/>
    <col min="9735" max="9740" width="7.58203125" style="423" customWidth="1"/>
    <col min="9741" max="9742" width="11.58203125" style="423" customWidth="1"/>
    <col min="9743" max="9743" width="3.58203125" style="423" customWidth="1"/>
    <col min="9744" max="9744" width="15.25" style="423" bestFit="1" customWidth="1"/>
    <col min="9745" max="9982" width="9" style="423"/>
    <col min="9983" max="9983" width="10.58203125" style="423" customWidth="1"/>
    <col min="9984" max="9989" width="7.58203125" style="423" customWidth="1"/>
    <col min="9990" max="9990" width="11.58203125" style="423" customWidth="1"/>
    <col min="9991" max="9996" width="7.58203125" style="423" customWidth="1"/>
    <col min="9997" max="9998" width="11.58203125" style="423" customWidth="1"/>
    <col min="9999" max="9999" width="3.58203125" style="423" customWidth="1"/>
    <col min="10000" max="10000" width="15.25" style="423" bestFit="1" customWidth="1"/>
    <col min="10001" max="10238" width="9" style="423"/>
    <col min="10239" max="10239" width="10.58203125" style="423" customWidth="1"/>
    <col min="10240" max="10245" width="7.58203125" style="423" customWidth="1"/>
    <col min="10246" max="10246" width="11.58203125" style="423" customWidth="1"/>
    <col min="10247" max="10252" width="7.58203125" style="423" customWidth="1"/>
    <col min="10253" max="10254" width="11.58203125" style="423" customWidth="1"/>
    <col min="10255" max="10255" width="3.58203125" style="423" customWidth="1"/>
    <col min="10256" max="10256" width="15.25" style="423" bestFit="1" customWidth="1"/>
    <col min="10257" max="10494" width="9" style="423"/>
    <col min="10495" max="10495" width="10.58203125" style="423" customWidth="1"/>
    <col min="10496" max="10501" width="7.58203125" style="423" customWidth="1"/>
    <col min="10502" max="10502" width="11.58203125" style="423" customWidth="1"/>
    <col min="10503" max="10508" width="7.58203125" style="423" customWidth="1"/>
    <col min="10509" max="10510" width="11.58203125" style="423" customWidth="1"/>
    <col min="10511" max="10511" width="3.58203125" style="423" customWidth="1"/>
    <col min="10512" max="10512" width="15.25" style="423" bestFit="1" customWidth="1"/>
    <col min="10513" max="10750" width="9" style="423"/>
    <col min="10751" max="10751" width="10.58203125" style="423" customWidth="1"/>
    <col min="10752" max="10757" width="7.58203125" style="423" customWidth="1"/>
    <col min="10758" max="10758" width="11.58203125" style="423" customWidth="1"/>
    <col min="10759" max="10764" width="7.58203125" style="423" customWidth="1"/>
    <col min="10765" max="10766" width="11.58203125" style="423" customWidth="1"/>
    <col min="10767" max="10767" width="3.58203125" style="423" customWidth="1"/>
    <col min="10768" max="10768" width="15.25" style="423" bestFit="1" customWidth="1"/>
    <col min="10769" max="11006" width="9" style="423"/>
    <col min="11007" max="11007" width="10.58203125" style="423" customWidth="1"/>
    <col min="11008" max="11013" width="7.58203125" style="423" customWidth="1"/>
    <col min="11014" max="11014" width="11.58203125" style="423" customWidth="1"/>
    <col min="11015" max="11020" width="7.58203125" style="423" customWidth="1"/>
    <col min="11021" max="11022" width="11.58203125" style="423" customWidth="1"/>
    <col min="11023" max="11023" width="3.58203125" style="423" customWidth="1"/>
    <col min="11024" max="11024" width="15.25" style="423" bestFit="1" customWidth="1"/>
    <col min="11025" max="11262" width="9" style="423"/>
    <col min="11263" max="11263" width="10.58203125" style="423" customWidth="1"/>
    <col min="11264" max="11269" width="7.58203125" style="423" customWidth="1"/>
    <col min="11270" max="11270" width="11.58203125" style="423" customWidth="1"/>
    <col min="11271" max="11276" width="7.58203125" style="423" customWidth="1"/>
    <col min="11277" max="11278" width="11.58203125" style="423" customWidth="1"/>
    <col min="11279" max="11279" width="3.58203125" style="423" customWidth="1"/>
    <col min="11280" max="11280" width="15.25" style="423" bestFit="1" customWidth="1"/>
    <col min="11281" max="11518" width="9" style="423"/>
    <col min="11519" max="11519" width="10.58203125" style="423" customWidth="1"/>
    <col min="11520" max="11525" width="7.58203125" style="423" customWidth="1"/>
    <col min="11526" max="11526" width="11.58203125" style="423" customWidth="1"/>
    <col min="11527" max="11532" width="7.58203125" style="423" customWidth="1"/>
    <col min="11533" max="11534" width="11.58203125" style="423" customWidth="1"/>
    <col min="11535" max="11535" width="3.58203125" style="423" customWidth="1"/>
    <col min="11536" max="11536" width="15.25" style="423" bestFit="1" customWidth="1"/>
    <col min="11537" max="11774" width="9" style="423"/>
    <col min="11775" max="11775" width="10.58203125" style="423" customWidth="1"/>
    <col min="11776" max="11781" width="7.58203125" style="423" customWidth="1"/>
    <col min="11782" max="11782" width="11.58203125" style="423" customWidth="1"/>
    <col min="11783" max="11788" width="7.58203125" style="423" customWidth="1"/>
    <col min="11789" max="11790" width="11.58203125" style="423" customWidth="1"/>
    <col min="11791" max="11791" width="3.58203125" style="423" customWidth="1"/>
    <col min="11792" max="11792" width="15.25" style="423" bestFit="1" customWidth="1"/>
    <col min="11793" max="12030" width="9" style="423"/>
    <col min="12031" max="12031" width="10.58203125" style="423" customWidth="1"/>
    <col min="12032" max="12037" width="7.58203125" style="423" customWidth="1"/>
    <col min="12038" max="12038" width="11.58203125" style="423" customWidth="1"/>
    <col min="12039" max="12044" width="7.58203125" style="423" customWidth="1"/>
    <col min="12045" max="12046" width="11.58203125" style="423" customWidth="1"/>
    <col min="12047" max="12047" width="3.58203125" style="423" customWidth="1"/>
    <col min="12048" max="12048" width="15.25" style="423" bestFit="1" customWidth="1"/>
    <col min="12049" max="12286" width="9" style="423"/>
    <col min="12287" max="12287" width="10.58203125" style="423" customWidth="1"/>
    <col min="12288" max="12293" width="7.58203125" style="423" customWidth="1"/>
    <col min="12294" max="12294" width="11.58203125" style="423" customWidth="1"/>
    <col min="12295" max="12300" width="7.58203125" style="423" customWidth="1"/>
    <col min="12301" max="12302" width="11.58203125" style="423" customWidth="1"/>
    <col min="12303" max="12303" width="3.58203125" style="423" customWidth="1"/>
    <col min="12304" max="12304" width="15.25" style="423" bestFit="1" customWidth="1"/>
    <col min="12305" max="12542" width="9" style="423"/>
    <col min="12543" max="12543" width="10.58203125" style="423" customWidth="1"/>
    <col min="12544" max="12549" width="7.58203125" style="423" customWidth="1"/>
    <col min="12550" max="12550" width="11.58203125" style="423" customWidth="1"/>
    <col min="12551" max="12556" width="7.58203125" style="423" customWidth="1"/>
    <col min="12557" max="12558" width="11.58203125" style="423" customWidth="1"/>
    <col min="12559" max="12559" width="3.58203125" style="423" customWidth="1"/>
    <col min="12560" max="12560" width="15.25" style="423" bestFit="1" customWidth="1"/>
    <col min="12561" max="12798" width="9" style="423"/>
    <col min="12799" max="12799" width="10.58203125" style="423" customWidth="1"/>
    <col min="12800" max="12805" width="7.58203125" style="423" customWidth="1"/>
    <col min="12806" max="12806" width="11.58203125" style="423" customWidth="1"/>
    <col min="12807" max="12812" width="7.58203125" style="423" customWidth="1"/>
    <col min="12813" max="12814" width="11.58203125" style="423" customWidth="1"/>
    <col min="12815" max="12815" width="3.58203125" style="423" customWidth="1"/>
    <col min="12816" max="12816" width="15.25" style="423" bestFit="1" customWidth="1"/>
    <col min="12817" max="13054" width="9" style="423"/>
    <col min="13055" max="13055" width="10.58203125" style="423" customWidth="1"/>
    <col min="13056" max="13061" width="7.58203125" style="423" customWidth="1"/>
    <col min="13062" max="13062" width="11.58203125" style="423" customWidth="1"/>
    <col min="13063" max="13068" width="7.58203125" style="423" customWidth="1"/>
    <col min="13069" max="13070" width="11.58203125" style="423" customWidth="1"/>
    <col min="13071" max="13071" width="3.58203125" style="423" customWidth="1"/>
    <col min="13072" max="13072" width="15.25" style="423" bestFit="1" customWidth="1"/>
    <col min="13073" max="13310" width="9" style="423"/>
    <col min="13311" max="13311" width="10.58203125" style="423" customWidth="1"/>
    <col min="13312" max="13317" width="7.58203125" style="423" customWidth="1"/>
    <col min="13318" max="13318" width="11.58203125" style="423" customWidth="1"/>
    <col min="13319" max="13324" width="7.58203125" style="423" customWidth="1"/>
    <col min="13325" max="13326" width="11.58203125" style="423" customWidth="1"/>
    <col min="13327" max="13327" width="3.58203125" style="423" customWidth="1"/>
    <col min="13328" max="13328" width="15.25" style="423" bestFit="1" customWidth="1"/>
    <col min="13329" max="13566" width="9" style="423"/>
    <col min="13567" max="13567" width="10.58203125" style="423" customWidth="1"/>
    <col min="13568" max="13573" width="7.58203125" style="423" customWidth="1"/>
    <col min="13574" max="13574" width="11.58203125" style="423" customWidth="1"/>
    <col min="13575" max="13580" width="7.58203125" style="423" customWidth="1"/>
    <col min="13581" max="13582" width="11.58203125" style="423" customWidth="1"/>
    <col min="13583" max="13583" width="3.58203125" style="423" customWidth="1"/>
    <col min="13584" max="13584" width="15.25" style="423" bestFit="1" customWidth="1"/>
    <col min="13585" max="13822" width="9" style="423"/>
    <col min="13823" max="13823" width="10.58203125" style="423" customWidth="1"/>
    <col min="13824" max="13829" width="7.58203125" style="423" customWidth="1"/>
    <col min="13830" max="13830" width="11.58203125" style="423" customWidth="1"/>
    <col min="13831" max="13836" width="7.58203125" style="423" customWidth="1"/>
    <col min="13837" max="13838" width="11.58203125" style="423" customWidth="1"/>
    <col min="13839" max="13839" width="3.58203125" style="423" customWidth="1"/>
    <col min="13840" max="13840" width="15.25" style="423" bestFit="1" customWidth="1"/>
    <col min="13841" max="14078" width="9" style="423"/>
    <col min="14079" max="14079" width="10.58203125" style="423" customWidth="1"/>
    <col min="14080" max="14085" width="7.58203125" style="423" customWidth="1"/>
    <col min="14086" max="14086" width="11.58203125" style="423" customWidth="1"/>
    <col min="14087" max="14092" width="7.58203125" style="423" customWidth="1"/>
    <col min="14093" max="14094" width="11.58203125" style="423" customWidth="1"/>
    <col min="14095" max="14095" width="3.58203125" style="423" customWidth="1"/>
    <col min="14096" max="14096" width="15.25" style="423" bestFit="1" customWidth="1"/>
    <col min="14097" max="14334" width="9" style="423"/>
    <col min="14335" max="14335" width="10.58203125" style="423" customWidth="1"/>
    <col min="14336" max="14341" width="7.58203125" style="423" customWidth="1"/>
    <col min="14342" max="14342" width="11.58203125" style="423" customWidth="1"/>
    <col min="14343" max="14348" width="7.58203125" style="423" customWidth="1"/>
    <col min="14349" max="14350" width="11.58203125" style="423" customWidth="1"/>
    <col min="14351" max="14351" width="3.58203125" style="423" customWidth="1"/>
    <col min="14352" max="14352" width="15.25" style="423" bestFit="1" customWidth="1"/>
    <col min="14353" max="14590" width="9" style="423"/>
    <col min="14591" max="14591" width="10.58203125" style="423" customWidth="1"/>
    <col min="14592" max="14597" width="7.58203125" style="423" customWidth="1"/>
    <col min="14598" max="14598" width="11.58203125" style="423" customWidth="1"/>
    <col min="14599" max="14604" width="7.58203125" style="423" customWidth="1"/>
    <col min="14605" max="14606" width="11.58203125" style="423" customWidth="1"/>
    <col min="14607" max="14607" width="3.58203125" style="423" customWidth="1"/>
    <col min="14608" max="14608" width="15.25" style="423" bestFit="1" customWidth="1"/>
    <col min="14609" max="14846" width="9" style="423"/>
    <col min="14847" max="14847" width="10.58203125" style="423" customWidth="1"/>
    <col min="14848" max="14853" width="7.58203125" style="423" customWidth="1"/>
    <col min="14854" max="14854" width="11.58203125" style="423" customWidth="1"/>
    <col min="14855" max="14860" width="7.58203125" style="423" customWidth="1"/>
    <col min="14861" max="14862" width="11.58203125" style="423" customWidth="1"/>
    <col min="14863" max="14863" width="3.58203125" style="423" customWidth="1"/>
    <col min="14864" max="14864" width="15.25" style="423" bestFit="1" customWidth="1"/>
    <col min="14865" max="15102" width="9" style="423"/>
    <col min="15103" max="15103" width="10.58203125" style="423" customWidth="1"/>
    <col min="15104" max="15109" width="7.58203125" style="423" customWidth="1"/>
    <col min="15110" max="15110" width="11.58203125" style="423" customWidth="1"/>
    <col min="15111" max="15116" width="7.58203125" style="423" customWidth="1"/>
    <col min="15117" max="15118" width="11.58203125" style="423" customWidth="1"/>
    <col min="15119" max="15119" width="3.58203125" style="423" customWidth="1"/>
    <col min="15120" max="15120" width="15.25" style="423" bestFit="1" customWidth="1"/>
    <col min="15121" max="15358" width="9" style="423"/>
    <col min="15359" max="15359" width="10.58203125" style="423" customWidth="1"/>
    <col min="15360" max="15365" width="7.58203125" style="423" customWidth="1"/>
    <col min="15366" max="15366" width="11.58203125" style="423" customWidth="1"/>
    <col min="15367" max="15372" width="7.58203125" style="423" customWidth="1"/>
    <col min="15373" max="15374" width="11.58203125" style="423" customWidth="1"/>
    <col min="15375" max="15375" width="3.58203125" style="423" customWidth="1"/>
    <col min="15376" max="15376" width="15.25" style="423" bestFit="1" customWidth="1"/>
    <col min="15377" max="15614" width="9" style="423"/>
    <col min="15615" max="15615" width="10.58203125" style="423" customWidth="1"/>
    <col min="15616" max="15621" width="7.58203125" style="423" customWidth="1"/>
    <col min="15622" max="15622" width="11.58203125" style="423" customWidth="1"/>
    <col min="15623" max="15628" width="7.58203125" style="423" customWidth="1"/>
    <col min="15629" max="15630" width="11.58203125" style="423" customWidth="1"/>
    <col min="15631" max="15631" width="3.58203125" style="423" customWidth="1"/>
    <col min="15632" max="15632" width="15.25" style="423" bestFit="1" customWidth="1"/>
    <col min="15633" max="15870" width="9" style="423"/>
    <col min="15871" max="15871" width="10.58203125" style="423" customWidth="1"/>
    <col min="15872" max="15877" width="7.58203125" style="423" customWidth="1"/>
    <col min="15878" max="15878" width="11.58203125" style="423" customWidth="1"/>
    <col min="15879" max="15884" width="7.58203125" style="423" customWidth="1"/>
    <col min="15885" max="15886" width="11.58203125" style="423" customWidth="1"/>
    <col min="15887" max="15887" width="3.58203125" style="423" customWidth="1"/>
    <col min="15888" max="15888" width="15.25" style="423" bestFit="1" customWidth="1"/>
    <col min="15889" max="16126" width="9" style="423"/>
    <col min="16127" max="16127" width="10.58203125" style="423" customWidth="1"/>
    <col min="16128" max="16133" width="7.58203125" style="423" customWidth="1"/>
    <col min="16134" max="16134" width="11.58203125" style="423" customWidth="1"/>
    <col min="16135" max="16140" width="7.58203125" style="423" customWidth="1"/>
    <col min="16141" max="16142" width="11.58203125" style="423" customWidth="1"/>
    <col min="16143" max="16143" width="3.58203125" style="423" customWidth="1"/>
    <col min="16144" max="16144" width="15.25" style="423" bestFit="1" customWidth="1"/>
    <col min="16145" max="16384" width="9" style="423"/>
  </cols>
  <sheetData>
    <row r="1" spans="1:18" ht="20.149999999999999" customHeight="1">
      <c r="A1" s="418"/>
      <c r="B1" s="419" t="s">
        <v>411</v>
      </c>
      <c r="C1" s="418"/>
      <c r="D1" s="418"/>
      <c r="E1" s="418"/>
      <c r="F1" s="418"/>
      <c r="G1" s="418"/>
      <c r="H1" s="418"/>
      <c r="I1" s="418"/>
      <c r="J1" s="418"/>
      <c r="K1" s="418"/>
      <c r="L1" s="419"/>
      <c r="M1" s="419"/>
      <c r="N1" s="420"/>
      <c r="O1" s="420"/>
      <c r="P1" s="421">
        <v>45520</v>
      </c>
      <c r="Q1" s="422"/>
    </row>
    <row r="2" spans="1:18">
      <c r="A2" s="424" t="s">
        <v>412</v>
      </c>
      <c r="B2" s="425" t="s">
        <v>413</v>
      </c>
      <c r="C2" s="426" t="s">
        <v>414</v>
      </c>
      <c r="D2" s="426" t="s">
        <v>415</v>
      </c>
      <c r="E2" s="426" t="s">
        <v>416</v>
      </c>
      <c r="F2" s="426" t="s">
        <v>417</v>
      </c>
      <c r="G2" s="427" t="s">
        <v>418</v>
      </c>
      <c r="H2" s="428" t="s">
        <v>419</v>
      </c>
      <c r="I2" s="425" t="s">
        <v>420</v>
      </c>
      <c r="J2" s="426" t="s">
        <v>421</v>
      </c>
      <c r="K2" s="426" t="s">
        <v>422</v>
      </c>
      <c r="L2" s="426" t="s">
        <v>423</v>
      </c>
      <c r="M2" s="426" t="s">
        <v>424</v>
      </c>
      <c r="N2" s="427" t="s">
        <v>425</v>
      </c>
      <c r="O2" s="429" t="s">
        <v>426</v>
      </c>
      <c r="P2" s="428" t="s">
        <v>427</v>
      </c>
      <c r="Q2" s="430"/>
    </row>
    <row r="3" spans="1:18">
      <c r="A3" s="431" t="s">
        <v>428</v>
      </c>
      <c r="B3" s="432">
        <v>6263</v>
      </c>
      <c r="C3" s="433">
        <v>6117</v>
      </c>
      <c r="D3" s="433">
        <v>6224</v>
      </c>
      <c r="E3" s="433">
        <v>6384</v>
      </c>
      <c r="F3" s="433">
        <v>6677</v>
      </c>
      <c r="G3" s="434">
        <v>6773</v>
      </c>
      <c r="H3" s="435">
        <v>38438</v>
      </c>
      <c r="I3" s="432">
        <v>6773</v>
      </c>
      <c r="J3" s="433">
        <v>6773</v>
      </c>
      <c r="K3" s="433">
        <v>6773</v>
      </c>
      <c r="L3" s="433">
        <v>6773</v>
      </c>
      <c r="M3" s="433">
        <v>6993</v>
      </c>
      <c r="N3" s="434">
        <v>6993</v>
      </c>
      <c r="O3" s="436">
        <v>41078</v>
      </c>
      <c r="P3" s="435">
        <f t="shared" ref="P3:P9" si="0">H3+O3</f>
        <v>79516</v>
      </c>
      <c r="Q3" s="437"/>
    </row>
    <row r="4" spans="1:18">
      <c r="A4" s="438" t="s">
        <v>429</v>
      </c>
      <c r="B4" s="439">
        <v>0</v>
      </c>
      <c r="C4" s="440">
        <v>0</v>
      </c>
      <c r="D4" s="440">
        <v>0</v>
      </c>
      <c r="E4" s="440">
        <v>0</v>
      </c>
      <c r="F4" s="440">
        <v>0</v>
      </c>
      <c r="G4" s="441">
        <v>0</v>
      </c>
      <c r="H4" s="435">
        <v>0</v>
      </c>
      <c r="I4" s="439">
        <v>5500</v>
      </c>
      <c r="J4" s="440">
        <v>0</v>
      </c>
      <c r="K4" s="440">
        <v>0</v>
      </c>
      <c r="L4" s="440">
        <v>0</v>
      </c>
      <c r="M4" s="440">
        <v>0</v>
      </c>
      <c r="N4" s="441">
        <v>9000</v>
      </c>
      <c r="O4" s="436">
        <v>14500</v>
      </c>
      <c r="P4" s="435">
        <f t="shared" si="0"/>
        <v>14500</v>
      </c>
      <c r="Q4" s="437"/>
    </row>
    <row r="5" spans="1:18">
      <c r="A5" s="438" t="s">
        <v>430</v>
      </c>
      <c r="B5" s="439">
        <v>0</v>
      </c>
      <c r="C5" s="440">
        <v>117</v>
      </c>
      <c r="D5" s="440">
        <v>0</v>
      </c>
      <c r="E5" s="440">
        <v>0</v>
      </c>
      <c r="F5" s="440">
        <v>0</v>
      </c>
      <c r="G5" s="441">
        <v>171</v>
      </c>
      <c r="H5" s="435">
        <v>288</v>
      </c>
      <c r="I5" s="439">
        <v>0</v>
      </c>
      <c r="J5" s="440">
        <v>0</v>
      </c>
      <c r="K5" s="440">
        <v>0</v>
      </c>
      <c r="L5" s="440">
        <v>0</v>
      </c>
      <c r="M5" s="440">
        <v>0</v>
      </c>
      <c r="N5" s="441">
        <v>0</v>
      </c>
      <c r="O5" s="436">
        <v>0</v>
      </c>
      <c r="P5" s="435">
        <f t="shared" si="0"/>
        <v>288</v>
      </c>
      <c r="Q5" s="437"/>
    </row>
    <row r="6" spans="1:18">
      <c r="A6" s="438" t="s">
        <v>431</v>
      </c>
      <c r="B6" s="439">
        <v>0</v>
      </c>
      <c r="C6" s="440">
        <v>0</v>
      </c>
      <c r="D6" s="440">
        <v>0</v>
      </c>
      <c r="E6" s="440">
        <v>0</v>
      </c>
      <c r="F6" s="440">
        <v>0</v>
      </c>
      <c r="G6" s="441">
        <v>0</v>
      </c>
      <c r="H6" s="435">
        <f t="shared" ref="H6:H9" si="1">SUM(B6:G6)</f>
        <v>0</v>
      </c>
      <c r="I6" s="439">
        <v>0</v>
      </c>
      <c r="J6" s="440">
        <v>0</v>
      </c>
      <c r="K6" s="440">
        <v>0</v>
      </c>
      <c r="L6" s="440">
        <v>0</v>
      </c>
      <c r="M6" s="440">
        <v>0</v>
      </c>
      <c r="N6" s="441">
        <v>739</v>
      </c>
      <c r="O6" s="436">
        <f>SUM(I6:N6)</f>
        <v>739</v>
      </c>
      <c r="P6" s="435">
        <f>H6+O6</f>
        <v>739</v>
      </c>
      <c r="Q6" s="437"/>
    </row>
    <row r="7" spans="1:18">
      <c r="A7" s="438" t="s">
        <v>432</v>
      </c>
      <c r="B7" s="439">
        <v>0</v>
      </c>
      <c r="C7" s="440">
        <v>141</v>
      </c>
      <c r="D7" s="440">
        <v>352</v>
      </c>
      <c r="E7" s="440">
        <v>352</v>
      </c>
      <c r="F7" s="440">
        <v>352</v>
      </c>
      <c r="G7" s="441">
        <v>352</v>
      </c>
      <c r="H7" s="435">
        <v>1549</v>
      </c>
      <c r="I7" s="439">
        <v>352</v>
      </c>
      <c r="J7" s="440">
        <v>352</v>
      </c>
      <c r="K7" s="440">
        <v>352</v>
      </c>
      <c r="L7" s="440">
        <v>352</v>
      </c>
      <c r="M7" s="440">
        <v>352</v>
      </c>
      <c r="N7" s="441">
        <v>352</v>
      </c>
      <c r="O7" s="436">
        <v>2112</v>
      </c>
      <c r="P7" s="435">
        <f t="shared" si="0"/>
        <v>3661</v>
      </c>
      <c r="Q7" s="437"/>
    </row>
    <row r="8" spans="1:18">
      <c r="A8" s="438" t="s">
        <v>433</v>
      </c>
      <c r="B8" s="439">
        <v>221</v>
      </c>
      <c r="C8" s="440">
        <v>238</v>
      </c>
      <c r="D8" s="440">
        <v>71</v>
      </c>
      <c r="E8" s="440">
        <v>193</v>
      </c>
      <c r="F8" s="440">
        <v>253</v>
      </c>
      <c r="G8" s="441">
        <v>85</v>
      </c>
      <c r="H8" s="435">
        <f t="shared" si="1"/>
        <v>1061</v>
      </c>
      <c r="I8" s="439">
        <v>207</v>
      </c>
      <c r="J8" s="440">
        <v>253</v>
      </c>
      <c r="K8" s="440">
        <v>85</v>
      </c>
      <c r="L8" s="440">
        <v>207</v>
      </c>
      <c r="M8" s="440">
        <v>280</v>
      </c>
      <c r="N8" s="441">
        <v>71</v>
      </c>
      <c r="O8" s="436">
        <f t="shared" ref="O8:O9" si="2">SUM(I8:N8)</f>
        <v>1103</v>
      </c>
      <c r="P8" s="435">
        <f t="shared" si="0"/>
        <v>2164</v>
      </c>
      <c r="Q8" s="437"/>
    </row>
    <row r="9" spans="1:18">
      <c r="A9" s="438" t="s">
        <v>434</v>
      </c>
      <c r="B9" s="439">
        <v>70</v>
      </c>
      <c r="C9" s="440">
        <v>1006</v>
      </c>
      <c r="D9" s="440">
        <v>969</v>
      </c>
      <c r="E9" s="440">
        <v>1034</v>
      </c>
      <c r="F9" s="440">
        <v>1047</v>
      </c>
      <c r="G9" s="441">
        <v>1102</v>
      </c>
      <c r="H9" s="435">
        <f t="shared" si="1"/>
        <v>5228</v>
      </c>
      <c r="I9" s="439">
        <v>1914</v>
      </c>
      <c r="J9" s="440">
        <v>1028</v>
      </c>
      <c r="K9" s="440">
        <v>1019</v>
      </c>
      <c r="L9" s="440">
        <v>1020</v>
      </c>
      <c r="M9" s="440">
        <v>1024</v>
      </c>
      <c r="N9" s="441">
        <v>3438</v>
      </c>
      <c r="O9" s="436">
        <f t="shared" si="2"/>
        <v>9443</v>
      </c>
      <c r="P9" s="435">
        <f t="shared" si="0"/>
        <v>14671</v>
      </c>
      <c r="Q9" s="437"/>
    </row>
    <row r="10" spans="1:18">
      <c r="A10" s="442" t="s">
        <v>435</v>
      </c>
      <c r="B10" s="443">
        <f t="shared" ref="B10:N10" si="3">SUM(B3:B9)</f>
        <v>6554</v>
      </c>
      <c r="C10" s="444">
        <f t="shared" si="3"/>
        <v>7619</v>
      </c>
      <c r="D10" s="444">
        <f t="shared" si="3"/>
        <v>7616</v>
      </c>
      <c r="E10" s="444">
        <f t="shared" si="3"/>
        <v>7963</v>
      </c>
      <c r="F10" s="444">
        <f t="shared" si="3"/>
        <v>8329</v>
      </c>
      <c r="G10" s="445">
        <f t="shared" si="3"/>
        <v>8483</v>
      </c>
      <c r="H10" s="446">
        <f t="shared" si="3"/>
        <v>46564</v>
      </c>
      <c r="I10" s="443">
        <f t="shared" si="3"/>
        <v>14746</v>
      </c>
      <c r="J10" s="444">
        <f t="shared" si="3"/>
        <v>8406</v>
      </c>
      <c r="K10" s="444">
        <f t="shared" si="3"/>
        <v>8229</v>
      </c>
      <c r="L10" s="444">
        <f t="shared" si="3"/>
        <v>8352</v>
      </c>
      <c r="M10" s="444">
        <f t="shared" si="3"/>
        <v>8649</v>
      </c>
      <c r="N10" s="445">
        <f t="shared" si="3"/>
        <v>20593</v>
      </c>
      <c r="O10" s="447">
        <f>SUM(O3:O9)</f>
        <v>68975</v>
      </c>
      <c r="P10" s="446">
        <f>SUM(P3:P9)</f>
        <v>115539</v>
      </c>
      <c r="Q10" s="448"/>
    </row>
    <row r="11" spans="1:18" ht="4.5" customHeight="1">
      <c r="A11" s="449"/>
      <c r="B11" s="450"/>
      <c r="C11" s="451"/>
      <c r="D11" s="451"/>
      <c r="E11" s="451"/>
      <c r="F11" s="451"/>
      <c r="G11" s="452"/>
      <c r="H11" s="453"/>
      <c r="I11" s="450"/>
      <c r="J11" s="451"/>
      <c r="K11" s="451"/>
      <c r="L11" s="451"/>
      <c r="M11" s="451"/>
      <c r="N11" s="452"/>
      <c r="O11" s="454"/>
      <c r="P11" s="455"/>
      <c r="Q11" s="437"/>
    </row>
    <row r="12" spans="1:18" ht="13.5" customHeight="1">
      <c r="A12" s="431" t="s">
        <v>436</v>
      </c>
      <c r="B12" s="456">
        <v>48</v>
      </c>
      <c r="C12" s="433">
        <v>48</v>
      </c>
      <c r="D12" s="433">
        <v>225</v>
      </c>
      <c r="E12" s="433">
        <v>57</v>
      </c>
      <c r="F12" s="433">
        <v>134</v>
      </c>
      <c r="G12" s="434">
        <v>83</v>
      </c>
      <c r="H12" s="435">
        <v>595</v>
      </c>
      <c r="I12" s="432">
        <v>71</v>
      </c>
      <c r="J12" s="433">
        <v>171</v>
      </c>
      <c r="K12" s="433">
        <v>71</v>
      </c>
      <c r="L12" s="433">
        <v>71</v>
      </c>
      <c r="M12" s="433">
        <v>71</v>
      </c>
      <c r="N12" s="434">
        <v>71</v>
      </c>
      <c r="O12" s="436">
        <v>526</v>
      </c>
      <c r="P12" s="435">
        <f>H12+O12</f>
        <v>1121</v>
      </c>
      <c r="Q12" s="437"/>
      <c r="R12" s="457"/>
    </row>
    <row r="13" spans="1:18">
      <c r="A13" s="431" t="s">
        <v>437</v>
      </c>
      <c r="B13" s="432">
        <v>0</v>
      </c>
      <c r="C13" s="433">
        <v>0</v>
      </c>
      <c r="D13" s="433">
        <v>0</v>
      </c>
      <c r="E13" s="433">
        <v>0</v>
      </c>
      <c r="F13" s="433">
        <v>0</v>
      </c>
      <c r="G13" s="434">
        <v>0</v>
      </c>
      <c r="H13" s="435">
        <v>0</v>
      </c>
      <c r="I13" s="432">
        <v>0</v>
      </c>
      <c r="J13" s="433">
        <v>0</v>
      </c>
      <c r="K13" s="433">
        <v>0</v>
      </c>
      <c r="L13" s="433">
        <v>0</v>
      </c>
      <c r="M13" s="433">
        <v>0</v>
      </c>
      <c r="N13" s="434">
        <v>0</v>
      </c>
      <c r="O13" s="436">
        <v>0</v>
      </c>
      <c r="P13" s="435">
        <f>H13+O13</f>
        <v>0</v>
      </c>
      <c r="Q13" s="437"/>
    </row>
    <row r="14" spans="1:18" ht="12.75" customHeight="1">
      <c r="A14" s="438" t="s">
        <v>438</v>
      </c>
      <c r="B14" s="439">
        <v>200</v>
      </c>
      <c r="C14" s="440">
        <v>200</v>
      </c>
      <c r="D14" s="440">
        <v>200</v>
      </c>
      <c r="E14" s="440">
        <v>200</v>
      </c>
      <c r="F14" s="440">
        <v>200</v>
      </c>
      <c r="G14" s="441">
        <v>200</v>
      </c>
      <c r="H14" s="435">
        <v>1200</v>
      </c>
      <c r="I14" s="439">
        <v>200</v>
      </c>
      <c r="J14" s="440">
        <v>200</v>
      </c>
      <c r="K14" s="440">
        <v>200</v>
      </c>
      <c r="L14" s="440">
        <v>200</v>
      </c>
      <c r="M14" s="440">
        <v>200</v>
      </c>
      <c r="N14" s="441">
        <v>200</v>
      </c>
      <c r="O14" s="436">
        <v>1200</v>
      </c>
      <c r="P14" s="435">
        <f t="shared" ref="P14:P37" si="4">H14+O14</f>
        <v>2400</v>
      </c>
      <c r="Q14" s="437"/>
    </row>
    <row r="15" spans="1:18">
      <c r="A15" s="438" t="s">
        <v>439</v>
      </c>
      <c r="B15" s="439">
        <v>450</v>
      </c>
      <c r="C15" s="440">
        <v>450</v>
      </c>
      <c r="D15" s="440">
        <v>450</v>
      </c>
      <c r="E15" s="440">
        <v>450</v>
      </c>
      <c r="F15" s="440">
        <v>450</v>
      </c>
      <c r="G15" s="441">
        <v>450</v>
      </c>
      <c r="H15" s="435">
        <v>2700</v>
      </c>
      <c r="I15" s="439">
        <v>450</v>
      </c>
      <c r="J15" s="440">
        <v>450</v>
      </c>
      <c r="K15" s="440">
        <v>450</v>
      </c>
      <c r="L15" s="440">
        <v>450</v>
      </c>
      <c r="M15" s="440">
        <v>450</v>
      </c>
      <c r="N15" s="441">
        <v>450</v>
      </c>
      <c r="O15" s="436">
        <v>2700</v>
      </c>
      <c r="P15" s="435">
        <f t="shared" si="4"/>
        <v>5400</v>
      </c>
      <c r="Q15" s="437"/>
    </row>
    <row r="16" spans="1:18">
      <c r="A16" s="438" t="s">
        <v>440</v>
      </c>
      <c r="B16" s="432">
        <v>20</v>
      </c>
      <c r="C16" s="433">
        <v>20</v>
      </c>
      <c r="D16" s="433">
        <v>20</v>
      </c>
      <c r="E16" s="433">
        <v>20</v>
      </c>
      <c r="F16" s="433">
        <v>20</v>
      </c>
      <c r="G16" s="434">
        <v>20</v>
      </c>
      <c r="H16" s="435">
        <v>120</v>
      </c>
      <c r="I16" s="432">
        <v>20</v>
      </c>
      <c r="J16" s="433">
        <v>20</v>
      </c>
      <c r="K16" s="433">
        <v>20</v>
      </c>
      <c r="L16" s="433">
        <v>20</v>
      </c>
      <c r="M16" s="433">
        <v>20</v>
      </c>
      <c r="N16" s="434">
        <v>20</v>
      </c>
      <c r="O16" s="436">
        <v>120</v>
      </c>
      <c r="P16" s="435">
        <f t="shared" si="4"/>
        <v>240</v>
      </c>
      <c r="Q16" s="437"/>
    </row>
    <row r="17" spans="1:18">
      <c r="A17" s="438" t="s">
        <v>441</v>
      </c>
      <c r="B17" s="439">
        <v>171</v>
      </c>
      <c r="C17" s="440">
        <v>171</v>
      </c>
      <c r="D17" s="440">
        <v>171</v>
      </c>
      <c r="E17" s="440">
        <v>171</v>
      </c>
      <c r="F17" s="440">
        <v>171</v>
      </c>
      <c r="G17" s="441">
        <v>171</v>
      </c>
      <c r="H17" s="435">
        <v>1026</v>
      </c>
      <c r="I17" s="439">
        <v>171</v>
      </c>
      <c r="J17" s="440">
        <v>171</v>
      </c>
      <c r="K17" s="440">
        <v>171</v>
      </c>
      <c r="L17" s="440">
        <v>171</v>
      </c>
      <c r="M17" s="440">
        <v>171</v>
      </c>
      <c r="N17" s="441">
        <v>171</v>
      </c>
      <c r="O17" s="436">
        <v>1026</v>
      </c>
      <c r="P17" s="435">
        <f t="shared" si="4"/>
        <v>2052</v>
      </c>
      <c r="Q17" s="437"/>
    </row>
    <row r="18" spans="1:18">
      <c r="A18" s="438" t="s">
        <v>442</v>
      </c>
      <c r="B18" s="439">
        <v>71</v>
      </c>
      <c r="C18" s="440">
        <v>71</v>
      </c>
      <c r="D18" s="440">
        <v>71</v>
      </c>
      <c r="E18" s="440">
        <v>71</v>
      </c>
      <c r="F18" s="440">
        <v>71</v>
      </c>
      <c r="G18" s="441">
        <v>71</v>
      </c>
      <c r="H18" s="435">
        <v>426</v>
      </c>
      <c r="I18" s="439">
        <v>71</v>
      </c>
      <c r="J18" s="440">
        <v>71</v>
      </c>
      <c r="K18" s="440">
        <v>71</v>
      </c>
      <c r="L18" s="440">
        <v>71</v>
      </c>
      <c r="M18" s="440">
        <v>71</v>
      </c>
      <c r="N18" s="441">
        <v>71</v>
      </c>
      <c r="O18" s="436">
        <v>426</v>
      </c>
      <c r="P18" s="435">
        <f t="shared" si="4"/>
        <v>852</v>
      </c>
      <c r="Q18" s="437"/>
      <c r="R18" s="457"/>
    </row>
    <row r="19" spans="1:18">
      <c r="A19" s="431" t="s">
        <v>443</v>
      </c>
      <c r="B19" s="432">
        <v>30</v>
      </c>
      <c r="C19" s="433">
        <v>30</v>
      </c>
      <c r="D19" s="433">
        <v>30</v>
      </c>
      <c r="E19" s="433">
        <v>30</v>
      </c>
      <c r="F19" s="433">
        <v>30</v>
      </c>
      <c r="G19" s="434">
        <v>30</v>
      </c>
      <c r="H19" s="435">
        <v>180</v>
      </c>
      <c r="I19" s="432">
        <v>30</v>
      </c>
      <c r="J19" s="433">
        <v>30</v>
      </c>
      <c r="K19" s="433">
        <v>30</v>
      </c>
      <c r="L19" s="433">
        <v>30</v>
      </c>
      <c r="M19" s="433">
        <v>30</v>
      </c>
      <c r="N19" s="434">
        <v>30</v>
      </c>
      <c r="O19" s="436">
        <v>180</v>
      </c>
      <c r="P19" s="435">
        <f t="shared" si="4"/>
        <v>360</v>
      </c>
      <c r="Q19" s="437"/>
    </row>
    <row r="20" spans="1:18">
      <c r="A20" s="438" t="s">
        <v>444</v>
      </c>
      <c r="B20" s="439">
        <v>0</v>
      </c>
      <c r="C20" s="440">
        <v>0</v>
      </c>
      <c r="D20" s="440">
        <v>0</v>
      </c>
      <c r="E20" s="440">
        <v>0</v>
      </c>
      <c r="F20" s="440">
        <v>210</v>
      </c>
      <c r="G20" s="441">
        <v>0</v>
      </c>
      <c r="H20" s="435">
        <v>210</v>
      </c>
      <c r="I20" s="439">
        <v>0</v>
      </c>
      <c r="J20" s="440">
        <v>0</v>
      </c>
      <c r="K20" s="440">
        <v>26</v>
      </c>
      <c r="L20" s="440">
        <v>17</v>
      </c>
      <c r="M20" s="440">
        <v>0</v>
      </c>
      <c r="N20" s="441">
        <v>0</v>
      </c>
      <c r="O20" s="436">
        <v>43</v>
      </c>
      <c r="P20" s="435">
        <f t="shared" si="4"/>
        <v>253</v>
      </c>
      <c r="Q20" s="437"/>
    </row>
    <row r="21" spans="1:18">
      <c r="A21" s="438" t="s">
        <v>445</v>
      </c>
      <c r="B21" s="439">
        <v>50</v>
      </c>
      <c r="C21" s="440">
        <v>50</v>
      </c>
      <c r="D21" s="440">
        <v>50</v>
      </c>
      <c r="E21" s="440">
        <v>50</v>
      </c>
      <c r="F21" s="440">
        <v>50</v>
      </c>
      <c r="G21" s="441">
        <v>50</v>
      </c>
      <c r="H21" s="435">
        <v>300</v>
      </c>
      <c r="I21" s="439">
        <v>50</v>
      </c>
      <c r="J21" s="440">
        <v>50</v>
      </c>
      <c r="K21" s="440">
        <v>50</v>
      </c>
      <c r="L21" s="440">
        <v>50</v>
      </c>
      <c r="M21" s="440">
        <v>50</v>
      </c>
      <c r="N21" s="441">
        <v>50</v>
      </c>
      <c r="O21" s="436">
        <v>300</v>
      </c>
      <c r="P21" s="435">
        <f t="shared" si="4"/>
        <v>600</v>
      </c>
      <c r="Q21" s="437"/>
    </row>
    <row r="22" spans="1:18">
      <c r="A22" s="438" t="s">
        <v>446</v>
      </c>
      <c r="B22" s="439">
        <v>50</v>
      </c>
      <c r="C22" s="440">
        <v>50</v>
      </c>
      <c r="D22" s="440">
        <v>50</v>
      </c>
      <c r="E22" s="440">
        <v>50</v>
      </c>
      <c r="F22" s="440">
        <v>50</v>
      </c>
      <c r="G22" s="441">
        <v>50</v>
      </c>
      <c r="H22" s="435">
        <v>300</v>
      </c>
      <c r="I22" s="439">
        <v>50</v>
      </c>
      <c r="J22" s="440">
        <v>50</v>
      </c>
      <c r="K22" s="440">
        <v>50</v>
      </c>
      <c r="L22" s="440">
        <v>50</v>
      </c>
      <c r="M22" s="440">
        <v>50</v>
      </c>
      <c r="N22" s="441">
        <v>50</v>
      </c>
      <c r="O22" s="436">
        <v>300</v>
      </c>
      <c r="P22" s="435">
        <f t="shared" si="4"/>
        <v>600</v>
      </c>
      <c r="Q22" s="437"/>
    </row>
    <row r="23" spans="1:18">
      <c r="A23" s="458" t="s">
        <v>447</v>
      </c>
      <c r="B23" s="450">
        <v>503</v>
      </c>
      <c r="C23" s="451">
        <v>503</v>
      </c>
      <c r="D23" s="451">
        <v>503</v>
      </c>
      <c r="E23" s="451">
        <v>503</v>
      </c>
      <c r="F23" s="451">
        <v>503</v>
      </c>
      <c r="G23" s="452">
        <v>503</v>
      </c>
      <c r="H23" s="435">
        <v>3018</v>
      </c>
      <c r="I23" s="450">
        <v>503</v>
      </c>
      <c r="J23" s="451">
        <v>503</v>
      </c>
      <c r="K23" s="451">
        <v>503</v>
      </c>
      <c r="L23" s="451">
        <v>503</v>
      </c>
      <c r="M23" s="451">
        <v>503</v>
      </c>
      <c r="N23" s="452">
        <v>503</v>
      </c>
      <c r="O23" s="436">
        <v>3018</v>
      </c>
      <c r="P23" s="435">
        <f t="shared" si="4"/>
        <v>6036</v>
      </c>
      <c r="Q23" s="437"/>
    </row>
    <row r="24" spans="1:18">
      <c r="A24" s="438" t="s">
        <v>448</v>
      </c>
      <c r="B24" s="439">
        <v>533</v>
      </c>
      <c r="C24" s="440">
        <v>47</v>
      </c>
      <c r="D24" s="440">
        <v>103</v>
      </c>
      <c r="E24" s="440">
        <v>272</v>
      </c>
      <c r="F24" s="440">
        <v>103</v>
      </c>
      <c r="G24" s="441">
        <v>47</v>
      </c>
      <c r="H24" s="435">
        <v>1105</v>
      </c>
      <c r="I24" s="439">
        <v>465</v>
      </c>
      <c r="J24" s="440">
        <v>47</v>
      </c>
      <c r="K24" s="440">
        <v>103</v>
      </c>
      <c r="L24" s="440">
        <v>272</v>
      </c>
      <c r="M24" s="440">
        <v>103</v>
      </c>
      <c r="N24" s="441">
        <v>47</v>
      </c>
      <c r="O24" s="436">
        <v>1037</v>
      </c>
      <c r="P24" s="435">
        <f t="shared" si="4"/>
        <v>2142</v>
      </c>
      <c r="Q24" s="437"/>
    </row>
    <row r="25" spans="1:18">
      <c r="A25" s="438" t="s">
        <v>449</v>
      </c>
      <c r="B25" s="439">
        <v>146</v>
      </c>
      <c r="C25" s="440">
        <v>171</v>
      </c>
      <c r="D25" s="440">
        <v>175</v>
      </c>
      <c r="E25" s="440">
        <v>166</v>
      </c>
      <c r="F25" s="440">
        <v>125</v>
      </c>
      <c r="G25" s="441">
        <v>130</v>
      </c>
      <c r="H25" s="435">
        <v>913</v>
      </c>
      <c r="I25" s="439">
        <v>153</v>
      </c>
      <c r="J25" s="440">
        <v>165</v>
      </c>
      <c r="K25" s="440">
        <v>157</v>
      </c>
      <c r="L25" s="451">
        <v>182</v>
      </c>
      <c r="M25" s="451">
        <v>132</v>
      </c>
      <c r="N25" s="452">
        <v>117</v>
      </c>
      <c r="O25" s="436">
        <v>906</v>
      </c>
      <c r="P25" s="435">
        <f t="shared" si="4"/>
        <v>1819</v>
      </c>
      <c r="Q25" s="437"/>
    </row>
    <row r="26" spans="1:18">
      <c r="A26" s="438" t="s">
        <v>450</v>
      </c>
      <c r="B26" s="439">
        <v>371</v>
      </c>
      <c r="C26" s="440">
        <v>371</v>
      </c>
      <c r="D26" s="440">
        <v>2661</v>
      </c>
      <c r="E26" s="440">
        <v>371</v>
      </c>
      <c r="F26" s="440">
        <v>2071</v>
      </c>
      <c r="G26" s="441">
        <v>371</v>
      </c>
      <c r="H26" s="435">
        <v>6216</v>
      </c>
      <c r="I26" s="439">
        <v>371</v>
      </c>
      <c r="J26" s="440">
        <v>551</v>
      </c>
      <c r="K26" s="440">
        <v>793</v>
      </c>
      <c r="L26" s="440">
        <v>501</v>
      </c>
      <c r="M26" s="440">
        <v>371</v>
      </c>
      <c r="N26" s="441">
        <v>525</v>
      </c>
      <c r="O26" s="436">
        <v>3112</v>
      </c>
      <c r="P26" s="435">
        <f t="shared" si="4"/>
        <v>9328</v>
      </c>
      <c r="Q26" s="437"/>
      <c r="R26" s="423" t="s">
        <v>451</v>
      </c>
    </row>
    <row r="27" spans="1:18">
      <c r="A27" s="438" t="s">
        <v>452</v>
      </c>
      <c r="B27" s="432">
        <v>0</v>
      </c>
      <c r="C27" s="433">
        <v>0</v>
      </c>
      <c r="D27" s="433">
        <v>0</v>
      </c>
      <c r="E27" s="433">
        <v>0</v>
      </c>
      <c r="F27" s="433">
        <v>0</v>
      </c>
      <c r="G27" s="434">
        <v>0</v>
      </c>
      <c r="H27" s="435">
        <v>0</v>
      </c>
      <c r="I27" s="432">
        <v>0</v>
      </c>
      <c r="J27" s="433">
        <v>0</v>
      </c>
      <c r="K27" s="433">
        <v>0</v>
      </c>
      <c r="L27" s="433">
        <v>0</v>
      </c>
      <c r="M27" s="433">
        <v>0</v>
      </c>
      <c r="N27" s="434">
        <v>0</v>
      </c>
      <c r="O27" s="436">
        <v>0</v>
      </c>
      <c r="P27" s="435">
        <f t="shared" si="4"/>
        <v>0</v>
      </c>
      <c r="Q27" s="437"/>
    </row>
    <row r="28" spans="1:18">
      <c r="A28" s="438" t="s">
        <v>453</v>
      </c>
      <c r="B28" s="439">
        <v>855</v>
      </c>
      <c r="C28" s="440">
        <v>2</v>
      </c>
      <c r="D28" s="440">
        <v>2</v>
      </c>
      <c r="E28" s="440">
        <v>2</v>
      </c>
      <c r="F28" s="440">
        <v>2</v>
      </c>
      <c r="G28" s="441">
        <v>2</v>
      </c>
      <c r="H28" s="435">
        <v>865</v>
      </c>
      <c r="I28" s="439">
        <v>225</v>
      </c>
      <c r="J28" s="440">
        <v>13</v>
      </c>
      <c r="K28" s="440">
        <v>53</v>
      </c>
      <c r="L28" s="440">
        <v>1177</v>
      </c>
      <c r="M28" s="440">
        <v>62</v>
      </c>
      <c r="N28" s="441">
        <v>12</v>
      </c>
      <c r="O28" s="436">
        <v>1542</v>
      </c>
      <c r="P28" s="435">
        <f t="shared" si="4"/>
        <v>2407</v>
      </c>
      <c r="Q28" s="437"/>
    </row>
    <row r="29" spans="1:18">
      <c r="A29" s="438" t="s">
        <v>454</v>
      </c>
      <c r="B29" s="439">
        <v>0</v>
      </c>
      <c r="C29" s="440">
        <v>0</v>
      </c>
      <c r="D29" s="440">
        <v>0</v>
      </c>
      <c r="E29" s="440">
        <v>756</v>
      </c>
      <c r="F29" s="440">
        <v>0</v>
      </c>
      <c r="G29" s="441">
        <v>0</v>
      </c>
      <c r="H29" s="435">
        <v>756</v>
      </c>
      <c r="I29" s="439">
        <v>0</v>
      </c>
      <c r="J29" s="440">
        <v>0</v>
      </c>
      <c r="K29" s="440">
        <v>0</v>
      </c>
      <c r="L29" s="440">
        <v>0</v>
      </c>
      <c r="M29" s="440">
        <v>527</v>
      </c>
      <c r="N29" s="441">
        <v>1608</v>
      </c>
      <c r="O29" s="436">
        <v>2135</v>
      </c>
      <c r="P29" s="435">
        <f t="shared" si="4"/>
        <v>2891</v>
      </c>
      <c r="Q29" s="437"/>
      <c r="R29" s="457" t="s">
        <v>455</v>
      </c>
    </row>
    <row r="30" spans="1:18">
      <c r="A30" s="438" t="s">
        <v>456</v>
      </c>
      <c r="B30" s="439">
        <v>10</v>
      </c>
      <c r="C30" s="440">
        <v>10</v>
      </c>
      <c r="D30" s="440">
        <v>10</v>
      </c>
      <c r="E30" s="440">
        <v>10</v>
      </c>
      <c r="F30" s="440">
        <v>10</v>
      </c>
      <c r="G30" s="441">
        <v>10</v>
      </c>
      <c r="H30" s="435">
        <v>60</v>
      </c>
      <c r="I30" s="439">
        <v>10</v>
      </c>
      <c r="J30" s="440">
        <v>10</v>
      </c>
      <c r="K30" s="440">
        <v>10</v>
      </c>
      <c r="L30" s="440">
        <v>10</v>
      </c>
      <c r="M30" s="440">
        <v>10</v>
      </c>
      <c r="N30" s="441">
        <v>10</v>
      </c>
      <c r="O30" s="436">
        <v>60</v>
      </c>
      <c r="P30" s="435">
        <f t="shared" si="4"/>
        <v>120</v>
      </c>
      <c r="Q30" s="437"/>
    </row>
    <row r="31" spans="1:18">
      <c r="A31" s="438" t="s">
        <v>457</v>
      </c>
      <c r="B31" s="439">
        <v>5</v>
      </c>
      <c r="C31" s="440">
        <v>5</v>
      </c>
      <c r="D31" s="440">
        <v>5</v>
      </c>
      <c r="E31" s="440">
        <v>5</v>
      </c>
      <c r="F31" s="440">
        <v>5</v>
      </c>
      <c r="G31" s="441">
        <v>5</v>
      </c>
      <c r="H31" s="435">
        <v>30</v>
      </c>
      <c r="I31" s="439">
        <v>5</v>
      </c>
      <c r="J31" s="440">
        <v>5</v>
      </c>
      <c r="K31" s="440">
        <v>5</v>
      </c>
      <c r="L31" s="440">
        <v>5</v>
      </c>
      <c r="M31" s="440">
        <v>5</v>
      </c>
      <c r="N31" s="441">
        <v>5</v>
      </c>
      <c r="O31" s="436">
        <v>30</v>
      </c>
      <c r="P31" s="435">
        <f t="shared" si="4"/>
        <v>60</v>
      </c>
      <c r="Q31" s="437"/>
    </row>
    <row r="32" spans="1:18">
      <c r="A32" s="438" t="s">
        <v>458</v>
      </c>
      <c r="B32" s="439">
        <v>235</v>
      </c>
      <c r="C32" s="440">
        <v>235</v>
      </c>
      <c r="D32" s="440">
        <v>635</v>
      </c>
      <c r="E32" s="440">
        <v>235</v>
      </c>
      <c r="F32" s="440">
        <v>1235</v>
      </c>
      <c r="G32" s="441">
        <v>235</v>
      </c>
      <c r="H32" s="435">
        <v>2810</v>
      </c>
      <c r="I32" s="439">
        <v>235</v>
      </c>
      <c r="J32" s="440">
        <v>235</v>
      </c>
      <c r="K32" s="440">
        <v>385</v>
      </c>
      <c r="L32" s="440">
        <v>235</v>
      </c>
      <c r="M32" s="440">
        <v>235</v>
      </c>
      <c r="N32" s="441">
        <v>235</v>
      </c>
      <c r="O32" s="436">
        <v>1560</v>
      </c>
      <c r="P32" s="435">
        <f t="shared" si="4"/>
        <v>4370</v>
      </c>
      <c r="Q32" s="437"/>
      <c r="R32" s="423" t="s">
        <v>459</v>
      </c>
    </row>
    <row r="33" spans="1:18">
      <c r="A33" s="438" t="s">
        <v>460</v>
      </c>
      <c r="B33" s="439">
        <v>0</v>
      </c>
      <c r="C33" s="440">
        <v>0</v>
      </c>
      <c r="D33" s="440">
        <v>0</v>
      </c>
      <c r="E33" s="440">
        <v>0</v>
      </c>
      <c r="F33" s="440">
        <v>0</v>
      </c>
      <c r="G33" s="441">
        <v>0</v>
      </c>
      <c r="H33" s="435">
        <v>0</v>
      </c>
      <c r="I33" s="439">
        <v>0</v>
      </c>
      <c r="J33" s="440">
        <v>0</v>
      </c>
      <c r="K33" s="440">
        <v>0</v>
      </c>
      <c r="L33" s="440">
        <v>0</v>
      </c>
      <c r="M33" s="440">
        <v>0</v>
      </c>
      <c r="N33" s="441">
        <v>0</v>
      </c>
      <c r="O33" s="436">
        <v>0</v>
      </c>
      <c r="P33" s="435">
        <f t="shared" si="4"/>
        <v>0</v>
      </c>
      <c r="Q33" s="437"/>
    </row>
    <row r="34" spans="1:18">
      <c r="A34" s="438" t="s">
        <v>461</v>
      </c>
      <c r="B34" s="439">
        <v>0</v>
      </c>
      <c r="C34" s="440">
        <v>250</v>
      </c>
      <c r="D34" s="440">
        <v>0</v>
      </c>
      <c r="E34" s="440">
        <v>97</v>
      </c>
      <c r="F34" s="440">
        <v>0</v>
      </c>
      <c r="G34" s="441">
        <v>0</v>
      </c>
      <c r="H34" s="435">
        <v>347</v>
      </c>
      <c r="I34" s="439">
        <v>0</v>
      </c>
      <c r="J34" s="440">
        <v>10</v>
      </c>
      <c r="K34" s="440">
        <v>15</v>
      </c>
      <c r="L34" s="440">
        <v>0</v>
      </c>
      <c r="M34" s="440">
        <v>93</v>
      </c>
      <c r="N34" s="441">
        <v>5</v>
      </c>
      <c r="O34" s="436">
        <v>123</v>
      </c>
      <c r="P34" s="435">
        <f t="shared" si="4"/>
        <v>470</v>
      </c>
      <c r="Q34" s="437"/>
    </row>
    <row r="35" spans="1:18">
      <c r="A35" s="459" t="s">
        <v>462</v>
      </c>
      <c r="B35" s="439">
        <v>0</v>
      </c>
      <c r="C35" s="440">
        <v>0</v>
      </c>
      <c r="D35" s="440">
        <v>0</v>
      </c>
      <c r="E35" s="440">
        <v>0</v>
      </c>
      <c r="F35" s="440">
        <v>0</v>
      </c>
      <c r="G35" s="441">
        <v>0</v>
      </c>
      <c r="H35" s="435">
        <v>0</v>
      </c>
      <c r="I35" s="439">
        <v>0</v>
      </c>
      <c r="J35" s="440">
        <v>0</v>
      </c>
      <c r="K35" s="440">
        <v>0</v>
      </c>
      <c r="L35" s="440">
        <v>0</v>
      </c>
      <c r="M35" s="440">
        <v>0</v>
      </c>
      <c r="N35" s="441">
        <v>0</v>
      </c>
      <c r="O35" s="436">
        <v>0</v>
      </c>
      <c r="P35" s="435">
        <f t="shared" si="4"/>
        <v>0</v>
      </c>
      <c r="Q35" s="437"/>
    </row>
    <row r="36" spans="1:18">
      <c r="A36" s="438" t="s">
        <v>463</v>
      </c>
      <c r="B36" s="439">
        <v>20</v>
      </c>
      <c r="C36" s="440">
        <v>20</v>
      </c>
      <c r="D36" s="440">
        <v>120</v>
      </c>
      <c r="E36" s="440">
        <v>20</v>
      </c>
      <c r="F36" s="440">
        <v>20</v>
      </c>
      <c r="G36" s="441">
        <v>20</v>
      </c>
      <c r="H36" s="435">
        <v>220</v>
      </c>
      <c r="I36" s="439">
        <v>20</v>
      </c>
      <c r="J36" s="440">
        <v>20</v>
      </c>
      <c r="K36" s="440">
        <v>20</v>
      </c>
      <c r="L36" s="440">
        <v>20</v>
      </c>
      <c r="M36" s="440">
        <v>20</v>
      </c>
      <c r="N36" s="441">
        <v>20</v>
      </c>
      <c r="O36" s="436">
        <v>120</v>
      </c>
      <c r="P36" s="435">
        <f t="shared" si="4"/>
        <v>340</v>
      </c>
      <c r="Q36" s="437"/>
    </row>
    <row r="37" spans="1:18">
      <c r="A37" s="460" t="s">
        <v>464</v>
      </c>
      <c r="B37" s="461">
        <v>461</v>
      </c>
      <c r="C37" s="462">
        <v>162</v>
      </c>
      <c r="D37" s="462">
        <v>162</v>
      </c>
      <c r="E37" s="462">
        <v>162</v>
      </c>
      <c r="F37" s="462">
        <v>162</v>
      </c>
      <c r="G37" s="463">
        <v>162</v>
      </c>
      <c r="H37" s="435">
        <v>1271</v>
      </c>
      <c r="I37" s="461">
        <v>162</v>
      </c>
      <c r="J37" s="462">
        <v>162</v>
      </c>
      <c r="K37" s="462">
        <v>162</v>
      </c>
      <c r="L37" s="462">
        <v>162</v>
      </c>
      <c r="M37" s="462">
        <v>162</v>
      </c>
      <c r="N37" s="463">
        <v>0</v>
      </c>
      <c r="O37" s="436">
        <v>810</v>
      </c>
      <c r="P37" s="435">
        <f t="shared" si="4"/>
        <v>2081</v>
      </c>
      <c r="Q37" s="437"/>
    </row>
    <row r="38" spans="1:18">
      <c r="A38" s="442" t="s">
        <v>465</v>
      </c>
      <c r="B38" s="443">
        <f t="shared" ref="B38:N38" si="5">SUM(B12:B37)</f>
        <v>4229</v>
      </c>
      <c r="C38" s="443">
        <f t="shared" si="5"/>
        <v>2866</v>
      </c>
      <c r="D38" s="443">
        <f t="shared" si="5"/>
        <v>5643</v>
      </c>
      <c r="E38" s="443">
        <f t="shared" si="5"/>
        <v>3698</v>
      </c>
      <c r="F38" s="443">
        <f t="shared" si="5"/>
        <v>5622</v>
      </c>
      <c r="G38" s="445">
        <f t="shared" si="5"/>
        <v>2610</v>
      </c>
      <c r="H38" s="446">
        <f t="shared" si="5"/>
        <v>24668</v>
      </c>
      <c r="I38" s="443">
        <f t="shared" si="5"/>
        <v>3262</v>
      </c>
      <c r="J38" s="443">
        <f t="shared" si="5"/>
        <v>2934</v>
      </c>
      <c r="K38" s="443">
        <f t="shared" si="5"/>
        <v>3345</v>
      </c>
      <c r="L38" s="443">
        <f t="shared" si="5"/>
        <v>4197</v>
      </c>
      <c r="M38" s="443">
        <f t="shared" si="5"/>
        <v>3336</v>
      </c>
      <c r="N38" s="445">
        <f t="shared" si="5"/>
        <v>4200</v>
      </c>
      <c r="O38" s="464">
        <f>SUM(O12:O37)</f>
        <v>21274</v>
      </c>
      <c r="P38" s="446">
        <f>SUM(P12:P37)</f>
        <v>45942</v>
      </c>
      <c r="Q38" s="448"/>
    </row>
    <row r="39" spans="1:18" ht="10" customHeight="1">
      <c r="A39" s="465"/>
      <c r="B39" s="466"/>
      <c r="C39" s="467"/>
      <c r="D39" s="467"/>
      <c r="E39" s="467"/>
      <c r="F39" s="467"/>
      <c r="G39" s="468"/>
      <c r="H39" s="469"/>
      <c r="I39" s="466"/>
      <c r="J39" s="467"/>
      <c r="K39" s="467"/>
      <c r="L39" s="467"/>
      <c r="M39" s="467"/>
      <c r="N39" s="468"/>
      <c r="O39" s="470"/>
      <c r="P39" s="469"/>
      <c r="Q39" s="448"/>
    </row>
    <row r="40" spans="1:18">
      <c r="A40" s="471" t="s">
        <v>466</v>
      </c>
      <c r="B40" s="472">
        <f>B10+B38</f>
        <v>10783</v>
      </c>
      <c r="C40" s="473">
        <f t="shared" ref="C40:N40" si="6">C10+C38</f>
        <v>10485</v>
      </c>
      <c r="D40" s="473">
        <f t="shared" si="6"/>
        <v>13259</v>
      </c>
      <c r="E40" s="473">
        <f t="shared" si="6"/>
        <v>11661</v>
      </c>
      <c r="F40" s="473">
        <f t="shared" si="6"/>
        <v>13951</v>
      </c>
      <c r="G40" s="474">
        <f t="shared" si="6"/>
        <v>11093</v>
      </c>
      <c r="H40" s="475">
        <f>H10+H38</f>
        <v>71232</v>
      </c>
      <c r="I40" s="472">
        <f t="shared" si="6"/>
        <v>18008</v>
      </c>
      <c r="J40" s="473">
        <f t="shared" si="6"/>
        <v>11340</v>
      </c>
      <c r="K40" s="473">
        <f t="shared" si="6"/>
        <v>11574</v>
      </c>
      <c r="L40" s="473">
        <f t="shared" si="6"/>
        <v>12549</v>
      </c>
      <c r="M40" s="473">
        <f t="shared" si="6"/>
        <v>11985</v>
      </c>
      <c r="N40" s="474">
        <f t="shared" si="6"/>
        <v>24793</v>
      </c>
      <c r="O40" s="476">
        <f>O10+O38</f>
        <v>90249</v>
      </c>
      <c r="P40" s="475">
        <f>P10+P38</f>
        <v>161481</v>
      </c>
      <c r="Q40" s="448"/>
    </row>
    <row r="41" spans="1:18" ht="5.15" customHeight="1">
      <c r="A41" s="477"/>
      <c r="B41" s="466"/>
      <c r="C41" s="467"/>
      <c r="D41" s="467"/>
      <c r="E41" s="467"/>
      <c r="F41" s="467"/>
      <c r="G41" s="468"/>
      <c r="H41" s="469"/>
      <c r="I41" s="466"/>
      <c r="J41" s="467"/>
      <c r="K41" s="467"/>
      <c r="L41" s="467"/>
      <c r="M41" s="467"/>
      <c r="N41" s="468"/>
      <c r="O41" s="470"/>
      <c r="P41" s="469"/>
      <c r="Q41" s="448"/>
    </row>
    <row r="42" spans="1:18">
      <c r="A42" s="431" t="s">
        <v>467</v>
      </c>
      <c r="B42" s="432">
        <v>0</v>
      </c>
      <c r="C42" s="433">
        <v>0</v>
      </c>
      <c r="D42" s="433">
        <v>0</v>
      </c>
      <c r="E42" s="433">
        <v>0</v>
      </c>
      <c r="F42" s="433">
        <v>0</v>
      </c>
      <c r="G42" s="434">
        <v>0</v>
      </c>
      <c r="H42" s="435">
        <v>0</v>
      </c>
      <c r="I42" s="432">
        <v>0</v>
      </c>
      <c r="J42" s="433">
        <v>0</v>
      </c>
      <c r="K42" s="433">
        <v>0</v>
      </c>
      <c r="L42" s="433">
        <v>0</v>
      </c>
      <c r="M42" s="433">
        <v>0</v>
      </c>
      <c r="N42" s="434">
        <v>0</v>
      </c>
      <c r="O42" s="436">
        <v>0</v>
      </c>
      <c r="P42" s="435">
        <f>H42+O42</f>
        <v>0</v>
      </c>
      <c r="Q42" s="437"/>
    </row>
    <row r="43" spans="1:18">
      <c r="A43" s="438" t="s">
        <v>468</v>
      </c>
      <c r="B43" s="439">
        <v>138</v>
      </c>
      <c r="C43" s="440">
        <v>69</v>
      </c>
      <c r="D43" s="440">
        <v>769</v>
      </c>
      <c r="E43" s="440">
        <v>1504</v>
      </c>
      <c r="F43" s="440">
        <v>429</v>
      </c>
      <c r="G43" s="441">
        <v>429</v>
      </c>
      <c r="H43" s="435">
        <v>3338</v>
      </c>
      <c r="I43" s="439">
        <v>429</v>
      </c>
      <c r="J43" s="440">
        <v>429</v>
      </c>
      <c r="K43" s="440">
        <v>429</v>
      </c>
      <c r="L43" s="440">
        <v>429</v>
      </c>
      <c r="M43" s="440">
        <v>429</v>
      </c>
      <c r="N43" s="441">
        <v>422</v>
      </c>
      <c r="O43" s="436">
        <v>2567</v>
      </c>
      <c r="P43" s="435">
        <f>H43+O43</f>
        <v>5905</v>
      </c>
      <c r="Q43" s="437"/>
      <c r="R43" s="423" t="s">
        <v>469</v>
      </c>
    </row>
    <row r="44" spans="1:18">
      <c r="A44" s="438" t="s">
        <v>470</v>
      </c>
      <c r="B44" s="439">
        <v>0</v>
      </c>
      <c r="C44" s="440">
        <v>0</v>
      </c>
      <c r="D44" s="451">
        <v>0</v>
      </c>
      <c r="E44" s="451">
        <v>7934</v>
      </c>
      <c r="F44" s="451">
        <v>116</v>
      </c>
      <c r="G44" s="452">
        <v>0</v>
      </c>
      <c r="H44" s="435">
        <v>8050</v>
      </c>
      <c r="I44" s="478">
        <v>0</v>
      </c>
      <c r="J44" s="440">
        <v>0</v>
      </c>
      <c r="K44" s="440">
        <v>0</v>
      </c>
      <c r="L44" s="440">
        <v>374</v>
      </c>
      <c r="M44" s="440">
        <v>120</v>
      </c>
      <c r="N44" s="441">
        <v>0</v>
      </c>
      <c r="O44" s="436">
        <v>494</v>
      </c>
      <c r="P44" s="435">
        <f>H44+O44</f>
        <v>8544</v>
      </c>
      <c r="Q44" s="437"/>
    </row>
    <row r="45" spans="1:18">
      <c r="A45" s="460" t="s">
        <v>471</v>
      </c>
      <c r="B45" s="461"/>
      <c r="C45" s="462"/>
      <c r="D45" s="479"/>
      <c r="E45" s="479"/>
      <c r="F45" s="479"/>
      <c r="G45" s="480"/>
      <c r="H45" s="470">
        <f>SUM(B45:G45)</f>
        <v>0</v>
      </c>
      <c r="I45" s="461"/>
      <c r="J45" s="462"/>
      <c r="K45" s="462"/>
      <c r="L45" s="462"/>
      <c r="M45" s="462"/>
      <c r="N45" s="463"/>
      <c r="O45" s="470">
        <f>SUM(I45:N45)</f>
        <v>0</v>
      </c>
      <c r="P45" s="469">
        <f>H45+O45</f>
        <v>0</v>
      </c>
      <c r="Q45" s="437"/>
    </row>
    <row r="46" spans="1:18">
      <c r="A46" s="442" t="s">
        <v>472</v>
      </c>
      <c r="B46" s="443">
        <f t="shared" ref="B46:P46" si="7">SUM(B42:B45)</f>
        <v>138</v>
      </c>
      <c r="C46" s="444">
        <f t="shared" si="7"/>
        <v>69</v>
      </c>
      <c r="D46" s="462">
        <f t="shared" si="7"/>
        <v>769</v>
      </c>
      <c r="E46" s="462">
        <f t="shared" si="7"/>
        <v>9438</v>
      </c>
      <c r="F46" s="462">
        <f t="shared" si="7"/>
        <v>545</v>
      </c>
      <c r="G46" s="463">
        <f t="shared" si="7"/>
        <v>429</v>
      </c>
      <c r="H46" s="446">
        <f t="shared" si="7"/>
        <v>11388</v>
      </c>
      <c r="I46" s="443">
        <f t="shared" si="7"/>
        <v>429</v>
      </c>
      <c r="J46" s="444">
        <f t="shared" si="7"/>
        <v>429</v>
      </c>
      <c r="K46" s="444">
        <f t="shared" si="7"/>
        <v>429</v>
      </c>
      <c r="L46" s="444">
        <f t="shared" si="7"/>
        <v>803</v>
      </c>
      <c r="M46" s="444">
        <f t="shared" si="7"/>
        <v>549</v>
      </c>
      <c r="N46" s="445">
        <f t="shared" si="7"/>
        <v>422</v>
      </c>
      <c r="O46" s="447">
        <f t="shared" si="7"/>
        <v>3061</v>
      </c>
      <c r="P46" s="446">
        <f t="shared" si="7"/>
        <v>14449</v>
      </c>
      <c r="Q46" s="448"/>
    </row>
    <row r="47" spans="1:18" ht="5.15" customHeight="1">
      <c r="A47" s="477"/>
      <c r="B47" s="466"/>
      <c r="C47" s="467"/>
      <c r="D47" s="467"/>
      <c r="E47" s="467"/>
      <c r="F47" s="467"/>
      <c r="G47" s="468"/>
      <c r="H47" s="469"/>
      <c r="I47" s="466"/>
      <c r="J47" s="467"/>
      <c r="K47" s="467"/>
      <c r="L47" s="467"/>
      <c r="M47" s="467"/>
      <c r="N47" s="468"/>
      <c r="O47" s="470"/>
      <c r="P47" s="469"/>
      <c r="Q47" s="448"/>
    </row>
    <row r="48" spans="1:18" ht="13.5" customHeight="1">
      <c r="A48" s="431" t="s">
        <v>473</v>
      </c>
      <c r="B48" s="456">
        <v>383</v>
      </c>
      <c r="C48" s="433">
        <v>164</v>
      </c>
      <c r="D48" s="433">
        <v>478</v>
      </c>
      <c r="E48" s="433">
        <v>835</v>
      </c>
      <c r="F48" s="433">
        <v>310</v>
      </c>
      <c r="G48" s="434">
        <v>346</v>
      </c>
      <c r="H48" s="435">
        <v>2516</v>
      </c>
      <c r="I48" s="432">
        <v>279</v>
      </c>
      <c r="J48" s="433">
        <v>424</v>
      </c>
      <c r="K48" s="433">
        <v>294</v>
      </c>
      <c r="L48" s="433">
        <v>812</v>
      </c>
      <c r="M48" s="433">
        <v>130</v>
      </c>
      <c r="N48" s="434">
        <v>433</v>
      </c>
      <c r="O48" s="436">
        <v>2372</v>
      </c>
      <c r="P48" s="435">
        <f>H48+O48</f>
        <v>4888</v>
      </c>
      <c r="Q48" s="437"/>
    </row>
    <row r="49" spans="1:17" ht="13.5" customHeight="1">
      <c r="A49" s="438" t="s">
        <v>474</v>
      </c>
      <c r="B49" s="478"/>
      <c r="C49" s="440"/>
      <c r="D49" s="440"/>
      <c r="E49" s="440"/>
      <c r="F49" s="440"/>
      <c r="G49" s="441"/>
      <c r="H49" s="435">
        <f>SUM(B49:G49)</f>
        <v>0</v>
      </c>
      <c r="I49" s="439"/>
      <c r="J49" s="440"/>
      <c r="K49" s="440"/>
      <c r="L49" s="440"/>
      <c r="M49" s="440"/>
      <c r="N49" s="441"/>
      <c r="O49" s="436">
        <f>SUM(I49:N49)</f>
        <v>0</v>
      </c>
      <c r="P49" s="435">
        <f>H49+O49</f>
        <v>0</v>
      </c>
      <c r="Q49" s="437"/>
    </row>
    <row r="50" spans="1:17" ht="13.5" customHeight="1">
      <c r="A50" s="438" t="s">
        <v>475</v>
      </c>
      <c r="B50" s="478"/>
      <c r="C50" s="440"/>
      <c r="D50" s="440"/>
      <c r="E50" s="440"/>
      <c r="F50" s="440"/>
      <c r="G50" s="441"/>
      <c r="H50" s="481">
        <f>SUM(B50:G50)</f>
        <v>0</v>
      </c>
      <c r="I50" s="439"/>
      <c r="J50" s="440"/>
      <c r="K50" s="440"/>
      <c r="L50" s="440"/>
      <c r="M50" s="440"/>
      <c r="N50" s="441"/>
      <c r="O50" s="481">
        <f>SUM(I50:N50)</f>
        <v>0</v>
      </c>
      <c r="P50" s="481">
        <f>H50+O50</f>
        <v>0</v>
      </c>
      <c r="Q50" s="437"/>
    </row>
    <row r="51" spans="1:17" ht="13.5" customHeight="1">
      <c r="A51" s="460"/>
      <c r="B51" s="461"/>
      <c r="C51" s="461"/>
      <c r="D51" s="461"/>
      <c r="E51" s="461"/>
      <c r="F51" s="461"/>
      <c r="G51" s="463"/>
      <c r="H51" s="482">
        <f>SUM(B51:G51)</f>
        <v>0</v>
      </c>
      <c r="I51" s="461"/>
      <c r="J51" s="461"/>
      <c r="K51" s="461"/>
      <c r="L51" s="461"/>
      <c r="M51" s="461"/>
      <c r="N51" s="463"/>
      <c r="O51" s="482">
        <f>SUM(I51:N51)</f>
        <v>0</v>
      </c>
      <c r="P51" s="482">
        <f>H51+O51</f>
        <v>0</v>
      </c>
      <c r="Q51" s="437"/>
    </row>
    <row r="52" spans="1:17">
      <c r="A52" s="471" t="s">
        <v>476</v>
      </c>
      <c r="B52" s="461">
        <f t="shared" ref="B52:P52" si="8">SUM(B48:B51)</f>
        <v>383</v>
      </c>
      <c r="C52" s="461">
        <f t="shared" si="8"/>
        <v>164</v>
      </c>
      <c r="D52" s="461">
        <f t="shared" si="8"/>
        <v>478</v>
      </c>
      <c r="E52" s="461">
        <f t="shared" si="8"/>
        <v>835</v>
      </c>
      <c r="F52" s="461">
        <f t="shared" si="8"/>
        <v>310</v>
      </c>
      <c r="G52" s="445">
        <f t="shared" si="8"/>
        <v>346</v>
      </c>
      <c r="H52" s="475">
        <f t="shared" si="8"/>
        <v>2516</v>
      </c>
      <c r="I52" s="461">
        <f>SUM(I48:I51)</f>
        <v>279</v>
      </c>
      <c r="J52" s="461">
        <f t="shared" si="8"/>
        <v>424</v>
      </c>
      <c r="K52" s="461">
        <f t="shared" si="8"/>
        <v>294</v>
      </c>
      <c r="L52" s="461">
        <f t="shared" si="8"/>
        <v>812</v>
      </c>
      <c r="M52" s="461">
        <f t="shared" si="8"/>
        <v>130</v>
      </c>
      <c r="N52" s="445">
        <f t="shared" si="8"/>
        <v>433</v>
      </c>
      <c r="O52" s="483">
        <f t="shared" si="8"/>
        <v>2372</v>
      </c>
      <c r="P52" s="475">
        <f t="shared" si="8"/>
        <v>4888</v>
      </c>
      <c r="Q52" s="448"/>
    </row>
    <row r="53" spans="1:17" ht="10" customHeight="1">
      <c r="A53" s="458"/>
      <c r="B53" s="450"/>
      <c r="C53" s="451"/>
      <c r="D53" s="451"/>
      <c r="E53" s="451"/>
      <c r="F53" s="451"/>
      <c r="G53" s="452"/>
      <c r="H53" s="453"/>
      <c r="I53" s="450"/>
      <c r="J53" s="451"/>
      <c r="K53" s="451"/>
      <c r="L53" s="451"/>
      <c r="M53" s="451"/>
      <c r="N53" s="452"/>
      <c r="O53" s="454"/>
      <c r="P53" s="453"/>
      <c r="Q53" s="437"/>
    </row>
    <row r="54" spans="1:17">
      <c r="A54" s="471" t="s">
        <v>477</v>
      </c>
      <c r="B54" s="472">
        <f>B52-B46</f>
        <v>245</v>
      </c>
      <c r="C54" s="472">
        <f t="shared" ref="C54:N54" si="9">C52-C46</f>
        <v>95</v>
      </c>
      <c r="D54" s="472">
        <f t="shared" si="9"/>
        <v>-291</v>
      </c>
      <c r="E54" s="472">
        <f t="shared" si="9"/>
        <v>-8603</v>
      </c>
      <c r="F54" s="472">
        <f t="shared" si="9"/>
        <v>-235</v>
      </c>
      <c r="G54" s="474">
        <f t="shared" si="9"/>
        <v>-83</v>
      </c>
      <c r="H54" s="475">
        <f>H52-H46</f>
        <v>-8872</v>
      </c>
      <c r="I54" s="472">
        <f t="shared" si="9"/>
        <v>-150</v>
      </c>
      <c r="J54" s="472">
        <f t="shared" si="9"/>
        <v>-5</v>
      </c>
      <c r="K54" s="472">
        <f t="shared" si="9"/>
        <v>-135</v>
      </c>
      <c r="L54" s="472">
        <f t="shared" si="9"/>
        <v>9</v>
      </c>
      <c r="M54" s="472">
        <f t="shared" si="9"/>
        <v>-419</v>
      </c>
      <c r="N54" s="474">
        <f t="shared" si="9"/>
        <v>11</v>
      </c>
      <c r="O54" s="483">
        <f>O52-O46</f>
        <v>-689</v>
      </c>
      <c r="P54" s="475">
        <f>P52-P46</f>
        <v>-9561</v>
      </c>
      <c r="Q54" s="448"/>
    </row>
    <row r="55" spans="1:17" ht="16" customHeight="1">
      <c r="A55" s="477"/>
      <c r="B55" s="466"/>
      <c r="C55" s="467"/>
      <c r="D55" s="467"/>
      <c r="E55" s="467"/>
      <c r="F55" s="467"/>
      <c r="G55" s="468"/>
      <c r="H55" s="469"/>
      <c r="I55" s="466"/>
      <c r="J55" s="467"/>
      <c r="K55" s="467"/>
      <c r="L55" s="467"/>
      <c r="M55" s="467"/>
      <c r="N55" s="468"/>
      <c r="O55" s="470"/>
      <c r="P55" s="469"/>
      <c r="Q55" s="448"/>
    </row>
    <row r="56" spans="1:17">
      <c r="A56" s="471" t="s">
        <v>478</v>
      </c>
      <c r="B56" s="484">
        <f>B40+B54</f>
        <v>11028</v>
      </c>
      <c r="C56" s="485">
        <f t="shared" ref="C56:N56" si="10">C40+C54</f>
        <v>10580</v>
      </c>
      <c r="D56" s="485">
        <f t="shared" si="10"/>
        <v>12968</v>
      </c>
      <c r="E56" s="485">
        <f t="shared" si="10"/>
        <v>3058</v>
      </c>
      <c r="F56" s="485">
        <f t="shared" si="10"/>
        <v>13716</v>
      </c>
      <c r="G56" s="486">
        <f t="shared" si="10"/>
        <v>11010</v>
      </c>
      <c r="H56" s="487">
        <f>H40+H54</f>
        <v>62360</v>
      </c>
      <c r="I56" s="484">
        <f t="shared" si="10"/>
        <v>17858</v>
      </c>
      <c r="J56" s="485">
        <f t="shared" si="10"/>
        <v>11335</v>
      </c>
      <c r="K56" s="485">
        <f t="shared" si="10"/>
        <v>11439</v>
      </c>
      <c r="L56" s="485">
        <f t="shared" si="10"/>
        <v>12558</v>
      </c>
      <c r="M56" s="485">
        <f t="shared" si="10"/>
        <v>11566</v>
      </c>
      <c r="N56" s="486">
        <f t="shared" si="10"/>
        <v>24804</v>
      </c>
      <c r="O56" s="488">
        <f>O40+O54</f>
        <v>89560</v>
      </c>
      <c r="P56" s="487">
        <f>P40+P54</f>
        <v>151920</v>
      </c>
      <c r="Q56" s="489"/>
    </row>
    <row r="57" spans="1:17">
      <c r="A57" s="490"/>
      <c r="B57" s="491"/>
      <c r="C57" s="492"/>
      <c r="D57" s="492"/>
      <c r="E57" s="492"/>
      <c r="F57" s="492"/>
      <c r="G57" s="493"/>
      <c r="H57" s="490"/>
      <c r="I57" s="491"/>
      <c r="J57" s="492"/>
      <c r="K57" s="492"/>
      <c r="L57" s="492"/>
      <c r="M57" s="492"/>
      <c r="N57" s="493"/>
      <c r="O57" s="490"/>
      <c r="P57" s="490"/>
      <c r="Q57" s="494"/>
    </row>
    <row r="58" spans="1:17">
      <c r="A58" s="460" t="s">
        <v>479</v>
      </c>
      <c r="B58" s="495"/>
      <c r="C58" s="496"/>
      <c r="D58" s="496"/>
      <c r="E58" s="496"/>
      <c r="F58" s="496"/>
      <c r="G58" s="497"/>
      <c r="H58" s="460">
        <f>SUM(B58:G58)</f>
        <v>0</v>
      </c>
      <c r="I58" s="495"/>
      <c r="J58" s="496"/>
      <c r="K58" s="496"/>
      <c r="L58" s="496"/>
      <c r="M58" s="496"/>
      <c r="N58" s="498"/>
      <c r="O58" s="475">
        <f>SUM(I58:N58)</f>
        <v>0</v>
      </c>
      <c r="P58" s="475">
        <f>H58+O58</f>
        <v>0</v>
      </c>
      <c r="Q58" s="499"/>
    </row>
    <row r="59" spans="1:17">
      <c r="C59" s="500"/>
    </row>
  </sheetData>
  <phoneticPr fontId="2"/>
  <pageMargins left="1.1023622047244095" right="0.78740157480314965" top="0.19685039370078741" bottom="0.19685039370078741" header="0.51181102362204722" footer="0.51181102362204722"/>
  <pageSetup paperSize="12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2E7627-2314-4AA2-B30D-2CBBD28CCB51}">
  <sheetPr codeName="Sheet24">
    <pageSetUpPr fitToPage="1"/>
  </sheetPr>
  <dimension ref="A1:AH141"/>
  <sheetViews>
    <sheetView zoomScale="70" zoomScaleNormal="70" workbookViewId="0">
      <pane xSplit="4" ySplit="2" topLeftCell="E108" activePane="bottomRight" state="frozen"/>
      <selection pane="topRight" activeCell="C1" sqref="C1"/>
      <selection pane="bottomLeft" activeCell="A3" sqref="A3"/>
      <selection pane="bottomRight" activeCell="H108" sqref="H108"/>
    </sheetView>
  </sheetViews>
  <sheetFormatPr defaultColWidth="10.58203125" defaultRowHeight="18"/>
  <cols>
    <col min="3" max="3" width="3.5" customWidth="1"/>
    <col min="4" max="4" width="27" bestFit="1" customWidth="1"/>
    <col min="5" max="12" width="11.83203125" customWidth="1"/>
  </cols>
  <sheetData>
    <row r="1" spans="1:34">
      <c r="E1" t="s">
        <v>15</v>
      </c>
      <c r="V1" t="s">
        <v>16</v>
      </c>
    </row>
    <row r="2" spans="1:34">
      <c r="E2" s="643">
        <v>45809</v>
      </c>
      <c r="F2" s="643">
        <v>45839</v>
      </c>
      <c r="G2" s="643">
        <v>45870</v>
      </c>
      <c r="H2" s="643">
        <v>45901</v>
      </c>
      <c r="I2" s="643">
        <v>45931</v>
      </c>
      <c r="J2" s="643">
        <v>45962</v>
      </c>
      <c r="K2" s="643">
        <v>45992</v>
      </c>
      <c r="L2" s="643">
        <v>46023</v>
      </c>
      <c r="M2" s="643">
        <v>46054</v>
      </c>
      <c r="N2" s="643">
        <v>46082</v>
      </c>
      <c r="O2" s="643">
        <v>46113</v>
      </c>
      <c r="P2" s="643">
        <v>46143</v>
      </c>
      <c r="Q2" t="s">
        <v>629</v>
      </c>
      <c r="V2" s="643">
        <v>45809</v>
      </c>
      <c r="W2" s="643">
        <v>45839</v>
      </c>
      <c r="X2" s="643">
        <v>45870</v>
      </c>
      <c r="Y2" s="643">
        <v>45901</v>
      </c>
      <c r="Z2" s="643">
        <v>45931</v>
      </c>
      <c r="AA2" s="643">
        <v>45962</v>
      </c>
      <c r="AB2" s="643">
        <v>45992</v>
      </c>
      <c r="AC2" s="643">
        <v>46023</v>
      </c>
      <c r="AD2" s="643">
        <v>46054</v>
      </c>
      <c r="AE2" s="643">
        <v>46082</v>
      </c>
      <c r="AF2" s="643">
        <v>46113</v>
      </c>
      <c r="AG2" s="643">
        <v>46143</v>
      </c>
      <c r="AH2" t="s">
        <v>629</v>
      </c>
    </row>
    <row r="3" spans="1:34">
      <c r="A3" s="644" t="s">
        <v>49</v>
      </c>
      <c r="B3" s="644" t="s">
        <v>658</v>
      </c>
      <c r="C3" s="644" t="s">
        <v>660</v>
      </c>
      <c r="D3" t="s">
        <v>628</v>
      </c>
      <c r="E3" s="59">
        <f>松岡!E7</f>
        <v>560</v>
      </c>
      <c r="F3" s="59">
        <f>松岡!F7</f>
        <v>1050</v>
      </c>
      <c r="G3" s="59">
        <f>松岡!G7</f>
        <v>720</v>
      </c>
      <c r="H3" s="59">
        <f>松岡!H7</f>
        <v>580</v>
      </c>
      <c r="I3" s="59">
        <f>松岡!I7</f>
        <v>750</v>
      </c>
      <c r="J3" s="59">
        <f>松岡!J7</f>
        <v>160</v>
      </c>
      <c r="K3" s="59">
        <f>松岡!K7</f>
        <v>860</v>
      </c>
      <c r="L3" s="59">
        <f>松岡!L7</f>
        <v>1680</v>
      </c>
      <c r="M3" s="59">
        <f>松岡!M7</f>
        <v>420</v>
      </c>
      <c r="N3" s="59">
        <f>松岡!N7</f>
        <v>1240</v>
      </c>
      <c r="O3" s="59">
        <f>松岡!O7</f>
        <v>1400</v>
      </c>
      <c r="P3" s="59">
        <f>松岡!P7</f>
        <v>1430</v>
      </c>
      <c r="Q3" s="59"/>
      <c r="R3" s="644" t="s">
        <v>49</v>
      </c>
      <c r="S3" s="644" t="s">
        <v>658</v>
      </c>
      <c r="T3" s="644" t="s">
        <v>660</v>
      </c>
      <c r="U3" t="s">
        <v>628</v>
      </c>
      <c r="V3" s="59">
        <f>松岡!E13</f>
        <v>50</v>
      </c>
      <c r="W3" s="59">
        <f>松岡!F13</f>
        <v>230</v>
      </c>
      <c r="X3" s="59">
        <f>松岡!G13</f>
        <v>60</v>
      </c>
      <c r="Y3" s="59">
        <f>松岡!H13</f>
        <v>90</v>
      </c>
      <c r="Z3" s="59">
        <f>松岡!I13</f>
        <v>170</v>
      </c>
      <c r="AA3" s="59">
        <f>松岡!J13</f>
        <v>40</v>
      </c>
      <c r="AB3" s="59">
        <f>松岡!K13</f>
        <v>160</v>
      </c>
      <c r="AC3" s="59">
        <f>松岡!L13</f>
        <v>290</v>
      </c>
      <c r="AD3" s="59">
        <f>松岡!M13</f>
        <v>80</v>
      </c>
      <c r="AE3" s="59">
        <f>松岡!N13</f>
        <v>260</v>
      </c>
      <c r="AF3" s="59">
        <f>松岡!O13</f>
        <v>290</v>
      </c>
      <c r="AG3" s="59">
        <f>松岡!P13</f>
        <v>400</v>
      </c>
    </row>
    <row r="4" spans="1:34">
      <c r="A4" s="644"/>
      <c r="B4" s="644" t="s">
        <v>658</v>
      </c>
      <c r="C4" s="644" t="s">
        <v>662</v>
      </c>
      <c r="D4" t="s">
        <v>628</v>
      </c>
      <c r="E4" s="59">
        <f>E3</f>
        <v>560</v>
      </c>
      <c r="F4" s="59">
        <f>SUM($E3:F3)</f>
        <v>1610</v>
      </c>
      <c r="G4" s="59">
        <f>SUM($E3:G3)</f>
        <v>2330</v>
      </c>
      <c r="H4" s="59">
        <f>SUM($E3:H3)</f>
        <v>2910</v>
      </c>
      <c r="I4" s="59">
        <f>SUM($E3:I3)</f>
        <v>3660</v>
      </c>
      <c r="J4" s="59">
        <f>SUM($E3:J3)</f>
        <v>3820</v>
      </c>
      <c r="K4" s="59">
        <f>SUM($E3:K3)</f>
        <v>4680</v>
      </c>
      <c r="L4" s="59">
        <f>SUM($E3:L3)</f>
        <v>6360</v>
      </c>
      <c r="M4" s="59">
        <f>SUM($E3:M3)</f>
        <v>6780</v>
      </c>
      <c r="N4" s="59">
        <f>SUM($E3:N3)</f>
        <v>8020</v>
      </c>
      <c r="O4" s="59">
        <f>SUM($E3:O3)</f>
        <v>9420</v>
      </c>
      <c r="P4" s="59">
        <f>SUM($E3:P3)</f>
        <v>10850</v>
      </c>
      <c r="Q4" s="59"/>
      <c r="R4" s="644"/>
      <c r="S4" s="644" t="s">
        <v>658</v>
      </c>
      <c r="T4" s="644" t="s">
        <v>662</v>
      </c>
      <c r="U4" t="s">
        <v>628</v>
      </c>
      <c r="V4" s="59">
        <f>V3</f>
        <v>50</v>
      </c>
      <c r="W4" s="59">
        <f>SUM($V3:W3)</f>
        <v>280</v>
      </c>
      <c r="X4" s="59">
        <f>SUM($V3:X3)</f>
        <v>340</v>
      </c>
      <c r="Y4" s="59">
        <f>SUM($V3:Y3)</f>
        <v>430</v>
      </c>
      <c r="Z4" s="59">
        <f>SUM($V3:Z3)</f>
        <v>600</v>
      </c>
      <c r="AA4" s="59">
        <f>SUM($V3:AA3)</f>
        <v>640</v>
      </c>
      <c r="AB4" s="59">
        <f>SUM($V3:AB3)</f>
        <v>800</v>
      </c>
      <c r="AC4" s="59">
        <f>SUM($V3:AC3)</f>
        <v>1090</v>
      </c>
      <c r="AD4" s="59">
        <f>SUM($V3:AD3)</f>
        <v>1170</v>
      </c>
      <c r="AE4" s="59">
        <f>SUM($V3:AE3)</f>
        <v>1430</v>
      </c>
      <c r="AF4" s="59">
        <f>SUM($V3:AF3)</f>
        <v>1720</v>
      </c>
      <c r="AG4" s="59">
        <f>SUM($V3:AG3)</f>
        <v>2120</v>
      </c>
    </row>
    <row r="5" spans="1:34">
      <c r="A5" s="644"/>
      <c r="B5" s="644" t="s">
        <v>237</v>
      </c>
      <c r="C5" s="644" t="s">
        <v>660</v>
      </c>
      <c r="D5" t="s">
        <v>628</v>
      </c>
      <c r="E5" s="59">
        <f>松岡!E8</f>
        <v>2141</v>
      </c>
      <c r="F5" s="59">
        <f>松岡!F8</f>
        <v>637</v>
      </c>
      <c r="G5" s="59">
        <f>松岡!G8</f>
        <v>399</v>
      </c>
      <c r="H5" s="59">
        <f>松岡!H8</f>
        <v>1475</v>
      </c>
      <c r="I5" s="59">
        <f>松岡!I8</f>
        <v>2345</v>
      </c>
      <c r="J5" s="59">
        <f>松岡!J8</f>
        <v>1707</v>
      </c>
      <c r="K5" s="59">
        <f>松岡!K8</f>
        <v>1555</v>
      </c>
      <c r="L5" s="59">
        <f>松岡!L8</f>
        <v>1505</v>
      </c>
      <c r="M5" s="59">
        <f>松岡!M8</f>
        <v>1470.5</v>
      </c>
      <c r="N5" s="59">
        <f>松岡!N8</f>
        <v>1470.5</v>
      </c>
      <c r="O5" s="59">
        <f>松岡!O8</f>
        <v>1470.5</v>
      </c>
      <c r="P5" s="59">
        <f>松岡!P8</f>
        <v>1470.5</v>
      </c>
      <c r="Q5" s="59"/>
      <c r="R5" s="644"/>
      <c r="S5" s="644" t="s">
        <v>237</v>
      </c>
      <c r="T5" s="644" t="s">
        <v>660</v>
      </c>
      <c r="U5" t="s">
        <v>628</v>
      </c>
      <c r="V5" s="59">
        <f>松岡!E14</f>
        <v>404</v>
      </c>
      <c r="W5" s="59">
        <f>松岡!F14</f>
        <v>140</v>
      </c>
      <c r="X5" s="59">
        <f>松岡!G14</f>
        <v>39</v>
      </c>
      <c r="Y5" s="59">
        <f>松岡!H14</f>
        <v>268</v>
      </c>
      <c r="Z5" s="59">
        <f>松岡!I14</f>
        <v>535</v>
      </c>
      <c r="AA5" s="59">
        <f>松岡!J14</f>
        <v>288</v>
      </c>
      <c r="AB5" s="59">
        <f>松岡!K14</f>
        <v>377</v>
      </c>
      <c r="AC5" s="59">
        <f>松岡!L14</f>
        <v>252</v>
      </c>
      <c r="AD5" s="59">
        <f>松岡!M14</f>
        <v>287.875</v>
      </c>
      <c r="AE5" s="59">
        <f>松岡!N14</f>
        <v>287.875</v>
      </c>
      <c r="AF5" s="59">
        <f>松岡!O14</f>
        <v>287.875</v>
      </c>
      <c r="AG5" s="59">
        <f>松岡!P14</f>
        <v>287.875</v>
      </c>
    </row>
    <row r="6" spans="1:34">
      <c r="A6" s="644"/>
      <c r="B6" s="644" t="s">
        <v>237</v>
      </c>
      <c r="C6" s="644" t="s">
        <v>662</v>
      </c>
      <c r="D6" t="s">
        <v>628</v>
      </c>
      <c r="E6" s="59">
        <f>E5</f>
        <v>2141</v>
      </c>
      <c r="F6" s="59">
        <f>SUM($E5:F5)</f>
        <v>2778</v>
      </c>
      <c r="G6" s="59">
        <f>SUM($E5:G5)</f>
        <v>3177</v>
      </c>
      <c r="H6" s="59">
        <f>SUM($E5:H5)</f>
        <v>4652</v>
      </c>
      <c r="I6" s="59">
        <f>SUM($E5:I5)</f>
        <v>6997</v>
      </c>
      <c r="J6" s="59">
        <f>SUM($E5:J5)</f>
        <v>8704</v>
      </c>
      <c r="K6" s="59">
        <f>SUM($E5:K5)</f>
        <v>10259</v>
      </c>
      <c r="L6" s="59">
        <f>SUM($E5:L5)</f>
        <v>11764</v>
      </c>
      <c r="M6" s="59">
        <f>SUM($E5:M5)</f>
        <v>13234.5</v>
      </c>
      <c r="N6" s="59">
        <f>SUM($E5:N5)</f>
        <v>14705</v>
      </c>
      <c r="O6" s="59">
        <f>SUM($E5:O5)</f>
        <v>16175.5</v>
      </c>
      <c r="P6" s="59">
        <f>SUM($E5:P5)</f>
        <v>17646</v>
      </c>
      <c r="Q6" s="59"/>
      <c r="R6" s="644"/>
      <c r="S6" s="644" t="s">
        <v>237</v>
      </c>
      <c r="T6" s="644" t="s">
        <v>662</v>
      </c>
      <c r="U6" t="s">
        <v>628</v>
      </c>
      <c r="V6" s="59">
        <f>V5</f>
        <v>404</v>
      </c>
      <c r="W6" s="59">
        <f>SUM($V5:W5)</f>
        <v>544</v>
      </c>
      <c r="X6" s="59">
        <f>SUM($V5:X5)</f>
        <v>583</v>
      </c>
      <c r="Y6" s="59">
        <f>SUM($V5:Y5)</f>
        <v>851</v>
      </c>
      <c r="Z6" s="59">
        <f>SUM($V5:Z5)</f>
        <v>1386</v>
      </c>
      <c r="AA6" s="59">
        <f>SUM($V5:AA5)</f>
        <v>1674</v>
      </c>
      <c r="AB6" s="59">
        <f>SUM($V5:AB5)</f>
        <v>2051</v>
      </c>
      <c r="AC6" s="59">
        <f>SUM($V5:AC5)</f>
        <v>2303</v>
      </c>
      <c r="AD6" s="59">
        <f>SUM($V5:AD5)</f>
        <v>2590.875</v>
      </c>
      <c r="AE6" s="59">
        <f>SUM($V5:AE5)</f>
        <v>2878.75</v>
      </c>
      <c r="AF6" s="59">
        <f>SUM($V5:AF5)</f>
        <v>3166.625</v>
      </c>
      <c r="AG6" s="59">
        <f>SUM($V5:AG5)</f>
        <v>3454.5</v>
      </c>
    </row>
    <row r="7" spans="1:34">
      <c r="A7" s="644" t="s">
        <v>49</v>
      </c>
      <c r="B7" s="644" t="s">
        <v>658</v>
      </c>
      <c r="C7" s="644" t="s">
        <v>660</v>
      </c>
      <c r="D7" t="s">
        <v>623</v>
      </c>
      <c r="E7" s="59">
        <f>松岡!E17</f>
        <v>610</v>
      </c>
      <c r="F7" s="59">
        <f>松岡!F17</f>
        <v>1050</v>
      </c>
      <c r="G7" s="59">
        <f>松岡!G17</f>
        <v>750</v>
      </c>
      <c r="H7" s="59">
        <f>松岡!H17</f>
        <v>460</v>
      </c>
      <c r="I7" s="59">
        <f>松岡!I17</f>
        <v>880</v>
      </c>
      <c r="J7" s="59">
        <f>松岡!J17</f>
        <v>530</v>
      </c>
      <c r="K7" s="59">
        <f>松岡!K17</f>
        <v>180</v>
      </c>
      <c r="L7" s="59">
        <f>松岡!L17</f>
        <v>490</v>
      </c>
      <c r="M7" s="59">
        <f>松岡!M17</f>
        <v>290</v>
      </c>
      <c r="N7" s="59">
        <f>松岡!N17</f>
        <v>660</v>
      </c>
      <c r="O7" s="59">
        <f>松岡!O17</f>
        <v>720</v>
      </c>
      <c r="P7" s="59">
        <f>松岡!P17</f>
        <v>590</v>
      </c>
      <c r="Q7" s="59"/>
      <c r="R7" s="644" t="s">
        <v>49</v>
      </c>
      <c r="S7" s="644" t="s">
        <v>658</v>
      </c>
      <c r="T7" s="644" t="s">
        <v>660</v>
      </c>
      <c r="U7" t="s">
        <v>623</v>
      </c>
      <c r="V7" s="59">
        <f>松岡!E23</f>
        <v>190</v>
      </c>
      <c r="W7" s="59">
        <f>松岡!F23</f>
        <v>340</v>
      </c>
      <c r="X7" s="59">
        <f>松岡!G23</f>
        <v>200</v>
      </c>
      <c r="Y7" s="59">
        <f>松岡!H23</f>
        <v>120</v>
      </c>
      <c r="Z7" s="59">
        <f>松岡!I23</f>
        <v>210</v>
      </c>
      <c r="AA7" s="59">
        <f>松岡!J23</f>
        <v>160</v>
      </c>
      <c r="AB7" s="59">
        <f>松岡!K23</f>
        <v>30</v>
      </c>
      <c r="AC7" s="59">
        <f>松岡!L23</f>
        <v>150</v>
      </c>
      <c r="AD7" s="59">
        <f>松岡!M23</f>
        <v>80</v>
      </c>
      <c r="AE7" s="59">
        <f>松岡!N23</f>
        <v>210</v>
      </c>
      <c r="AF7" s="59">
        <f>松岡!O23</f>
        <v>200</v>
      </c>
      <c r="AG7" s="59">
        <f>松岡!P23</f>
        <v>200</v>
      </c>
    </row>
    <row r="8" spans="1:34">
      <c r="A8" s="644"/>
      <c r="B8" s="644" t="s">
        <v>658</v>
      </c>
      <c r="C8" s="644" t="s">
        <v>662</v>
      </c>
      <c r="D8" t="s">
        <v>623</v>
      </c>
      <c r="E8" s="59">
        <f>E7</f>
        <v>610</v>
      </c>
      <c r="F8" s="59">
        <f>SUM($E7:F7)</f>
        <v>1660</v>
      </c>
      <c r="G8" s="59">
        <f>SUM($E7:G7)</f>
        <v>2410</v>
      </c>
      <c r="H8" s="59">
        <f>SUM($E7:H7)</f>
        <v>2870</v>
      </c>
      <c r="I8" s="59">
        <f>SUM($E7:I7)</f>
        <v>3750</v>
      </c>
      <c r="J8" s="59">
        <f>SUM($E7:J7)</f>
        <v>4280</v>
      </c>
      <c r="K8" s="59">
        <f>SUM($E7:K7)</f>
        <v>4460</v>
      </c>
      <c r="L8" s="59">
        <f>SUM($E7:L7)</f>
        <v>4950</v>
      </c>
      <c r="M8" s="59">
        <f>SUM($E7:M7)</f>
        <v>5240</v>
      </c>
      <c r="N8" s="59">
        <f>SUM($E7:N7)</f>
        <v>5900</v>
      </c>
      <c r="O8" s="59">
        <f>SUM($E7:O7)</f>
        <v>6620</v>
      </c>
      <c r="P8" s="59">
        <f>SUM($E7:P7)</f>
        <v>7210</v>
      </c>
      <c r="Q8" s="59"/>
      <c r="R8" s="644"/>
      <c r="S8" s="644" t="s">
        <v>658</v>
      </c>
      <c r="T8" s="644" t="s">
        <v>662</v>
      </c>
      <c r="U8" t="s">
        <v>623</v>
      </c>
      <c r="V8" s="59">
        <f>V7</f>
        <v>190</v>
      </c>
      <c r="W8" s="59">
        <f>SUM($V7:W7)</f>
        <v>530</v>
      </c>
      <c r="X8" s="59">
        <f>SUM($V7:X7)</f>
        <v>730</v>
      </c>
      <c r="Y8" s="59">
        <f>SUM($V7:Y7)</f>
        <v>850</v>
      </c>
      <c r="Z8" s="59">
        <f>SUM($V7:Z7)</f>
        <v>1060</v>
      </c>
      <c r="AA8" s="59">
        <f>SUM($V7:AA7)</f>
        <v>1220</v>
      </c>
      <c r="AB8" s="59">
        <f>SUM($V7:AB7)</f>
        <v>1250</v>
      </c>
      <c r="AC8" s="59">
        <f>SUM($V7:AC7)</f>
        <v>1400</v>
      </c>
      <c r="AD8" s="59">
        <f>SUM($V7:AD7)</f>
        <v>1480</v>
      </c>
      <c r="AE8" s="59">
        <f>SUM($V7:AE7)</f>
        <v>1690</v>
      </c>
      <c r="AF8" s="59">
        <f>SUM($V7:AF7)</f>
        <v>1890</v>
      </c>
      <c r="AG8" s="59">
        <f>SUM($V7:AG7)</f>
        <v>2090</v>
      </c>
    </row>
    <row r="9" spans="1:34">
      <c r="A9" s="644"/>
      <c r="B9" s="644" t="s">
        <v>237</v>
      </c>
      <c r="C9" s="644" t="s">
        <v>660</v>
      </c>
      <c r="D9" t="s">
        <v>623</v>
      </c>
      <c r="E9" s="59">
        <f>松岡!E18</f>
        <v>1240</v>
      </c>
      <c r="F9" s="59">
        <f>松岡!F18</f>
        <v>1424</v>
      </c>
      <c r="G9" s="59">
        <f>松岡!G18</f>
        <v>606</v>
      </c>
      <c r="H9" s="59">
        <f>松岡!H18</f>
        <v>460</v>
      </c>
      <c r="I9" s="59">
        <f>松岡!I18</f>
        <v>443</v>
      </c>
      <c r="J9" s="59">
        <f>松岡!J18</f>
        <v>155</v>
      </c>
      <c r="K9" s="59">
        <f>松岡!K18</f>
        <v>433</v>
      </c>
      <c r="L9" s="59">
        <f>松岡!L18</f>
        <v>647</v>
      </c>
      <c r="M9" s="59">
        <f>松岡!M18</f>
        <v>676</v>
      </c>
      <c r="N9" s="59">
        <f>松岡!N18</f>
        <v>676</v>
      </c>
      <c r="O9" s="59">
        <f>松岡!O18</f>
        <v>676</v>
      </c>
      <c r="P9" s="59">
        <f>松岡!P18</f>
        <v>676</v>
      </c>
      <c r="Q9" s="59"/>
      <c r="R9" s="644"/>
      <c r="S9" s="644" t="s">
        <v>237</v>
      </c>
      <c r="T9" s="644" t="s">
        <v>660</v>
      </c>
      <c r="U9" t="s">
        <v>623</v>
      </c>
      <c r="V9" s="59">
        <f>松岡!E24</f>
        <v>418</v>
      </c>
      <c r="W9" s="59">
        <f>松岡!F24</f>
        <v>358</v>
      </c>
      <c r="X9" s="59">
        <f>松岡!G24</f>
        <v>203</v>
      </c>
      <c r="Y9" s="59">
        <f>松岡!H24</f>
        <v>143</v>
      </c>
      <c r="Z9" s="59">
        <f>松岡!I24</f>
        <v>49</v>
      </c>
      <c r="AA9" s="59">
        <f>松岡!J24</f>
        <v>46</v>
      </c>
      <c r="AB9" s="59">
        <f>松岡!K24</f>
        <v>82</v>
      </c>
      <c r="AC9" s="59">
        <f>松岡!L24</f>
        <v>227</v>
      </c>
      <c r="AD9" s="59">
        <f>松岡!M24</f>
        <v>190.75</v>
      </c>
      <c r="AE9" s="59">
        <f>松岡!N24</f>
        <v>190.75</v>
      </c>
      <c r="AF9" s="59">
        <f>松岡!O24</f>
        <v>190.75</v>
      </c>
      <c r="AG9" s="59">
        <f>松岡!P24</f>
        <v>190.75</v>
      </c>
    </row>
    <row r="10" spans="1:34">
      <c r="A10" s="644"/>
      <c r="B10" s="644" t="s">
        <v>237</v>
      </c>
      <c r="C10" s="644" t="s">
        <v>662</v>
      </c>
      <c r="D10" t="s">
        <v>623</v>
      </c>
      <c r="E10" s="59">
        <f>E9</f>
        <v>1240</v>
      </c>
      <c r="F10" s="59">
        <f>SUM($E9:F9)</f>
        <v>2664</v>
      </c>
      <c r="G10" s="59">
        <f>SUM($E9:G9)</f>
        <v>3270</v>
      </c>
      <c r="H10" s="59">
        <f>SUM($E9:H9)</f>
        <v>3730</v>
      </c>
      <c r="I10" s="59">
        <f>SUM($E9:I9)</f>
        <v>4173</v>
      </c>
      <c r="J10" s="59">
        <f>SUM($E9:J9)</f>
        <v>4328</v>
      </c>
      <c r="K10" s="59">
        <f>SUM($E9:K9)</f>
        <v>4761</v>
      </c>
      <c r="L10" s="59">
        <f>SUM($E9:L9)</f>
        <v>5408</v>
      </c>
      <c r="M10" s="59">
        <f>SUM($E9:M9)</f>
        <v>6084</v>
      </c>
      <c r="N10" s="59">
        <f>SUM($E9:N9)</f>
        <v>6760</v>
      </c>
      <c r="O10" s="59">
        <f>SUM($E9:O9)</f>
        <v>7436</v>
      </c>
      <c r="P10" s="59">
        <f>SUM($E9:P9)</f>
        <v>8112</v>
      </c>
      <c r="Q10" s="59"/>
      <c r="R10" s="644"/>
      <c r="S10" s="644" t="s">
        <v>237</v>
      </c>
      <c r="T10" s="644" t="s">
        <v>662</v>
      </c>
      <c r="U10" t="s">
        <v>623</v>
      </c>
      <c r="V10" s="59">
        <f>V9</f>
        <v>418</v>
      </c>
      <c r="W10" s="59">
        <f>SUM($V9:W9)</f>
        <v>776</v>
      </c>
      <c r="X10" s="59">
        <f>SUM($V9:X9)</f>
        <v>979</v>
      </c>
      <c r="Y10" s="59">
        <f>SUM($V9:Y9)</f>
        <v>1122</v>
      </c>
      <c r="Z10" s="59">
        <f>SUM($V9:Z9)</f>
        <v>1171</v>
      </c>
      <c r="AA10" s="59">
        <f>SUM($V9:AA9)</f>
        <v>1217</v>
      </c>
      <c r="AB10" s="59">
        <f>SUM($V9:AB9)</f>
        <v>1299</v>
      </c>
      <c r="AC10" s="59">
        <f>SUM($V9:AC9)</f>
        <v>1526</v>
      </c>
      <c r="AD10" s="59">
        <f>SUM($V9:AD9)</f>
        <v>1716.75</v>
      </c>
      <c r="AE10" s="59">
        <f>SUM($V9:AE9)</f>
        <v>1907.5</v>
      </c>
      <c r="AF10" s="59">
        <f>SUM($V9:AF9)</f>
        <v>2098.25</v>
      </c>
      <c r="AG10" s="59">
        <f>SUM($V9:AG9)</f>
        <v>2289</v>
      </c>
    </row>
    <row r="11" spans="1:34">
      <c r="A11" s="644" t="s">
        <v>49</v>
      </c>
      <c r="B11" s="644" t="s">
        <v>658</v>
      </c>
      <c r="C11" s="644" t="s">
        <v>660</v>
      </c>
      <c r="D11" t="s">
        <v>624</v>
      </c>
      <c r="E11" s="59">
        <f>松岡!E27</f>
        <v>1000</v>
      </c>
      <c r="F11" s="59">
        <f>松岡!F27</f>
        <v>1000</v>
      </c>
      <c r="G11" s="59">
        <f>松岡!G27</f>
        <v>1000</v>
      </c>
      <c r="H11" s="59">
        <f>松岡!H27</f>
        <v>710</v>
      </c>
      <c r="I11" s="59">
        <f>松岡!I27</f>
        <v>4030</v>
      </c>
      <c r="J11" s="59">
        <f>松岡!J27</f>
        <v>2990</v>
      </c>
      <c r="K11" s="59">
        <f>松岡!K27</f>
        <v>2640</v>
      </c>
      <c r="L11" s="59">
        <f>松岡!L27</f>
        <v>2200</v>
      </c>
      <c r="M11" s="59">
        <f>松岡!M27</f>
        <v>1220</v>
      </c>
      <c r="N11" s="59">
        <f>松岡!N27</f>
        <v>1140</v>
      </c>
      <c r="O11" s="59">
        <f>松岡!O27</f>
        <v>1870</v>
      </c>
      <c r="P11" s="59">
        <f>松岡!P27</f>
        <v>4170</v>
      </c>
      <c r="Q11" s="59"/>
      <c r="R11" s="644" t="s">
        <v>49</v>
      </c>
      <c r="S11" s="644" t="s">
        <v>658</v>
      </c>
      <c r="T11" s="644" t="s">
        <v>660</v>
      </c>
      <c r="U11" t="s">
        <v>624</v>
      </c>
      <c r="V11" s="59">
        <f>松岡!E33</f>
        <v>290</v>
      </c>
      <c r="W11" s="59">
        <f>松岡!F33</f>
        <v>290</v>
      </c>
      <c r="X11" s="59">
        <f>松岡!G33</f>
        <v>290</v>
      </c>
      <c r="Y11" s="59">
        <f>松岡!H33</f>
        <v>210</v>
      </c>
      <c r="Z11" s="59">
        <f>松岡!I33</f>
        <v>960</v>
      </c>
      <c r="AA11" s="59">
        <f>松岡!J33</f>
        <v>750</v>
      </c>
      <c r="AB11" s="59">
        <f>松岡!K33</f>
        <v>620</v>
      </c>
      <c r="AC11" s="59">
        <f>松岡!L33</f>
        <v>510</v>
      </c>
      <c r="AD11" s="59">
        <f>松岡!M33</f>
        <v>440</v>
      </c>
      <c r="AE11" s="59">
        <f>松岡!N33</f>
        <v>430</v>
      </c>
      <c r="AF11" s="59">
        <f>松岡!O33</f>
        <v>620</v>
      </c>
      <c r="AG11" s="59">
        <f>松岡!P33</f>
        <v>1760</v>
      </c>
    </row>
    <row r="12" spans="1:34">
      <c r="A12" s="644"/>
      <c r="B12" s="644" t="s">
        <v>658</v>
      </c>
      <c r="C12" s="644" t="s">
        <v>662</v>
      </c>
      <c r="D12" t="s">
        <v>624</v>
      </c>
      <c r="E12" s="59">
        <f>E11</f>
        <v>1000</v>
      </c>
      <c r="F12" s="59">
        <f>SUM($E11:F11)</f>
        <v>2000</v>
      </c>
      <c r="G12" s="59">
        <f>SUM($E11:G11)</f>
        <v>3000</v>
      </c>
      <c r="H12" s="59">
        <f>SUM($E11:H11)</f>
        <v>3710</v>
      </c>
      <c r="I12" s="59">
        <f>SUM($E11:I11)</f>
        <v>7740</v>
      </c>
      <c r="J12" s="59">
        <f>SUM($E11:J11)</f>
        <v>10730</v>
      </c>
      <c r="K12" s="59">
        <f>SUM($E11:K11)</f>
        <v>13370</v>
      </c>
      <c r="L12" s="59">
        <f>SUM($E11:L11)</f>
        <v>15570</v>
      </c>
      <c r="M12" s="59">
        <f>SUM($E11:M11)</f>
        <v>16790</v>
      </c>
      <c r="N12" s="59">
        <f>SUM($E11:N11)</f>
        <v>17930</v>
      </c>
      <c r="O12" s="59">
        <f>SUM($E11:O11)</f>
        <v>19800</v>
      </c>
      <c r="P12" s="59">
        <f>SUM($E11:P11)</f>
        <v>23970</v>
      </c>
      <c r="Q12" s="59"/>
      <c r="R12" s="644"/>
      <c r="S12" s="644" t="s">
        <v>658</v>
      </c>
      <c r="T12" s="644" t="s">
        <v>662</v>
      </c>
      <c r="U12" t="s">
        <v>624</v>
      </c>
      <c r="V12" s="59">
        <f>V11</f>
        <v>290</v>
      </c>
      <c r="W12" s="59">
        <f>SUM($V11:W11)</f>
        <v>580</v>
      </c>
      <c r="X12" s="59">
        <f>SUM($V11:X11)</f>
        <v>870</v>
      </c>
      <c r="Y12" s="59">
        <f>SUM($V11:Y11)</f>
        <v>1080</v>
      </c>
      <c r="Z12" s="59">
        <f>SUM($V11:Z11)</f>
        <v>2040</v>
      </c>
      <c r="AA12" s="59">
        <f>SUM($V11:AA11)</f>
        <v>2790</v>
      </c>
      <c r="AB12" s="59">
        <f>SUM($V11:AB11)</f>
        <v>3410</v>
      </c>
      <c r="AC12" s="59">
        <f>SUM($V11:AC11)</f>
        <v>3920</v>
      </c>
      <c r="AD12" s="59">
        <f>SUM($V11:AD11)</f>
        <v>4360</v>
      </c>
      <c r="AE12" s="59">
        <f>SUM($V11:AE11)</f>
        <v>4790</v>
      </c>
      <c r="AF12" s="59">
        <f>SUM($V11:AF11)</f>
        <v>5410</v>
      </c>
      <c r="AG12" s="59">
        <f>SUM($V11:AG11)</f>
        <v>7170</v>
      </c>
    </row>
    <row r="13" spans="1:34">
      <c r="A13" s="644"/>
      <c r="B13" s="644" t="s">
        <v>237</v>
      </c>
      <c r="C13" s="644" t="s">
        <v>660</v>
      </c>
      <c r="D13" t="s">
        <v>624</v>
      </c>
      <c r="E13" s="59">
        <f>松岡!E28</f>
        <v>1867</v>
      </c>
      <c r="F13" s="59">
        <f>松岡!F28</f>
        <v>1019</v>
      </c>
      <c r="G13" s="59">
        <f>松岡!G28</f>
        <v>1320</v>
      </c>
      <c r="H13" s="59">
        <f>松岡!H28</f>
        <v>2234</v>
      </c>
      <c r="I13" s="59">
        <f>松岡!I28</f>
        <v>1280</v>
      </c>
      <c r="J13" s="59">
        <f>松岡!J28</f>
        <v>2033</v>
      </c>
      <c r="K13" s="59">
        <f>松岡!K28</f>
        <v>798</v>
      </c>
      <c r="L13" s="59">
        <f>松岡!L28</f>
        <v>1687</v>
      </c>
      <c r="M13" s="59">
        <f>松岡!M28</f>
        <v>1529.75</v>
      </c>
      <c r="N13" s="59">
        <f>松岡!N28</f>
        <v>1529.75</v>
      </c>
      <c r="O13" s="59">
        <f>松岡!O28</f>
        <v>1529.75</v>
      </c>
      <c r="P13" s="59">
        <f>松岡!P28</f>
        <v>1529.75</v>
      </c>
      <c r="Q13" s="59"/>
      <c r="R13" s="644"/>
      <c r="S13" s="644" t="s">
        <v>237</v>
      </c>
      <c r="T13" s="644" t="s">
        <v>660</v>
      </c>
      <c r="U13" t="s">
        <v>624</v>
      </c>
      <c r="V13" s="59">
        <f>松岡!E34</f>
        <v>477</v>
      </c>
      <c r="W13" s="59">
        <f>松岡!F34</f>
        <v>405</v>
      </c>
      <c r="X13" s="59">
        <f>松岡!G34</f>
        <v>364</v>
      </c>
      <c r="Y13" s="59">
        <f>松岡!H34</f>
        <v>607</v>
      </c>
      <c r="Z13" s="59">
        <f>松岡!I34</f>
        <v>384</v>
      </c>
      <c r="AA13" s="59">
        <f>松岡!J34</f>
        <v>547</v>
      </c>
      <c r="AB13" s="59">
        <f>松岡!K34</f>
        <v>251</v>
      </c>
      <c r="AC13" s="59">
        <f>松岡!L34</f>
        <v>421</v>
      </c>
      <c r="AD13" s="59">
        <f>松岡!M34</f>
        <v>432</v>
      </c>
      <c r="AE13" s="59">
        <f>松岡!N34</f>
        <v>432</v>
      </c>
      <c r="AF13" s="59">
        <f>松岡!O34</f>
        <v>432</v>
      </c>
      <c r="AG13" s="59">
        <f>松岡!P34</f>
        <v>432</v>
      </c>
    </row>
    <row r="14" spans="1:34">
      <c r="A14" s="644"/>
      <c r="B14" s="644" t="s">
        <v>237</v>
      </c>
      <c r="C14" s="644" t="s">
        <v>662</v>
      </c>
      <c r="D14" t="s">
        <v>624</v>
      </c>
      <c r="E14" s="59">
        <f>E13</f>
        <v>1867</v>
      </c>
      <c r="F14" s="59">
        <f>SUM($E13:F13)</f>
        <v>2886</v>
      </c>
      <c r="G14" s="59">
        <f>SUM($E13:G13)</f>
        <v>4206</v>
      </c>
      <c r="H14" s="59">
        <f>SUM($E13:H13)</f>
        <v>6440</v>
      </c>
      <c r="I14" s="59">
        <f>SUM($E13:I13)</f>
        <v>7720</v>
      </c>
      <c r="J14" s="59">
        <f>SUM($E13:J13)</f>
        <v>9753</v>
      </c>
      <c r="K14" s="59">
        <f>SUM($E13:K13)</f>
        <v>10551</v>
      </c>
      <c r="L14" s="59">
        <f>SUM($E13:L13)</f>
        <v>12238</v>
      </c>
      <c r="M14" s="59">
        <f>SUM($E13:M13)</f>
        <v>13767.75</v>
      </c>
      <c r="N14" s="59">
        <f>SUM($E13:N13)</f>
        <v>15297.5</v>
      </c>
      <c r="O14" s="59">
        <f>SUM($E13:O13)</f>
        <v>16827.25</v>
      </c>
      <c r="P14" s="59">
        <f>SUM($E13:P13)</f>
        <v>18357</v>
      </c>
      <c r="Q14" s="59"/>
      <c r="R14" s="644"/>
      <c r="S14" s="644" t="s">
        <v>237</v>
      </c>
      <c r="T14" s="644" t="s">
        <v>662</v>
      </c>
      <c r="U14" t="s">
        <v>624</v>
      </c>
      <c r="V14" s="59">
        <f>V13</f>
        <v>477</v>
      </c>
      <c r="W14" s="59">
        <f>SUM($V13:W13)</f>
        <v>882</v>
      </c>
      <c r="X14" s="59">
        <f>SUM($V13:X13)</f>
        <v>1246</v>
      </c>
      <c r="Y14" s="59">
        <f>SUM($V13:Y13)</f>
        <v>1853</v>
      </c>
      <c r="Z14" s="59">
        <f>SUM($V13:Z13)</f>
        <v>2237</v>
      </c>
      <c r="AA14" s="59">
        <f>SUM($V13:AA13)</f>
        <v>2784</v>
      </c>
      <c r="AB14" s="59">
        <f>SUM($V13:AB13)</f>
        <v>3035</v>
      </c>
      <c r="AC14" s="59">
        <f>SUM($V13:AC13)</f>
        <v>3456</v>
      </c>
      <c r="AD14" s="59">
        <f>SUM($V13:AD13)</f>
        <v>3888</v>
      </c>
      <c r="AE14" s="59">
        <f>SUM($V13:AE13)</f>
        <v>4320</v>
      </c>
      <c r="AF14" s="59">
        <f>SUM($V13:AF13)</f>
        <v>4752</v>
      </c>
      <c r="AG14" s="59">
        <f>SUM($V13:AG13)</f>
        <v>5184</v>
      </c>
    </row>
    <row r="15" spans="1:34">
      <c r="A15" s="644" t="s">
        <v>50</v>
      </c>
      <c r="B15" s="644" t="s">
        <v>658</v>
      </c>
      <c r="C15" s="644" t="s">
        <v>660</v>
      </c>
      <c r="D15" t="s">
        <v>625</v>
      </c>
      <c r="E15" s="59">
        <f>大谷!E7</f>
        <v>1230</v>
      </c>
      <c r="F15" s="59">
        <f>大谷!F7</f>
        <v>1470</v>
      </c>
      <c r="G15" s="59">
        <f>大谷!G7</f>
        <v>870</v>
      </c>
      <c r="H15" s="59">
        <f>大谷!H7</f>
        <v>1010</v>
      </c>
      <c r="I15" s="59">
        <f>大谷!I7</f>
        <v>2050</v>
      </c>
      <c r="J15" s="59">
        <f>大谷!J7</f>
        <v>1550</v>
      </c>
      <c r="K15" s="59">
        <f>大谷!K7</f>
        <v>0</v>
      </c>
      <c r="L15" s="59">
        <f>大谷!L7</f>
        <v>3120</v>
      </c>
      <c r="M15" s="59">
        <f>大谷!M7</f>
        <v>1280</v>
      </c>
      <c r="N15" s="59">
        <f>大谷!N7</f>
        <v>4650</v>
      </c>
      <c r="O15" s="59">
        <f>大谷!O7</f>
        <v>2010</v>
      </c>
      <c r="P15" s="59">
        <f>大谷!P7</f>
        <v>1910</v>
      </c>
      <c r="Q15" s="59"/>
      <c r="R15" s="644" t="s">
        <v>50</v>
      </c>
      <c r="S15" s="644" t="s">
        <v>658</v>
      </c>
      <c r="T15" s="644" t="s">
        <v>660</v>
      </c>
      <c r="U15" t="s">
        <v>625</v>
      </c>
      <c r="V15" s="59">
        <f>大谷!E13</f>
        <v>110</v>
      </c>
      <c r="W15" s="59">
        <f>大谷!F13</f>
        <v>140</v>
      </c>
      <c r="X15" s="59">
        <f>大谷!G13</f>
        <v>100</v>
      </c>
      <c r="Y15" s="59">
        <f>大谷!H13</f>
        <v>110</v>
      </c>
      <c r="Z15" s="59">
        <f>大谷!I13</f>
        <v>210</v>
      </c>
      <c r="AA15" s="59">
        <f>大谷!J13</f>
        <v>150</v>
      </c>
      <c r="AB15" s="59">
        <f>大谷!K13</f>
        <v>0</v>
      </c>
      <c r="AC15" s="59">
        <f>大谷!L13</f>
        <v>320</v>
      </c>
      <c r="AD15" s="59">
        <f>大谷!M13</f>
        <v>150</v>
      </c>
      <c r="AE15" s="59">
        <f>大谷!N13</f>
        <v>590</v>
      </c>
      <c r="AF15" s="59">
        <f>大谷!O13</f>
        <v>200</v>
      </c>
      <c r="AG15" s="59">
        <f>大谷!P13</f>
        <v>220</v>
      </c>
    </row>
    <row r="16" spans="1:34">
      <c r="A16" s="644"/>
      <c r="B16" s="644" t="s">
        <v>658</v>
      </c>
      <c r="C16" s="644" t="s">
        <v>662</v>
      </c>
      <c r="D16" t="s">
        <v>625</v>
      </c>
      <c r="E16" s="59">
        <f>E15</f>
        <v>1230</v>
      </c>
      <c r="F16" s="59">
        <f>SUM($E15:F15)</f>
        <v>2700</v>
      </c>
      <c r="G16" s="59">
        <f>SUM($E15:G15)</f>
        <v>3570</v>
      </c>
      <c r="H16" s="59">
        <f>SUM($E15:H15)</f>
        <v>4580</v>
      </c>
      <c r="I16" s="59">
        <f>SUM($E15:I15)</f>
        <v>6630</v>
      </c>
      <c r="J16" s="59">
        <f>SUM($E15:J15)</f>
        <v>8180</v>
      </c>
      <c r="K16" s="59">
        <f>SUM($E15:K15)</f>
        <v>8180</v>
      </c>
      <c r="L16" s="59">
        <f>SUM($E15:L15)</f>
        <v>11300</v>
      </c>
      <c r="M16" s="59">
        <f>SUM($E15:M15)</f>
        <v>12580</v>
      </c>
      <c r="N16" s="59">
        <f>SUM($E15:N15)</f>
        <v>17230</v>
      </c>
      <c r="O16" s="59">
        <f>SUM($E15:O15)</f>
        <v>19240</v>
      </c>
      <c r="P16" s="59">
        <f>SUM($E15:P15)</f>
        <v>21150</v>
      </c>
      <c r="Q16" s="59"/>
      <c r="R16" s="644"/>
      <c r="S16" s="644" t="s">
        <v>658</v>
      </c>
      <c r="T16" s="644" t="s">
        <v>662</v>
      </c>
      <c r="U16" t="s">
        <v>625</v>
      </c>
      <c r="V16" s="59">
        <f>V15</f>
        <v>110</v>
      </c>
      <c r="W16" s="59">
        <f>SUM($V15:W15)</f>
        <v>250</v>
      </c>
      <c r="X16" s="59">
        <f>SUM($V15:X15)</f>
        <v>350</v>
      </c>
      <c r="Y16" s="59">
        <f>SUM($V15:Y15)</f>
        <v>460</v>
      </c>
      <c r="Z16" s="59">
        <f>SUM($V15:Z15)</f>
        <v>670</v>
      </c>
      <c r="AA16" s="59">
        <f>SUM($V15:AA15)</f>
        <v>820</v>
      </c>
      <c r="AB16" s="59">
        <f>SUM($V15:AB15)</f>
        <v>820</v>
      </c>
      <c r="AC16" s="59">
        <f>SUM($V15:AC15)</f>
        <v>1140</v>
      </c>
      <c r="AD16" s="59">
        <f>SUM($V15:AD15)</f>
        <v>1290</v>
      </c>
      <c r="AE16" s="59">
        <f>SUM($V15:AE15)</f>
        <v>1880</v>
      </c>
      <c r="AF16" s="59">
        <f>SUM($V15:AF15)</f>
        <v>2080</v>
      </c>
      <c r="AG16" s="59">
        <f>SUM($V15:AG15)</f>
        <v>2300</v>
      </c>
    </row>
    <row r="17" spans="1:33">
      <c r="A17" s="644"/>
      <c r="B17" s="644" t="s">
        <v>237</v>
      </c>
      <c r="C17" s="644" t="s">
        <v>660</v>
      </c>
      <c r="D17" t="s">
        <v>625</v>
      </c>
      <c r="E17" s="59">
        <f>大谷!E8</f>
        <v>1417</v>
      </c>
      <c r="F17" s="59">
        <f>大谷!F8</f>
        <v>1414.4</v>
      </c>
      <c r="G17" s="59">
        <f>大谷!G8</f>
        <v>1142</v>
      </c>
      <c r="H17" s="59">
        <f>大谷!H8</f>
        <v>2210</v>
      </c>
      <c r="I17" s="59">
        <f>大谷!I8</f>
        <v>3287</v>
      </c>
      <c r="J17" s="59">
        <f>大谷!J8</f>
        <v>1061</v>
      </c>
      <c r="K17" s="59">
        <f>大谷!K8</f>
        <v>420</v>
      </c>
      <c r="L17" s="59">
        <f>大谷!L8</f>
        <v>1603</v>
      </c>
      <c r="M17" s="59">
        <f>大谷!M8</f>
        <v>1569.3</v>
      </c>
      <c r="N17" s="59">
        <f>大谷!N8</f>
        <v>1569.3</v>
      </c>
      <c r="O17" s="59">
        <f>大谷!O8</f>
        <v>1569.3</v>
      </c>
      <c r="P17" s="59">
        <f>大谷!P8</f>
        <v>1569.3</v>
      </c>
      <c r="Q17" s="59"/>
      <c r="R17" s="644"/>
      <c r="S17" s="644" t="s">
        <v>237</v>
      </c>
      <c r="T17" s="644" t="s">
        <v>660</v>
      </c>
      <c r="U17" t="s">
        <v>625</v>
      </c>
      <c r="V17" s="59">
        <f>大谷!E14</f>
        <v>72</v>
      </c>
      <c r="W17" s="59">
        <f>大谷!F14</f>
        <v>93.763000000000147</v>
      </c>
      <c r="X17" s="59">
        <f>大谷!G14</f>
        <v>74</v>
      </c>
      <c r="Y17" s="59">
        <f>大谷!H14</f>
        <v>173</v>
      </c>
      <c r="Z17" s="59">
        <f>大谷!I14</f>
        <v>264</v>
      </c>
      <c r="AA17" s="59">
        <f>大谷!J14</f>
        <v>55</v>
      </c>
      <c r="AB17" s="59">
        <f>大谷!K14</f>
        <v>29</v>
      </c>
      <c r="AC17" s="59">
        <f>大谷!L14</f>
        <v>128</v>
      </c>
      <c r="AD17" s="59">
        <f>大谷!M14</f>
        <v>111.0953750000001</v>
      </c>
      <c r="AE17" s="59">
        <f>大谷!N14</f>
        <v>111.0953750000001</v>
      </c>
      <c r="AF17" s="59">
        <f>大谷!O14</f>
        <v>111.0953750000001</v>
      </c>
      <c r="AG17" s="59">
        <f>大谷!P14</f>
        <v>111.0953750000001</v>
      </c>
    </row>
    <row r="18" spans="1:33">
      <c r="A18" s="644"/>
      <c r="B18" s="644" t="s">
        <v>237</v>
      </c>
      <c r="C18" s="644" t="s">
        <v>662</v>
      </c>
      <c r="D18" t="s">
        <v>625</v>
      </c>
      <c r="E18" s="59">
        <f>E17</f>
        <v>1417</v>
      </c>
      <c r="F18" s="59">
        <f>SUM($E17:F17)</f>
        <v>2831.4</v>
      </c>
      <c r="G18" s="59">
        <f>SUM($E17:G17)</f>
        <v>3973.4</v>
      </c>
      <c r="H18" s="59">
        <f>SUM($E17:H17)</f>
        <v>6183.4</v>
      </c>
      <c r="I18" s="59">
        <f>SUM($E17:I17)</f>
        <v>9470.4</v>
      </c>
      <c r="J18" s="59">
        <f>SUM($E17:J17)</f>
        <v>10531.4</v>
      </c>
      <c r="K18" s="59">
        <f>SUM($E17:K17)</f>
        <v>10951.4</v>
      </c>
      <c r="L18" s="59">
        <f>SUM($E17:L17)</f>
        <v>12554.4</v>
      </c>
      <c r="M18" s="59">
        <f>SUM($E17:M17)</f>
        <v>14123.699999999999</v>
      </c>
      <c r="N18" s="59">
        <f>SUM($E17:N17)</f>
        <v>15692.999999999998</v>
      </c>
      <c r="O18" s="59">
        <f>SUM($E17:O17)</f>
        <v>17262.3</v>
      </c>
      <c r="P18" s="59">
        <f>SUM($E17:P17)</f>
        <v>18831.599999999999</v>
      </c>
      <c r="Q18" s="59"/>
      <c r="R18" s="644"/>
      <c r="S18" s="644" t="s">
        <v>237</v>
      </c>
      <c r="T18" s="644" t="s">
        <v>662</v>
      </c>
      <c r="U18" t="s">
        <v>625</v>
      </c>
      <c r="V18" s="59">
        <f>V17</f>
        <v>72</v>
      </c>
      <c r="W18" s="59">
        <f>SUM($V17:W17)</f>
        <v>165.76300000000015</v>
      </c>
      <c r="X18" s="59">
        <f>SUM($V17:X17)</f>
        <v>239.76300000000015</v>
      </c>
      <c r="Y18" s="59">
        <f>SUM($V17:Y17)</f>
        <v>412.76300000000015</v>
      </c>
      <c r="Z18" s="59">
        <f>SUM($V17:Z17)</f>
        <v>676.76300000000015</v>
      </c>
      <c r="AA18" s="59">
        <f>SUM($V17:AA17)</f>
        <v>731.76300000000015</v>
      </c>
      <c r="AB18" s="59">
        <f>SUM($V17:AB17)</f>
        <v>760.76300000000015</v>
      </c>
      <c r="AC18" s="59">
        <f>SUM($V17:AC17)</f>
        <v>888.76300000000015</v>
      </c>
      <c r="AD18" s="59">
        <f>SUM($V17:AD17)</f>
        <v>999.85837500000025</v>
      </c>
      <c r="AE18" s="59">
        <f>SUM($V17:AE17)</f>
        <v>1110.9537500000004</v>
      </c>
      <c r="AF18" s="59">
        <f>SUM($V17:AF17)</f>
        <v>1222.0491250000005</v>
      </c>
      <c r="AG18" s="59">
        <f>SUM($V17:AG17)</f>
        <v>1333.1445000000006</v>
      </c>
    </row>
    <row r="19" spans="1:33">
      <c r="A19" s="644" t="s">
        <v>50</v>
      </c>
      <c r="B19" s="644" t="s">
        <v>658</v>
      </c>
      <c r="C19" s="644" t="s">
        <v>660</v>
      </c>
      <c r="D19" t="s">
        <v>626</v>
      </c>
      <c r="E19" s="59">
        <f>大谷!E17</f>
        <v>5390</v>
      </c>
      <c r="F19" s="59">
        <f>大谷!F17</f>
        <v>6540</v>
      </c>
      <c r="G19" s="59">
        <f>大谷!G17</f>
        <v>3850</v>
      </c>
      <c r="H19" s="59">
        <f>大谷!H17</f>
        <v>7050</v>
      </c>
      <c r="I19" s="59">
        <f>大谷!I17</f>
        <v>8030</v>
      </c>
      <c r="J19" s="59">
        <f>大谷!J17</f>
        <v>5050</v>
      </c>
      <c r="K19" s="59">
        <f>大谷!K17</f>
        <v>5160</v>
      </c>
      <c r="L19" s="59">
        <f>大谷!L17</f>
        <v>2880</v>
      </c>
      <c r="M19" s="59">
        <f>大谷!M17</f>
        <v>3050</v>
      </c>
      <c r="N19" s="59">
        <f>大谷!N17</f>
        <v>6380</v>
      </c>
      <c r="O19" s="59">
        <f>大谷!O17</f>
        <v>3550</v>
      </c>
      <c r="P19" s="59">
        <f>大谷!P17</f>
        <v>4730</v>
      </c>
      <c r="Q19" s="59"/>
      <c r="R19" s="644" t="s">
        <v>50</v>
      </c>
      <c r="S19" s="644" t="s">
        <v>658</v>
      </c>
      <c r="T19" s="644" t="s">
        <v>660</v>
      </c>
      <c r="U19" t="s">
        <v>626</v>
      </c>
      <c r="V19" s="59">
        <f>大谷!E23</f>
        <v>1300</v>
      </c>
      <c r="W19" s="59">
        <f>大谷!F23</f>
        <v>1590</v>
      </c>
      <c r="X19" s="59">
        <f>大谷!G23</f>
        <v>1140</v>
      </c>
      <c r="Y19" s="59">
        <f>大谷!H23</f>
        <v>1380</v>
      </c>
      <c r="Z19" s="59">
        <f>大谷!I23</f>
        <v>1520</v>
      </c>
      <c r="AA19" s="59">
        <f>大谷!J23</f>
        <v>900</v>
      </c>
      <c r="AB19" s="59">
        <f>大谷!K23</f>
        <v>1000</v>
      </c>
      <c r="AC19" s="59">
        <f>大谷!L23</f>
        <v>640</v>
      </c>
      <c r="AD19" s="59">
        <f>大谷!M23</f>
        <v>730</v>
      </c>
      <c r="AE19" s="59">
        <f>大谷!N23</f>
        <v>1240</v>
      </c>
      <c r="AF19" s="59">
        <f>大谷!O23</f>
        <v>580</v>
      </c>
      <c r="AG19" s="59">
        <f>大谷!P23</f>
        <v>1100</v>
      </c>
    </row>
    <row r="20" spans="1:33">
      <c r="A20" s="644"/>
      <c r="B20" s="644" t="s">
        <v>658</v>
      </c>
      <c r="C20" s="644" t="s">
        <v>662</v>
      </c>
      <c r="D20" t="s">
        <v>626</v>
      </c>
      <c r="E20" s="59">
        <f>E19</f>
        <v>5390</v>
      </c>
      <c r="F20" s="59">
        <f>SUM($E19:F19)</f>
        <v>11930</v>
      </c>
      <c r="G20" s="59">
        <f>SUM($E19:G19)</f>
        <v>15780</v>
      </c>
      <c r="H20" s="59">
        <f>SUM($E19:H19)</f>
        <v>22830</v>
      </c>
      <c r="I20" s="59">
        <f>SUM($E19:I19)</f>
        <v>30860</v>
      </c>
      <c r="J20" s="59">
        <f>SUM($E19:J19)</f>
        <v>35910</v>
      </c>
      <c r="K20" s="59">
        <f>SUM($E19:K19)</f>
        <v>41070</v>
      </c>
      <c r="L20" s="59">
        <f>SUM($E19:L19)</f>
        <v>43950</v>
      </c>
      <c r="M20" s="59">
        <f>SUM($E19:M19)</f>
        <v>47000</v>
      </c>
      <c r="N20" s="59">
        <f>SUM($E19:N19)</f>
        <v>53380</v>
      </c>
      <c r="O20" s="59">
        <f>SUM($E19:O19)</f>
        <v>56930</v>
      </c>
      <c r="P20" s="59">
        <f>SUM($E19:P19)</f>
        <v>61660</v>
      </c>
      <c r="Q20" s="59"/>
      <c r="R20" s="644"/>
      <c r="S20" s="644" t="s">
        <v>658</v>
      </c>
      <c r="T20" s="644" t="s">
        <v>662</v>
      </c>
      <c r="U20" t="s">
        <v>626</v>
      </c>
      <c r="V20" s="59">
        <f>V19</f>
        <v>1300</v>
      </c>
      <c r="W20" s="59">
        <f>SUM($V19:W19)</f>
        <v>2890</v>
      </c>
      <c r="X20" s="59">
        <f>SUM($V19:X19)</f>
        <v>4030</v>
      </c>
      <c r="Y20" s="59">
        <f>SUM($V19:Y19)</f>
        <v>5410</v>
      </c>
      <c r="Z20" s="59">
        <f>SUM($V19:Z19)</f>
        <v>6930</v>
      </c>
      <c r="AA20" s="59">
        <f>SUM($V19:AA19)</f>
        <v>7830</v>
      </c>
      <c r="AB20" s="59">
        <f>SUM($V19:AB19)</f>
        <v>8830</v>
      </c>
      <c r="AC20" s="59">
        <f>SUM($V19:AC19)</f>
        <v>9470</v>
      </c>
      <c r="AD20" s="59">
        <f>SUM($V19:AD19)</f>
        <v>10200</v>
      </c>
      <c r="AE20" s="59">
        <f>SUM($V19:AE19)</f>
        <v>11440</v>
      </c>
      <c r="AF20" s="59">
        <f>SUM($V19:AF19)</f>
        <v>12020</v>
      </c>
      <c r="AG20" s="59">
        <f>SUM($V19:AG19)</f>
        <v>13120</v>
      </c>
    </row>
    <row r="21" spans="1:33">
      <c r="A21" s="644"/>
      <c r="B21" s="644" t="s">
        <v>237</v>
      </c>
      <c r="C21" s="644" t="s">
        <v>660</v>
      </c>
      <c r="D21" t="s">
        <v>626</v>
      </c>
      <c r="E21" s="59">
        <f>大谷!E18</f>
        <v>7799</v>
      </c>
      <c r="F21" s="59">
        <f>大谷!F18</f>
        <v>4084.17</v>
      </c>
      <c r="G21" s="59">
        <f>大谷!G18</f>
        <v>3964</v>
      </c>
      <c r="H21" s="59">
        <f>大谷!H18</f>
        <v>3982</v>
      </c>
      <c r="I21" s="59">
        <f>大谷!I18</f>
        <v>8265</v>
      </c>
      <c r="J21" s="59">
        <f>大谷!J18</f>
        <v>2666</v>
      </c>
      <c r="K21" s="59">
        <f>大谷!K18</f>
        <v>4100</v>
      </c>
      <c r="L21" s="59">
        <f>大谷!L18</f>
        <v>5855</v>
      </c>
      <c r="M21" s="59">
        <f>大谷!M18</f>
        <v>5089.3962499999998</v>
      </c>
      <c r="N21" s="59">
        <f>大谷!N18</f>
        <v>5089.3962499999998</v>
      </c>
      <c r="O21" s="59">
        <f>大谷!O18</f>
        <v>5089.3962499999998</v>
      </c>
      <c r="P21" s="59">
        <f>大谷!P18</f>
        <v>5089.3962499999998</v>
      </c>
      <c r="Q21" s="59"/>
      <c r="R21" s="644"/>
      <c r="S21" s="644" t="s">
        <v>237</v>
      </c>
      <c r="T21" s="644" t="s">
        <v>660</v>
      </c>
      <c r="U21" t="s">
        <v>626</v>
      </c>
      <c r="V21" s="59">
        <f>大谷!E24</f>
        <v>1348</v>
      </c>
      <c r="W21" s="59">
        <f>大谷!F24</f>
        <v>947.56100000000015</v>
      </c>
      <c r="X21" s="59">
        <f>大谷!G24</f>
        <v>817</v>
      </c>
      <c r="Y21" s="59">
        <f>大谷!H24</f>
        <v>902</v>
      </c>
      <c r="Z21" s="59">
        <f>大谷!I24</f>
        <v>1606</v>
      </c>
      <c r="AA21" s="59">
        <f>大谷!J24</f>
        <v>607</v>
      </c>
      <c r="AB21" s="59">
        <f>大谷!K24</f>
        <v>824</v>
      </c>
      <c r="AC21" s="59">
        <f>大谷!L24</f>
        <v>1039</v>
      </c>
      <c r="AD21" s="59">
        <f>大谷!M24</f>
        <v>1011.3201249999997</v>
      </c>
      <c r="AE21" s="59">
        <f>大谷!N24</f>
        <v>1011.3201249999997</v>
      </c>
      <c r="AF21" s="59">
        <f>大谷!O24</f>
        <v>1011.3201249999997</v>
      </c>
      <c r="AG21" s="59">
        <f>大谷!P24</f>
        <v>1011.3201249999997</v>
      </c>
    </row>
    <row r="22" spans="1:33">
      <c r="A22" s="644"/>
      <c r="B22" s="644" t="s">
        <v>237</v>
      </c>
      <c r="C22" s="644" t="s">
        <v>662</v>
      </c>
      <c r="D22" t="s">
        <v>626</v>
      </c>
      <c r="E22" s="59">
        <f>E21</f>
        <v>7799</v>
      </c>
      <c r="F22" s="59">
        <f>SUM($E21:F21)</f>
        <v>11883.17</v>
      </c>
      <c r="G22" s="59">
        <f>SUM($E21:G21)</f>
        <v>15847.17</v>
      </c>
      <c r="H22" s="59">
        <f>SUM($E21:H21)</f>
        <v>19829.169999999998</v>
      </c>
      <c r="I22" s="59">
        <f>SUM($E21:I21)</f>
        <v>28094.17</v>
      </c>
      <c r="J22" s="59">
        <f>SUM($E21:J21)</f>
        <v>30760.17</v>
      </c>
      <c r="K22" s="59">
        <f>SUM($E21:K21)</f>
        <v>34860.17</v>
      </c>
      <c r="L22" s="59">
        <f>SUM($E21:L21)</f>
        <v>40715.17</v>
      </c>
      <c r="M22" s="59">
        <f>SUM($E21:M21)</f>
        <v>45804.566249999996</v>
      </c>
      <c r="N22" s="59">
        <f>SUM($E21:N21)</f>
        <v>50893.962499999994</v>
      </c>
      <c r="O22" s="59">
        <f>SUM($E21:O21)</f>
        <v>55983.358749999992</v>
      </c>
      <c r="P22" s="59">
        <f>SUM($E21:P21)</f>
        <v>61072.75499999999</v>
      </c>
      <c r="Q22" s="59"/>
      <c r="R22" s="644"/>
      <c r="S22" s="644" t="s">
        <v>237</v>
      </c>
      <c r="T22" s="644" t="s">
        <v>662</v>
      </c>
      <c r="U22" t="s">
        <v>626</v>
      </c>
      <c r="V22" s="59">
        <f>V21</f>
        <v>1348</v>
      </c>
      <c r="W22" s="59">
        <f>SUM($V21:W21)</f>
        <v>2295.5610000000001</v>
      </c>
      <c r="X22" s="59">
        <f>SUM($V21:X21)</f>
        <v>3112.5610000000001</v>
      </c>
      <c r="Y22" s="59">
        <f>SUM($V21:Y21)</f>
        <v>4014.5610000000001</v>
      </c>
      <c r="Z22" s="59">
        <f>SUM($V21:Z21)</f>
        <v>5620.5609999999997</v>
      </c>
      <c r="AA22" s="59">
        <f>SUM($V21:AA21)</f>
        <v>6227.5609999999997</v>
      </c>
      <c r="AB22" s="59">
        <f>SUM($V21:AB21)</f>
        <v>7051.5609999999997</v>
      </c>
      <c r="AC22" s="59">
        <f>SUM($V21:AC21)</f>
        <v>8090.5609999999997</v>
      </c>
      <c r="AD22" s="59">
        <f>SUM($V21:AD21)</f>
        <v>9101.8811249999999</v>
      </c>
      <c r="AE22" s="59">
        <f>SUM($V21:AE21)</f>
        <v>10113.20125</v>
      </c>
      <c r="AF22" s="59">
        <f>SUM($V21:AF21)</f>
        <v>11124.521375</v>
      </c>
      <c r="AG22" s="59">
        <f>SUM($V21:AG21)</f>
        <v>12135.8415</v>
      </c>
    </row>
    <row r="23" spans="1:33">
      <c r="A23" s="644" t="s">
        <v>50</v>
      </c>
      <c r="B23" s="644" t="s">
        <v>658</v>
      </c>
      <c r="C23" s="644" t="s">
        <v>660</v>
      </c>
      <c r="D23" t="s">
        <v>627</v>
      </c>
      <c r="E23" s="59">
        <f>大谷!E27</f>
        <v>1580</v>
      </c>
      <c r="F23" s="59">
        <f>大谷!F27</f>
        <v>2620</v>
      </c>
      <c r="G23" s="59">
        <f>大谷!G27</f>
        <v>3220</v>
      </c>
      <c r="H23" s="59">
        <f>大谷!H27</f>
        <v>1440</v>
      </c>
      <c r="I23" s="59">
        <f>大谷!I27</f>
        <v>1150</v>
      </c>
      <c r="J23" s="59">
        <f>大谷!J27</f>
        <v>1320</v>
      </c>
      <c r="K23" s="59">
        <f>大谷!K27</f>
        <v>940</v>
      </c>
      <c r="L23" s="59">
        <f>大谷!L27</f>
        <v>700</v>
      </c>
      <c r="M23" s="59">
        <f>大谷!M27</f>
        <v>1380</v>
      </c>
      <c r="N23" s="59">
        <f>大谷!N27</f>
        <v>1090</v>
      </c>
      <c r="O23" s="59">
        <f>大谷!O27</f>
        <v>890</v>
      </c>
      <c r="P23" s="59">
        <f>大谷!P27</f>
        <v>850</v>
      </c>
      <c r="Q23" s="59"/>
      <c r="R23" s="644" t="s">
        <v>50</v>
      </c>
      <c r="S23" s="644" t="s">
        <v>658</v>
      </c>
      <c r="T23" s="644" t="s">
        <v>660</v>
      </c>
      <c r="U23" t="s">
        <v>627</v>
      </c>
      <c r="V23" s="59">
        <f>大谷!E33</f>
        <v>600</v>
      </c>
      <c r="W23" s="59">
        <f>大谷!F33</f>
        <v>790</v>
      </c>
      <c r="X23" s="59">
        <f>大谷!G33</f>
        <v>960</v>
      </c>
      <c r="Y23" s="59">
        <f>大谷!H33</f>
        <v>620</v>
      </c>
      <c r="Z23" s="59">
        <f>大谷!I33</f>
        <v>520</v>
      </c>
      <c r="AA23" s="59">
        <f>大谷!J33</f>
        <v>490</v>
      </c>
      <c r="AB23" s="59">
        <f>大谷!K33</f>
        <v>400</v>
      </c>
      <c r="AC23" s="59">
        <f>大谷!L33</f>
        <v>320</v>
      </c>
      <c r="AD23" s="59">
        <f>大谷!M33</f>
        <v>640</v>
      </c>
      <c r="AE23" s="59">
        <f>大谷!N33</f>
        <v>460</v>
      </c>
      <c r="AF23" s="59">
        <f>大谷!O33</f>
        <v>380</v>
      </c>
      <c r="AG23" s="59">
        <f>大谷!P33</f>
        <v>380</v>
      </c>
    </row>
    <row r="24" spans="1:33">
      <c r="A24" s="644"/>
      <c r="B24" s="644" t="s">
        <v>658</v>
      </c>
      <c r="C24" s="644" t="s">
        <v>662</v>
      </c>
      <c r="D24" t="s">
        <v>627</v>
      </c>
      <c r="E24" s="59">
        <f>E23</f>
        <v>1580</v>
      </c>
      <c r="F24" s="59">
        <f>SUM($E23:F23)</f>
        <v>4200</v>
      </c>
      <c r="G24" s="59">
        <f>SUM($E23:G23)</f>
        <v>7420</v>
      </c>
      <c r="H24" s="59">
        <f>SUM($E23:H23)</f>
        <v>8860</v>
      </c>
      <c r="I24" s="59">
        <f>SUM($E23:I23)</f>
        <v>10010</v>
      </c>
      <c r="J24" s="59">
        <f>SUM($E23:J23)</f>
        <v>11330</v>
      </c>
      <c r="K24" s="59">
        <f>SUM($E23:K23)</f>
        <v>12270</v>
      </c>
      <c r="L24" s="59">
        <f>SUM($E23:L23)</f>
        <v>12970</v>
      </c>
      <c r="M24" s="59">
        <f>SUM($E23:M23)</f>
        <v>14350</v>
      </c>
      <c r="N24" s="59">
        <f>SUM($E23:N23)</f>
        <v>15440</v>
      </c>
      <c r="O24" s="59">
        <f>SUM($E23:O23)</f>
        <v>16330</v>
      </c>
      <c r="P24" s="59">
        <f>SUM($E23:P23)</f>
        <v>17180</v>
      </c>
      <c r="Q24" s="59"/>
      <c r="R24" s="644"/>
      <c r="S24" s="644" t="s">
        <v>658</v>
      </c>
      <c r="T24" s="644" t="s">
        <v>662</v>
      </c>
      <c r="U24" t="s">
        <v>627</v>
      </c>
      <c r="V24" s="59">
        <f>V23</f>
        <v>600</v>
      </c>
      <c r="W24" s="59">
        <f>SUM($V23:W23)</f>
        <v>1390</v>
      </c>
      <c r="X24" s="59">
        <f>SUM($V23:X23)</f>
        <v>2350</v>
      </c>
      <c r="Y24" s="59">
        <f>SUM($V23:Y23)</f>
        <v>2970</v>
      </c>
      <c r="Z24" s="59">
        <f>SUM($V23:Z23)</f>
        <v>3490</v>
      </c>
      <c r="AA24" s="59">
        <f>SUM($V23:AA23)</f>
        <v>3980</v>
      </c>
      <c r="AB24" s="59">
        <f>SUM($V23:AB23)</f>
        <v>4380</v>
      </c>
      <c r="AC24" s="59">
        <f>SUM($V23:AC23)</f>
        <v>4700</v>
      </c>
      <c r="AD24" s="59">
        <f>SUM($V23:AD23)</f>
        <v>5340</v>
      </c>
      <c r="AE24" s="59">
        <f>SUM($V23:AE23)</f>
        <v>5800</v>
      </c>
      <c r="AF24" s="59">
        <f>SUM($V23:AF23)</f>
        <v>6180</v>
      </c>
      <c r="AG24" s="59">
        <f>SUM($V23:AG23)</f>
        <v>6560</v>
      </c>
    </row>
    <row r="25" spans="1:33">
      <c r="A25" s="644"/>
      <c r="B25" s="644" t="s">
        <v>237</v>
      </c>
      <c r="C25" s="644" t="s">
        <v>660</v>
      </c>
      <c r="D25" t="s">
        <v>627</v>
      </c>
      <c r="E25" s="59">
        <f>大谷!E28</f>
        <v>608</v>
      </c>
      <c r="F25" s="59">
        <f>大谷!F28</f>
        <v>837.93100000000004</v>
      </c>
      <c r="G25" s="59">
        <f>大谷!G28</f>
        <v>435</v>
      </c>
      <c r="H25" s="59">
        <f>大谷!H28</f>
        <v>1249</v>
      </c>
      <c r="I25" s="59">
        <f>大谷!I28</f>
        <v>1123</v>
      </c>
      <c r="J25" s="59">
        <f>大谷!J28</f>
        <v>731</v>
      </c>
      <c r="K25" s="59">
        <f>大谷!K28</f>
        <v>981</v>
      </c>
      <c r="L25" s="59">
        <f>大谷!L28</f>
        <v>509</v>
      </c>
      <c r="M25" s="59">
        <f>大谷!M28</f>
        <v>809.24137500000006</v>
      </c>
      <c r="N25" s="59">
        <f>大谷!N28</f>
        <v>809.24137500000006</v>
      </c>
      <c r="O25" s="59">
        <f>大谷!O28</f>
        <v>809.24137500000006</v>
      </c>
      <c r="P25" s="59">
        <f>大谷!P28</f>
        <v>809.24137500000006</v>
      </c>
      <c r="Q25" s="59"/>
      <c r="R25" s="644"/>
      <c r="S25" s="644" t="s">
        <v>237</v>
      </c>
      <c r="T25" s="644" t="s">
        <v>660</v>
      </c>
      <c r="U25" t="s">
        <v>627</v>
      </c>
      <c r="V25" s="59">
        <f>大谷!E34</f>
        <v>329</v>
      </c>
      <c r="W25" s="59">
        <f>大谷!F34</f>
        <v>435.68600000000004</v>
      </c>
      <c r="X25" s="59">
        <f>大谷!G34</f>
        <v>232</v>
      </c>
      <c r="Y25" s="59">
        <f>大谷!H34</f>
        <v>677</v>
      </c>
      <c r="Z25" s="59">
        <f>大谷!I34</f>
        <v>599</v>
      </c>
      <c r="AA25" s="59">
        <f>大谷!J34</f>
        <v>383</v>
      </c>
      <c r="AB25" s="59">
        <f>大谷!K34</f>
        <v>455</v>
      </c>
      <c r="AC25" s="59">
        <f>大谷!L34</f>
        <v>279</v>
      </c>
      <c r="AD25" s="59">
        <f>大谷!M34</f>
        <v>423.71075000000008</v>
      </c>
      <c r="AE25" s="59">
        <f>大谷!N34</f>
        <v>423.71075000000008</v>
      </c>
      <c r="AF25" s="59">
        <f>大谷!O34</f>
        <v>423.71075000000008</v>
      </c>
      <c r="AG25" s="59">
        <f>大谷!P34</f>
        <v>423.71075000000008</v>
      </c>
    </row>
    <row r="26" spans="1:33">
      <c r="A26" s="644"/>
      <c r="B26" s="644" t="s">
        <v>237</v>
      </c>
      <c r="C26" s="644" t="s">
        <v>662</v>
      </c>
      <c r="D26" t="s">
        <v>627</v>
      </c>
      <c r="E26" s="59">
        <f>E25</f>
        <v>608</v>
      </c>
      <c r="F26" s="59">
        <f>SUM($E25:F25)</f>
        <v>1445.931</v>
      </c>
      <c r="G26" s="59">
        <f>SUM($E25:G25)</f>
        <v>1880.931</v>
      </c>
      <c r="H26" s="59">
        <f>SUM($E25:H25)</f>
        <v>3129.931</v>
      </c>
      <c r="I26" s="59">
        <f>SUM($E25:I25)</f>
        <v>4252.9310000000005</v>
      </c>
      <c r="J26" s="59">
        <f>SUM($E25:J25)</f>
        <v>4983.9310000000005</v>
      </c>
      <c r="K26" s="59">
        <f>SUM($E25:K25)</f>
        <v>5964.9310000000005</v>
      </c>
      <c r="L26" s="59">
        <f>SUM($E25:L25)</f>
        <v>6473.9310000000005</v>
      </c>
      <c r="M26" s="59">
        <f>SUM($E25:M25)</f>
        <v>7283.1723750000001</v>
      </c>
      <c r="N26" s="59">
        <f>SUM($E25:N25)</f>
        <v>8092.4137499999997</v>
      </c>
      <c r="O26" s="59">
        <f>SUM($E25:O25)</f>
        <v>8901.6551249999993</v>
      </c>
      <c r="P26" s="59">
        <f>SUM($E25:P25)</f>
        <v>9710.8964999999989</v>
      </c>
      <c r="Q26" s="59"/>
      <c r="R26" s="644"/>
      <c r="S26" s="644" t="s">
        <v>237</v>
      </c>
      <c r="T26" s="644" t="s">
        <v>662</v>
      </c>
      <c r="U26" t="s">
        <v>627</v>
      </c>
      <c r="V26" s="59">
        <f>V25</f>
        <v>329</v>
      </c>
      <c r="W26" s="59">
        <f>SUM($V25:W25)</f>
        <v>764.68600000000004</v>
      </c>
      <c r="X26" s="59">
        <f>SUM($V25:X25)</f>
        <v>996.68600000000004</v>
      </c>
      <c r="Y26" s="59">
        <f>SUM($V25:Y25)</f>
        <v>1673.6860000000001</v>
      </c>
      <c r="Z26" s="59">
        <f>SUM($V25:Z25)</f>
        <v>2272.6860000000001</v>
      </c>
      <c r="AA26" s="59">
        <f>SUM($V25:AA25)</f>
        <v>2655.6860000000001</v>
      </c>
      <c r="AB26" s="59">
        <f>SUM($V25:AB25)</f>
        <v>3110.6860000000001</v>
      </c>
      <c r="AC26" s="59">
        <f>SUM($V25:AC25)</f>
        <v>3389.6860000000001</v>
      </c>
      <c r="AD26" s="59">
        <f>SUM($V25:AD25)</f>
        <v>3813.3967500000003</v>
      </c>
      <c r="AE26" s="59">
        <f>SUM($V25:AE25)</f>
        <v>4237.1075000000001</v>
      </c>
      <c r="AF26" s="59">
        <f>SUM($V25:AF25)</f>
        <v>4660.8182500000003</v>
      </c>
      <c r="AG26" s="59">
        <f>SUM($V25:AG25)</f>
        <v>5084.5290000000005</v>
      </c>
    </row>
    <row r="27" spans="1:33">
      <c r="A27" s="644" t="s">
        <v>51</v>
      </c>
      <c r="B27" s="644" t="s">
        <v>658</v>
      </c>
      <c r="C27" s="644" t="s">
        <v>660</v>
      </c>
      <c r="D27" t="s">
        <v>644</v>
      </c>
      <c r="E27" s="59">
        <f>宮本!E7</f>
        <v>1350</v>
      </c>
      <c r="F27" s="59">
        <f>宮本!F7</f>
        <v>1460</v>
      </c>
      <c r="G27" s="59">
        <f>宮本!G7</f>
        <v>1560</v>
      </c>
      <c r="H27" s="59">
        <f>宮本!H7</f>
        <v>1700</v>
      </c>
      <c r="I27" s="59">
        <f>宮本!I7</f>
        <v>1340</v>
      </c>
      <c r="J27" s="59">
        <f>宮本!J7</f>
        <v>1360</v>
      </c>
      <c r="K27" s="59">
        <f>宮本!K7</f>
        <v>1290</v>
      </c>
      <c r="L27" s="59">
        <f>宮本!L7</f>
        <v>1230</v>
      </c>
      <c r="M27" s="59">
        <f>宮本!M7</f>
        <v>1370</v>
      </c>
      <c r="N27" s="59">
        <f>宮本!N7</f>
        <v>2690</v>
      </c>
      <c r="O27" s="59">
        <f>宮本!O7</f>
        <v>1420</v>
      </c>
      <c r="P27" s="59">
        <f>宮本!P7</f>
        <v>1210</v>
      </c>
      <c r="Q27" s="59"/>
      <c r="R27" s="644" t="s">
        <v>51</v>
      </c>
      <c r="S27" s="644" t="s">
        <v>658</v>
      </c>
      <c r="T27" s="644" t="s">
        <v>660</v>
      </c>
      <c r="U27" t="s">
        <v>644</v>
      </c>
      <c r="V27" s="59">
        <f>宮本!E13</f>
        <v>580</v>
      </c>
      <c r="W27" s="59">
        <f>宮本!F13</f>
        <v>600</v>
      </c>
      <c r="X27" s="59">
        <f>宮本!G13</f>
        <v>570</v>
      </c>
      <c r="Y27" s="59">
        <f>宮本!H13</f>
        <v>660</v>
      </c>
      <c r="Z27" s="59">
        <f>宮本!I13</f>
        <v>550</v>
      </c>
      <c r="AA27" s="59">
        <f>宮本!J13</f>
        <v>540</v>
      </c>
      <c r="AB27" s="59">
        <f>宮本!K13</f>
        <v>470</v>
      </c>
      <c r="AC27" s="59">
        <f>宮本!L13</f>
        <v>430</v>
      </c>
      <c r="AD27" s="59">
        <f>宮本!M13</f>
        <v>520</v>
      </c>
      <c r="AE27" s="59">
        <f>宮本!N13</f>
        <v>900</v>
      </c>
      <c r="AF27" s="59">
        <f>宮本!O13</f>
        <v>530</v>
      </c>
      <c r="AG27" s="59">
        <f>宮本!P13</f>
        <v>420</v>
      </c>
    </row>
    <row r="28" spans="1:33">
      <c r="A28" s="644"/>
      <c r="B28" s="644" t="s">
        <v>658</v>
      </c>
      <c r="C28" s="644" t="s">
        <v>662</v>
      </c>
      <c r="D28" t="s">
        <v>644</v>
      </c>
      <c r="E28" s="59">
        <f>E27</f>
        <v>1350</v>
      </c>
      <c r="F28" s="59">
        <f>SUM($E27:F27)</f>
        <v>2810</v>
      </c>
      <c r="G28" s="59">
        <f>SUM($E27:G27)</f>
        <v>4370</v>
      </c>
      <c r="H28" s="59">
        <f>SUM($E27:H27)</f>
        <v>6070</v>
      </c>
      <c r="I28" s="59">
        <f>SUM($E27:I27)</f>
        <v>7410</v>
      </c>
      <c r="J28" s="59">
        <f>SUM($E27:J27)</f>
        <v>8770</v>
      </c>
      <c r="K28" s="59">
        <f>SUM($E27:K27)</f>
        <v>10060</v>
      </c>
      <c r="L28" s="59">
        <f>SUM($E27:L27)</f>
        <v>11290</v>
      </c>
      <c r="M28" s="59">
        <f>SUM($E27:M27)</f>
        <v>12660</v>
      </c>
      <c r="N28" s="59">
        <f>SUM($E27:N27)</f>
        <v>15350</v>
      </c>
      <c r="O28" s="59">
        <f>SUM($E27:O27)</f>
        <v>16770</v>
      </c>
      <c r="P28" s="59">
        <f>SUM($E27:P27)</f>
        <v>17980</v>
      </c>
      <c r="Q28" s="59"/>
      <c r="R28" s="644"/>
      <c r="S28" s="644" t="s">
        <v>658</v>
      </c>
      <c r="T28" s="644" t="s">
        <v>662</v>
      </c>
      <c r="U28" t="s">
        <v>644</v>
      </c>
      <c r="V28" s="59">
        <f>V27</f>
        <v>580</v>
      </c>
      <c r="W28" s="59">
        <f>SUM($V27:W27)</f>
        <v>1180</v>
      </c>
      <c r="X28" s="59">
        <f>SUM($V27:X27)</f>
        <v>1750</v>
      </c>
      <c r="Y28" s="59">
        <f>SUM($V27:Y27)</f>
        <v>2410</v>
      </c>
      <c r="Z28" s="59">
        <f>SUM($V27:Z27)</f>
        <v>2960</v>
      </c>
      <c r="AA28" s="59">
        <f>SUM($V27:AA27)</f>
        <v>3500</v>
      </c>
      <c r="AB28" s="59">
        <f>SUM($V27:AB27)</f>
        <v>3970</v>
      </c>
      <c r="AC28" s="59">
        <f>SUM($V27:AC27)</f>
        <v>4400</v>
      </c>
      <c r="AD28" s="59">
        <f>SUM($V27:AD27)</f>
        <v>4920</v>
      </c>
      <c r="AE28" s="59">
        <f>SUM($V27:AE27)</f>
        <v>5820</v>
      </c>
      <c r="AF28" s="59">
        <f>SUM($V27:AF27)</f>
        <v>6350</v>
      </c>
      <c r="AG28" s="59">
        <f>SUM($V27:AG27)</f>
        <v>6770</v>
      </c>
    </row>
    <row r="29" spans="1:33">
      <c r="A29" s="644"/>
      <c r="B29" s="644" t="s">
        <v>237</v>
      </c>
      <c r="C29" s="644" t="s">
        <v>660</v>
      </c>
      <c r="D29" t="s">
        <v>644</v>
      </c>
      <c r="E29" s="59">
        <f>宮本!E8</f>
        <v>1184</v>
      </c>
      <c r="F29" s="59">
        <f>宮本!F8</f>
        <v>1045</v>
      </c>
      <c r="G29" s="59">
        <f>宮本!G8</f>
        <v>790</v>
      </c>
      <c r="H29" s="59">
        <f>宮本!H8</f>
        <v>1876</v>
      </c>
      <c r="I29" s="59">
        <f>宮本!I8</f>
        <v>1174</v>
      </c>
      <c r="J29" s="59">
        <f>宮本!J8</f>
        <v>1641</v>
      </c>
      <c r="K29" s="59">
        <f>宮本!K8</f>
        <v>1463</v>
      </c>
      <c r="L29" s="59">
        <f>宮本!L8</f>
        <v>1095</v>
      </c>
      <c r="M29" s="59">
        <f>宮本!M8</f>
        <v>1283.5</v>
      </c>
      <c r="N29" s="59">
        <f>宮本!N8</f>
        <v>1283.5</v>
      </c>
      <c r="O29" s="59">
        <f>宮本!O8</f>
        <v>1283.5</v>
      </c>
      <c r="P29" s="59">
        <f>宮本!P8</f>
        <v>1283.5</v>
      </c>
      <c r="Q29" s="59"/>
      <c r="R29" s="644"/>
      <c r="S29" s="644" t="s">
        <v>237</v>
      </c>
      <c r="T29" s="644" t="s">
        <v>660</v>
      </c>
      <c r="U29" t="s">
        <v>644</v>
      </c>
      <c r="V29" s="59">
        <f>宮本!E14</f>
        <v>410</v>
      </c>
      <c r="W29" s="59">
        <f>宮本!F14</f>
        <v>314</v>
      </c>
      <c r="X29" s="59">
        <f>宮本!G14</f>
        <v>249</v>
      </c>
      <c r="Y29" s="59">
        <f>宮本!H14</f>
        <v>531</v>
      </c>
      <c r="Z29" s="59">
        <f>宮本!I14</f>
        <v>356</v>
      </c>
      <c r="AA29" s="59">
        <f>宮本!J14</f>
        <v>439</v>
      </c>
      <c r="AB29" s="59">
        <f>宮本!K14</f>
        <v>405</v>
      </c>
      <c r="AC29" s="59">
        <f>宮本!L14</f>
        <v>295</v>
      </c>
      <c r="AD29" s="59">
        <f>宮本!M14</f>
        <v>374.875</v>
      </c>
      <c r="AE29" s="59">
        <f>宮本!N14</f>
        <v>374.875</v>
      </c>
      <c r="AF29" s="59">
        <f>宮本!O14</f>
        <v>374.875</v>
      </c>
      <c r="AG29" s="59">
        <f>宮本!P14</f>
        <v>374.875</v>
      </c>
    </row>
    <row r="30" spans="1:33">
      <c r="A30" s="644"/>
      <c r="B30" s="644" t="s">
        <v>237</v>
      </c>
      <c r="C30" s="644" t="s">
        <v>662</v>
      </c>
      <c r="D30" t="s">
        <v>644</v>
      </c>
      <c r="E30" s="59">
        <f>E29</f>
        <v>1184</v>
      </c>
      <c r="F30" s="59">
        <f>SUM($E29:F29)</f>
        <v>2229</v>
      </c>
      <c r="G30" s="59">
        <f>SUM($E29:G29)</f>
        <v>3019</v>
      </c>
      <c r="H30" s="59">
        <f>SUM($E29:H29)</f>
        <v>4895</v>
      </c>
      <c r="I30" s="59">
        <f>SUM($E29:I29)</f>
        <v>6069</v>
      </c>
      <c r="J30" s="59">
        <f>SUM($E29:J29)</f>
        <v>7710</v>
      </c>
      <c r="K30" s="59">
        <f>SUM($E29:K29)</f>
        <v>9173</v>
      </c>
      <c r="L30" s="59">
        <f>SUM($E29:L29)</f>
        <v>10268</v>
      </c>
      <c r="M30" s="59">
        <f>SUM($E29:M29)</f>
        <v>11551.5</v>
      </c>
      <c r="N30" s="59">
        <f>SUM($E29:N29)</f>
        <v>12835</v>
      </c>
      <c r="O30" s="59">
        <f>SUM($E29:O29)</f>
        <v>14118.5</v>
      </c>
      <c r="P30" s="59">
        <f>SUM($E29:P29)</f>
        <v>15402</v>
      </c>
      <c r="Q30" s="59"/>
      <c r="R30" s="644"/>
      <c r="S30" s="644" t="s">
        <v>237</v>
      </c>
      <c r="T30" s="644" t="s">
        <v>662</v>
      </c>
      <c r="U30" t="s">
        <v>644</v>
      </c>
      <c r="V30" s="59">
        <f>V29</f>
        <v>410</v>
      </c>
      <c r="W30" s="59">
        <f>SUM($V29:W29)</f>
        <v>724</v>
      </c>
      <c r="X30" s="59">
        <f>SUM($V29:X29)</f>
        <v>973</v>
      </c>
      <c r="Y30" s="59">
        <f>SUM($V29:Y29)</f>
        <v>1504</v>
      </c>
      <c r="Z30" s="59">
        <f>SUM($V29:Z29)</f>
        <v>1860</v>
      </c>
      <c r="AA30" s="59">
        <f>SUM($V29:AA29)</f>
        <v>2299</v>
      </c>
      <c r="AB30" s="59">
        <f>SUM($V29:AB29)</f>
        <v>2704</v>
      </c>
      <c r="AC30" s="59">
        <f>SUM($V29:AC29)</f>
        <v>2999</v>
      </c>
      <c r="AD30" s="59">
        <f>SUM($V29:AD29)</f>
        <v>3373.875</v>
      </c>
      <c r="AE30" s="59">
        <f>SUM($V29:AE29)</f>
        <v>3748.75</v>
      </c>
      <c r="AF30" s="59">
        <f>SUM($V29:AF29)</f>
        <v>4123.625</v>
      </c>
      <c r="AG30" s="59">
        <f>SUM($V29:AG29)</f>
        <v>4498.5</v>
      </c>
    </row>
    <row r="31" spans="1:33">
      <c r="A31" s="644"/>
      <c r="B31" s="644" t="s">
        <v>658</v>
      </c>
      <c r="C31" s="644" t="s">
        <v>660</v>
      </c>
      <c r="D31" s="644" t="s">
        <v>630</v>
      </c>
      <c r="E31" s="59">
        <f>SUM(E3,E7,E11,E15,E19,E23,E27)</f>
        <v>11720</v>
      </c>
      <c r="F31" s="59">
        <f t="shared" ref="F31:P31" si="0">SUM(F3,F7,F11,F15,F19,F23,F27)</f>
        <v>15190</v>
      </c>
      <c r="G31" s="59">
        <f t="shared" si="0"/>
        <v>11970</v>
      </c>
      <c r="H31" s="59">
        <f t="shared" si="0"/>
        <v>12950</v>
      </c>
      <c r="I31" s="59">
        <f t="shared" si="0"/>
        <v>18230</v>
      </c>
      <c r="J31" s="59">
        <f t="shared" si="0"/>
        <v>12960</v>
      </c>
      <c r="K31" s="59">
        <f t="shared" si="0"/>
        <v>11070</v>
      </c>
      <c r="L31" s="59">
        <f t="shared" si="0"/>
        <v>12300</v>
      </c>
      <c r="M31" s="59">
        <f t="shared" si="0"/>
        <v>9010</v>
      </c>
      <c r="N31" s="59">
        <f t="shared" si="0"/>
        <v>17850</v>
      </c>
      <c r="O31" s="59">
        <f t="shared" si="0"/>
        <v>11860</v>
      </c>
      <c r="P31" s="59">
        <f t="shared" si="0"/>
        <v>14890</v>
      </c>
      <c r="Q31" s="59"/>
      <c r="R31" s="644"/>
      <c r="S31" s="644" t="s">
        <v>658</v>
      </c>
      <c r="T31" s="644" t="s">
        <v>660</v>
      </c>
      <c r="U31" s="644" t="s">
        <v>630</v>
      </c>
      <c r="V31" s="59">
        <f t="shared" ref="V31:AG31" si="1">SUM(V3,V7,V11,V15,V19,V23,V27)</f>
        <v>3120</v>
      </c>
      <c r="W31" s="59">
        <f t="shared" si="1"/>
        <v>3980</v>
      </c>
      <c r="X31" s="59">
        <f t="shared" si="1"/>
        <v>3320</v>
      </c>
      <c r="Y31" s="59">
        <f t="shared" si="1"/>
        <v>3190</v>
      </c>
      <c r="Z31" s="59">
        <f t="shared" si="1"/>
        <v>4140</v>
      </c>
      <c r="AA31" s="59">
        <f t="shared" si="1"/>
        <v>3030</v>
      </c>
      <c r="AB31" s="59">
        <f t="shared" si="1"/>
        <v>2680</v>
      </c>
      <c r="AC31" s="59">
        <f t="shared" si="1"/>
        <v>2660</v>
      </c>
      <c r="AD31" s="59">
        <f t="shared" si="1"/>
        <v>2640</v>
      </c>
      <c r="AE31" s="59">
        <f t="shared" si="1"/>
        <v>4090</v>
      </c>
      <c r="AF31" s="59">
        <f t="shared" si="1"/>
        <v>2800</v>
      </c>
      <c r="AG31" s="59">
        <f t="shared" si="1"/>
        <v>4480</v>
      </c>
    </row>
    <row r="32" spans="1:33">
      <c r="A32" s="644"/>
      <c r="B32" s="644" t="s">
        <v>658</v>
      </c>
      <c r="C32" s="644" t="s">
        <v>662</v>
      </c>
      <c r="D32" s="644" t="s">
        <v>630</v>
      </c>
      <c r="E32" s="59">
        <f>E31</f>
        <v>11720</v>
      </c>
      <c r="F32" s="59">
        <f>SUM($E31:F31)</f>
        <v>26910</v>
      </c>
      <c r="G32" s="59">
        <f>SUM($E31:G31)</f>
        <v>38880</v>
      </c>
      <c r="H32" s="59">
        <f>SUM($E31:H31)</f>
        <v>51830</v>
      </c>
      <c r="I32" s="59">
        <f>SUM($E31:I31)</f>
        <v>70060</v>
      </c>
      <c r="J32" s="59">
        <f>SUM($E31:J31)</f>
        <v>83020</v>
      </c>
      <c r="K32" s="59">
        <f>SUM($E31:K31)</f>
        <v>94090</v>
      </c>
      <c r="L32" s="59">
        <f>SUM($E31:L31)</f>
        <v>106390</v>
      </c>
      <c r="M32" s="59">
        <f>SUM($E31:M31)</f>
        <v>115400</v>
      </c>
      <c r="N32" s="59">
        <f>SUM($E31:N31)</f>
        <v>133250</v>
      </c>
      <c r="O32" s="59">
        <f>SUM($E31:O31)</f>
        <v>145110</v>
      </c>
      <c r="P32" s="59">
        <f>SUM($E31:P31)</f>
        <v>160000</v>
      </c>
      <c r="Q32" s="59"/>
      <c r="R32" s="644"/>
      <c r="S32" s="644" t="s">
        <v>658</v>
      </c>
      <c r="T32" s="644" t="s">
        <v>662</v>
      </c>
      <c r="U32" s="644" t="s">
        <v>630</v>
      </c>
      <c r="V32" s="59">
        <f>V31</f>
        <v>3120</v>
      </c>
      <c r="W32" s="59">
        <f>SUM($V31:W31)</f>
        <v>7100</v>
      </c>
      <c r="X32" s="59">
        <f>SUM($V31:X31)</f>
        <v>10420</v>
      </c>
      <c r="Y32" s="59">
        <f>SUM($V31:Y31)</f>
        <v>13610</v>
      </c>
      <c r="Z32" s="59">
        <f>SUM($V31:Z31)</f>
        <v>17750</v>
      </c>
      <c r="AA32" s="59">
        <f>SUM($V31:AA31)</f>
        <v>20780</v>
      </c>
      <c r="AB32" s="59">
        <f>SUM($V31:AB31)</f>
        <v>23460</v>
      </c>
      <c r="AC32" s="59">
        <f>SUM($V31:AC31)</f>
        <v>26120</v>
      </c>
      <c r="AD32" s="59">
        <f>SUM($V31:AD31)</f>
        <v>28760</v>
      </c>
      <c r="AE32" s="59">
        <f>SUM($V31:AE31)</f>
        <v>32850</v>
      </c>
      <c r="AF32" s="59">
        <f>SUM($V31:AF31)</f>
        <v>35650</v>
      </c>
      <c r="AG32" s="59">
        <f>SUM($V31:AG31)</f>
        <v>40130</v>
      </c>
    </row>
    <row r="33" spans="1:33">
      <c r="A33" s="644"/>
      <c r="B33" s="644" t="s">
        <v>237</v>
      </c>
      <c r="C33" s="644" t="s">
        <v>660</v>
      </c>
      <c r="D33" s="644" t="s">
        <v>630</v>
      </c>
      <c r="E33" s="59">
        <f>SUM(E5,E9,E13,E17,E21,E25,E29)</f>
        <v>16256</v>
      </c>
      <c r="F33" s="59">
        <f t="shared" ref="F33:P33" si="2">SUM(F5,F9,F13,F17,F21,F25,F29)</f>
        <v>10461.501</v>
      </c>
      <c r="G33" s="59">
        <f t="shared" si="2"/>
        <v>8656</v>
      </c>
      <c r="H33" s="59">
        <f t="shared" si="2"/>
        <v>13486</v>
      </c>
      <c r="I33" s="59">
        <f t="shared" si="2"/>
        <v>17917</v>
      </c>
      <c r="J33" s="59">
        <f t="shared" si="2"/>
        <v>9994</v>
      </c>
      <c r="K33" s="59">
        <f t="shared" si="2"/>
        <v>9750</v>
      </c>
      <c r="L33" s="59">
        <f t="shared" si="2"/>
        <v>12901</v>
      </c>
      <c r="M33" s="59">
        <f t="shared" si="2"/>
        <v>12427.687625</v>
      </c>
      <c r="N33" s="59">
        <f t="shared" si="2"/>
        <v>12427.687625</v>
      </c>
      <c r="O33" s="59">
        <f t="shared" si="2"/>
        <v>12427.687625</v>
      </c>
      <c r="P33" s="59">
        <f t="shared" si="2"/>
        <v>12427.687625</v>
      </c>
      <c r="Q33" s="59"/>
      <c r="R33" s="644"/>
      <c r="S33" s="644" t="s">
        <v>237</v>
      </c>
      <c r="T33" s="644" t="s">
        <v>660</v>
      </c>
      <c r="U33" s="644" t="s">
        <v>630</v>
      </c>
      <c r="V33" s="59">
        <f t="shared" ref="V33:AG33" si="3">SUM(V5,V9,V13,V17,V21,V25,V29)</f>
        <v>3458</v>
      </c>
      <c r="W33" s="59">
        <f t="shared" si="3"/>
        <v>2694.01</v>
      </c>
      <c r="X33" s="59">
        <f t="shared" si="3"/>
        <v>1978</v>
      </c>
      <c r="Y33" s="59">
        <f t="shared" si="3"/>
        <v>3301</v>
      </c>
      <c r="Z33" s="59">
        <f t="shared" si="3"/>
        <v>3793</v>
      </c>
      <c r="AA33" s="59">
        <f t="shared" si="3"/>
        <v>2365</v>
      </c>
      <c r="AB33" s="59">
        <f t="shared" si="3"/>
        <v>2423</v>
      </c>
      <c r="AC33" s="59">
        <f t="shared" si="3"/>
        <v>2641</v>
      </c>
      <c r="AD33" s="59">
        <f t="shared" si="3"/>
        <v>2831.6262499999998</v>
      </c>
      <c r="AE33" s="59">
        <f t="shared" si="3"/>
        <v>2831.6262499999998</v>
      </c>
      <c r="AF33" s="59">
        <f t="shared" si="3"/>
        <v>2831.6262499999998</v>
      </c>
      <c r="AG33" s="59">
        <f t="shared" si="3"/>
        <v>2831.6262499999998</v>
      </c>
    </row>
    <row r="34" spans="1:33">
      <c r="A34" s="644"/>
      <c r="B34" s="644" t="s">
        <v>237</v>
      </c>
      <c r="C34" s="644" t="s">
        <v>662</v>
      </c>
      <c r="D34" s="644" t="s">
        <v>630</v>
      </c>
      <c r="E34" s="59">
        <f>E33</f>
        <v>16256</v>
      </c>
      <c r="F34" s="59">
        <f>SUM($E33:F33)</f>
        <v>26717.501</v>
      </c>
      <c r="G34" s="59">
        <f>SUM($E33:G33)</f>
        <v>35373.501000000004</v>
      </c>
      <c r="H34" s="59">
        <f>SUM($E33:H33)</f>
        <v>48859.501000000004</v>
      </c>
      <c r="I34" s="59">
        <f>SUM($E33:I33)</f>
        <v>66776.501000000004</v>
      </c>
      <c r="J34" s="59">
        <f>SUM($E33:J33)</f>
        <v>76770.501000000004</v>
      </c>
      <c r="K34" s="59">
        <f>SUM($E33:K33)</f>
        <v>86520.501000000004</v>
      </c>
      <c r="L34" s="59">
        <f>SUM($E33:L33)</f>
        <v>99421.501000000004</v>
      </c>
      <c r="M34" s="59">
        <f>SUM($E33:M33)</f>
        <v>111849.18862500001</v>
      </c>
      <c r="N34" s="59">
        <f>SUM($E33:N33)</f>
        <v>124276.87625000002</v>
      </c>
      <c r="O34" s="59">
        <f>SUM($E33:O33)</f>
        <v>136704.56387500002</v>
      </c>
      <c r="P34" s="59">
        <f>SUM($E33:P33)</f>
        <v>149132.25150000001</v>
      </c>
      <c r="Q34" s="59"/>
      <c r="R34" s="644"/>
      <c r="S34" s="644" t="s">
        <v>237</v>
      </c>
      <c r="T34" s="644" t="s">
        <v>662</v>
      </c>
      <c r="U34" s="644" t="s">
        <v>630</v>
      </c>
      <c r="V34" s="59">
        <f>V33</f>
        <v>3458</v>
      </c>
      <c r="W34" s="59">
        <f>SUM($V33:W33)</f>
        <v>6152.01</v>
      </c>
      <c r="X34" s="59">
        <f>SUM($V33:X33)</f>
        <v>8130.01</v>
      </c>
      <c r="Y34" s="59">
        <f>SUM($V33:Y33)</f>
        <v>11431.01</v>
      </c>
      <c r="Z34" s="59">
        <f>SUM($V33:Z33)</f>
        <v>15224.01</v>
      </c>
      <c r="AA34" s="59">
        <f>SUM($V33:AA33)</f>
        <v>17589.010000000002</v>
      </c>
      <c r="AB34" s="59">
        <f>SUM($V33:AB33)</f>
        <v>20012.010000000002</v>
      </c>
      <c r="AC34" s="59">
        <f>SUM($V33:AC33)</f>
        <v>22653.010000000002</v>
      </c>
      <c r="AD34" s="59">
        <f>SUM($V33:AD33)</f>
        <v>25484.636250000003</v>
      </c>
      <c r="AE34" s="59">
        <f>SUM($V33:AE33)</f>
        <v>28316.262500000004</v>
      </c>
      <c r="AF34" s="59">
        <f>SUM($V33:AF33)</f>
        <v>31147.888750000006</v>
      </c>
      <c r="AG34" s="59">
        <f>SUM($V33:AG33)</f>
        <v>33979.515000000007</v>
      </c>
    </row>
    <row r="35" spans="1:33">
      <c r="A35" s="645" t="s">
        <v>52</v>
      </c>
      <c r="B35" s="645" t="s">
        <v>657</v>
      </c>
      <c r="C35" s="645" t="s">
        <v>659</v>
      </c>
      <c r="D35" t="s">
        <v>631</v>
      </c>
      <c r="E35" s="59">
        <f>深串!E7</f>
        <v>0</v>
      </c>
      <c r="F35" s="59">
        <f>深串!F7</f>
        <v>160</v>
      </c>
      <c r="G35" s="59">
        <f>深串!G7</f>
        <v>170</v>
      </c>
      <c r="H35" s="59">
        <f>深串!H7</f>
        <v>3690</v>
      </c>
      <c r="I35" s="59">
        <f>深串!I7</f>
        <v>12060</v>
      </c>
      <c r="J35" s="59">
        <f>深串!J7</f>
        <v>6260</v>
      </c>
      <c r="K35" s="59">
        <f>深串!K7</f>
        <v>6540</v>
      </c>
      <c r="L35" s="59">
        <f>深串!L7</f>
        <v>6260</v>
      </c>
      <c r="M35" s="59">
        <f>深串!M7</f>
        <v>6290</v>
      </c>
      <c r="N35" s="59">
        <f>深串!N7</f>
        <v>6540</v>
      </c>
      <c r="O35" s="59">
        <f>深串!O7</f>
        <v>9520</v>
      </c>
      <c r="P35" s="59">
        <f>深串!P7</f>
        <v>12510</v>
      </c>
      <c r="Q35" s="59"/>
      <c r="R35" s="645" t="s">
        <v>52</v>
      </c>
      <c r="S35" s="645" t="s">
        <v>657</v>
      </c>
      <c r="T35" s="645" t="s">
        <v>659</v>
      </c>
      <c r="U35" t="s">
        <v>631</v>
      </c>
      <c r="V35" s="59">
        <f>深串!E13</f>
        <v>0</v>
      </c>
      <c r="W35" s="59">
        <f>深串!F13</f>
        <v>20</v>
      </c>
      <c r="X35" s="59">
        <f>深串!G13</f>
        <v>20</v>
      </c>
      <c r="Y35" s="59">
        <f>深串!H13</f>
        <v>480</v>
      </c>
      <c r="Z35" s="59">
        <f>深串!I13</f>
        <v>1570</v>
      </c>
      <c r="AA35" s="59">
        <f>深串!J13</f>
        <v>810</v>
      </c>
      <c r="AB35" s="59">
        <f>深串!K13</f>
        <v>850</v>
      </c>
      <c r="AC35" s="59">
        <f>深串!L13</f>
        <v>810</v>
      </c>
      <c r="AD35" s="59">
        <f>深串!M13</f>
        <v>820</v>
      </c>
      <c r="AE35" s="59">
        <f>深串!N13</f>
        <v>850</v>
      </c>
      <c r="AF35" s="59">
        <f>深串!O13</f>
        <v>1240</v>
      </c>
      <c r="AG35" s="59">
        <f>深串!P13</f>
        <v>1630</v>
      </c>
    </row>
    <row r="36" spans="1:33">
      <c r="A36" s="645"/>
      <c r="B36" s="645" t="s">
        <v>657</v>
      </c>
      <c r="C36" s="645" t="s">
        <v>661</v>
      </c>
      <c r="D36" t="s">
        <v>631</v>
      </c>
      <c r="E36" s="59">
        <f>E35</f>
        <v>0</v>
      </c>
      <c r="F36" s="59">
        <f>SUM($E35:F35)</f>
        <v>160</v>
      </c>
      <c r="G36" s="59">
        <f>SUM($E35:G35)</f>
        <v>330</v>
      </c>
      <c r="H36" s="59">
        <f>SUM($E35:H35)</f>
        <v>4020</v>
      </c>
      <c r="I36" s="59">
        <f>SUM($E35:I35)</f>
        <v>16080</v>
      </c>
      <c r="J36" s="59">
        <f>SUM($E35:J35)</f>
        <v>22340</v>
      </c>
      <c r="K36" s="59">
        <f>SUM($E35:K35)</f>
        <v>28880</v>
      </c>
      <c r="L36" s="59">
        <f>SUM($E35:L35)</f>
        <v>35140</v>
      </c>
      <c r="M36" s="59">
        <f>SUM($E35:M35)</f>
        <v>41430</v>
      </c>
      <c r="N36" s="59">
        <f>SUM($E35:N35)</f>
        <v>47970</v>
      </c>
      <c r="O36" s="59">
        <f>SUM($E35:O35)</f>
        <v>57490</v>
      </c>
      <c r="P36" s="59">
        <f>SUM($E35:P35)</f>
        <v>70000</v>
      </c>
      <c r="Q36" s="59"/>
      <c r="R36" s="645"/>
      <c r="S36" s="645" t="s">
        <v>657</v>
      </c>
      <c r="T36" s="645" t="s">
        <v>661</v>
      </c>
      <c r="U36" t="s">
        <v>631</v>
      </c>
      <c r="V36" s="59">
        <f>V35</f>
        <v>0</v>
      </c>
      <c r="W36" s="59">
        <f>SUM($V35:W35)</f>
        <v>20</v>
      </c>
      <c r="X36" s="59">
        <f>SUM($V35:X35)</f>
        <v>40</v>
      </c>
      <c r="Y36" s="59">
        <f>SUM($V35:Y35)</f>
        <v>520</v>
      </c>
      <c r="Z36" s="59">
        <f>SUM($V35:Z35)</f>
        <v>2090</v>
      </c>
      <c r="AA36" s="59">
        <f>SUM($V35:AA35)</f>
        <v>2900</v>
      </c>
      <c r="AB36" s="59">
        <f>SUM($V35:AB35)</f>
        <v>3750</v>
      </c>
      <c r="AC36" s="59">
        <f>SUM($V35:AC35)</f>
        <v>4560</v>
      </c>
      <c r="AD36" s="59">
        <f>SUM($V35:AD35)</f>
        <v>5380</v>
      </c>
      <c r="AE36" s="59">
        <f>SUM($V35:AE35)</f>
        <v>6230</v>
      </c>
      <c r="AF36" s="59">
        <f>SUM($V35:AF35)</f>
        <v>7470</v>
      </c>
      <c r="AG36" s="59">
        <f>SUM($V35:AG35)</f>
        <v>9100</v>
      </c>
    </row>
    <row r="37" spans="1:33">
      <c r="A37" s="645"/>
      <c r="B37" s="645" t="s">
        <v>236</v>
      </c>
      <c r="C37" s="645" t="s">
        <v>659</v>
      </c>
      <c r="D37" t="s">
        <v>631</v>
      </c>
      <c r="E37" s="59">
        <f ca="1">深串!E8</f>
        <v>92.4</v>
      </c>
      <c r="F37" s="59">
        <f ca="1">深串!F8</f>
        <v>204.4</v>
      </c>
      <c r="G37" s="59">
        <f ca="1">深串!G8</f>
        <v>249.6</v>
      </c>
      <c r="H37" s="59">
        <f ca="1">深串!H8</f>
        <v>7918.4</v>
      </c>
      <c r="I37" s="59">
        <f ca="1">深串!I8</f>
        <v>83.2</v>
      </c>
      <c r="J37" s="59">
        <f ca="1">深串!J8</f>
        <v>166.4</v>
      </c>
      <c r="K37" s="59">
        <f ca="1">深串!K8</f>
        <v>15678.4</v>
      </c>
      <c r="L37" s="59">
        <f ca="1">深串!L8</f>
        <v>0</v>
      </c>
      <c r="M37" s="59">
        <f ca="1">深串!M8</f>
        <v>1900.8</v>
      </c>
      <c r="N37" s="59">
        <f>深串!N8</f>
        <v>8200</v>
      </c>
      <c r="O37" s="59">
        <f>深串!O8</f>
        <v>8200</v>
      </c>
      <c r="P37" s="59">
        <f>深串!P8</f>
        <v>4200</v>
      </c>
      <c r="Q37" s="59"/>
      <c r="R37" s="645"/>
      <c r="S37" s="645" t="s">
        <v>236</v>
      </c>
      <c r="T37" s="645" t="s">
        <v>659</v>
      </c>
      <c r="U37" t="s">
        <v>631</v>
      </c>
      <c r="V37" s="59">
        <f ca="1">深串!E14</f>
        <v>9.8000000000000114</v>
      </c>
      <c r="W37" s="59">
        <f ca="1">深串!F14</f>
        <v>23.200000000000017</v>
      </c>
      <c r="X37" s="59">
        <f ca="1">深串!G14</f>
        <v>41.099999999999994</v>
      </c>
      <c r="Y37" s="59">
        <f ca="1">深串!H14</f>
        <v>834.19999999999982</v>
      </c>
      <c r="Z37" s="59">
        <f ca="1">深串!I14</f>
        <v>14.700000000000003</v>
      </c>
      <c r="AA37" s="59">
        <f ca="1">深串!J14</f>
        <v>29.355000000000018</v>
      </c>
      <c r="AB37" s="59">
        <f ca="1">深串!K14</f>
        <v>1809.8050000000003</v>
      </c>
      <c r="AC37" s="59">
        <f ca="1">深串!L14</f>
        <v>0</v>
      </c>
      <c r="AD37" s="59">
        <f ca="1">深串!M14</f>
        <v>368.53</v>
      </c>
      <c r="AE37" s="59">
        <f>深串!N14</f>
        <v>1000</v>
      </c>
      <c r="AF37" s="59">
        <f>深串!O14</f>
        <v>1000</v>
      </c>
      <c r="AG37" s="59">
        <f>深串!P14</f>
        <v>500</v>
      </c>
    </row>
    <row r="38" spans="1:33">
      <c r="A38" s="645"/>
      <c r="B38" s="645" t="s">
        <v>236</v>
      </c>
      <c r="C38" s="645" t="s">
        <v>661</v>
      </c>
      <c r="D38" t="s">
        <v>631</v>
      </c>
      <c r="E38" s="59">
        <f ca="1">E37</f>
        <v>92.4</v>
      </c>
      <c r="F38" s="59">
        <f ca="1">SUM($E37:F37)</f>
        <v>296.8</v>
      </c>
      <c r="G38" s="59">
        <f ca="1">SUM($E37:G37)</f>
        <v>546.4</v>
      </c>
      <c r="H38" s="59">
        <f ca="1">SUM($E37:H37)</f>
        <v>8464.7999999999993</v>
      </c>
      <c r="I38" s="59">
        <f ca="1">SUM($E37:I37)</f>
        <v>8548</v>
      </c>
      <c r="J38" s="59">
        <f ca="1">SUM($E37:J37)</f>
        <v>8714.4</v>
      </c>
      <c r="K38" s="59">
        <f ca="1">SUM($E37:K37)</f>
        <v>24392.799999999999</v>
      </c>
      <c r="L38" s="59">
        <f ca="1">SUM($E37:L37)</f>
        <v>24392.799999999999</v>
      </c>
      <c r="M38" s="59">
        <f ca="1">SUM($E37:M37)</f>
        <v>26293.599999999999</v>
      </c>
      <c r="N38" s="59">
        <f ca="1">SUM($E37:N37)</f>
        <v>34493.599999999999</v>
      </c>
      <c r="O38" s="59">
        <f ca="1">SUM($E37:O37)</f>
        <v>42693.599999999999</v>
      </c>
      <c r="P38" s="59">
        <f ca="1">SUM($E37:P37)</f>
        <v>46893.599999999999</v>
      </c>
      <c r="Q38" s="59"/>
      <c r="R38" s="645"/>
      <c r="S38" s="645" t="s">
        <v>236</v>
      </c>
      <c r="T38" s="645" t="s">
        <v>661</v>
      </c>
      <c r="U38" t="s">
        <v>631</v>
      </c>
      <c r="V38" s="59">
        <f ca="1">V37</f>
        <v>9.8000000000000114</v>
      </c>
      <c r="W38" s="59">
        <f ca="1">SUM($V37:W37)</f>
        <v>33.000000000000028</v>
      </c>
      <c r="X38" s="59">
        <f ca="1">SUM($V37:X37)</f>
        <v>74.100000000000023</v>
      </c>
      <c r="Y38" s="59">
        <f ca="1">SUM($V37:Y37)</f>
        <v>908.29999999999984</v>
      </c>
      <c r="Z38" s="59">
        <f ca="1">SUM($V37:Z37)</f>
        <v>922.99999999999989</v>
      </c>
      <c r="AA38" s="59">
        <f ca="1">SUM($V37:AA37)</f>
        <v>952.3549999999999</v>
      </c>
      <c r="AB38" s="59">
        <f ca="1">SUM($V37:AB37)</f>
        <v>2762.1600000000003</v>
      </c>
      <c r="AC38" s="59">
        <f ca="1">SUM($V37:AC37)</f>
        <v>2762.1600000000003</v>
      </c>
      <c r="AD38" s="59">
        <f ca="1">SUM($V37:AD37)</f>
        <v>3130.6900000000005</v>
      </c>
      <c r="AE38" s="59">
        <f ca="1">SUM($V37:AE37)</f>
        <v>4130.6900000000005</v>
      </c>
      <c r="AF38" s="59">
        <f ca="1">SUM($V37:AF37)</f>
        <v>5130.6900000000005</v>
      </c>
      <c r="AG38" s="59">
        <f ca="1">SUM($V37:AG37)</f>
        <v>5630.6900000000005</v>
      </c>
    </row>
    <row r="39" spans="1:33">
      <c r="A39" s="645" t="s">
        <v>52</v>
      </c>
      <c r="B39" s="645" t="s">
        <v>657</v>
      </c>
      <c r="C39" s="645" t="s">
        <v>659</v>
      </c>
      <c r="D39" t="s">
        <v>632</v>
      </c>
      <c r="E39" s="59">
        <f>深串!E17</f>
        <v>3010</v>
      </c>
      <c r="F39" s="59">
        <f>深串!F17</f>
        <v>2370</v>
      </c>
      <c r="G39" s="59">
        <f>深串!G17</f>
        <v>4840</v>
      </c>
      <c r="H39" s="59">
        <f>深串!H17</f>
        <v>2380</v>
      </c>
      <c r="I39" s="59">
        <f>深串!I17</f>
        <v>110</v>
      </c>
      <c r="J39" s="59">
        <f>深串!J17</f>
        <v>8140</v>
      </c>
      <c r="K39" s="59">
        <f>深串!K17</f>
        <v>5320</v>
      </c>
      <c r="L39" s="59">
        <f>深串!L17</f>
        <v>4320</v>
      </c>
      <c r="M39" s="59">
        <f>深串!M17</f>
        <v>9860</v>
      </c>
      <c r="N39" s="59">
        <f>深串!N17</f>
        <v>3690</v>
      </c>
      <c r="O39" s="59">
        <f>深串!O17</f>
        <v>2530</v>
      </c>
      <c r="P39" s="59">
        <f>深串!P17</f>
        <v>3850</v>
      </c>
      <c r="Q39" s="59"/>
      <c r="R39" s="645" t="s">
        <v>52</v>
      </c>
      <c r="S39" s="645" t="s">
        <v>657</v>
      </c>
      <c r="T39" s="645" t="s">
        <v>659</v>
      </c>
      <c r="U39" t="s">
        <v>632</v>
      </c>
      <c r="V39" s="59">
        <f>深串!E23</f>
        <v>130</v>
      </c>
      <c r="W39" s="59">
        <f>深串!F23</f>
        <v>210</v>
      </c>
      <c r="X39" s="59">
        <f>深串!G23</f>
        <v>500</v>
      </c>
      <c r="Y39" s="59">
        <f>深串!H23</f>
        <v>230</v>
      </c>
      <c r="Z39" s="59">
        <f>深串!I23</f>
        <v>10</v>
      </c>
      <c r="AA39" s="59">
        <f>深串!J23</f>
        <v>620</v>
      </c>
      <c r="AB39" s="59">
        <f>深串!K23</f>
        <v>490</v>
      </c>
      <c r="AC39" s="59">
        <f>深串!L23</f>
        <v>240</v>
      </c>
      <c r="AD39" s="59">
        <f>深串!M23</f>
        <v>650</v>
      </c>
      <c r="AE39" s="59">
        <f>深串!N23</f>
        <v>200</v>
      </c>
      <c r="AF39" s="59">
        <f>深串!O23</f>
        <v>130</v>
      </c>
      <c r="AG39" s="59">
        <f>深串!P23</f>
        <v>300</v>
      </c>
    </row>
    <row r="40" spans="1:33">
      <c r="A40" s="645"/>
      <c r="B40" s="645" t="s">
        <v>657</v>
      </c>
      <c r="C40" s="645" t="s">
        <v>661</v>
      </c>
      <c r="D40" t="s">
        <v>632</v>
      </c>
      <c r="E40" s="59">
        <f>E39</f>
        <v>3010</v>
      </c>
      <c r="F40" s="59">
        <f>SUM($E39:F39)</f>
        <v>5380</v>
      </c>
      <c r="G40" s="59">
        <f>SUM($E39:G39)</f>
        <v>10220</v>
      </c>
      <c r="H40" s="59">
        <f>SUM($E39:H39)</f>
        <v>12600</v>
      </c>
      <c r="I40" s="59">
        <f>SUM($E39:I39)</f>
        <v>12710</v>
      </c>
      <c r="J40" s="59">
        <f>SUM($E39:J39)</f>
        <v>20850</v>
      </c>
      <c r="K40" s="59">
        <f>SUM($E39:K39)</f>
        <v>26170</v>
      </c>
      <c r="L40" s="59">
        <f>SUM($E39:L39)</f>
        <v>30490</v>
      </c>
      <c r="M40" s="59">
        <f>SUM($E39:M39)</f>
        <v>40350</v>
      </c>
      <c r="N40" s="59">
        <f>SUM($E39:N39)</f>
        <v>44040</v>
      </c>
      <c r="O40" s="59">
        <f>SUM($E39:O39)</f>
        <v>46570</v>
      </c>
      <c r="P40" s="59">
        <f>SUM($E39:P39)</f>
        <v>50420</v>
      </c>
      <c r="Q40" s="59"/>
      <c r="R40" s="645"/>
      <c r="S40" s="645" t="s">
        <v>657</v>
      </c>
      <c r="T40" s="645" t="s">
        <v>661</v>
      </c>
      <c r="U40" t="s">
        <v>632</v>
      </c>
      <c r="V40" s="59">
        <f>V39</f>
        <v>130</v>
      </c>
      <c r="W40" s="59">
        <f>SUM($V39:W39)</f>
        <v>340</v>
      </c>
      <c r="X40" s="59">
        <f>SUM($V39:X39)</f>
        <v>840</v>
      </c>
      <c r="Y40" s="59">
        <f>SUM($V39:Y39)</f>
        <v>1070</v>
      </c>
      <c r="Z40" s="59">
        <f>SUM($V39:Z39)</f>
        <v>1080</v>
      </c>
      <c r="AA40" s="59">
        <f>SUM($V39:AA39)</f>
        <v>1700</v>
      </c>
      <c r="AB40" s="59">
        <f>SUM($V39:AB39)</f>
        <v>2190</v>
      </c>
      <c r="AC40" s="59">
        <f>SUM($V39:AC39)</f>
        <v>2430</v>
      </c>
      <c r="AD40" s="59">
        <f>SUM($V39:AD39)</f>
        <v>3080</v>
      </c>
      <c r="AE40" s="59">
        <f>SUM($V39:AE39)</f>
        <v>3280</v>
      </c>
      <c r="AF40" s="59">
        <f>SUM($V39:AF39)</f>
        <v>3410</v>
      </c>
      <c r="AG40" s="59">
        <f>SUM($V39:AG39)</f>
        <v>3710</v>
      </c>
    </row>
    <row r="41" spans="1:33">
      <c r="A41" s="645"/>
      <c r="B41" s="645" t="s">
        <v>236</v>
      </c>
      <c r="C41" s="645" t="s">
        <v>659</v>
      </c>
      <c r="D41" t="s">
        <v>632</v>
      </c>
      <c r="E41" s="59">
        <f ca="1">深串!E18</f>
        <v>6118</v>
      </c>
      <c r="F41" s="59">
        <f ca="1">深串!F18</f>
        <v>5111</v>
      </c>
      <c r="G41" s="59">
        <f ca="1">深串!G18</f>
        <v>0</v>
      </c>
      <c r="H41" s="59">
        <f ca="1">深串!H18</f>
        <v>6372</v>
      </c>
      <c r="I41" s="59">
        <f ca="1">深串!I18</f>
        <v>4743</v>
      </c>
      <c r="J41" s="59">
        <f ca="1">深串!J18</f>
        <v>3582</v>
      </c>
      <c r="K41" s="59">
        <f ca="1">深串!K18</f>
        <v>7857</v>
      </c>
      <c r="L41" s="59">
        <f ca="1">深串!L18</f>
        <v>0</v>
      </c>
      <c r="M41" s="59">
        <f ca="1">深串!M18</f>
        <v>8019.6</v>
      </c>
      <c r="N41" s="59">
        <f>深串!N18</f>
        <v>6808</v>
      </c>
      <c r="O41" s="59">
        <f>深串!O18</f>
        <v>6355</v>
      </c>
      <c r="P41" s="59">
        <f>深串!P18</f>
        <v>5200</v>
      </c>
      <c r="Q41" s="59"/>
      <c r="R41" s="645"/>
      <c r="S41" s="645" t="s">
        <v>236</v>
      </c>
      <c r="T41" s="645" t="s">
        <v>659</v>
      </c>
      <c r="U41" t="s">
        <v>632</v>
      </c>
      <c r="V41" s="59">
        <f ca="1">深串!E24</f>
        <v>422.39999999999964</v>
      </c>
      <c r="W41" s="59">
        <f ca="1">深串!F24</f>
        <v>423.89999999999964</v>
      </c>
      <c r="X41" s="59">
        <f ca="1">深串!G24</f>
        <v>0</v>
      </c>
      <c r="Y41" s="59">
        <f ca="1">深串!H24</f>
        <v>548.5</v>
      </c>
      <c r="Z41" s="59">
        <f ca="1">深串!I24</f>
        <v>405.1899999999996</v>
      </c>
      <c r="AA41" s="59">
        <f ca="1">深串!J24</f>
        <v>309.34999999999991</v>
      </c>
      <c r="AB41" s="59">
        <f ca="1">深串!K24</f>
        <v>708</v>
      </c>
      <c r="AC41" s="59">
        <f ca="1">深串!L24</f>
        <v>0</v>
      </c>
      <c r="AD41" s="59">
        <f ca="1">深串!M24</f>
        <v>580.80000000000018</v>
      </c>
      <c r="AE41" s="59">
        <f>深串!N24</f>
        <v>669</v>
      </c>
      <c r="AF41" s="59">
        <f>深串!O24</f>
        <v>653</v>
      </c>
      <c r="AG41" s="59">
        <f>深串!P24</f>
        <v>500</v>
      </c>
    </row>
    <row r="42" spans="1:33">
      <c r="A42" s="645"/>
      <c r="B42" s="645" t="s">
        <v>236</v>
      </c>
      <c r="C42" s="645" t="s">
        <v>661</v>
      </c>
      <c r="D42" t="s">
        <v>632</v>
      </c>
      <c r="E42" s="59">
        <f ca="1">E41</f>
        <v>6118</v>
      </c>
      <c r="F42" s="59">
        <f ca="1">SUM($E41:F41)</f>
        <v>11229</v>
      </c>
      <c r="G42" s="59">
        <f ca="1">SUM($E41:G41)</f>
        <v>11229</v>
      </c>
      <c r="H42" s="59">
        <f ca="1">SUM($E41:H41)</f>
        <v>17601</v>
      </c>
      <c r="I42" s="59">
        <f ca="1">SUM($E41:I41)</f>
        <v>22344</v>
      </c>
      <c r="J42" s="59">
        <f ca="1">SUM($E41:J41)</f>
        <v>25926</v>
      </c>
      <c r="K42" s="59">
        <f ca="1">SUM($E41:K41)</f>
        <v>33783</v>
      </c>
      <c r="L42" s="59">
        <f ca="1">SUM($E41:L41)</f>
        <v>33783</v>
      </c>
      <c r="M42" s="59">
        <f ca="1">SUM($E41:M41)</f>
        <v>41802.6</v>
      </c>
      <c r="N42" s="59">
        <f ca="1">SUM($E41:N41)</f>
        <v>48610.6</v>
      </c>
      <c r="O42" s="59">
        <f ca="1">SUM($E41:O41)</f>
        <v>54965.599999999999</v>
      </c>
      <c r="P42" s="59">
        <f ca="1">SUM($E41:P41)</f>
        <v>60165.599999999999</v>
      </c>
      <c r="Q42" s="59"/>
      <c r="R42" s="645"/>
      <c r="S42" s="645" t="s">
        <v>236</v>
      </c>
      <c r="T42" s="645" t="s">
        <v>661</v>
      </c>
      <c r="U42" t="s">
        <v>632</v>
      </c>
      <c r="V42" s="59">
        <f ca="1">V41</f>
        <v>422.39999999999964</v>
      </c>
      <c r="W42" s="59">
        <f ca="1">SUM($V41:W41)</f>
        <v>846.29999999999927</v>
      </c>
      <c r="X42" s="59">
        <f ca="1">SUM($V41:X41)</f>
        <v>846.29999999999927</v>
      </c>
      <c r="Y42" s="59">
        <f ca="1">SUM($V41:Y41)</f>
        <v>1394.7999999999993</v>
      </c>
      <c r="Z42" s="59">
        <f ca="1">SUM($V41:Z41)</f>
        <v>1799.9899999999989</v>
      </c>
      <c r="AA42" s="59">
        <f ca="1">SUM($V41:AA41)</f>
        <v>2109.3399999999988</v>
      </c>
      <c r="AB42" s="59">
        <f ca="1">SUM($V41:AB41)</f>
        <v>2817.3399999999988</v>
      </c>
      <c r="AC42" s="59">
        <f ca="1">SUM($V41:AC41)</f>
        <v>2817.3399999999988</v>
      </c>
      <c r="AD42" s="59">
        <f ca="1">SUM($V41:AD41)</f>
        <v>3398.139999999999</v>
      </c>
      <c r="AE42" s="59">
        <f ca="1">SUM($V41:AE41)</f>
        <v>4067.139999999999</v>
      </c>
      <c r="AF42" s="59">
        <f ca="1">SUM($V41:AF41)</f>
        <v>4720.1399999999994</v>
      </c>
      <c r="AG42" s="59">
        <f ca="1">SUM($V41:AG41)</f>
        <v>5220.1399999999994</v>
      </c>
    </row>
    <row r="43" spans="1:33">
      <c r="A43" s="645" t="s">
        <v>52</v>
      </c>
      <c r="B43" s="645" t="s">
        <v>657</v>
      </c>
      <c r="C43" s="645" t="s">
        <v>659</v>
      </c>
      <c r="D43" t="s">
        <v>633</v>
      </c>
      <c r="E43" s="59">
        <f>深串!E27</f>
        <v>6440</v>
      </c>
      <c r="F43" s="59">
        <f>深串!F27</f>
        <v>18450</v>
      </c>
      <c r="G43" s="59">
        <f>深串!G27</f>
        <v>9590</v>
      </c>
      <c r="H43" s="59">
        <f>深串!H27</f>
        <v>13840</v>
      </c>
      <c r="I43" s="59">
        <f>深串!I27</f>
        <v>3600</v>
      </c>
      <c r="J43" s="59">
        <f>深串!J27</f>
        <v>11430</v>
      </c>
      <c r="K43" s="59">
        <f>深串!K27</f>
        <v>10760</v>
      </c>
      <c r="L43" s="59">
        <f>深串!L27</f>
        <v>10640</v>
      </c>
      <c r="M43" s="59">
        <f>深串!M27</f>
        <v>10030</v>
      </c>
      <c r="N43" s="59">
        <f>深串!N27</f>
        <v>6840</v>
      </c>
      <c r="O43" s="59">
        <f>深串!O27</f>
        <v>10210</v>
      </c>
      <c r="P43" s="59">
        <f>深串!P27</f>
        <v>13170</v>
      </c>
      <c r="Q43" s="59"/>
      <c r="R43" s="645" t="s">
        <v>52</v>
      </c>
      <c r="S43" s="645" t="s">
        <v>657</v>
      </c>
      <c r="T43" s="645" t="s">
        <v>659</v>
      </c>
      <c r="U43" t="s">
        <v>633</v>
      </c>
      <c r="V43" s="59">
        <f>深串!E33</f>
        <v>1900</v>
      </c>
      <c r="W43" s="59">
        <f>深串!F33</f>
        <v>4270</v>
      </c>
      <c r="X43" s="59">
        <f>深串!G33</f>
        <v>1930</v>
      </c>
      <c r="Y43" s="59">
        <f>深串!H33</f>
        <v>2590</v>
      </c>
      <c r="Z43" s="59">
        <f>深串!I33</f>
        <v>1200</v>
      </c>
      <c r="AA43" s="59">
        <f>深串!J33</f>
        <v>2660</v>
      </c>
      <c r="AB43" s="59">
        <f>深串!K33</f>
        <v>2700</v>
      </c>
      <c r="AC43" s="59">
        <f>深串!L33</f>
        <v>2910</v>
      </c>
      <c r="AD43" s="59">
        <f>深串!M33</f>
        <v>1830</v>
      </c>
      <c r="AE43" s="59">
        <f>深串!N33</f>
        <v>2240</v>
      </c>
      <c r="AF43" s="59">
        <f>深串!O33</f>
        <v>2130</v>
      </c>
      <c r="AG43" s="59">
        <f>深串!P33</f>
        <v>3640</v>
      </c>
    </row>
    <row r="44" spans="1:33">
      <c r="A44" s="645"/>
      <c r="B44" s="645" t="s">
        <v>657</v>
      </c>
      <c r="C44" s="645" t="s">
        <v>661</v>
      </c>
      <c r="D44" t="s">
        <v>633</v>
      </c>
      <c r="E44" s="59">
        <f>E43</f>
        <v>6440</v>
      </c>
      <c r="F44" s="59">
        <f>SUM($E43:F43)</f>
        <v>24890</v>
      </c>
      <c r="G44" s="59">
        <f>SUM($E43:G43)</f>
        <v>34480</v>
      </c>
      <c r="H44" s="59">
        <f>SUM($E43:H43)</f>
        <v>48320</v>
      </c>
      <c r="I44" s="59">
        <f>SUM($E43:I43)</f>
        <v>51920</v>
      </c>
      <c r="J44" s="59">
        <f>SUM($E43:J43)</f>
        <v>63350</v>
      </c>
      <c r="K44" s="59">
        <f>SUM($E43:K43)</f>
        <v>74110</v>
      </c>
      <c r="L44" s="59">
        <f>SUM($E43:L43)</f>
        <v>84750</v>
      </c>
      <c r="M44" s="59">
        <f>SUM($E43:M43)</f>
        <v>94780</v>
      </c>
      <c r="N44" s="59">
        <f>SUM($E43:N43)</f>
        <v>101620</v>
      </c>
      <c r="O44" s="59">
        <f>SUM($E43:O43)</f>
        <v>111830</v>
      </c>
      <c r="P44" s="59">
        <f>SUM($E43:P43)</f>
        <v>125000</v>
      </c>
      <c r="Q44" s="59"/>
      <c r="R44" s="645"/>
      <c r="S44" s="645" t="s">
        <v>657</v>
      </c>
      <c r="T44" s="645" t="s">
        <v>661</v>
      </c>
      <c r="U44" t="s">
        <v>633</v>
      </c>
      <c r="V44" s="59">
        <f>V43</f>
        <v>1900</v>
      </c>
      <c r="W44" s="59">
        <f>SUM($V43:W43)</f>
        <v>6170</v>
      </c>
      <c r="X44" s="59">
        <f>SUM($V43:X43)</f>
        <v>8100</v>
      </c>
      <c r="Y44" s="59">
        <f>SUM($V43:Y43)</f>
        <v>10690</v>
      </c>
      <c r="Z44" s="59">
        <f>SUM($V43:Z43)</f>
        <v>11890</v>
      </c>
      <c r="AA44" s="59">
        <f>SUM($V43:AA43)</f>
        <v>14550</v>
      </c>
      <c r="AB44" s="59">
        <f>SUM($V43:AB43)</f>
        <v>17250</v>
      </c>
      <c r="AC44" s="59">
        <f>SUM($V43:AC43)</f>
        <v>20160</v>
      </c>
      <c r="AD44" s="59">
        <f>SUM($V43:AD43)</f>
        <v>21990</v>
      </c>
      <c r="AE44" s="59">
        <f>SUM($V43:AE43)</f>
        <v>24230</v>
      </c>
      <c r="AF44" s="59">
        <f>SUM($V43:AF43)</f>
        <v>26360</v>
      </c>
      <c r="AG44" s="59">
        <f>SUM($V43:AG43)</f>
        <v>30000</v>
      </c>
    </row>
    <row r="45" spans="1:33">
      <c r="A45" s="645"/>
      <c r="B45" s="645" t="s">
        <v>236</v>
      </c>
      <c r="C45" s="645" t="s">
        <v>659</v>
      </c>
      <c r="D45" t="s">
        <v>633</v>
      </c>
      <c r="E45" s="59">
        <f ca="1">深串!E28</f>
        <v>2807.2241999999997</v>
      </c>
      <c r="F45" s="59">
        <f ca="1">深串!F28</f>
        <v>11983.115110000001</v>
      </c>
      <c r="G45" s="59">
        <f ca="1">深串!G28</f>
        <v>6873.3231299999998</v>
      </c>
      <c r="H45" s="59">
        <f ca="1">深串!H28</f>
        <v>3916.4087000000004</v>
      </c>
      <c r="I45" s="59">
        <f ca="1">深串!I28</f>
        <v>8400.0965500000002</v>
      </c>
      <c r="J45" s="59">
        <f ca="1">深串!J28</f>
        <v>5874.9984000000004</v>
      </c>
      <c r="K45" s="59">
        <f ca="1">深串!K28</f>
        <v>10074.281720000001</v>
      </c>
      <c r="L45" s="59">
        <f ca="1">深串!L28</f>
        <v>4962.7001700000001</v>
      </c>
      <c r="M45" s="59">
        <f ca="1">深串!M28</f>
        <v>9303.1133799999989</v>
      </c>
      <c r="N45" s="59">
        <f>深串!N28</f>
        <v>5130</v>
      </c>
      <c r="O45" s="59">
        <f>深串!O28</f>
        <v>8450</v>
      </c>
      <c r="P45" s="59">
        <f>深串!P28</f>
        <v>12330</v>
      </c>
      <c r="Q45" s="59"/>
      <c r="R45" s="645"/>
      <c r="S45" s="645" t="s">
        <v>236</v>
      </c>
      <c r="T45" s="645" t="s">
        <v>659</v>
      </c>
      <c r="U45" t="s">
        <v>633</v>
      </c>
      <c r="V45" s="59">
        <f ca="1">深串!E34</f>
        <v>765.85419999999976</v>
      </c>
      <c r="W45" s="59">
        <f ca="1">深串!F34</f>
        <v>2414.1271100000013</v>
      </c>
      <c r="X45" s="59">
        <f ca="1">深串!G34</f>
        <v>1492.08313</v>
      </c>
      <c r="Y45" s="59">
        <f ca="1">深串!H34</f>
        <v>1077.9387000000006</v>
      </c>
      <c r="Z45" s="59">
        <f ca="1">深串!I34</f>
        <v>1766.36355</v>
      </c>
      <c r="AA45" s="59">
        <f ca="1">深串!J34</f>
        <v>1498.1034</v>
      </c>
      <c r="AB45" s="59">
        <f ca="1">深串!K34</f>
        <v>2585.9067200000009</v>
      </c>
      <c r="AC45" s="59">
        <f ca="1">深串!L34</f>
        <v>1308.0551700000001</v>
      </c>
      <c r="AD45" s="59">
        <f ca="1">深串!M34</f>
        <v>2413.8933799999986</v>
      </c>
      <c r="AE45" s="59">
        <f>深串!N34</f>
        <v>1650</v>
      </c>
      <c r="AF45" s="59">
        <f>深串!O34</f>
        <v>2030</v>
      </c>
      <c r="AG45" s="59">
        <f>深串!P34</f>
        <v>3450</v>
      </c>
    </row>
    <row r="46" spans="1:33">
      <c r="A46" s="645"/>
      <c r="B46" s="645" t="s">
        <v>236</v>
      </c>
      <c r="C46" s="645" t="s">
        <v>661</v>
      </c>
      <c r="D46" t="s">
        <v>633</v>
      </c>
      <c r="E46" s="59">
        <f ca="1">E45</f>
        <v>2807.2241999999997</v>
      </c>
      <c r="F46" s="59">
        <f ca="1">SUM($E45:F45)</f>
        <v>14790.339309999999</v>
      </c>
      <c r="G46" s="59">
        <f ca="1">SUM($E45:G45)</f>
        <v>21663.66244</v>
      </c>
      <c r="H46" s="59">
        <f ca="1">SUM($E45:H45)</f>
        <v>25580.07114</v>
      </c>
      <c r="I46" s="59">
        <f ca="1">SUM($E45:I45)</f>
        <v>33980.167690000002</v>
      </c>
      <c r="J46" s="59">
        <f ca="1">SUM($E45:J45)</f>
        <v>39855.166089999999</v>
      </c>
      <c r="K46" s="59">
        <f ca="1">SUM($E45:K45)</f>
        <v>49929.447809999998</v>
      </c>
      <c r="L46" s="59">
        <f ca="1">SUM($E45:L45)</f>
        <v>54892.147979999994</v>
      </c>
      <c r="M46" s="59">
        <f ca="1">SUM($E45:M45)</f>
        <v>64195.26135999999</v>
      </c>
      <c r="N46" s="59">
        <f ca="1">SUM($E45:N45)</f>
        <v>69325.26135999999</v>
      </c>
      <c r="O46" s="59">
        <f ca="1">SUM($E45:O45)</f>
        <v>77775.26135999999</v>
      </c>
      <c r="P46" s="59">
        <f ca="1">SUM($E45:P45)</f>
        <v>90105.26135999999</v>
      </c>
      <c r="Q46" s="59"/>
      <c r="R46" s="645"/>
      <c r="S46" s="645" t="s">
        <v>236</v>
      </c>
      <c r="T46" s="645" t="s">
        <v>661</v>
      </c>
      <c r="U46" t="s">
        <v>633</v>
      </c>
      <c r="V46" s="59">
        <f ca="1">V45</f>
        <v>765.85419999999976</v>
      </c>
      <c r="W46" s="59">
        <f ca="1">SUM($V45:W45)</f>
        <v>3179.981310000001</v>
      </c>
      <c r="X46" s="59">
        <f ca="1">SUM($V45:X45)</f>
        <v>4672.064440000001</v>
      </c>
      <c r="Y46" s="59">
        <f ca="1">SUM($V45:Y45)</f>
        <v>5750.0031400000016</v>
      </c>
      <c r="Z46" s="59">
        <f ca="1">SUM($V45:Z45)</f>
        <v>7516.3666900000017</v>
      </c>
      <c r="AA46" s="59">
        <f ca="1">SUM($V45:AA45)</f>
        <v>9014.4700900000025</v>
      </c>
      <c r="AB46" s="59">
        <f ca="1">SUM($V45:AB45)</f>
        <v>11600.376810000003</v>
      </c>
      <c r="AC46" s="59">
        <f ca="1">SUM($V45:AC45)</f>
        <v>12908.431980000003</v>
      </c>
      <c r="AD46" s="59">
        <f ca="1">SUM($V45:AD45)</f>
        <v>15322.325360000003</v>
      </c>
      <c r="AE46" s="59">
        <f ca="1">SUM($V45:AE45)</f>
        <v>16972.325360000003</v>
      </c>
      <c r="AF46" s="59">
        <f ca="1">SUM($V45:AF45)</f>
        <v>19002.325360000003</v>
      </c>
      <c r="AG46" s="59">
        <f ca="1">SUM($V45:AG45)</f>
        <v>22452.325360000003</v>
      </c>
    </row>
    <row r="47" spans="1:33">
      <c r="A47" s="645" t="s">
        <v>53</v>
      </c>
      <c r="B47" s="645" t="s">
        <v>657</v>
      </c>
      <c r="C47" s="645" t="s">
        <v>659</v>
      </c>
      <c r="D47" t="s">
        <v>643</v>
      </c>
      <c r="E47" s="59">
        <f>前川!E7</f>
        <v>1850</v>
      </c>
      <c r="F47" s="59">
        <f>前川!F7</f>
        <v>830</v>
      </c>
      <c r="G47" s="59">
        <f>前川!G7</f>
        <v>1160</v>
      </c>
      <c r="H47" s="59">
        <f>前川!H7</f>
        <v>1290</v>
      </c>
      <c r="I47" s="59">
        <f>前川!I7</f>
        <v>1540</v>
      </c>
      <c r="J47" s="59">
        <f>前川!J7</f>
        <v>2200</v>
      </c>
      <c r="K47" s="59">
        <f>前川!K7</f>
        <v>880</v>
      </c>
      <c r="L47" s="59">
        <f>前川!L7</f>
        <v>860</v>
      </c>
      <c r="M47" s="59">
        <f>前川!M7</f>
        <v>150</v>
      </c>
      <c r="N47" s="59">
        <f>前川!N7</f>
        <v>1010</v>
      </c>
      <c r="O47" s="59">
        <f>前川!O7</f>
        <v>660</v>
      </c>
      <c r="P47" s="59">
        <f>前川!P7</f>
        <v>840</v>
      </c>
      <c r="Q47" s="59"/>
      <c r="R47" s="645" t="s">
        <v>53</v>
      </c>
      <c r="S47" s="645" t="s">
        <v>657</v>
      </c>
      <c r="T47" s="645" t="s">
        <v>659</v>
      </c>
      <c r="U47" t="s">
        <v>643</v>
      </c>
      <c r="V47" s="59">
        <f>前川!E13</f>
        <v>370</v>
      </c>
      <c r="W47" s="59">
        <f>前川!F13</f>
        <v>160</v>
      </c>
      <c r="X47" s="59">
        <f>前川!G13</f>
        <v>230</v>
      </c>
      <c r="Y47" s="59">
        <f>前川!H13</f>
        <v>260</v>
      </c>
      <c r="Z47" s="59">
        <f>前川!I13</f>
        <v>360</v>
      </c>
      <c r="AA47" s="59">
        <f>前川!J13</f>
        <v>430</v>
      </c>
      <c r="AB47" s="59">
        <f>前川!K13</f>
        <v>180</v>
      </c>
      <c r="AC47" s="59">
        <f>前川!L13</f>
        <v>160</v>
      </c>
      <c r="AD47" s="59">
        <f>前川!M13</f>
        <v>30</v>
      </c>
      <c r="AE47" s="59">
        <f>前川!N13</f>
        <v>200</v>
      </c>
      <c r="AF47" s="59">
        <f>前川!O13</f>
        <v>140</v>
      </c>
      <c r="AG47" s="59">
        <f>前川!P13</f>
        <v>150</v>
      </c>
    </row>
    <row r="48" spans="1:33">
      <c r="A48" s="645"/>
      <c r="B48" s="645" t="s">
        <v>657</v>
      </c>
      <c r="C48" s="645" t="s">
        <v>661</v>
      </c>
      <c r="D48" t="s">
        <v>643</v>
      </c>
      <c r="E48" s="59">
        <f>E47</f>
        <v>1850</v>
      </c>
      <c r="F48" s="59">
        <f>SUM($E47:F47)</f>
        <v>2680</v>
      </c>
      <c r="G48" s="59">
        <f>SUM($E47:G47)</f>
        <v>3840</v>
      </c>
      <c r="H48" s="59">
        <f>SUM($E47:H47)</f>
        <v>5130</v>
      </c>
      <c r="I48" s="59">
        <f>SUM($E47:I47)</f>
        <v>6670</v>
      </c>
      <c r="J48" s="59">
        <f>SUM($E47:J47)</f>
        <v>8870</v>
      </c>
      <c r="K48" s="59">
        <f>SUM($E47:K47)</f>
        <v>9750</v>
      </c>
      <c r="L48" s="59">
        <f>SUM($E47:L47)</f>
        <v>10610</v>
      </c>
      <c r="M48" s="59">
        <f>SUM($E47:M47)</f>
        <v>10760</v>
      </c>
      <c r="N48" s="59">
        <f>SUM($E47:N47)</f>
        <v>11770</v>
      </c>
      <c r="O48" s="59">
        <f>SUM($E47:O47)</f>
        <v>12430</v>
      </c>
      <c r="P48" s="59">
        <f>SUM($E47:P47)</f>
        <v>13270</v>
      </c>
      <c r="Q48" s="59"/>
      <c r="R48" s="645"/>
      <c r="S48" s="645" t="s">
        <v>657</v>
      </c>
      <c r="T48" s="645" t="s">
        <v>661</v>
      </c>
      <c r="U48" t="s">
        <v>643</v>
      </c>
      <c r="V48" s="59">
        <f>V47</f>
        <v>370</v>
      </c>
      <c r="W48" s="59">
        <f>SUM($V47:W47)</f>
        <v>530</v>
      </c>
      <c r="X48" s="59">
        <f>SUM($V47:X47)</f>
        <v>760</v>
      </c>
      <c r="Y48" s="59">
        <f>SUM($V47:Y47)</f>
        <v>1020</v>
      </c>
      <c r="Z48" s="59">
        <f>SUM($V47:Z47)</f>
        <v>1380</v>
      </c>
      <c r="AA48" s="59">
        <f>SUM($V47:AA47)</f>
        <v>1810</v>
      </c>
      <c r="AB48" s="59">
        <f>SUM($V47:AB47)</f>
        <v>1990</v>
      </c>
      <c r="AC48" s="59">
        <f>SUM($V47:AC47)</f>
        <v>2150</v>
      </c>
      <c r="AD48" s="59">
        <f>SUM($V47:AD47)</f>
        <v>2180</v>
      </c>
      <c r="AE48" s="59">
        <f>SUM($V47:AE47)</f>
        <v>2380</v>
      </c>
      <c r="AF48" s="59">
        <f>SUM($V47:AF47)</f>
        <v>2520</v>
      </c>
      <c r="AG48" s="59">
        <f>SUM($V47:AG47)</f>
        <v>2670</v>
      </c>
    </row>
    <row r="49" spans="1:33">
      <c r="A49" s="645"/>
      <c r="B49" s="645" t="s">
        <v>236</v>
      </c>
      <c r="C49" s="645" t="s">
        <v>659</v>
      </c>
      <c r="D49" t="s">
        <v>643</v>
      </c>
      <c r="E49" s="59">
        <f ca="1">前川!E8</f>
        <v>463.54</v>
      </c>
      <c r="F49" s="59">
        <f ca="1">前川!F8</f>
        <v>664.46</v>
      </c>
      <c r="G49" s="59">
        <f ca="1">前川!G8</f>
        <v>1555.72</v>
      </c>
      <c r="H49" s="59">
        <f ca="1">前川!H8</f>
        <v>1003.8150000000001</v>
      </c>
      <c r="I49" s="59">
        <f ca="1">前川!I8</f>
        <v>541.4</v>
      </c>
      <c r="J49" s="59">
        <f ca="1">前川!J8</f>
        <v>780.82500000000005</v>
      </c>
      <c r="K49" s="59">
        <f ca="1">前川!K8</f>
        <v>969.89</v>
      </c>
      <c r="L49" s="59">
        <f ca="1">前川!L8</f>
        <v>595.92999999999995</v>
      </c>
      <c r="M49" s="59">
        <f ca="1">前川!M8</f>
        <v>821.9475000000001</v>
      </c>
      <c r="N49" s="59">
        <f ca="1">前川!N8</f>
        <v>821.9475000000001</v>
      </c>
      <c r="O49" s="59">
        <f ca="1">前川!O8</f>
        <v>821.9475000000001</v>
      </c>
      <c r="P49" s="59">
        <f ca="1">前川!P8</f>
        <v>821.9475000000001</v>
      </c>
      <c r="Q49" s="59"/>
      <c r="R49" s="645"/>
      <c r="S49" s="645" t="s">
        <v>236</v>
      </c>
      <c r="T49" s="645" t="s">
        <v>659</v>
      </c>
      <c r="U49" t="s">
        <v>643</v>
      </c>
      <c r="V49" s="59">
        <f ca="1">前川!E14</f>
        <v>102.834</v>
      </c>
      <c r="W49" s="59">
        <f ca="1">前川!F14</f>
        <v>141.62800000000004</v>
      </c>
      <c r="X49" s="59">
        <f ca="1">前川!G14</f>
        <v>332.74800000000005</v>
      </c>
      <c r="Y49" s="59">
        <f ca="1">前川!H14</f>
        <v>232.80200000000002</v>
      </c>
      <c r="Z49" s="59">
        <f ca="1">前川!I14</f>
        <v>127.88999999999999</v>
      </c>
      <c r="AA49" s="59">
        <f ca="1">前川!J14</f>
        <v>175.38</v>
      </c>
      <c r="AB49" s="59">
        <f ca="1">前川!K14</f>
        <v>210.79300000000001</v>
      </c>
      <c r="AC49" s="59">
        <f ca="1">前川!L14</f>
        <v>132.33699999999993</v>
      </c>
      <c r="AD49" s="59">
        <f ca="1">前川!M14</f>
        <v>182.05150000000003</v>
      </c>
      <c r="AE49" s="59">
        <f ca="1">前川!N14</f>
        <v>182.05150000000003</v>
      </c>
      <c r="AF49" s="59">
        <f ca="1">前川!O14</f>
        <v>182.05150000000003</v>
      </c>
      <c r="AG49" s="59">
        <f ca="1">前川!P14</f>
        <v>182.05150000000003</v>
      </c>
    </row>
    <row r="50" spans="1:33">
      <c r="A50" s="645"/>
      <c r="B50" s="645" t="s">
        <v>236</v>
      </c>
      <c r="C50" s="645" t="s">
        <v>661</v>
      </c>
      <c r="D50" t="s">
        <v>643</v>
      </c>
      <c r="E50" s="59">
        <f ca="1">E49</f>
        <v>463.54</v>
      </c>
      <c r="F50" s="59">
        <f ca="1">SUM($E49:F49)</f>
        <v>1128</v>
      </c>
      <c r="G50" s="59">
        <f ca="1">SUM($E49:G49)</f>
        <v>2683.7200000000003</v>
      </c>
      <c r="H50" s="59">
        <f ca="1">SUM($E49:H49)</f>
        <v>3687.5350000000003</v>
      </c>
      <c r="I50" s="59">
        <f ca="1">SUM($E49:I49)</f>
        <v>4228.9350000000004</v>
      </c>
      <c r="J50" s="59">
        <f ca="1">SUM($E49:J49)</f>
        <v>5009.76</v>
      </c>
      <c r="K50" s="59">
        <f ca="1">SUM($E49:K49)</f>
        <v>5979.6500000000005</v>
      </c>
      <c r="L50" s="59">
        <f ca="1">SUM($E49:L49)</f>
        <v>6575.5800000000008</v>
      </c>
      <c r="M50" s="59">
        <f ca="1">SUM($E49:M49)</f>
        <v>7397.5275000000011</v>
      </c>
      <c r="N50" s="59">
        <f ca="1">SUM($E49:N49)</f>
        <v>8219.4750000000004</v>
      </c>
      <c r="O50" s="59">
        <f ca="1">SUM($E49:O49)</f>
        <v>9041.4225000000006</v>
      </c>
      <c r="P50" s="59">
        <f ca="1">SUM($E49:P49)</f>
        <v>9863.3700000000008</v>
      </c>
      <c r="Q50" s="59"/>
      <c r="R50" s="645"/>
      <c r="S50" s="645" t="s">
        <v>236</v>
      </c>
      <c r="T50" s="645" t="s">
        <v>661</v>
      </c>
      <c r="U50" t="s">
        <v>643</v>
      </c>
      <c r="V50" s="59">
        <f ca="1">V49</f>
        <v>102.834</v>
      </c>
      <c r="W50" s="59">
        <f ca="1">SUM($V49:W49)</f>
        <v>244.46200000000005</v>
      </c>
      <c r="X50" s="59">
        <f ca="1">SUM($V49:X49)</f>
        <v>577.21</v>
      </c>
      <c r="Y50" s="59">
        <f ca="1">SUM($V49:Y49)</f>
        <v>810.01200000000006</v>
      </c>
      <c r="Z50" s="59">
        <f ca="1">SUM($V49:Z49)</f>
        <v>937.90200000000004</v>
      </c>
      <c r="AA50" s="59">
        <f ca="1">SUM($V49:AA49)</f>
        <v>1113.2820000000002</v>
      </c>
      <c r="AB50" s="59">
        <f ca="1">SUM($V49:AB49)</f>
        <v>1324.0750000000003</v>
      </c>
      <c r="AC50" s="59">
        <f ca="1">SUM($V49:AC49)</f>
        <v>1456.4120000000003</v>
      </c>
      <c r="AD50" s="59">
        <f ca="1">SUM($V49:AD49)</f>
        <v>1638.4635000000003</v>
      </c>
      <c r="AE50" s="59">
        <f ca="1">SUM($V49:AE49)</f>
        <v>1820.5150000000003</v>
      </c>
      <c r="AF50" s="59">
        <f ca="1">SUM($V49:AF49)</f>
        <v>2002.5665000000004</v>
      </c>
      <c r="AG50" s="59">
        <f ca="1">SUM($V49:AG49)</f>
        <v>2184.6180000000004</v>
      </c>
    </row>
    <row r="51" spans="1:33">
      <c r="A51" s="645" t="s">
        <v>53</v>
      </c>
      <c r="B51" s="645" t="s">
        <v>657</v>
      </c>
      <c r="C51" s="645" t="s">
        <v>659</v>
      </c>
      <c r="D51" t="s">
        <v>634</v>
      </c>
      <c r="E51" s="59">
        <f>前川!E17</f>
        <v>2930</v>
      </c>
      <c r="F51" s="59">
        <f>前川!F17</f>
        <v>2040</v>
      </c>
      <c r="G51" s="59">
        <f>前川!G17</f>
        <v>2280</v>
      </c>
      <c r="H51" s="59">
        <f>前川!H17</f>
        <v>2630</v>
      </c>
      <c r="I51" s="59">
        <f>前川!I17</f>
        <v>2150</v>
      </c>
      <c r="J51" s="59">
        <f>前川!J17</f>
        <v>5660</v>
      </c>
      <c r="K51" s="59">
        <f>前川!K17</f>
        <v>2540</v>
      </c>
      <c r="L51" s="59">
        <f>前川!L17</f>
        <v>3340</v>
      </c>
      <c r="M51" s="59">
        <f>前川!M17</f>
        <v>1810</v>
      </c>
      <c r="N51" s="59">
        <f>前川!N17</f>
        <v>4480</v>
      </c>
      <c r="O51" s="59">
        <f>前川!O17</f>
        <v>3610</v>
      </c>
      <c r="P51" s="59">
        <f>前川!P17</f>
        <v>1990</v>
      </c>
      <c r="Q51" s="59"/>
      <c r="R51" s="645" t="s">
        <v>53</v>
      </c>
      <c r="S51" s="645" t="s">
        <v>657</v>
      </c>
      <c r="T51" s="645" t="s">
        <v>659</v>
      </c>
      <c r="U51" t="s">
        <v>634</v>
      </c>
      <c r="V51" s="59">
        <f>前川!E23</f>
        <v>180</v>
      </c>
      <c r="W51" s="59">
        <f>前川!F23</f>
        <v>100</v>
      </c>
      <c r="X51" s="59">
        <f>前川!G23</f>
        <v>135</v>
      </c>
      <c r="Y51" s="59">
        <f>前川!H23</f>
        <v>155</v>
      </c>
      <c r="Z51" s="59">
        <f>前川!I23</f>
        <v>125</v>
      </c>
      <c r="AA51" s="59">
        <f>前川!J23</f>
        <v>325</v>
      </c>
      <c r="AB51" s="59">
        <f>前川!K23</f>
        <v>145</v>
      </c>
      <c r="AC51" s="59">
        <f>前川!L23</f>
        <v>235</v>
      </c>
      <c r="AD51" s="59">
        <f>前川!M23</f>
        <v>115</v>
      </c>
      <c r="AE51" s="59">
        <f>前川!N23</f>
        <v>255</v>
      </c>
      <c r="AF51" s="59">
        <f>前川!O23</f>
        <v>205</v>
      </c>
      <c r="AG51" s="59">
        <f>前川!P23</f>
        <v>135</v>
      </c>
    </row>
    <row r="52" spans="1:33">
      <c r="A52" s="645"/>
      <c r="B52" s="645" t="s">
        <v>657</v>
      </c>
      <c r="C52" s="645" t="s">
        <v>661</v>
      </c>
      <c r="D52" t="s">
        <v>634</v>
      </c>
      <c r="E52" s="59">
        <f>E51</f>
        <v>2930</v>
      </c>
      <c r="F52" s="59">
        <f>SUM($E51:F51)</f>
        <v>4970</v>
      </c>
      <c r="G52" s="59">
        <f>SUM($E51:G51)</f>
        <v>7250</v>
      </c>
      <c r="H52" s="59">
        <f>SUM($E51:H51)</f>
        <v>9880</v>
      </c>
      <c r="I52" s="59">
        <f>SUM($E51:I51)</f>
        <v>12030</v>
      </c>
      <c r="J52" s="59">
        <f>SUM($E51:J51)</f>
        <v>17690</v>
      </c>
      <c r="K52" s="59">
        <f>SUM($E51:K51)</f>
        <v>20230</v>
      </c>
      <c r="L52" s="59">
        <f>SUM($E51:L51)</f>
        <v>23570</v>
      </c>
      <c r="M52" s="59">
        <f>SUM($E51:M51)</f>
        <v>25380</v>
      </c>
      <c r="N52" s="59">
        <f>SUM($E51:N51)</f>
        <v>29860</v>
      </c>
      <c r="O52" s="59">
        <f>SUM($E51:O51)</f>
        <v>33470</v>
      </c>
      <c r="P52" s="59">
        <f>SUM($E51:P51)</f>
        <v>35460</v>
      </c>
      <c r="Q52" s="59"/>
      <c r="R52" s="645"/>
      <c r="S52" s="645" t="s">
        <v>657</v>
      </c>
      <c r="T52" s="645" t="s">
        <v>661</v>
      </c>
      <c r="U52" t="s">
        <v>634</v>
      </c>
      <c r="V52" s="59">
        <f>V51</f>
        <v>180</v>
      </c>
      <c r="W52" s="59">
        <f>SUM($V51:W51)</f>
        <v>280</v>
      </c>
      <c r="X52" s="59">
        <f>SUM($V51:X51)</f>
        <v>415</v>
      </c>
      <c r="Y52" s="59">
        <f>SUM($V51:Y51)</f>
        <v>570</v>
      </c>
      <c r="Z52" s="59">
        <f>SUM($V51:Z51)</f>
        <v>695</v>
      </c>
      <c r="AA52" s="59">
        <f>SUM($V51:AA51)</f>
        <v>1020</v>
      </c>
      <c r="AB52" s="59">
        <f>SUM($V51:AB51)</f>
        <v>1165</v>
      </c>
      <c r="AC52" s="59">
        <f>SUM($V51:AC51)</f>
        <v>1400</v>
      </c>
      <c r="AD52" s="59">
        <f>SUM($V51:AD51)</f>
        <v>1515</v>
      </c>
      <c r="AE52" s="59">
        <f>SUM($V51:AE51)</f>
        <v>1770</v>
      </c>
      <c r="AF52" s="59">
        <f>SUM($V51:AF51)</f>
        <v>1975</v>
      </c>
      <c r="AG52" s="59">
        <f>SUM($V51:AG51)</f>
        <v>2110</v>
      </c>
    </row>
    <row r="53" spans="1:33">
      <c r="A53" s="645"/>
      <c r="B53" s="645" t="s">
        <v>236</v>
      </c>
      <c r="C53" s="645" t="s">
        <v>659</v>
      </c>
      <c r="D53" t="s">
        <v>634</v>
      </c>
      <c r="E53" s="59">
        <f ca="1">前川!E18</f>
        <v>2185.1303275</v>
      </c>
      <c r="F53" s="59">
        <f ca="1">前川!F18</f>
        <v>1570.2389209</v>
      </c>
      <c r="G53" s="59">
        <f ca="1">前川!G18</f>
        <v>1733.7937085999999</v>
      </c>
      <c r="H53" s="59">
        <f ca="1">前川!H18</f>
        <v>2176.7667190000006</v>
      </c>
      <c r="I53" s="59">
        <f ca="1">前川!I18</f>
        <v>3774.6027126000004</v>
      </c>
      <c r="J53" s="59">
        <f ca="1">前川!J18</f>
        <v>1045.3423918999999</v>
      </c>
      <c r="K53" s="59">
        <f ca="1">前川!K18</f>
        <v>4753.5990220999993</v>
      </c>
      <c r="L53" s="59">
        <f ca="1">前川!L18</f>
        <v>3397.2049641999997</v>
      </c>
      <c r="M53" s="59">
        <f ca="1">前川!M18</f>
        <v>2107.2230767000001</v>
      </c>
      <c r="N53" s="59">
        <f ca="1">前川!N18</f>
        <v>2579.58484585</v>
      </c>
      <c r="O53" s="59">
        <f ca="1">前川!O18</f>
        <v>2579.58484585</v>
      </c>
      <c r="P53" s="59">
        <f ca="1">前川!P18</f>
        <v>2579.58484585</v>
      </c>
      <c r="Q53" s="59"/>
      <c r="R53" s="645"/>
      <c r="S53" s="645" t="s">
        <v>236</v>
      </c>
      <c r="T53" s="645" t="s">
        <v>659</v>
      </c>
      <c r="U53" t="s">
        <v>634</v>
      </c>
      <c r="V53" s="59">
        <f ca="1">前川!E24</f>
        <v>108.27883350000002</v>
      </c>
      <c r="W53" s="59">
        <f ca="1">前川!F24</f>
        <v>86.132396100000278</v>
      </c>
      <c r="X53" s="59">
        <f ca="1">前川!G24</f>
        <v>98.697904200000266</v>
      </c>
      <c r="Y53" s="59">
        <f ca="1">前川!H24</f>
        <v>120.55580660000078</v>
      </c>
      <c r="Z53" s="59">
        <f ca="1">前川!I24</f>
        <v>188.66625520000025</v>
      </c>
      <c r="AA53" s="59">
        <f ca="1">前川!J24</f>
        <v>56.028636599999913</v>
      </c>
      <c r="AB53" s="59">
        <f ca="1">前川!K24</f>
        <v>289.53676659999837</v>
      </c>
      <c r="AC53" s="59">
        <f ca="1">前川!L24</f>
        <v>177.96931089999953</v>
      </c>
      <c r="AD53" s="59">
        <f ca="1">前川!M24</f>
        <v>104.80775440000025</v>
      </c>
      <c r="AE53" s="59">
        <f ca="1">前川!N24</f>
        <v>140.73323871249977</v>
      </c>
      <c r="AF53" s="59">
        <f ca="1">前川!O24</f>
        <v>140.73323871249977</v>
      </c>
      <c r="AG53" s="59">
        <f ca="1">前川!P24</f>
        <v>140.73323871249977</v>
      </c>
    </row>
    <row r="54" spans="1:33">
      <c r="A54" s="645"/>
      <c r="B54" s="645" t="s">
        <v>236</v>
      </c>
      <c r="C54" s="645" t="s">
        <v>661</v>
      </c>
      <c r="D54" t="s">
        <v>634</v>
      </c>
      <c r="E54" s="59">
        <f ca="1">E53</f>
        <v>2185.1303275</v>
      </c>
      <c r="F54" s="59">
        <f ca="1">SUM($E53:F53)</f>
        <v>3755.3692484000003</v>
      </c>
      <c r="G54" s="59">
        <f ca="1">SUM($E53:G53)</f>
        <v>5489.1629570000005</v>
      </c>
      <c r="H54" s="59">
        <f ca="1">SUM($E53:H53)</f>
        <v>7665.9296760000016</v>
      </c>
      <c r="I54" s="59">
        <f ca="1">SUM($E53:I53)</f>
        <v>11440.532388600002</v>
      </c>
      <c r="J54" s="59">
        <f ca="1">SUM($E53:J53)</f>
        <v>12485.874780500002</v>
      </c>
      <c r="K54" s="59">
        <f ca="1">SUM($E53:K53)</f>
        <v>17239.473802600001</v>
      </c>
      <c r="L54" s="59">
        <f ca="1">SUM($E53:L53)</f>
        <v>20636.6787668</v>
      </c>
      <c r="M54" s="59">
        <f ca="1">SUM($E53:M53)</f>
        <v>22743.9018435</v>
      </c>
      <c r="N54" s="59">
        <f ca="1">SUM($E53:N53)</f>
        <v>25323.48668935</v>
      </c>
      <c r="O54" s="59">
        <f ca="1">SUM($E53:O53)</f>
        <v>27903.071535200001</v>
      </c>
      <c r="P54" s="59">
        <f ca="1">SUM($E53:P53)</f>
        <v>30482.656381050001</v>
      </c>
      <c r="Q54" s="59"/>
      <c r="R54" s="645"/>
      <c r="S54" s="645" t="s">
        <v>236</v>
      </c>
      <c r="T54" s="645" t="s">
        <v>661</v>
      </c>
      <c r="U54" t="s">
        <v>634</v>
      </c>
      <c r="V54" s="59">
        <f ca="1">V53</f>
        <v>108.27883350000002</v>
      </c>
      <c r="W54" s="59">
        <f ca="1">SUM($V53:W53)</f>
        <v>194.4112296000003</v>
      </c>
      <c r="X54" s="59">
        <f ca="1">SUM($V53:X53)</f>
        <v>293.10913380000056</v>
      </c>
      <c r="Y54" s="59">
        <f ca="1">SUM($V53:Y53)</f>
        <v>413.66494040000134</v>
      </c>
      <c r="Z54" s="59">
        <f ca="1">SUM($V53:Z53)</f>
        <v>602.33119560000159</v>
      </c>
      <c r="AA54" s="59">
        <f ca="1">SUM($V53:AA53)</f>
        <v>658.35983220000151</v>
      </c>
      <c r="AB54" s="59">
        <f ca="1">SUM($V53:AB53)</f>
        <v>947.89659879999988</v>
      </c>
      <c r="AC54" s="59">
        <f ca="1">SUM($V53:AC53)</f>
        <v>1125.8659096999995</v>
      </c>
      <c r="AD54" s="59">
        <f ca="1">SUM($V53:AD53)</f>
        <v>1230.6736640999998</v>
      </c>
      <c r="AE54" s="59">
        <f ca="1">SUM($V53:AE53)</f>
        <v>1371.4069028124995</v>
      </c>
      <c r="AF54" s="59">
        <f ca="1">SUM($V53:AF53)</f>
        <v>1512.1401415249993</v>
      </c>
      <c r="AG54" s="59">
        <f ca="1">SUM($V53:AG53)</f>
        <v>1652.8733802374991</v>
      </c>
    </row>
    <row r="55" spans="1:33">
      <c r="A55" s="645" t="s">
        <v>53</v>
      </c>
      <c r="B55" s="645" t="s">
        <v>657</v>
      </c>
      <c r="C55" s="645" t="s">
        <v>659</v>
      </c>
      <c r="D55" t="s">
        <v>635</v>
      </c>
      <c r="E55" s="59">
        <f>前川!E27</f>
        <v>5420</v>
      </c>
      <c r="F55" s="59">
        <f>前川!F27</f>
        <v>1530</v>
      </c>
      <c r="G55" s="59">
        <f>前川!G27</f>
        <v>7720</v>
      </c>
      <c r="H55" s="59">
        <f>前川!H27</f>
        <v>3260</v>
      </c>
      <c r="I55" s="59">
        <f>前川!I27</f>
        <v>7690</v>
      </c>
      <c r="J55" s="59">
        <f>前川!J27</f>
        <v>3080</v>
      </c>
      <c r="K55" s="59">
        <f>前川!K27</f>
        <v>2960</v>
      </c>
      <c r="L55" s="59">
        <f>前川!L27</f>
        <v>7850</v>
      </c>
      <c r="M55" s="59">
        <f>前川!M27</f>
        <v>8800</v>
      </c>
      <c r="N55" s="59">
        <f>前川!N27</f>
        <v>14540</v>
      </c>
      <c r="O55" s="59">
        <f>前川!O27</f>
        <v>6560</v>
      </c>
      <c r="P55" s="59">
        <f>前川!P27</f>
        <v>12570</v>
      </c>
      <c r="Q55" s="59"/>
      <c r="R55" s="645" t="s">
        <v>53</v>
      </c>
      <c r="S55" s="645" t="s">
        <v>657</v>
      </c>
      <c r="T55" s="645" t="s">
        <v>659</v>
      </c>
      <c r="U55" t="s">
        <v>635</v>
      </c>
      <c r="V55" s="59">
        <f>前川!E33</f>
        <v>190</v>
      </c>
      <c r="W55" s="59">
        <f>前川!F33</f>
        <v>60</v>
      </c>
      <c r="X55" s="59">
        <f>前川!G33</f>
        <v>265</v>
      </c>
      <c r="Y55" s="59">
        <f>前川!H33</f>
        <v>115</v>
      </c>
      <c r="Z55" s="59">
        <f>前川!I33</f>
        <v>265</v>
      </c>
      <c r="AA55" s="59">
        <f>前川!J33</f>
        <v>105</v>
      </c>
      <c r="AB55" s="59">
        <f>前川!K33</f>
        <v>105</v>
      </c>
      <c r="AC55" s="59">
        <f>前川!L33</f>
        <v>425</v>
      </c>
      <c r="AD55" s="59">
        <f>前川!M33</f>
        <v>485</v>
      </c>
      <c r="AE55" s="59">
        <f>前川!N33</f>
        <v>11395</v>
      </c>
      <c r="AF55" s="59">
        <f>前川!O33</f>
        <v>345</v>
      </c>
      <c r="AG55" s="59">
        <f>前川!P33</f>
        <v>675</v>
      </c>
    </row>
    <row r="56" spans="1:33">
      <c r="A56" s="645"/>
      <c r="B56" s="645" t="s">
        <v>657</v>
      </c>
      <c r="C56" s="645" t="s">
        <v>661</v>
      </c>
      <c r="D56" t="s">
        <v>635</v>
      </c>
      <c r="E56" s="59">
        <f>E55</f>
        <v>5420</v>
      </c>
      <c r="F56" s="59">
        <f>SUM($E55:F55)</f>
        <v>6950</v>
      </c>
      <c r="G56" s="59">
        <f>SUM($E55:G55)</f>
        <v>14670</v>
      </c>
      <c r="H56" s="59">
        <f>SUM($E55:H55)</f>
        <v>17930</v>
      </c>
      <c r="I56" s="59">
        <f>SUM($E55:I55)</f>
        <v>25620</v>
      </c>
      <c r="J56" s="59">
        <f>SUM($E55:J55)</f>
        <v>28700</v>
      </c>
      <c r="K56" s="59">
        <f>SUM($E55:K55)</f>
        <v>31660</v>
      </c>
      <c r="L56" s="59">
        <f>SUM($E55:L55)</f>
        <v>39510</v>
      </c>
      <c r="M56" s="59">
        <f>SUM($E55:M55)</f>
        <v>48310</v>
      </c>
      <c r="N56" s="59">
        <f>SUM($E55:N55)</f>
        <v>62850</v>
      </c>
      <c r="O56" s="59">
        <f>SUM($E55:O55)</f>
        <v>69410</v>
      </c>
      <c r="P56" s="59">
        <f>SUM($E55:P55)</f>
        <v>81980</v>
      </c>
      <c r="Q56" s="59"/>
      <c r="R56" s="645"/>
      <c r="S56" s="645" t="s">
        <v>657</v>
      </c>
      <c r="T56" s="645" t="s">
        <v>661</v>
      </c>
      <c r="U56" t="s">
        <v>635</v>
      </c>
      <c r="V56" s="59">
        <f>V55</f>
        <v>190</v>
      </c>
      <c r="W56" s="59">
        <f>SUM($V55:W55)</f>
        <v>250</v>
      </c>
      <c r="X56" s="59">
        <f>SUM($V55:X55)</f>
        <v>515</v>
      </c>
      <c r="Y56" s="59">
        <f>SUM($V55:Y55)</f>
        <v>630</v>
      </c>
      <c r="Z56" s="59">
        <f>SUM($V55:Z55)</f>
        <v>895</v>
      </c>
      <c r="AA56" s="59">
        <f>SUM($V55:AA55)</f>
        <v>1000</v>
      </c>
      <c r="AB56" s="59">
        <f>SUM($V55:AB55)</f>
        <v>1105</v>
      </c>
      <c r="AC56" s="59">
        <f>SUM($V55:AC55)</f>
        <v>1530</v>
      </c>
      <c r="AD56" s="59">
        <f>SUM($V55:AD55)</f>
        <v>2015</v>
      </c>
      <c r="AE56" s="59">
        <f>SUM($V55:AE55)</f>
        <v>13410</v>
      </c>
      <c r="AF56" s="59">
        <f>SUM($V55:AF55)</f>
        <v>13755</v>
      </c>
      <c r="AG56" s="59">
        <f>SUM($V55:AG55)</f>
        <v>14430</v>
      </c>
    </row>
    <row r="57" spans="1:33">
      <c r="A57" s="645"/>
      <c r="B57" s="645" t="s">
        <v>236</v>
      </c>
      <c r="C57" s="645" t="s">
        <v>659</v>
      </c>
      <c r="D57" t="s">
        <v>635</v>
      </c>
      <c r="E57" s="59">
        <f ca="1">前川!E28</f>
        <v>5504.8773369</v>
      </c>
      <c r="F57" s="59">
        <f ca="1">前川!F28</f>
        <v>7246.5224614000008</v>
      </c>
      <c r="G57" s="59">
        <f ca="1">前川!G28</f>
        <v>6505.8840468999997</v>
      </c>
      <c r="H57" s="59">
        <f ca="1">前川!H28</f>
        <v>8723.9359762999993</v>
      </c>
      <c r="I57" s="59">
        <f ca="1">前川!I28</f>
        <v>13062.8752852</v>
      </c>
      <c r="J57" s="59">
        <f ca="1">前川!J28</f>
        <v>9805.1026074000001</v>
      </c>
      <c r="K57" s="59">
        <f ca="1">前川!K28</f>
        <v>2499.59256</v>
      </c>
      <c r="L57" s="59">
        <f ca="1">前川!L28</f>
        <v>1910.0636549999999</v>
      </c>
      <c r="M57" s="59">
        <f ca="1">前川!M28</f>
        <v>4108.4002160999999</v>
      </c>
      <c r="N57" s="59">
        <f ca="1">前川!N28</f>
        <v>6907.3567411374988</v>
      </c>
      <c r="O57" s="59">
        <f ca="1">前川!O28</f>
        <v>6907.3567411374988</v>
      </c>
      <c r="P57" s="59">
        <f>前川!P28</f>
        <v>26818</v>
      </c>
      <c r="Q57" s="59"/>
      <c r="R57" s="645"/>
      <c r="S57" s="645" t="s">
        <v>236</v>
      </c>
      <c r="T57" s="645" t="s">
        <v>659</v>
      </c>
      <c r="U57" t="s">
        <v>635</v>
      </c>
      <c r="V57" s="59">
        <f ca="1">前川!E34</f>
        <v>560.4702527999998</v>
      </c>
      <c r="W57" s="59">
        <f ca="1">前川!F34</f>
        <v>739.69318080000085</v>
      </c>
      <c r="X57" s="59">
        <f ca="1">前川!G34</f>
        <v>663.39680709999902</v>
      </c>
      <c r="Y57" s="59">
        <f ca="1">前川!H34</f>
        <v>895.21426339999834</v>
      </c>
      <c r="Z57" s="59">
        <f ca="1">前川!I34</f>
        <v>1334.0552468000005</v>
      </c>
      <c r="AA57" s="59">
        <f ca="1">前川!J34</f>
        <v>1002.3407009000002</v>
      </c>
      <c r="AB57" s="59">
        <f ca="1">前川!K34</f>
        <v>255.60487499999999</v>
      </c>
      <c r="AC57" s="59">
        <f ca="1">前川!L34</f>
        <v>202.35453299999995</v>
      </c>
      <c r="AD57" s="59">
        <f ca="1">前川!M34</f>
        <v>420.10806679999996</v>
      </c>
      <c r="AE57" s="59">
        <f ca="1">前川!N34</f>
        <v>6306.641232474999</v>
      </c>
      <c r="AF57" s="59">
        <f ca="1">前川!O34</f>
        <v>706.64123247499811</v>
      </c>
      <c r="AG57" s="59">
        <f ca="1">前川!P34</f>
        <v>2743.5537619841707</v>
      </c>
    </row>
    <row r="58" spans="1:33">
      <c r="A58" s="645"/>
      <c r="B58" s="645" t="s">
        <v>236</v>
      </c>
      <c r="C58" s="645" t="s">
        <v>661</v>
      </c>
      <c r="D58" t="s">
        <v>635</v>
      </c>
      <c r="E58" s="59">
        <f ca="1">E57</f>
        <v>5504.8773369</v>
      </c>
      <c r="F58" s="59">
        <f ca="1">SUM($E57:F57)</f>
        <v>12751.399798300001</v>
      </c>
      <c r="G58" s="59">
        <f ca="1">SUM($E57:G57)</f>
        <v>19257.2838452</v>
      </c>
      <c r="H58" s="59">
        <f ca="1">SUM($E57:H57)</f>
        <v>27981.219821499999</v>
      </c>
      <c r="I58" s="59">
        <f ca="1">SUM($E57:I57)</f>
        <v>41044.095106699999</v>
      </c>
      <c r="J58" s="59">
        <f ca="1">SUM($E57:J57)</f>
        <v>50849.197714099995</v>
      </c>
      <c r="K58" s="59">
        <f ca="1">SUM($E57:K57)</f>
        <v>53348.790274099993</v>
      </c>
      <c r="L58" s="59">
        <f ca="1">SUM($E57:L57)</f>
        <v>55258.853929099991</v>
      </c>
      <c r="M58" s="59">
        <f ca="1">SUM($E57:M57)</f>
        <v>59367.254145199993</v>
      </c>
      <c r="N58" s="59">
        <f ca="1">SUM($E57:N57)</f>
        <v>66274.610886337498</v>
      </c>
      <c r="O58" s="59">
        <f ca="1">SUM($E57:O57)</f>
        <v>73181.967627474995</v>
      </c>
      <c r="P58" s="59">
        <f ca="1">SUM($E57:P57)</f>
        <v>99999.967627474995</v>
      </c>
      <c r="Q58" s="59"/>
      <c r="R58" s="645"/>
      <c r="S58" s="645" t="s">
        <v>236</v>
      </c>
      <c r="T58" s="645" t="s">
        <v>661</v>
      </c>
      <c r="U58" t="s">
        <v>635</v>
      </c>
      <c r="V58" s="59">
        <f ca="1">V57</f>
        <v>560.4702527999998</v>
      </c>
      <c r="W58" s="59">
        <f ca="1">SUM($V57:W57)</f>
        <v>1300.1634336000006</v>
      </c>
      <c r="X58" s="59">
        <f ca="1">SUM($V57:X57)</f>
        <v>1963.5602406999997</v>
      </c>
      <c r="Y58" s="59">
        <f ca="1">SUM($V57:Y57)</f>
        <v>2858.774504099998</v>
      </c>
      <c r="Z58" s="59">
        <f ca="1">SUM($V57:Z57)</f>
        <v>4192.8297508999985</v>
      </c>
      <c r="AA58" s="59">
        <f ca="1">SUM($V57:AA57)</f>
        <v>5195.1704517999988</v>
      </c>
      <c r="AB58" s="59">
        <f ca="1">SUM($V57:AB57)</f>
        <v>5450.7753267999988</v>
      </c>
      <c r="AC58" s="59">
        <f ca="1">SUM($V57:AC57)</f>
        <v>5653.1298597999985</v>
      </c>
      <c r="AD58" s="59">
        <f ca="1">SUM($V57:AD57)</f>
        <v>6073.2379265999989</v>
      </c>
      <c r="AE58" s="59">
        <f ca="1">SUM($V57:AE57)</f>
        <v>12379.879159074997</v>
      </c>
      <c r="AF58" s="59">
        <f ca="1">SUM($V57:AF57)</f>
        <v>13086.520391549995</v>
      </c>
      <c r="AG58" s="59">
        <f ca="1">SUM($V57:AG57)</f>
        <v>15830.074153534166</v>
      </c>
    </row>
    <row r="59" spans="1:33">
      <c r="A59" s="645" t="s">
        <v>54</v>
      </c>
      <c r="B59" s="645" t="s">
        <v>657</v>
      </c>
      <c r="C59" s="645" t="s">
        <v>659</v>
      </c>
      <c r="D59" t="s">
        <v>636</v>
      </c>
      <c r="E59" s="59">
        <f>千葉!E7</f>
        <v>840</v>
      </c>
      <c r="F59" s="59">
        <f>千葉!F7</f>
        <v>9240</v>
      </c>
      <c r="G59" s="59">
        <f>千葉!G7</f>
        <v>2230</v>
      </c>
      <c r="H59" s="59">
        <f>千葉!H7</f>
        <v>3020</v>
      </c>
      <c r="I59" s="59">
        <f>千葉!I7</f>
        <v>2890</v>
      </c>
      <c r="J59" s="59">
        <f>千葉!J7</f>
        <v>2440</v>
      </c>
      <c r="K59" s="59">
        <f>千葉!K7</f>
        <v>1960</v>
      </c>
      <c r="L59" s="59">
        <f>千葉!L7</f>
        <v>1160</v>
      </c>
      <c r="M59" s="59">
        <f>千葉!M7</f>
        <v>3500</v>
      </c>
      <c r="N59" s="59">
        <f>千葉!N7</f>
        <v>7830</v>
      </c>
      <c r="O59" s="59">
        <f>千葉!O7</f>
        <v>7920</v>
      </c>
      <c r="P59" s="59">
        <f>千葉!P7</f>
        <v>6960</v>
      </c>
      <c r="Q59" s="59"/>
      <c r="R59" s="645" t="s">
        <v>54</v>
      </c>
      <c r="S59" s="645" t="s">
        <v>657</v>
      </c>
      <c r="T59" s="645" t="s">
        <v>659</v>
      </c>
      <c r="U59" t="s">
        <v>636</v>
      </c>
      <c r="V59" s="59">
        <f>千葉!E13</f>
        <v>390</v>
      </c>
      <c r="W59" s="59">
        <f>千葉!F13</f>
        <v>4060</v>
      </c>
      <c r="X59" s="59">
        <f>千葉!G13</f>
        <v>800</v>
      </c>
      <c r="Y59" s="59">
        <f>千葉!H13</f>
        <v>1190</v>
      </c>
      <c r="Z59" s="59">
        <f>千葉!I13</f>
        <v>1250</v>
      </c>
      <c r="AA59" s="59">
        <f>千葉!J13</f>
        <v>900</v>
      </c>
      <c r="AB59" s="59">
        <f>千葉!K13</f>
        <v>780</v>
      </c>
      <c r="AC59" s="59">
        <f>千葉!L13</f>
        <v>520</v>
      </c>
      <c r="AD59" s="59">
        <f>千葉!M13</f>
        <v>1560</v>
      </c>
      <c r="AE59" s="59">
        <f>千葉!N13</f>
        <v>3210</v>
      </c>
      <c r="AF59" s="59">
        <f>千葉!O13</f>
        <v>2590</v>
      </c>
      <c r="AG59" s="59">
        <f>千葉!P13</f>
        <v>2740</v>
      </c>
    </row>
    <row r="60" spans="1:33">
      <c r="A60" s="645"/>
      <c r="B60" s="645" t="s">
        <v>657</v>
      </c>
      <c r="C60" s="645" t="s">
        <v>661</v>
      </c>
      <c r="D60" t="s">
        <v>636</v>
      </c>
      <c r="E60" s="59">
        <f>E59</f>
        <v>840</v>
      </c>
      <c r="F60" s="59">
        <f>SUM($E59:F59)</f>
        <v>10080</v>
      </c>
      <c r="G60" s="59">
        <f>SUM($E59:G59)</f>
        <v>12310</v>
      </c>
      <c r="H60" s="59">
        <f>SUM($E59:H59)</f>
        <v>15330</v>
      </c>
      <c r="I60" s="59">
        <f>SUM($E59:I59)</f>
        <v>18220</v>
      </c>
      <c r="J60" s="59">
        <f>SUM($E59:J59)</f>
        <v>20660</v>
      </c>
      <c r="K60" s="59">
        <f>SUM($E59:K59)</f>
        <v>22620</v>
      </c>
      <c r="L60" s="59">
        <f>SUM($E59:L59)</f>
        <v>23780</v>
      </c>
      <c r="M60" s="59">
        <f>SUM($E59:M59)</f>
        <v>27280</v>
      </c>
      <c r="N60" s="59">
        <f>SUM($E59:N59)</f>
        <v>35110</v>
      </c>
      <c r="O60" s="59">
        <f>SUM($E59:O59)</f>
        <v>43030</v>
      </c>
      <c r="P60" s="59">
        <f>SUM($E59:P59)</f>
        <v>49990</v>
      </c>
      <c r="Q60" s="59"/>
      <c r="R60" s="645"/>
      <c r="S60" s="645" t="s">
        <v>657</v>
      </c>
      <c r="T60" s="645" t="s">
        <v>661</v>
      </c>
      <c r="U60" t="s">
        <v>636</v>
      </c>
      <c r="V60" s="59">
        <f>V59</f>
        <v>390</v>
      </c>
      <c r="W60" s="59">
        <f>SUM($V59:W59)</f>
        <v>4450</v>
      </c>
      <c r="X60" s="59">
        <f>SUM($V59:X59)</f>
        <v>5250</v>
      </c>
      <c r="Y60" s="59">
        <f>SUM($V59:Y59)</f>
        <v>6440</v>
      </c>
      <c r="Z60" s="59">
        <f>SUM($V59:Z59)</f>
        <v>7690</v>
      </c>
      <c r="AA60" s="59">
        <f>SUM($V59:AA59)</f>
        <v>8590</v>
      </c>
      <c r="AB60" s="59">
        <f>SUM($V59:AB59)</f>
        <v>9370</v>
      </c>
      <c r="AC60" s="59">
        <f>SUM($V59:AC59)</f>
        <v>9890</v>
      </c>
      <c r="AD60" s="59">
        <f>SUM($V59:AD59)</f>
        <v>11450</v>
      </c>
      <c r="AE60" s="59">
        <f>SUM($V59:AE59)</f>
        <v>14660</v>
      </c>
      <c r="AF60" s="59">
        <f>SUM($V59:AF59)</f>
        <v>17250</v>
      </c>
      <c r="AG60" s="59">
        <f>SUM($V59:AG59)</f>
        <v>19990</v>
      </c>
    </row>
    <row r="61" spans="1:33">
      <c r="A61" s="645"/>
      <c r="B61" s="645" t="s">
        <v>236</v>
      </c>
      <c r="C61" s="645" t="s">
        <v>659</v>
      </c>
      <c r="D61" t="s">
        <v>636</v>
      </c>
      <c r="E61" s="59">
        <f ca="1">千葉!E8</f>
        <v>3096.3091566999997</v>
      </c>
      <c r="F61" s="59">
        <f ca="1">千葉!F8</f>
        <v>1828.8960447000004</v>
      </c>
      <c r="G61" s="59">
        <f ca="1">千葉!G8</f>
        <v>1250.3207058</v>
      </c>
      <c r="H61" s="59">
        <f ca="1">千葉!H8</f>
        <v>1667.7115162000002</v>
      </c>
      <c r="I61" s="59">
        <f ca="1">千葉!I8</f>
        <v>2047.7790259999997</v>
      </c>
      <c r="J61" s="59">
        <f ca="1">千葉!J8</f>
        <v>3284.1231213999999</v>
      </c>
      <c r="K61" s="59">
        <f ca="1">千葉!K8</f>
        <v>3308.6690820000003</v>
      </c>
      <c r="L61" s="59">
        <f ca="1">千葉!L8</f>
        <v>3901.9680588000001</v>
      </c>
      <c r="M61" s="59">
        <f ca="1">千葉!M8</f>
        <v>3345.8662904999996</v>
      </c>
      <c r="N61" s="59">
        <f ca="1">千葉!N8</f>
        <v>2636.8492224555553</v>
      </c>
      <c r="O61" s="59">
        <f ca="1">千葉!O8</f>
        <v>2636.8492224555553</v>
      </c>
      <c r="P61" s="59">
        <f ca="1">千葉!P8</f>
        <v>2636.8492224555553</v>
      </c>
      <c r="Q61" s="59"/>
      <c r="R61" s="645"/>
      <c r="S61" s="645" t="s">
        <v>236</v>
      </c>
      <c r="T61" s="645" t="s">
        <v>659</v>
      </c>
      <c r="U61" t="s">
        <v>636</v>
      </c>
      <c r="V61" s="59">
        <f ca="1">千葉!E14</f>
        <v>974.97615669999959</v>
      </c>
      <c r="W61" s="59">
        <f ca="1">千葉!F14</f>
        <v>764.65804470000035</v>
      </c>
      <c r="X61" s="59">
        <f ca="1">千葉!G14</f>
        <v>539.10970580000003</v>
      </c>
      <c r="Y61" s="59">
        <f ca="1">千葉!H14</f>
        <v>682.81951620000018</v>
      </c>
      <c r="Z61" s="59">
        <f ca="1">千葉!I14</f>
        <v>909.16102599999977</v>
      </c>
      <c r="AA61" s="59">
        <f ca="1">千葉!J14</f>
        <v>1247.4691213999999</v>
      </c>
      <c r="AB61" s="59">
        <f ca="1">千葉!K14</f>
        <v>1393.4630820000004</v>
      </c>
      <c r="AC61" s="59">
        <f ca="1">千葉!L14</f>
        <v>1568.3500588000002</v>
      </c>
      <c r="AD61" s="59">
        <f ca="1">千葉!M14</f>
        <v>1388.6492904999996</v>
      </c>
      <c r="AE61" s="59">
        <f ca="1">千葉!N14</f>
        <v>1052.0728891222218</v>
      </c>
      <c r="AF61" s="59">
        <f ca="1">千葉!O14</f>
        <v>1052.0728891222218</v>
      </c>
      <c r="AG61" s="59">
        <f ca="1">千葉!P14</f>
        <v>1052.0728891222218</v>
      </c>
    </row>
    <row r="62" spans="1:33">
      <c r="A62" s="645"/>
      <c r="B62" s="645" t="s">
        <v>236</v>
      </c>
      <c r="C62" s="645" t="s">
        <v>661</v>
      </c>
      <c r="D62" t="s">
        <v>636</v>
      </c>
      <c r="E62" s="59">
        <f ca="1">E61</f>
        <v>3096.3091566999997</v>
      </c>
      <c r="F62" s="59">
        <f ca="1">SUM($E61:F61)</f>
        <v>4925.2052014000001</v>
      </c>
      <c r="G62" s="59">
        <f ca="1">SUM($E61:G61)</f>
        <v>6175.5259071999999</v>
      </c>
      <c r="H62" s="59">
        <f ca="1">SUM($E61:H61)</f>
        <v>7843.2374233999999</v>
      </c>
      <c r="I62" s="59">
        <f ca="1">SUM($E61:I61)</f>
        <v>9891.0164494000001</v>
      </c>
      <c r="J62" s="59">
        <f ca="1">SUM($E61:J61)</f>
        <v>13175.1395708</v>
      </c>
      <c r="K62" s="59">
        <f ca="1">SUM($E61:K61)</f>
        <v>16483.808652799999</v>
      </c>
      <c r="L62" s="59">
        <f ca="1">SUM($E61:L61)</f>
        <v>20385.7767116</v>
      </c>
      <c r="M62" s="59">
        <f ca="1">SUM($E61:M61)</f>
        <v>23731.643002099998</v>
      </c>
      <c r="N62" s="59">
        <f ca="1">SUM($E61:N61)</f>
        <v>26368.492224555554</v>
      </c>
      <c r="O62" s="59">
        <f ca="1">SUM($E61:O61)</f>
        <v>29005.341447011109</v>
      </c>
      <c r="P62" s="59">
        <f ca="1">SUM($E61:P61)</f>
        <v>31642.190669466665</v>
      </c>
      <c r="Q62" s="59"/>
      <c r="R62" s="645"/>
      <c r="S62" s="645" t="s">
        <v>236</v>
      </c>
      <c r="T62" s="645" t="s">
        <v>661</v>
      </c>
      <c r="U62" t="s">
        <v>636</v>
      </c>
      <c r="V62" s="59">
        <f ca="1">V61</f>
        <v>974.97615669999959</v>
      </c>
      <c r="W62" s="59">
        <f ca="1">SUM($V61:W61)</f>
        <v>1739.6342013999999</v>
      </c>
      <c r="X62" s="59">
        <f ca="1">SUM($V61:X61)</f>
        <v>2278.7439071999997</v>
      </c>
      <c r="Y62" s="59">
        <f ca="1">SUM($V61:Y61)</f>
        <v>2961.5634233999999</v>
      </c>
      <c r="Z62" s="59">
        <f ca="1">SUM($V61:Z61)</f>
        <v>3870.7244493999997</v>
      </c>
      <c r="AA62" s="59">
        <f ca="1">SUM($V61:AA61)</f>
        <v>5118.1935708000001</v>
      </c>
      <c r="AB62" s="59">
        <f ca="1">SUM($V61:AB61)</f>
        <v>6511.6566528000003</v>
      </c>
      <c r="AC62" s="59">
        <f ca="1">SUM($V61:AC61)</f>
        <v>8080.0067116000009</v>
      </c>
      <c r="AD62" s="59">
        <f ca="1">SUM($V61:AD61)</f>
        <v>9468.6560021000005</v>
      </c>
      <c r="AE62" s="59">
        <f ca="1">SUM($V61:AE61)</f>
        <v>10520.728891222223</v>
      </c>
      <c r="AF62" s="59">
        <f ca="1">SUM($V61:AF61)</f>
        <v>11572.801780344445</v>
      </c>
      <c r="AG62" s="59">
        <f ca="1">SUM($V61:AG61)</f>
        <v>12624.874669466668</v>
      </c>
    </row>
    <row r="63" spans="1:33">
      <c r="A63" s="645" t="s">
        <v>54</v>
      </c>
      <c r="B63" s="645" t="s">
        <v>657</v>
      </c>
      <c r="C63" s="645" t="s">
        <v>659</v>
      </c>
      <c r="D63" t="s">
        <v>637</v>
      </c>
      <c r="E63" s="59">
        <f>千葉!E17</f>
        <v>330</v>
      </c>
      <c r="F63" s="59">
        <f>千葉!F17</f>
        <v>330</v>
      </c>
      <c r="G63" s="59">
        <f>千葉!G17</f>
        <v>330</v>
      </c>
      <c r="H63" s="59">
        <f>千葉!H17</f>
        <v>330</v>
      </c>
      <c r="I63" s="59">
        <f>千葉!I17</f>
        <v>330</v>
      </c>
      <c r="J63" s="59">
        <f>千葉!J17</f>
        <v>330</v>
      </c>
      <c r="K63" s="59">
        <f>千葉!K17</f>
        <v>330</v>
      </c>
      <c r="L63" s="59">
        <f>千葉!L17</f>
        <v>330</v>
      </c>
      <c r="M63" s="59">
        <f>千葉!M17</f>
        <v>330</v>
      </c>
      <c r="N63" s="59">
        <f>千葉!N17</f>
        <v>330</v>
      </c>
      <c r="O63" s="59">
        <f>千葉!O17</f>
        <v>330</v>
      </c>
      <c r="P63" s="59">
        <f>千葉!P17</f>
        <v>330</v>
      </c>
      <c r="Q63" s="59"/>
      <c r="R63" s="645" t="s">
        <v>54</v>
      </c>
      <c r="S63" s="645" t="s">
        <v>657</v>
      </c>
      <c r="T63" s="645" t="s">
        <v>659</v>
      </c>
      <c r="U63" t="s">
        <v>637</v>
      </c>
      <c r="V63" s="59">
        <f>千葉!E23</f>
        <v>100</v>
      </c>
      <c r="W63" s="59">
        <f>千葉!F23</f>
        <v>100</v>
      </c>
      <c r="X63" s="59">
        <f>千葉!G23</f>
        <v>100</v>
      </c>
      <c r="Y63" s="59">
        <f>千葉!H23</f>
        <v>100</v>
      </c>
      <c r="Z63" s="59">
        <f>千葉!I23</f>
        <v>100</v>
      </c>
      <c r="AA63" s="59">
        <f>千葉!J23</f>
        <v>100</v>
      </c>
      <c r="AB63" s="59">
        <f>千葉!K23</f>
        <v>100</v>
      </c>
      <c r="AC63" s="59">
        <f>千葉!L23</f>
        <v>100</v>
      </c>
      <c r="AD63" s="59">
        <f>千葉!M23</f>
        <v>100</v>
      </c>
      <c r="AE63" s="59">
        <f>千葉!N23</f>
        <v>100</v>
      </c>
      <c r="AF63" s="59">
        <f>千葉!O23</f>
        <v>100</v>
      </c>
      <c r="AG63" s="59">
        <f>千葉!P23</f>
        <v>100</v>
      </c>
    </row>
    <row r="64" spans="1:33">
      <c r="A64" s="645"/>
      <c r="B64" s="645" t="s">
        <v>657</v>
      </c>
      <c r="C64" s="645" t="s">
        <v>661</v>
      </c>
      <c r="D64" t="s">
        <v>637</v>
      </c>
      <c r="E64" s="59">
        <f>E63</f>
        <v>330</v>
      </c>
      <c r="F64" s="59">
        <f>SUM($E63:F63)</f>
        <v>660</v>
      </c>
      <c r="G64" s="59">
        <f>SUM($E63:G63)</f>
        <v>990</v>
      </c>
      <c r="H64" s="59">
        <f>SUM($E63:H63)</f>
        <v>1320</v>
      </c>
      <c r="I64" s="59">
        <f>SUM($E63:I63)</f>
        <v>1650</v>
      </c>
      <c r="J64" s="59">
        <f>SUM($E63:J63)</f>
        <v>1980</v>
      </c>
      <c r="K64" s="59">
        <f>SUM($E63:K63)</f>
        <v>2310</v>
      </c>
      <c r="L64" s="59">
        <f>SUM($E63:L63)</f>
        <v>2640</v>
      </c>
      <c r="M64" s="59">
        <f>SUM($E63:M63)</f>
        <v>2970</v>
      </c>
      <c r="N64" s="59">
        <f>SUM($E63:N63)</f>
        <v>3300</v>
      </c>
      <c r="O64" s="59">
        <f>SUM($E63:O63)</f>
        <v>3630</v>
      </c>
      <c r="P64" s="59">
        <f>SUM($E63:P63)</f>
        <v>3960</v>
      </c>
      <c r="Q64" s="59"/>
      <c r="R64" s="645"/>
      <c r="S64" s="645" t="s">
        <v>657</v>
      </c>
      <c r="T64" s="645" t="s">
        <v>661</v>
      </c>
      <c r="U64" t="s">
        <v>637</v>
      </c>
      <c r="V64" s="59">
        <f>V63</f>
        <v>100</v>
      </c>
      <c r="W64" s="59">
        <f>SUM($V63:W63)</f>
        <v>200</v>
      </c>
      <c r="X64" s="59">
        <f>SUM($V63:X63)</f>
        <v>300</v>
      </c>
      <c r="Y64" s="59">
        <f>SUM($V63:Y63)</f>
        <v>400</v>
      </c>
      <c r="Z64" s="59">
        <f>SUM($V63:Z63)</f>
        <v>500</v>
      </c>
      <c r="AA64" s="59">
        <f>SUM($V63:AA63)</f>
        <v>600</v>
      </c>
      <c r="AB64" s="59">
        <f>SUM($V63:AB63)</f>
        <v>700</v>
      </c>
      <c r="AC64" s="59">
        <f>SUM($V63:AC63)</f>
        <v>800</v>
      </c>
      <c r="AD64" s="59">
        <f>SUM($V63:AD63)</f>
        <v>900</v>
      </c>
      <c r="AE64" s="59">
        <f>SUM($V63:AE63)</f>
        <v>1000</v>
      </c>
      <c r="AF64" s="59">
        <f>SUM($V63:AF63)</f>
        <v>1100</v>
      </c>
      <c r="AG64" s="59">
        <f>SUM($V63:AG63)</f>
        <v>1200</v>
      </c>
    </row>
    <row r="65" spans="1:33">
      <c r="A65" s="645"/>
      <c r="B65" s="645" t="s">
        <v>236</v>
      </c>
      <c r="C65" s="645" t="s">
        <v>659</v>
      </c>
      <c r="D65" t="s">
        <v>637</v>
      </c>
      <c r="E65" s="59">
        <f ca="1">千葉!E18</f>
        <v>0</v>
      </c>
      <c r="F65" s="59">
        <f ca="1">千葉!F18</f>
        <v>310.60357199999999</v>
      </c>
      <c r="G65" s="59">
        <f ca="1">千葉!G18</f>
        <v>0</v>
      </c>
      <c r="H65" s="59">
        <f ca="1">千葉!H18</f>
        <v>1045.1259689999999</v>
      </c>
      <c r="I65" s="59">
        <f ca="1">千葉!I18</f>
        <v>332.46319800000003</v>
      </c>
      <c r="J65" s="59">
        <f ca="1">千葉!J18</f>
        <v>0</v>
      </c>
      <c r="K65" s="59">
        <f ca="1">千葉!K18</f>
        <v>444.74728800000003</v>
      </c>
      <c r="L65" s="59">
        <f ca="1">千葉!L18</f>
        <v>334.82030399999996</v>
      </c>
      <c r="M65" s="59">
        <f ca="1">千葉!M18</f>
        <v>621.63701099999992</v>
      </c>
      <c r="N65" s="59">
        <f ca="1">千葉!N18</f>
        <v>343.26637133333332</v>
      </c>
      <c r="O65" s="59">
        <f ca="1">千葉!O18</f>
        <v>343.26637133333332</v>
      </c>
      <c r="P65" s="59">
        <f ca="1">千葉!P18</f>
        <v>343.26637133333332</v>
      </c>
      <c r="Q65" s="59"/>
      <c r="R65" s="645"/>
      <c r="S65" s="645" t="s">
        <v>236</v>
      </c>
      <c r="T65" s="645" t="s">
        <v>659</v>
      </c>
      <c r="U65" t="s">
        <v>637</v>
      </c>
      <c r="V65" s="59">
        <f ca="1">千葉!E24</f>
        <v>0</v>
      </c>
      <c r="W65" s="59">
        <f ca="1">千葉!F24</f>
        <v>159.08157199999999</v>
      </c>
      <c r="X65" s="59">
        <f ca="1">千葉!G24</f>
        <v>0</v>
      </c>
      <c r="Y65" s="59">
        <f ca="1">千葉!H24</f>
        <v>472.87356899999986</v>
      </c>
      <c r="Z65" s="59">
        <f ca="1">千葉!I24</f>
        <v>153.74819800000003</v>
      </c>
      <c r="AA65" s="59">
        <f ca="1">千葉!J24</f>
        <v>0</v>
      </c>
      <c r="AB65" s="59">
        <f ca="1">千葉!K24</f>
        <v>209.67528800000002</v>
      </c>
      <c r="AC65" s="59">
        <f ca="1">千葉!L24</f>
        <v>149.93230399999996</v>
      </c>
      <c r="AD65" s="59">
        <f ca="1">千葉!M24</f>
        <v>258.9790109999999</v>
      </c>
      <c r="AE65" s="59">
        <f ca="1">千葉!N24</f>
        <v>156.03221577777779</v>
      </c>
      <c r="AF65" s="59">
        <f ca="1">千葉!O24</f>
        <v>156.03221577777779</v>
      </c>
      <c r="AG65" s="59">
        <f ca="1">千葉!P24</f>
        <v>156.03221577777779</v>
      </c>
    </row>
    <row r="66" spans="1:33">
      <c r="A66" s="645"/>
      <c r="B66" s="645" t="s">
        <v>236</v>
      </c>
      <c r="C66" s="645" t="s">
        <v>661</v>
      </c>
      <c r="D66" t="s">
        <v>637</v>
      </c>
      <c r="E66" s="59">
        <f ca="1">E65</f>
        <v>0</v>
      </c>
      <c r="F66" s="59">
        <f ca="1">SUM($E65:F65)</f>
        <v>310.60357199999999</v>
      </c>
      <c r="G66" s="59">
        <f ca="1">SUM($E65:G65)</f>
        <v>310.60357199999999</v>
      </c>
      <c r="H66" s="59">
        <f ca="1">SUM($E65:H65)</f>
        <v>1355.7295409999999</v>
      </c>
      <c r="I66" s="59">
        <f ca="1">SUM($E65:I65)</f>
        <v>1688.1927390000001</v>
      </c>
      <c r="J66" s="59">
        <f ca="1">SUM($E65:J65)</f>
        <v>1688.1927390000001</v>
      </c>
      <c r="K66" s="59">
        <f ca="1">SUM($E65:K65)</f>
        <v>2132.9400270000001</v>
      </c>
      <c r="L66" s="59">
        <f ca="1">SUM($E65:L65)</f>
        <v>2467.760331</v>
      </c>
      <c r="M66" s="59">
        <f ca="1">SUM($E65:M65)</f>
        <v>3089.3973419999998</v>
      </c>
      <c r="N66" s="59">
        <f ca="1">SUM($E65:N65)</f>
        <v>3432.6637133333329</v>
      </c>
      <c r="O66" s="59">
        <f ca="1">SUM($E65:O65)</f>
        <v>3775.9300846666661</v>
      </c>
      <c r="P66" s="59">
        <f ca="1">SUM($E65:P65)</f>
        <v>4119.1964559999997</v>
      </c>
      <c r="Q66" s="59"/>
      <c r="R66" s="645"/>
      <c r="S66" s="645" t="s">
        <v>236</v>
      </c>
      <c r="T66" s="645" t="s">
        <v>661</v>
      </c>
      <c r="U66" t="s">
        <v>637</v>
      </c>
      <c r="V66" s="59">
        <f ca="1">V65</f>
        <v>0</v>
      </c>
      <c r="W66" s="59">
        <f ca="1">SUM($V65:W65)</f>
        <v>159.08157199999999</v>
      </c>
      <c r="X66" s="59">
        <f ca="1">SUM($V65:X65)</f>
        <v>159.08157199999999</v>
      </c>
      <c r="Y66" s="59">
        <f ca="1">SUM($V65:Y65)</f>
        <v>631.95514099999991</v>
      </c>
      <c r="Z66" s="59">
        <f ca="1">SUM($V65:Z65)</f>
        <v>785.70333899999991</v>
      </c>
      <c r="AA66" s="59">
        <f ca="1">SUM($V65:AA65)</f>
        <v>785.70333899999991</v>
      </c>
      <c r="AB66" s="59">
        <f ca="1">SUM($V65:AB65)</f>
        <v>995.37862699999994</v>
      </c>
      <c r="AC66" s="59">
        <f ca="1">SUM($V65:AC65)</f>
        <v>1145.310931</v>
      </c>
      <c r="AD66" s="59">
        <f ca="1">SUM($V65:AD65)</f>
        <v>1404.2899419999999</v>
      </c>
      <c r="AE66" s="59">
        <f ca="1">SUM($V65:AE65)</f>
        <v>1560.3221577777776</v>
      </c>
      <c r="AF66" s="59">
        <f ca="1">SUM($V65:AF65)</f>
        <v>1716.3543735555554</v>
      </c>
      <c r="AG66" s="59">
        <f ca="1">SUM($V65:AG65)</f>
        <v>1872.3865893333332</v>
      </c>
    </row>
    <row r="67" spans="1:33">
      <c r="A67" s="645" t="s">
        <v>54</v>
      </c>
      <c r="B67" s="645" t="s">
        <v>657</v>
      </c>
      <c r="C67" s="645" t="s">
        <v>659</v>
      </c>
      <c r="D67" t="s">
        <v>638</v>
      </c>
      <c r="E67" s="59">
        <f>千葉!E27</f>
        <v>420</v>
      </c>
      <c r="F67" s="59">
        <f>千葉!F27</f>
        <v>420</v>
      </c>
      <c r="G67" s="59">
        <f>千葉!G27</f>
        <v>420</v>
      </c>
      <c r="H67" s="59">
        <f>千葉!H27</f>
        <v>420</v>
      </c>
      <c r="I67" s="59">
        <f>千葉!I27</f>
        <v>420</v>
      </c>
      <c r="J67" s="59">
        <f>千葉!J27</f>
        <v>420</v>
      </c>
      <c r="K67" s="59">
        <f>千葉!K27</f>
        <v>420</v>
      </c>
      <c r="L67" s="59">
        <f>千葉!L27</f>
        <v>420</v>
      </c>
      <c r="M67" s="59">
        <f>千葉!M27</f>
        <v>420</v>
      </c>
      <c r="N67" s="59">
        <f>千葉!N27</f>
        <v>420</v>
      </c>
      <c r="O67" s="59">
        <f>千葉!O27</f>
        <v>420</v>
      </c>
      <c r="P67" s="59">
        <f>千葉!P27</f>
        <v>420</v>
      </c>
      <c r="Q67" s="59"/>
      <c r="R67" s="645" t="s">
        <v>54</v>
      </c>
      <c r="S67" s="645" t="s">
        <v>657</v>
      </c>
      <c r="T67" s="645" t="s">
        <v>659</v>
      </c>
      <c r="U67" t="s">
        <v>638</v>
      </c>
      <c r="V67" s="59">
        <f>千葉!E33</f>
        <v>150</v>
      </c>
      <c r="W67" s="59">
        <f>千葉!F33</f>
        <v>150</v>
      </c>
      <c r="X67" s="59">
        <f>千葉!G33</f>
        <v>150</v>
      </c>
      <c r="Y67" s="59">
        <f>千葉!H33</f>
        <v>150</v>
      </c>
      <c r="Z67" s="59">
        <f>千葉!I33</f>
        <v>150</v>
      </c>
      <c r="AA67" s="59">
        <f>千葉!J33</f>
        <v>150</v>
      </c>
      <c r="AB67" s="59">
        <f>千葉!K33</f>
        <v>150</v>
      </c>
      <c r="AC67" s="59">
        <f>千葉!L33</f>
        <v>150</v>
      </c>
      <c r="AD67" s="59">
        <f>千葉!M33</f>
        <v>150</v>
      </c>
      <c r="AE67" s="59">
        <f>千葉!N33</f>
        <v>150</v>
      </c>
      <c r="AF67" s="59">
        <f>千葉!O33</f>
        <v>150</v>
      </c>
      <c r="AG67" s="59">
        <f>千葉!P33</f>
        <v>150</v>
      </c>
    </row>
    <row r="68" spans="1:33">
      <c r="A68" s="645"/>
      <c r="B68" s="645" t="s">
        <v>657</v>
      </c>
      <c r="C68" s="645" t="s">
        <v>661</v>
      </c>
      <c r="D68" t="s">
        <v>638</v>
      </c>
      <c r="E68" s="59">
        <f>E67</f>
        <v>420</v>
      </c>
      <c r="F68" s="59">
        <f>SUM($E67:F67)</f>
        <v>840</v>
      </c>
      <c r="G68" s="59">
        <f>SUM($E67:G67)</f>
        <v>1260</v>
      </c>
      <c r="H68" s="59">
        <f>SUM($E67:H67)</f>
        <v>1680</v>
      </c>
      <c r="I68" s="59">
        <f>SUM($E67:I67)</f>
        <v>2100</v>
      </c>
      <c r="J68" s="59">
        <f>SUM($E67:J67)</f>
        <v>2520</v>
      </c>
      <c r="K68" s="59">
        <f>SUM($E67:K67)</f>
        <v>2940</v>
      </c>
      <c r="L68" s="59">
        <f>SUM($E67:L67)</f>
        <v>3360</v>
      </c>
      <c r="M68" s="59">
        <f>SUM($E67:M67)</f>
        <v>3780</v>
      </c>
      <c r="N68" s="59">
        <f>SUM($E67:N67)</f>
        <v>4200</v>
      </c>
      <c r="O68" s="59">
        <f>SUM($E67:O67)</f>
        <v>4620</v>
      </c>
      <c r="P68" s="59">
        <f>SUM($E67:P67)</f>
        <v>5040</v>
      </c>
      <c r="Q68" s="59"/>
      <c r="R68" s="645"/>
      <c r="S68" s="645" t="s">
        <v>657</v>
      </c>
      <c r="T68" s="645" t="s">
        <v>661</v>
      </c>
      <c r="U68" t="s">
        <v>638</v>
      </c>
      <c r="V68" s="59">
        <f>V67</f>
        <v>150</v>
      </c>
      <c r="W68" s="59">
        <f>SUM($V67:W67)</f>
        <v>300</v>
      </c>
      <c r="X68" s="59">
        <f>SUM($V67:X67)</f>
        <v>450</v>
      </c>
      <c r="Y68" s="59">
        <f>SUM($V67:Y67)</f>
        <v>600</v>
      </c>
      <c r="Z68" s="59">
        <f>SUM($V67:Z67)</f>
        <v>750</v>
      </c>
      <c r="AA68" s="59">
        <f>SUM($V67:AA67)</f>
        <v>900</v>
      </c>
      <c r="AB68" s="59">
        <f>SUM($V67:AB67)</f>
        <v>1050</v>
      </c>
      <c r="AC68" s="59">
        <f>SUM($V67:AC67)</f>
        <v>1200</v>
      </c>
      <c r="AD68" s="59">
        <f>SUM($V67:AD67)</f>
        <v>1350</v>
      </c>
      <c r="AE68" s="59">
        <f>SUM($V67:AE67)</f>
        <v>1500</v>
      </c>
      <c r="AF68" s="59">
        <f>SUM($V67:AF67)</f>
        <v>1650</v>
      </c>
      <c r="AG68" s="59">
        <f>SUM($V67:AG67)</f>
        <v>1800</v>
      </c>
    </row>
    <row r="69" spans="1:33">
      <c r="A69" s="645"/>
      <c r="B69" s="645" t="s">
        <v>236</v>
      </c>
      <c r="C69" s="645" t="s">
        <v>659</v>
      </c>
      <c r="D69" t="s">
        <v>638</v>
      </c>
      <c r="E69" s="59">
        <f ca="1">千葉!E28</f>
        <v>313.41909600000002</v>
      </c>
      <c r="F69" s="59">
        <f ca="1">千葉!F28</f>
        <v>129.281362</v>
      </c>
      <c r="G69" s="59">
        <f ca="1">千葉!G28</f>
        <v>127.46753</v>
      </c>
      <c r="H69" s="59">
        <f ca="1">千葉!H28</f>
        <v>45.296471999999994</v>
      </c>
      <c r="I69" s="59">
        <f ca="1">千葉!I28</f>
        <v>1297.2168802000001</v>
      </c>
      <c r="J69" s="59">
        <f ca="1">千葉!J28</f>
        <v>281.46212429999997</v>
      </c>
      <c r="K69" s="59">
        <f ca="1">千葉!K28</f>
        <v>951.49009980000005</v>
      </c>
      <c r="L69" s="59">
        <f ca="1">千葉!L28</f>
        <v>183.14040000000003</v>
      </c>
      <c r="M69" s="59">
        <f ca="1">千葉!M28</f>
        <v>660.92311600000005</v>
      </c>
      <c r="N69" s="59">
        <f ca="1">千葉!N28</f>
        <v>443.29967558888893</v>
      </c>
      <c r="O69" s="59">
        <f ca="1">千葉!O28</f>
        <v>443.29967558888893</v>
      </c>
      <c r="P69" s="59">
        <f ca="1">千葉!P28</f>
        <v>443.29967558888893</v>
      </c>
      <c r="Q69" s="59"/>
      <c r="R69" s="645"/>
      <c r="S69" s="645" t="s">
        <v>236</v>
      </c>
      <c r="T69" s="645" t="s">
        <v>659</v>
      </c>
      <c r="U69" t="s">
        <v>638</v>
      </c>
      <c r="V69" s="59">
        <f ca="1">千葉!E34</f>
        <v>190.80909600000001</v>
      </c>
      <c r="W69" s="59">
        <f ca="1">千葉!F34</f>
        <v>85.429361999999998</v>
      </c>
      <c r="X69" s="59">
        <f ca="1">千葉!G34</f>
        <v>79.787530000000004</v>
      </c>
      <c r="Y69" s="59">
        <f ca="1">千葉!H34</f>
        <v>21.596471999999995</v>
      </c>
      <c r="Z69" s="59">
        <f ca="1">千葉!I34</f>
        <v>758.09188020000011</v>
      </c>
      <c r="AA69" s="59">
        <f ca="1">千葉!J34</f>
        <v>176.22312429999997</v>
      </c>
      <c r="AB69" s="59">
        <f ca="1">千葉!K34</f>
        <v>552.74009980000005</v>
      </c>
      <c r="AC69" s="59">
        <f ca="1">千葉!L34</f>
        <v>109.06040000000003</v>
      </c>
      <c r="AD69" s="59">
        <f ca="1">千葉!M34</f>
        <v>360.56311600000004</v>
      </c>
      <c r="AE69" s="59">
        <f ca="1">千葉!N34</f>
        <v>259.36678670000003</v>
      </c>
      <c r="AF69" s="59">
        <f ca="1">千葉!O34</f>
        <v>259.36678670000003</v>
      </c>
      <c r="AG69" s="59">
        <f ca="1">千葉!P34</f>
        <v>259.36678670000003</v>
      </c>
    </row>
    <row r="70" spans="1:33">
      <c r="A70" s="645"/>
      <c r="B70" s="645" t="s">
        <v>236</v>
      </c>
      <c r="C70" s="645" t="s">
        <v>661</v>
      </c>
      <c r="D70" t="s">
        <v>638</v>
      </c>
      <c r="E70" s="59">
        <f ca="1">E69</f>
        <v>313.41909600000002</v>
      </c>
      <c r="F70" s="59">
        <f ca="1">SUM($E69:F69)</f>
        <v>442.70045800000003</v>
      </c>
      <c r="G70" s="59">
        <f ca="1">SUM($E69:G69)</f>
        <v>570.16798800000004</v>
      </c>
      <c r="H70" s="59">
        <f ca="1">SUM($E69:H69)</f>
        <v>615.46446000000003</v>
      </c>
      <c r="I70" s="59">
        <f ca="1">SUM($E69:I69)</f>
        <v>1912.6813402000002</v>
      </c>
      <c r="J70" s="59">
        <f ca="1">SUM($E69:J69)</f>
        <v>2194.1434645000004</v>
      </c>
      <c r="K70" s="59">
        <f ca="1">SUM($E69:K69)</f>
        <v>3145.6335643000002</v>
      </c>
      <c r="L70" s="59">
        <f ca="1">SUM($E69:L69)</f>
        <v>3328.7739643000004</v>
      </c>
      <c r="M70" s="59">
        <f ca="1">SUM($E69:M69)</f>
        <v>3989.6970803000004</v>
      </c>
      <c r="N70" s="59">
        <f ca="1">SUM($E69:N69)</f>
        <v>4432.9967558888893</v>
      </c>
      <c r="O70" s="59">
        <f ca="1">SUM($E69:O69)</f>
        <v>4876.2964314777782</v>
      </c>
      <c r="P70" s="59">
        <f ca="1">SUM($E69:P69)</f>
        <v>5319.5961070666672</v>
      </c>
      <c r="Q70" s="59"/>
      <c r="R70" s="645"/>
      <c r="S70" s="645" t="s">
        <v>236</v>
      </c>
      <c r="T70" s="645" t="s">
        <v>661</v>
      </c>
      <c r="U70" t="s">
        <v>638</v>
      </c>
      <c r="V70" s="59">
        <f ca="1">V69</f>
        <v>190.80909600000001</v>
      </c>
      <c r="W70" s="59">
        <f ca="1">SUM($V69:W69)</f>
        <v>276.23845800000004</v>
      </c>
      <c r="X70" s="59">
        <f ca="1">SUM($V69:X69)</f>
        <v>356.02598800000004</v>
      </c>
      <c r="Y70" s="59">
        <f ca="1">SUM($V69:Y69)</f>
        <v>377.62246000000005</v>
      </c>
      <c r="Z70" s="59">
        <f ca="1">SUM($V69:Z69)</f>
        <v>1135.7143402000002</v>
      </c>
      <c r="AA70" s="59">
        <f ca="1">SUM($V69:AA69)</f>
        <v>1311.9374645</v>
      </c>
      <c r="AB70" s="59">
        <f ca="1">SUM($V69:AB69)</f>
        <v>1864.6775643000001</v>
      </c>
      <c r="AC70" s="59">
        <f ca="1">SUM($V69:AC69)</f>
        <v>1973.7379643000002</v>
      </c>
      <c r="AD70" s="59">
        <f ca="1">SUM($V69:AD69)</f>
        <v>2334.3010803000002</v>
      </c>
      <c r="AE70" s="59">
        <f ca="1">SUM($V69:AE69)</f>
        <v>2593.6678670000001</v>
      </c>
      <c r="AF70" s="59">
        <f ca="1">SUM($V69:AF69)</f>
        <v>2853.0346537</v>
      </c>
      <c r="AG70" s="59">
        <f ca="1">SUM($V69:AG69)</f>
        <v>3112.4014404</v>
      </c>
    </row>
    <row r="71" spans="1:33">
      <c r="A71" s="645" t="s">
        <v>641</v>
      </c>
      <c r="B71" s="645" t="s">
        <v>657</v>
      </c>
      <c r="C71" s="645" t="s">
        <v>659</v>
      </c>
      <c r="D71" t="s">
        <v>639</v>
      </c>
      <c r="E71" s="59">
        <f>中国!E7</f>
        <v>280</v>
      </c>
      <c r="F71" s="59">
        <f>中国!F7</f>
        <v>560</v>
      </c>
      <c r="G71" s="59">
        <f>中国!G7</f>
        <v>450</v>
      </c>
      <c r="H71" s="59">
        <f>中国!H7</f>
        <v>890</v>
      </c>
      <c r="I71" s="59">
        <f>中国!I7</f>
        <v>510</v>
      </c>
      <c r="J71" s="59">
        <f>中国!J7</f>
        <v>440</v>
      </c>
      <c r="K71" s="59">
        <f>中国!K7</f>
        <v>550</v>
      </c>
      <c r="L71" s="59">
        <f>中国!L7</f>
        <v>330</v>
      </c>
      <c r="M71" s="59">
        <f>中国!M7</f>
        <v>350</v>
      </c>
      <c r="N71" s="59">
        <f>中国!N7</f>
        <v>980</v>
      </c>
      <c r="O71" s="59">
        <f>中国!O7</f>
        <v>480</v>
      </c>
      <c r="P71" s="59">
        <f>中国!P7</f>
        <v>480</v>
      </c>
      <c r="Q71" s="59"/>
      <c r="R71" s="645" t="s">
        <v>641</v>
      </c>
      <c r="S71" s="645" t="s">
        <v>657</v>
      </c>
      <c r="T71" s="645" t="s">
        <v>659</v>
      </c>
      <c r="U71" t="s">
        <v>639</v>
      </c>
      <c r="V71" s="59">
        <f>中国!E13</f>
        <v>50</v>
      </c>
      <c r="W71" s="59">
        <f>中国!F13</f>
        <v>90</v>
      </c>
      <c r="X71" s="59">
        <f>中国!G13</f>
        <v>80</v>
      </c>
      <c r="Y71" s="59">
        <f>中国!H13</f>
        <v>150</v>
      </c>
      <c r="Z71" s="59">
        <f>中国!I13</f>
        <v>90</v>
      </c>
      <c r="AA71" s="59">
        <f>中国!J13</f>
        <v>60</v>
      </c>
      <c r="AB71" s="59">
        <f>中国!K13</f>
        <v>100</v>
      </c>
      <c r="AC71" s="59">
        <f>中国!L13</f>
        <v>50</v>
      </c>
      <c r="AD71" s="59">
        <f>中国!M13</f>
        <v>40</v>
      </c>
      <c r="AE71" s="59">
        <f>中国!N13</f>
        <v>160</v>
      </c>
      <c r="AF71" s="59">
        <f>中国!O13</f>
        <v>70</v>
      </c>
      <c r="AG71" s="59">
        <f>中国!P13</f>
        <v>70</v>
      </c>
    </row>
    <row r="72" spans="1:33">
      <c r="A72" s="645"/>
      <c r="B72" s="645" t="s">
        <v>657</v>
      </c>
      <c r="C72" s="645" t="s">
        <v>661</v>
      </c>
      <c r="D72" t="s">
        <v>639</v>
      </c>
      <c r="E72" s="59">
        <f>E71</f>
        <v>280</v>
      </c>
      <c r="F72" s="59">
        <f>SUM($E71:F71)</f>
        <v>840</v>
      </c>
      <c r="G72" s="59">
        <f>SUM($E71:G71)</f>
        <v>1290</v>
      </c>
      <c r="H72" s="59">
        <f>SUM($E71:H71)</f>
        <v>2180</v>
      </c>
      <c r="I72" s="59">
        <f>SUM($E71:I71)</f>
        <v>2690</v>
      </c>
      <c r="J72" s="59">
        <f>SUM($E71:J71)</f>
        <v>3130</v>
      </c>
      <c r="K72" s="59">
        <f>SUM($E71:K71)</f>
        <v>3680</v>
      </c>
      <c r="L72" s="59">
        <f>SUM($E71:L71)</f>
        <v>4010</v>
      </c>
      <c r="M72" s="59">
        <f>SUM($E71:M71)</f>
        <v>4360</v>
      </c>
      <c r="N72" s="59">
        <f>SUM($E71:N71)</f>
        <v>5340</v>
      </c>
      <c r="O72" s="59">
        <f>SUM($E71:O71)</f>
        <v>5820</v>
      </c>
      <c r="P72" s="59">
        <f>SUM($E71:P71)</f>
        <v>6300</v>
      </c>
      <c r="Q72" s="59"/>
      <c r="R72" s="645"/>
      <c r="S72" s="645" t="s">
        <v>657</v>
      </c>
      <c r="T72" s="645" t="s">
        <v>661</v>
      </c>
      <c r="U72" t="s">
        <v>639</v>
      </c>
      <c r="V72" s="59">
        <f>V71</f>
        <v>50</v>
      </c>
      <c r="W72" s="59">
        <f>SUM($V71:W71)</f>
        <v>140</v>
      </c>
      <c r="X72" s="59">
        <f>SUM($V71:X71)</f>
        <v>220</v>
      </c>
      <c r="Y72" s="59">
        <f>SUM($V71:Y71)</f>
        <v>370</v>
      </c>
      <c r="Z72" s="59">
        <f>SUM($V71:Z71)</f>
        <v>460</v>
      </c>
      <c r="AA72" s="59">
        <f>SUM($V71:AA71)</f>
        <v>520</v>
      </c>
      <c r="AB72" s="59">
        <f>SUM($V71:AB71)</f>
        <v>620</v>
      </c>
      <c r="AC72" s="59">
        <f>SUM($V71:AC71)</f>
        <v>670</v>
      </c>
      <c r="AD72" s="59">
        <f>SUM($V71:AD71)</f>
        <v>710</v>
      </c>
      <c r="AE72" s="59">
        <f>SUM($V71:AE71)</f>
        <v>870</v>
      </c>
      <c r="AF72" s="59">
        <f>SUM($V71:AF71)</f>
        <v>940</v>
      </c>
      <c r="AG72" s="59">
        <f>SUM($V71:AG71)</f>
        <v>1010</v>
      </c>
    </row>
    <row r="73" spans="1:33">
      <c r="A73" s="645"/>
      <c r="B73" s="645" t="s">
        <v>236</v>
      </c>
      <c r="C73" s="645" t="s">
        <v>659</v>
      </c>
      <c r="D73" t="s">
        <v>639</v>
      </c>
      <c r="E73" s="59">
        <f ca="1">中国!E8</f>
        <v>2738.1445699999995</v>
      </c>
      <c r="F73" s="59">
        <f ca="1">中国!F8</f>
        <v>648.66264999999987</v>
      </c>
      <c r="G73" s="59">
        <f ca="1">中国!G8</f>
        <v>380.81834999999995</v>
      </c>
      <c r="H73" s="59">
        <f ca="1">中国!H8</f>
        <v>648.96285000000012</v>
      </c>
      <c r="I73" s="59">
        <f ca="1">中国!I8</f>
        <v>1835.55125</v>
      </c>
      <c r="J73" s="59">
        <f ca="1">中国!J8</f>
        <v>2045.7026000000001</v>
      </c>
      <c r="K73" s="59">
        <f ca="1">中国!K8</f>
        <v>1893.94075</v>
      </c>
      <c r="L73" s="59">
        <f ca="1">中国!L8</f>
        <v>612.45000000000005</v>
      </c>
      <c r="M73" s="59">
        <f ca="1">中国!M8</f>
        <v>358.54399999999998</v>
      </c>
      <c r="N73" s="59">
        <f ca="1">中国!N8</f>
        <v>1240.3085577777777</v>
      </c>
      <c r="O73" s="59">
        <f ca="1">中国!O8</f>
        <v>1240.3085577777777</v>
      </c>
      <c r="P73" s="59">
        <f ca="1">中国!P8</f>
        <v>1240.3085577777777</v>
      </c>
      <c r="Q73" s="59"/>
      <c r="R73" s="645"/>
      <c r="S73" s="645" t="s">
        <v>236</v>
      </c>
      <c r="T73" s="645" t="s">
        <v>659</v>
      </c>
      <c r="U73" t="s">
        <v>639</v>
      </c>
      <c r="V73" s="59">
        <f ca="1">中国!E14</f>
        <v>423.39856999999938</v>
      </c>
      <c r="W73" s="59">
        <f ca="1">中国!F14</f>
        <v>80.91664999999989</v>
      </c>
      <c r="X73" s="59">
        <f ca="1">中国!G14</f>
        <v>50.403349999999932</v>
      </c>
      <c r="Y73" s="59">
        <f ca="1">中国!H14</f>
        <v>98.837850000000117</v>
      </c>
      <c r="Z73" s="59">
        <f ca="1">中国!I14</f>
        <v>278.13625000000002</v>
      </c>
      <c r="AA73" s="59">
        <f ca="1">中国!J14</f>
        <v>247.17360000000008</v>
      </c>
      <c r="AB73" s="59">
        <f ca="1">中国!K14</f>
        <v>224.71374999999989</v>
      </c>
      <c r="AC73" s="59">
        <f ca="1">中国!L14</f>
        <v>90.831000000000017</v>
      </c>
      <c r="AD73" s="59">
        <f ca="1">中国!M14</f>
        <v>54.623999999999967</v>
      </c>
      <c r="AE73" s="59">
        <f ca="1">中国!N14</f>
        <v>172.11500222222185</v>
      </c>
      <c r="AF73" s="59">
        <f ca="1">中国!O14</f>
        <v>172.11500222222185</v>
      </c>
      <c r="AG73" s="59">
        <f ca="1">中国!P14</f>
        <v>172.11500222222185</v>
      </c>
    </row>
    <row r="74" spans="1:33">
      <c r="A74" s="645"/>
      <c r="B74" s="645" t="s">
        <v>236</v>
      </c>
      <c r="C74" s="645" t="s">
        <v>661</v>
      </c>
      <c r="D74" t="s">
        <v>639</v>
      </c>
      <c r="E74" s="59">
        <f ca="1">E73</f>
        <v>2738.1445699999995</v>
      </c>
      <c r="F74" s="59">
        <f ca="1">SUM($E73:F73)</f>
        <v>3386.8072199999992</v>
      </c>
      <c r="G74" s="59">
        <f ca="1">SUM($E73:G73)</f>
        <v>3767.6255699999992</v>
      </c>
      <c r="H74" s="59">
        <f ca="1">SUM($E73:H73)</f>
        <v>4416.5884199999991</v>
      </c>
      <c r="I74" s="59">
        <f ca="1">SUM($E73:I73)</f>
        <v>6252.1396699999987</v>
      </c>
      <c r="J74" s="59">
        <f ca="1">SUM($E73:J73)</f>
        <v>8297.8422699999992</v>
      </c>
      <c r="K74" s="59">
        <f ca="1">SUM($E73:K73)</f>
        <v>10191.783019999999</v>
      </c>
      <c r="L74" s="59">
        <f ca="1">SUM($E73:L73)</f>
        <v>10804.23302</v>
      </c>
      <c r="M74" s="59">
        <f ca="1">SUM($E73:M73)</f>
        <v>11162.77702</v>
      </c>
      <c r="N74" s="59">
        <f ca="1">SUM($E73:N73)</f>
        <v>12403.085577777778</v>
      </c>
      <c r="O74" s="59">
        <f ca="1">SUM($E73:O73)</f>
        <v>13643.394135555556</v>
      </c>
      <c r="P74" s="59">
        <f ca="1">SUM($E73:P73)</f>
        <v>14883.702693333335</v>
      </c>
      <c r="Q74" s="59"/>
      <c r="R74" s="645"/>
      <c r="S74" s="645" t="s">
        <v>236</v>
      </c>
      <c r="T74" s="645" t="s">
        <v>661</v>
      </c>
      <c r="U74" t="s">
        <v>639</v>
      </c>
      <c r="V74" s="59">
        <f ca="1">V73</f>
        <v>423.39856999999938</v>
      </c>
      <c r="W74" s="59">
        <f ca="1">SUM($V73:W73)</f>
        <v>504.31521999999927</v>
      </c>
      <c r="X74" s="59">
        <f ca="1">SUM($V73:X73)</f>
        <v>554.7185699999992</v>
      </c>
      <c r="Y74" s="59">
        <f ca="1">SUM($V73:Y73)</f>
        <v>653.55641999999932</v>
      </c>
      <c r="Z74" s="59">
        <f ca="1">SUM($V73:Z73)</f>
        <v>931.69266999999934</v>
      </c>
      <c r="AA74" s="59">
        <f ca="1">SUM($V73:AA73)</f>
        <v>1178.8662699999995</v>
      </c>
      <c r="AB74" s="59">
        <f ca="1">SUM($V73:AB73)</f>
        <v>1403.5800199999994</v>
      </c>
      <c r="AC74" s="59">
        <f ca="1">SUM($V73:AC73)</f>
        <v>1494.4110199999996</v>
      </c>
      <c r="AD74" s="59">
        <f ca="1">SUM($V73:AD73)</f>
        <v>1549.0350199999996</v>
      </c>
      <c r="AE74" s="59">
        <f ca="1">SUM($V73:AE73)</f>
        <v>1721.1500222222214</v>
      </c>
      <c r="AF74" s="59">
        <f ca="1">SUM($V73:AF73)</f>
        <v>1893.2650244444433</v>
      </c>
      <c r="AG74" s="59">
        <f ca="1">SUM($V73:AG73)</f>
        <v>2065.3800266666649</v>
      </c>
    </row>
    <row r="75" spans="1:33">
      <c r="A75" s="645" t="s">
        <v>641</v>
      </c>
      <c r="B75" s="645" t="s">
        <v>657</v>
      </c>
      <c r="C75" s="645" t="s">
        <v>659</v>
      </c>
      <c r="D75" t="s">
        <v>640</v>
      </c>
      <c r="E75" s="59">
        <f>中国!E17</f>
        <v>450</v>
      </c>
      <c r="F75" s="59">
        <f>中国!F17</f>
        <v>730</v>
      </c>
      <c r="G75" s="59">
        <f>中国!G17</f>
        <v>700</v>
      </c>
      <c r="H75" s="59">
        <f>中国!H17</f>
        <v>530</v>
      </c>
      <c r="I75" s="59">
        <f>中国!I17</f>
        <v>600</v>
      </c>
      <c r="J75" s="59">
        <f>中国!J17</f>
        <v>790</v>
      </c>
      <c r="K75" s="59">
        <f>中国!K17</f>
        <v>660</v>
      </c>
      <c r="L75" s="59">
        <f>中国!L17</f>
        <v>240</v>
      </c>
      <c r="M75" s="59">
        <f>中国!M17</f>
        <v>510</v>
      </c>
      <c r="N75" s="59">
        <f>中国!N17</f>
        <v>1310</v>
      </c>
      <c r="O75" s="59">
        <f>中国!O17</f>
        <v>850</v>
      </c>
      <c r="P75" s="59">
        <f>中国!P17</f>
        <v>620</v>
      </c>
      <c r="Q75" s="59"/>
      <c r="R75" s="645" t="s">
        <v>641</v>
      </c>
      <c r="S75" s="645" t="s">
        <v>657</v>
      </c>
      <c r="T75" s="645" t="s">
        <v>659</v>
      </c>
      <c r="U75" t="s">
        <v>640</v>
      </c>
      <c r="V75" s="59">
        <f>中国!E23</f>
        <v>100</v>
      </c>
      <c r="W75" s="59">
        <f>中国!F23</f>
        <v>150</v>
      </c>
      <c r="X75" s="59">
        <f>中国!G23</f>
        <v>140</v>
      </c>
      <c r="Y75" s="59">
        <f>中国!H23</f>
        <v>110</v>
      </c>
      <c r="Z75" s="59">
        <f>中国!I23</f>
        <v>130</v>
      </c>
      <c r="AA75" s="59">
        <f>中国!J23</f>
        <v>170</v>
      </c>
      <c r="AB75" s="59">
        <f>中国!K23</f>
        <v>140</v>
      </c>
      <c r="AC75" s="59">
        <f>中国!L23</f>
        <v>50</v>
      </c>
      <c r="AD75" s="59">
        <f>中国!M23</f>
        <v>110</v>
      </c>
      <c r="AE75" s="59">
        <f>中国!N23</f>
        <v>290</v>
      </c>
      <c r="AF75" s="59">
        <f>中国!O23</f>
        <v>190</v>
      </c>
      <c r="AG75" s="59">
        <f>中国!P23</f>
        <v>130</v>
      </c>
    </row>
    <row r="76" spans="1:33">
      <c r="A76" s="645"/>
      <c r="B76" s="645" t="s">
        <v>657</v>
      </c>
      <c r="C76" s="645" t="s">
        <v>661</v>
      </c>
      <c r="D76" t="s">
        <v>640</v>
      </c>
      <c r="E76" s="59">
        <f>E75</f>
        <v>450</v>
      </c>
      <c r="F76" s="59">
        <f>SUM($E75:F75)</f>
        <v>1180</v>
      </c>
      <c r="G76" s="59">
        <f>SUM($E75:G75)</f>
        <v>1880</v>
      </c>
      <c r="H76" s="59">
        <f>SUM($E75:H75)</f>
        <v>2410</v>
      </c>
      <c r="I76" s="59">
        <f>SUM($E75:I75)</f>
        <v>3010</v>
      </c>
      <c r="J76" s="59">
        <f>SUM($E75:J75)</f>
        <v>3800</v>
      </c>
      <c r="K76" s="59">
        <f>SUM($E75:K75)</f>
        <v>4460</v>
      </c>
      <c r="L76" s="59">
        <f>SUM($E75:L75)</f>
        <v>4700</v>
      </c>
      <c r="M76" s="59">
        <f>SUM($E75:M75)</f>
        <v>5210</v>
      </c>
      <c r="N76" s="59">
        <f>SUM($E75:N75)</f>
        <v>6520</v>
      </c>
      <c r="O76" s="59">
        <f>SUM($E75:O75)</f>
        <v>7370</v>
      </c>
      <c r="P76" s="59">
        <f>SUM($E75:P75)</f>
        <v>7990</v>
      </c>
      <c r="Q76" s="59"/>
      <c r="R76" s="645"/>
      <c r="S76" s="645" t="s">
        <v>657</v>
      </c>
      <c r="T76" s="645" t="s">
        <v>661</v>
      </c>
      <c r="U76" t="s">
        <v>640</v>
      </c>
      <c r="V76" s="59">
        <f>V75</f>
        <v>100</v>
      </c>
      <c r="W76" s="59">
        <f>SUM($V75:W75)</f>
        <v>250</v>
      </c>
      <c r="X76" s="59">
        <f>SUM($V75:X75)</f>
        <v>390</v>
      </c>
      <c r="Y76" s="59">
        <f>SUM($V75:Y75)</f>
        <v>500</v>
      </c>
      <c r="Z76" s="59">
        <f>SUM($V75:Z75)</f>
        <v>630</v>
      </c>
      <c r="AA76" s="59">
        <f>SUM($V75:AA75)</f>
        <v>800</v>
      </c>
      <c r="AB76" s="59">
        <f>SUM($V75:AB75)</f>
        <v>940</v>
      </c>
      <c r="AC76" s="59">
        <f>SUM($V75:AC75)</f>
        <v>990</v>
      </c>
      <c r="AD76" s="59">
        <f>SUM($V75:AD75)</f>
        <v>1100</v>
      </c>
      <c r="AE76" s="59">
        <f>SUM($V75:AE75)</f>
        <v>1390</v>
      </c>
      <c r="AF76" s="59">
        <f>SUM($V75:AF75)</f>
        <v>1580</v>
      </c>
      <c r="AG76" s="59">
        <f>SUM($V75:AG75)</f>
        <v>1710</v>
      </c>
    </row>
    <row r="77" spans="1:33">
      <c r="A77" s="645"/>
      <c r="B77" s="645" t="s">
        <v>236</v>
      </c>
      <c r="C77" s="645" t="s">
        <v>659</v>
      </c>
      <c r="D77" t="s">
        <v>640</v>
      </c>
      <c r="E77" s="59">
        <f ca="1">中国!E18</f>
        <v>700.43419999999992</v>
      </c>
      <c r="F77" s="59">
        <f ca="1">中国!F18</f>
        <v>1323.6848</v>
      </c>
      <c r="G77" s="59">
        <f ca="1">中国!G18</f>
        <v>618.3626999999999</v>
      </c>
      <c r="H77" s="59">
        <f ca="1">中国!H18</f>
        <v>637.4307</v>
      </c>
      <c r="I77" s="59">
        <f ca="1">中国!I18</f>
        <v>836.51949999999999</v>
      </c>
      <c r="J77" s="59">
        <f ca="1">中国!J18</f>
        <v>791.12049999999999</v>
      </c>
      <c r="K77" s="59">
        <f ca="1">中国!K18</f>
        <v>2089.4899999999998</v>
      </c>
      <c r="L77" s="59">
        <f ca="1">中国!L18</f>
        <v>1312.4288999999999</v>
      </c>
      <c r="M77" s="59">
        <f ca="1">中国!M18</f>
        <v>244.78299999999999</v>
      </c>
      <c r="N77" s="59">
        <f ca="1">中国!N18</f>
        <v>950.4726999999998</v>
      </c>
      <c r="O77" s="59">
        <f ca="1">中国!O18</f>
        <v>950.4726999999998</v>
      </c>
      <c r="P77" s="59">
        <f ca="1">中国!P18</f>
        <v>950.4726999999998</v>
      </c>
      <c r="Q77" s="59"/>
      <c r="R77" s="645"/>
      <c r="S77" s="645" t="s">
        <v>236</v>
      </c>
      <c r="T77" s="645" t="s">
        <v>659</v>
      </c>
      <c r="U77" t="s">
        <v>640</v>
      </c>
      <c r="V77" s="59">
        <f ca="1">中国!E24</f>
        <v>151.82020004000003</v>
      </c>
      <c r="W77" s="59">
        <f ca="1">中国!F24</f>
        <v>284.80280010999991</v>
      </c>
      <c r="X77" s="59">
        <f ca="1">中国!G24</f>
        <v>138.42270009999993</v>
      </c>
      <c r="Y77" s="59">
        <f ca="1">中国!H24</f>
        <v>140.36670011999996</v>
      </c>
      <c r="Z77" s="59">
        <f ca="1">中国!I24</f>
        <v>184.8655</v>
      </c>
      <c r="AA77" s="59">
        <f ca="1">中国!J24</f>
        <v>175.69949999999994</v>
      </c>
      <c r="AB77" s="59">
        <f ca="1">中国!K24</f>
        <v>457.33399999999983</v>
      </c>
      <c r="AC77" s="59">
        <f ca="1">中国!L24</f>
        <v>289.79889999999989</v>
      </c>
      <c r="AD77" s="59">
        <f ca="1">中国!M24</f>
        <v>53.426999999999992</v>
      </c>
      <c r="AE77" s="59">
        <f ca="1">中国!N24</f>
        <v>208.50414448555534</v>
      </c>
      <c r="AF77" s="59">
        <f ca="1">中国!O24</f>
        <v>208.50414448555534</v>
      </c>
      <c r="AG77" s="59">
        <f ca="1">中国!P24</f>
        <v>208.50414448555534</v>
      </c>
    </row>
    <row r="78" spans="1:33">
      <c r="A78" s="645"/>
      <c r="B78" s="645" t="s">
        <v>236</v>
      </c>
      <c r="C78" s="645" t="s">
        <v>661</v>
      </c>
      <c r="D78" t="s">
        <v>640</v>
      </c>
      <c r="E78" s="59">
        <f ca="1">E77</f>
        <v>700.43419999999992</v>
      </c>
      <c r="F78" s="59">
        <f ca="1">SUM($E77:F77)</f>
        <v>2024.1189999999999</v>
      </c>
      <c r="G78" s="59">
        <f ca="1">SUM($E77:G77)</f>
        <v>2642.4816999999998</v>
      </c>
      <c r="H78" s="59">
        <f ca="1">SUM($E77:H77)</f>
        <v>3279.9123999999997</v>
      </c>
      <c r="I78" s="59">
        <f ca="1">SUM($E77:I77)</f>
        <v>4116.4318999999996</v>
      </c>
      <c r="J78" s="59">
        <f ca="1">SUM($E77:J77)</f>
        <v>4907.5523999999996</v>
      </c>
      <c r="K78" s="59">
        <f ca="1">SUM($E77:K77)</f>
        <v>6997.0423999999994</v>
      </c>
      <c r="L78" s="59">
        <f ca="1">SUM($E77:L77)</f>
        <v>8309.4712999999992</v>
      </c>
      <c r="M78" s="59">
        <f ca="1">SUM($E77:M77)</f>
        <v>8554.2542999999987</v>
      </c>
      <c r="N78" s="59">
        <f ca="1">SUM($E77:N77)</f>
        <v>9504.726999999999</v>
      </c>
      <c r="O78" s="59">
        <f ca="1">SUM($E77:O77)</f>
        <v>10455.199699999999</v>
      </c>
      <c r="P78" s="59">
        <f ca="1">SUM($E77:P77)</f>
        <v>11405.672399999999</v>
      </c>
      <c r="Q78" s="59"/>
      <c r="R78" s="645"/>
      <c r="S78" s="645" t="s">
        <v>236</v>
      </c>
      <c r="T78" s="645" t="s">
        <v>661</v>
      </c>
      <c r="U78" t="s">
        <v>640</v>
      </c>
      <c r="V78" s="59">
        <f ca="1">V77</f>
        <v>151.82020004000003</v>
      </c>
      <c r="W78" s="59">
        <f ca="1">SUM($V77:W77)</f>
        <v>436.62300014999994</v>
      </c>
      <c r="X78" s="59">
        <f ca="1">SUM($V77:X77)</f>
        <v>575.04570024999987</v>
      </c>
      <c r="Y78" s="59">
        <f ca="1">SUM($V77:Y77)</f>
        <v>715.41240036999989</v>
      </c>
      <c r="Z78" s="59">
        <f ca="1">SUM($V77:Z77)</f>
        <v>900.27790036999988</v>
      </c>
      <c r="AA78" s="59">
        <f ca="1">SUM($V77:AA77)</f>
        <v>1075.9774003699999</v>
      </c>
      <c r="AB78" s="59">
        <f ca="1">SUM($V77:AB77)</f>
        <v>1533.3114003699998</v>
      </c>
      <c r="AC78" s="59">
        <f ca="1">SUM($V77:AC77)</f>
        <v>1823.1103003699995</v>
      </c>
      <c r="AD78" s="59">
        <f ca="1">SUM($V77:AD77)</f>
        <v>1876.5373003699995</v>
      </c>
      <c r="AE78" s="59">
        <f ca="1">SUM($V77:AE77)</f>
        <v>2085.0414448555548</v>
      </c>
      <c r="AF78" s="59">
        <f ca="1">SUM($V77:AF77)</f>
        <v>2293.5455893411099</v>
      </c>
      <c r="AG78" s="59">
        <f ca="1">SUM($V77:AG77)</f>
        <v>2502.049733826665</v>
      </c>
    </row>
    <row r="79" spans="1:33">
      <c r="A79" s="645" t="s">
        <v>648</v>
      </c>
      <c r="B79" s="645" t="s">
        <v>657</v>
      </c>
      <c r="C79" s="645" t="s">
        <v>659</v>
      </c>
      <c r="D79" t="s">
        <v>642</v>
      </c>
      <c r="E79" s="59">
        <f>VVR!E7</f>
        <v>270</v>
      </c>
      <c r="F79" s="59">
        <f>VVR!F7</f>
        <v>230</v>
      </c>
      <c r="G79" s="59">
        <f>VVR!G7</f>
        <v>680</v>
      </c>
      <c r="H79" s="59">
        <f>VVR!H7</f>
        <v>980</v>
      </c>
      <c r="I79" s="59">
        <f>VVR!I7</f>
        <v>1400</v>
      </c>
      <c r="J79" s="59">
        <f>VVR!J7</f>
        <v>1730</v>
      </c>
      <c r="K79" s="59">
        <f>VVR!K7</f>
        <v>280</v>
      </c>
      <c r="L79" s="59">
        <f>VVR!L7</f>
        <v>260</v>
      </c>
      <c r="M79" s="59">
        <f>VVR!M7</f>
        <v>300</v>
      </c>
      <c r="N79" s="59">
        <f>VVR!N7</f>
        <v>320</v>
      </c>
      <c r="O79" s="59">
        <f>VVR!O7</f>
        <v>690</v>
      </c>
      <c r="P79" s="59">
        <f>VVR!P7</f>
        <v>550</v>
      </c>
      <c r="Q79" s="59"/>
      <c r="R79" s="645" t="s">
        <v>648</v>
      </c>
      <c r="S79" s="645" t="s">
        <v>657</v>
      </c>
      <c r="T79" s="645" t="s">
        <v>659</v>
      </c>
      <c r="U79" t="s">
        <v>642</v>
      </c>
      <c r="V79" s="59">
        <f>VVR!E13</f>
        <v>70</v>
      </c>
      <c r="W79" s="59">
        <f>VVR!F13</f>
        <v>60</v>
      </c>
      <c r="X79" s="59">
        <f>VVR!G13</f>
        <v>160</v>
      </c>
      <c r="Y79" s="59">
        <f>VVR!H13</f>
        <v>240</v>
      </c>
      <c r="Z79" s="59">
        <f>VVR!I13</f>
        <v>340</v>
      </c>
      <c r="AA79" s="59">
        <f>VVR!J13</f>
        <v>420</v>
      </c>
      <c r="AB79" s="59">
        <f>VVR!K13</f>
        <v>70</v>
      </c>
      <c r="AC79" s="59">
        <f>VVR!L13</f>
        <v>60</v>
      </c>
      <c r="AD79" s="59">
        <f>VVR!M13</f>
        <v>70</v>
      </c>
      <c r="AE79" s="59">
        <f>VVR!N13</f>
        <v>80</v>
      </c>
      <c r="AF79" s="59">
        <f>VVR!O13</f>
        <v>210</v>
      </c>
      <c r="AG79" s="59">
        <f>VVR!P13</f>
        <v>140</v>
      </c>
    </row>
    <row r="80" spans="1:33">
      <c r="A80" s="645"/>
      <c r="B80" s="645" t="s">
        <v>657</v>
      </c>
      <c r="C80" s="645" t="s">
        <v>661</v>
      </c>
      <c r="D80" t="s">
        <v>642</v>
      </c>
      <c r="E80" s="59">
        <f>E79</f>
        <v>270</v>
      </c>
      <c r="F80" s="59">
        <f>SUM($E79:F79)</f>
        <v>500</v>
      </c>
      <c r="G80" s="59">
        <f>SUM($E79:G79)</f>
        <v>1180</v>
      </c>
      <c r="H80" s="59">
        <f>SUM($E79:H79)</f>
        <v>2160</v>
      </c>
      <c r="I80" s="59">
        <f>SUM($E79:I79)</f>
        <v>3560</v>
      </c>
      <c r="J80" s="59">
        <f>SUM($E79:J79)</f>
        <v>5290</v>
      </c>
      <c r="K80" s="59">
        <f>SUM($E79:K79)</f>
        <v>5570</v>
      </c>
      <c r="L80" s="59">
        <f>SUM($E79:L79)</f>
        <v>5830</v>
      </c>
      <c r="M80" s="59">
        <f>SUM($E79:M79)</f>
        <v>6130</v>
      </c>
      <c r="N80" s="59">
        <f>SUM($E79:N79)</f>
        <v>6450</v>
      </c>
      <c r="O80" s="59">
        <f>SUM($E79:O79)</f>
        <v>7140</v>
      </c>
      <c r="P80" s="59">
        <f>SUM($E79:P79)</f>
        <v>7690</v>
      </c>
      <c r="Q80" s="59"/>
      <c r="R80" s="645"/>
      <c r="S80" s="645" t="s">
        <v>657</v>
      </c>
      <c r="T80" s="645" t="s">
        <v>661</v>
      </c>
      <c r="U80" t="s">
        <v>642</v>
      </c>
      <c r="V80" s="59">
        <f>V79</f>
        <v>70</v>
      </c>
      <c r="W80" s="59">
        <f>SUM($V79:W79)</f>
        <v>130</v>
      </c>
      <c r="X80" s="59">
        <f>SUM($V79:X79)</f>
        <v>290</v>
      </c>
      <c r="Y80" s="59">
        <f>SUM($V79:Y79)</f>
        <v>530</v>
      </c>
      <c r="Z80" s="59">
        <f>SUM($V79:Z79)</f>
        <v>870</v>
      </c>
      <c r="AA80" s="59">
        <f>SUM($V79:AA79)</f>
        <v>1290</v>
      </c>
      <c r="AB80" s="59">
        <f>SUM($V79:AB79)</f>
        <v>1360</v>
      </c>
      <c r="AC80" s="59">
        <f>SUM($V79:AC79)</f>
        <v>1420</v>
      </c>
      <c r="AD80" s="59">
        <f>SUM($V79:AD79)</f>
        <v>1490</v>
      </c>
      <c r="AE80" s="59">
        <f>SUM($V79:AE79)</f>
        <v>1570</v>
      </c>
      <c r="AF80" s="59">
        <f>SUM($V79:AF79)</f>
        <v>1780</v>
      </c>
      <c r="AG80" s="59">
        <f>SUM($V79:AG79)</f>
        <v>1920</v>
      </c>
    </row>
    <row r="81" spans="1:33">
      <c r="A81" s="645"/>
      <c r="B81" s="645" t="s">
        <v>236</v>
      </c>
      <c r="C81" s="645" t="s">
        <v>659</v>
      </c>
      <c r="D81" t="s">
        <v>642</v>
      </c>
      <c r="E81" s="59">
        <f ca="1">VVR!E8</f>
        <v>253.77</v>
      </c>
      <c r="F81" s="59">
        <f ca="1">VVR!F8</f>
        <v>280.25</v>
      </c>
      <c r="G81" s="59">
        <f ca="1">VVR!G8</f>
        <v>741.74</v>
      </c>
      <c r="H81" s="59">
        <f ca="1">VVR!H8</f>
        <v>1223.7349999999999</v>
      </c>
      <c r="I81" s="59">
        <f ca="1">VVR!I8</f>
        <v>1412.085</v>
      </c>
      <c r="J81" s="59">
        <f ca="1">VVR!J8</f>
        <v>2369.7449999999999</v>
      </c>
      <c r="K81" s="59">
        <f ca="1">VVR!K8</f>
        <v>949.17499999999995</v>
      </c>
      <c r="L81" s="59">
        <f ca="1">VVR!L8</f>
        <v>154.94</v>
      </c>
      <c r="M81" s="59">
        <f ca="1">VVR!M8</f>
        <v>136.88499999999999</v>
      </c>
      <c r="N81" s="59">
        <f>VVR!N8</f>
        <v>320</v>
      </c>
      <c r="O81" s="59">
        <f>VVR!O8</f>
        <v>690</v>
      </c>
      <c r="P81" s="59">
        <f>VVR!P8</f>
        <v>550</v>
      </c>
      <c r="Q81" s="59"/>
      <c r="R81" s="645"/>
      <c r="S81" s="645" t="s">
        <v>236</v>
      </c>
      <c r="T81" s="645" t="s">
        <v>659</v>
      </c>
      <c r="U81" t="s">
        <v>642</v>
      </c>
      <c r="V81" s="59">
        <f ca="1">VVR!E14</f>
        <v>66.01400000000001</v>
      </c>
      <c r="W81" s="59">
        <f ca="1">VVR!F14</f>
        <v>69.64500000000001</v>
      </c>
      <c r="X81" s="59">
        <f ca="1">VVR!G14</f>
        <v>193.32799999999997</v>
      </c>
      <c r="Y81" s="59">
        <f ca="1">VVR!H14</f>
        <v>321.85099999999989</v>
      </c>
      <c r="Z81" s="59">
        <f ca="1">VVR!I14</f>
        <v>356.62000000000012</v>
      </c>
      <c r="AA81" s="59">
        <f ca="1">VVR!J14</f>
        <v>597.05999999999995</v>
      </c>
      <c r="AB81" s="59">
        <f ca="1">VVR!K14</f>
        <v>251.19099999999992</v>
      </c>
      <c r="AC81" s="59">
        <f ca="1">VVR!L14</f>
        <v>39.004999999999995</v>
      </c>
      <c r="AD81" s="59">
        <f ca="1">VVR!M14</f>
        <v>35.728999999999985</v>
      </c>
      <c r="AE81" s="59">
        <f>VVR!N14</f>
        <v>80</v>
      </c>
      <c r="AF81" s="59">
        <f>VVR!O14</f>
        <v>210</v>
      </c>
      <c r="AG81" s="59">
        <f>VVR!P14</f>
        <v>140</v>
      </c>
    </row>
    <row r="82" spans="1:33">
      <c r="A82" s="645"/>
      <c r="B82" s="645" t="s">
        <v>236</v>
      </c>
      <c r="C82" s="645" t="s">
        <v>661</v>
      </c>
      <c r="D82" t="s">
        <v>642</v>
      </c>
      <c r="E82" s="59">
        <f ca="1">E81</f>
        <v>253.77</v>
      </c>
      <c r="F82" s="59">
        <f ca="1">SUM($E81:F81)</f>
        <v>534.02</v>
      </c>
      <c r="G82" s="59">
        <f ca="1">SUM($E81:G81)</f>
        <v>1275.76</v>
      </c>
      <c r="H82" s="59">
        <f ca="1">SUM($E81:H81)</f>
        <v>2499.4949999999999</v>
      </c>
      <c r="I82" s="59">
        <f ca="1">SUM($E81:I81)</f>
        <v>3911.58</v>
      </c>
      <c r="J82" s="59">
        <f ca="1">SUM($E81:J81)</f>
        <v>6281.3249999999998</v>
      </c>
      <c r="K82" s="59">
        <f ca="1">SUM($E81:K81)</f>
        <v>7230.5</v>
      </c>
      <c r="L82" s="59">
        <f ca="1">SUM($E81:L81)</f>
        <v>7385.44</v>
      </c>
      <c r="M82" s="59">
        <f ca="1">SUM($E81:M81)</f>
        <v>7522.3249999999998</v>
      </c>
      <c r="N82" s="59">
        <f ca="1">SUM($E81:N81)</f>
        <v>7842.3249999999998</v>
      </c>
      <c r="O82" s="59">
        <f ca="1">SUM($E81:O81)</f>
        <v>8532.3250000000007</v>
      </c>
      <c r="P82" s="59">
        <f ca="1">SUM($E81:P81)</f>
        <v>9082.3250000000007</v>
      </c>
      <c r="Q82" s="59"/>
      <c r="R82" s="645"/>
      <c r="S82" s="645" t="s">
        <v>236</v>
      </c>
      <c r="T82" s="645" t="s">
        <v>661</v>
      </c>
      <c r="U82" t="s">
        <v>642</v>
      </c>
      <c r="V82" s="59">
        <f ca="1">V81</f>
        <v>66.01400000000001</v>
      </c>
      <c r="W82" s="59">
        <f ca="1">SUM($V81:W81)</f>
        <v>135.65900000000002</v>
      </c>
      <c r="X82" s="59">
        <f ca="1">SUM($V81:X81)</f>
        <v>328.98699999999997</v>
      </c>
      <c r="Y82" s="59">
        <f ca="1">SUM($V81:Y81)</f>
        <v>650.83799999999985</v>
      </c>
      <c r="Z82" s="59">
        <f ca="1">SUM($V81:Z81)</f>
        <v>1007.458</v>
      </c>
      <c r="AA82" s="59">
        <f ca="1">SUM($V81:AA81)</f>
        <v>1604.518</v>
      </c>
      <c r="AB82" s="59">
        <f ca="1">SUM($V81:AB81)</f>
        <v>1855.7089999999998</v>
      </c>
      <c r="AC82" s="59">
        <f ca="1">SUM($V81:AC81)</f>
        <v>1894.7139999999999</v>
      </c>
      <c r="AD82" s="59">
        <f ca="1">SUM($V81:AD81)</f>
        <v>1930.443</v>
      </c>
      <c r="AE82" s="59">
        <f ca="1">SUM($V81:AE81)</f>
        <v>2010.443</v>
      </c>
      <c r="AF82" s="59">
        <f ca="1">SUM($V81:AF81)</f>
        <v>2220.4430000000002</v>
      </c>
      <c r="AG82" s="59">
        <f ca="1">SUM($V81:AG81)</f>
        <v>2360.4430000000002</v>
      </c>
    </row>
    <row r="83" spans="1:33">
      <c r="A83" s="645" t="s">
        <v>60</v>
      </c>
      <c r="B83" s="645" t="s">
        <v>657</v>
      </c>
      <c r="C83" s="645" t="s">
        <v>659</v>
      </c>
      <c r="D83" t="s">
        <v>645</v>
      </c>
      <c r="E83" s="59">
        <f>新規1!E7</f>
        <v>2130</v>
      </c>
      <c r="F83" s="59">
        <f>新規1!F7</f>
        <v>0</v>
      </c>
      <c r="G83" s="59">
        <f>新規1!G7</f>
        <v>0</v>
      </c>
      <c r="H83" s="59">
        <f>新規1!H7</f>
        <v>0</v>
      </c>
      <c r="I83" s="59">
        <f>新規1!I7</f>
        <v>0</v>
      </c>
      <c r="J83" s="59">
        <f>新規1!J7</f>
        <v>0</v>
      </c>
      <c r="K83" s="59">
        <f>新規1!K7</f>
        <v>2200</v>
      </c>
      <c r="L83" s="59">
        <f>新規1!L7</f>
        <v>0</v>
      </c>
      <c r="M83" s="59">
        <f>新規1!M7</f>
        <v>0</v>
      </c>
      <c r="N83" s="59">
        <f>新規1!N7</f>
        <v>0</v>
      </c>
      <c r="O83" s="59">
        <f>新規1!O7</f>
        <v>0</v>
      </c>
      <c r="P83" s="59">
        <f>新規1!P7</f>
        <v>2500</v>
      </c>
      <c r="Q83" s="59"/>
      <c r="R83" s="645" t="s">
        <v>60</v>
      </c>
      <c r="S83" s="645" t="s">
        <v>657</v>
      </c>
      <c r="T83" s="645" t="s">
        <v>659</v>
      </c>
      <c r="U83" t="s">
        <v>645</v>
      </c>
      <c r="V83" s="59">
        <f>新規1!E13</f>
        <v>110</v>
      </c>
      <c r="W83" s="59">
        <f>新規1!F13</f>
        <v>0</v>
      </c>
      <c r="X83" s="59">
        <f>新規1!G13</f>
        <v>0</v>
      </c>
      <c r="Y83" s="59">
        <f>新規1!H13</f>
        <v>0</v>
      </c>
      <c r="Z83" s="59">
        <f>新規1!I13</f>
        <v>0</v>
      </c>
      <c r="AA83" s="59">
        <f>新規1!J13</f>
        <v>0</v>
      </c>
      <c r="AB83" s="59">
        <f>新規1!K13</f>
        <v>120</v>
      </c>
      <c r="AC83" s="59">
        <f>新規1!L13</f>
        <v>0</v>
      </c>
      <c r="AD83" s="59">
        <f>新規1!M13</f>
        <v>0</v>
      </c>
      <c r="AE83" s="59">
        <f>新規1!N13</f>
        <v>0</v>
      </c>
      <c r="AF83" s="59">
        <f>新規1!O13</f>
        <v>0</v>
      </c>
      <c r="AG83" s="59">
        <f>新規1!P13</f>
        <v>150</v>
      </c>
    </row>
    <row r="84" spans="1:33">
      <c r="A84" s="645"/>
      <c r="B84" s="645" t="s">
        <v>657</v>
      </c>
      <c r="C84" s="645" t="s">
        <v>661</v>
      </c>
      <c r="D84" t="s">
        <v>645</v>
      </c>
      <c r="E84" s="59">
        <f>E83</f>
        <v>2130</v>
      </c>
      <c r="F84" s="59">
        <f>SUM($E83:F83)</f>
        <v>2130</v>
      </c>
      <c r="G84" s="59">
        <f>SUM($E83:G83)</f>
        <v>2130</v>
      </c>
      <c r="H84" s="59">
        <f>SUM($E83:H83)</f>
        <v>2130</v>
      </c>
      <c r="I84" s="59">
        <f>SUM($E83:I83)</f>
        <v>2130</v>
      </c>
      <c r="J84" s="59">
        <f>SUM($E83:J83)</f>
        <v>2130</v>
      </c>
      <c r="K84" s="59">
        <f>SUM($E83:K83)</f>
        <v>4330</v>
      </c>
      <c r="L84" s="59">
        <f>SUM($E83:L83)</f>
        <v>4330</v>
      </c>
      <c r="M84" s="59">
        <f>SUM($E83:M83)</f>
        <v>4330</v>
      </c>
      <c r="N84" s="59">
        <f>SUM($E83:N83)</f>
        <v>4330</v>
      </c>
      <c r="O84" s="59">
        <f>SUM($E83:O83)</f>
        <v>4330</v>
      </c>
      <c r="P84" s="59">
        <f>SUM($E83:P83)</f>
        <v>6830</v>
      </c>
      <c r="Q84" s="59"/>
      <c r="R84" s="645"/>
      <c r="S84" s="645" t="s">
        <v>657</v>
      </c>
      <c r="T84" s="645" t="s">
        <v>661</v>
      </c>
      <c r="U84" t="s">
        <v>645</v>
      </c>
      <c r="V84" s="59">
        <f>V83</f>
        <v>110</v>
      </c>
      <c r="W84" s="59">
        <f>SUM($V83:W83)</f>
        <v>110</v>
      </c>
      <c r="X84" s="59">
        <f>SUM($V83:X83)</f>
        <v>110</v>
      </c>
      <c r="Y84" s="59">
        <f>SUM($V83:Y83)</f>
        <v>110</v>
      </c>
      <c r="Z84" s="59">
        <f>SUM($V83:Z83)</f>
        <v>110</v>
      </c>
      <c r="AA84" s="59">
        <f>SUM($V83:AA83)</f>
        <v>110</v>
      </c>
      <c r="AB84" s="59">
        <f>SUM($V83:AB83)</f>
        <v>230</v>
      </c>
      <c r="AC84" s="59">
        <f>SUM($V83:AC83)</f>
        <v>230</v>
      </c>
      <c r="AD84" s="59">
        <f>SUM($V83:AD83)</f>
        <v>230</v>
      </c>
      <c r="AE84" s="59">
        <f>SUM($V83:AE83)</f>
        <v>230</v>
      </c>
      <c r="AF84" s="59">
        <f>SUM($V83:AF83)</f>
        <v>230</v>
      </c>
      <c r="AG84" s="59">
        <f>SUM($V83:AG83)</f>
        <v>380</v>
      </c>
    </row>
    <row r="85" spans="1:33">
      <c r="A85" s="645"/>
      <c r="B85" s="645" t="s">
        <v>236</v>
      </c>
      <c r="C85" s="645" t="s">
        <v>659</v>
      </c>
      <c r="D85" t="s">
        <v>645</v>
      </c>
      <c r="E85" s="59">
        <f ca="1">新規1!E8</f>
        <v>2129.89</v>
      </c>
      <c r="F85" s="59">
        <f ca="1">新規1!F8</f>
        <v>0</v>
      </c>
      <c r="G85" s="59">
        <f ca="1">新規1!G8</f>
        <v>2265.84</v>
      </c>
      <c r="H85" s="59">
        <f ca="1">新規1!H8</f>
        <v>0</v>
      </c>
      <c r="I85" s="59">
        <f ca="1">新規1!I8</f>
        <v>0</v>
      </c>
      <c r="J85" s="59">
        <f ca="1">新規1!J8</f>
        <v>0</v>
      </c>
      <c r="K85" s="59">
        <f ca="1">新規1!K8</f>
        <v>0</v>
      </c>
      <c r="L85" s="59">
        <f ca="1">新規1!L8</f>
        <v>2129.89</v>
      </c>
      <c r="M85" s="59">
        <f ca="1">新規1!M8</f>
        <v>0</v>
      </c>
      <c r="N85" s="59">
        <f ca="1">新規1!N8</f>
        <v>0</v>
      </c>
      <c r="O85" s="59">
        <f ca="1">新規1!O8</f>
        <v>0</v>
      </c>
      <c r="P85" s="59">
        <f ca="1">新規1!P8</f>
        <v>0</v>
      </c>
      <c r="Q85" s="59"/>
      <c r="R85" s="645"/>
      <c r="S85" s="645" t="s">
        <v>236</v>
      </c>
      <c r="T85" s="645" t="s">
        <v>659</v>
      </c>
      <c r="U85" t="s">
        <v>645</v>
      </c>
      <c r="V85" s="59">
        <f ca="1">新規1!E14</f>
        <v>108.46399999999994</v>
      </c>
      <c r="W85" s="59">
        <f ca="1">新規1!F14</f>
        <v>0</v>
      </c>
      <c r="X85" s="59">
        <f ca="1">新規1!G14</f>
        <v>117.24500000000035</v>
      </c>
      <c r="Y85" s="59">
        <f ca="1">新規1!H14</f>
        <v>0</v>
      </c>
      <c r="Z85" s="59">
        <f ca="1">新規1!I14</f>
        <v>0</v>
      </c>
      <c r="AA85" s="59">
        <f ca="1">新規1!J14</f>
        <v>0</v>
      </c>
      <c r="AB85" s="59">
        <f ca="1">新規1!K14</f>
        <v>0</v>
      </c>
      <c r="AC85" s="59">
        <f ca="1">新規1!L14</f>
        <v>110.53999999999996</v>
      </c>
      <c r="AD85" s="59">
        <f ca="1">新規1!M14</f>
        <v>0</v>
      </c>
      <c r="AE85" s="59">
        <f ca="1">新規1!N14</f>
        <v>0</v>
      </c>
      <c r="AF85" s="59">
        <f ca="1">新規1!O14</f>
        <v>0</v>
      </c>
      <c r="AG85" s="59">
        <f ca="1">新規1!P14</f>
        <v>0</v>
      </c>
    </row>
    <row r="86" spans="1:33">
      <c r="A86" s="645"/>
      <c r="B86" s="645" t="s">
        <v>236</v>
      </c>
      <c r="C86" s="645" t="s">
        <v>661</v>
      </c>
      <c r="D86" t="s">
        <v>645</v>
      </c>
      <c r="E86" s="59">
        <f ca="1">E85</f>
        <v>2129.89</v>
      </c>
      <c r="F86" s="59">
        <f ca="1">SUM($E85:F85)</f>
        <v>2129.89</v>
      </c>
      <c r="G86" s="59">
        <f ca="1">SUM($E85:G85)</f>
        <v>4395.7299999999996</v>
      </c>
      <c r="H86" s="59">
        <f ca="1">SUM($E85:H85)</f>
        <v>4395.7299999999996</v>
      </c>
      <c r="I86" s="59">
        <f ca="1">SUM($E85:I85)</f>
        <v>4395.7299999999996</v>
      </c>
      <c r="J86" s="59">
        <f ca="1">SUM($E85:J85)</f>
        <v>4395.7299999999996</v>
      </c>
      <c r="K86" s="59">
        <f ca="1">SUM($E85:K85)</f>
        <v>4395.7299999999996</v>
      </c>
      <c r="L86" s="59">
        <f ca="1">SUM($E85:L85)</f>
        <v>6525.619999999999</v>
      </c>
      <c r="M86" s="59">
        <f ca="1">SUM($E85:M85)</f>
        <v>6525.619999999999</v>
      </c>
      <c r="N86" s="59">
        <f ca="1">SUM($E85:N85)</f>
        <v>6525.619999999999</v>
      </c>
      <c r="O86" s="59">
        <f ca="1">SUM($E85:O85)</f>
        <v>6525.619999999999</v>
      </c>
      <c r="P86" s="59">
        <f ca="1">SUM($E85:P85)</f>
        <v>6525.619999999999</v>
      </c>
      <c r="Q86" s="59"/>
      <c r="R86" s="645"/>
      <c r="S86" s="645" t="s">
        <v>236</v>
      </c>
      <c r="T86" s="645" t="s">
        <v>661</v>
      </c>
      <c r="U86" t="s">
        <v>645</v>
      </c>
      <c r="V86" s="59">
        <f ca="1">V85</f>
        <v>108.46399999999994</v>
      </c>
      <c r="W86" s="59">
        <f ca="1">SUM($V85:W85)</f>
        <v>108.46399999999994</v>
      </c>
      <c r="X86" s="59">
        <f ca="1">SUM($V85:X85)</f>
        <v>225.70900000000029</v>
      </c>
      <c r="Y86" s="59">
        <f ca="1">SUM($V85:Y85)</f>
        <v>225.70900000000029</v>
      </c>
      <c r="Z86" s="59">
        <f ca="1">SUM($V85:Z85)</f>
        <v>225.70900000000029</v>
      </c>
      <c r="AA86" s="59">
        <f ca="1">SUM($V85:AA85)</f>
        <v>225.70900000000029</v>
      </c>
      <c r="AB86" s="59">
        <f ca="1">SUM($V85:AB85)</f>
        <v>225.70900000000029</v>
      </c>
      <c r="AC86" s="59">
        <f ca="1">SUM($V85:AC85)</f>
        <v>336.24900000000025</v>
      </c>
      <c r="AD86" s="59">
        <f ca="1">SUM($V85:AD85)</f>
        <v>336.24900000000025</v>
      </c>
      <c r="AE86" s="59">
        <f ca="1">SUM($V85:AE85)</f>
        <v>336.24900000000025</v>
      </c>
      <c r="AF86" s="59">
        <f ca="1">SUM($V85:AF85)</f>
        <v>336.24900000000025</v>
      </c>
      <c r="AG86" s="59">
        <f ca="1">SUM($V85:AG85)</f>
        <v>336.24900000000025</v>
      </c>
    </row>
    <row r="87" spans="1:33">
      <c r="A87" s="645" t="s">
        <v>60</v>
      </c>
      <c r="B87" s="645" t="s">
        <v>657</v>
      </c>
      <c r="C87" s="645" t="s">
        <v>659</v>
      </c>
      <c r="D87" t="s">
        <v>646</v>
      </c>
      <c r="E87" s="59">
        <f>新規1!E17</f>
        <v>833.33333333333337</v>
      </c>
      <c r="F87" s="59">
        <f>新規1!F17</f>
        <v>833.33333333333337</v>
      </c>
      <c r="G87" s="59">
        <f>新規1!G17</f>
        <v>833.33333333333337</v>
      </c>
      <c r="H87" s="59">
        <f>新規1!H17</f>
        <v>833.33333333333337</v>
      </c>
      <c r="I87" s="59">
        <f>新規1!I17</f>
        <v>833.33333333333337</v>
      </c>
      <c r="J87" s="59">
        <f>新規1!J17</f>
        <v>833.33333333333337</v>
      </c>
      <c r="K87" s="59">
        <f>新規1!K17</f>
        <v>833.33333333333337</v>
      </c>
      <c r="L87" s="59">
        <f>新規1!L17</f>
        <v>833.33333333333337</v>
      </c>
      <c r="M87" s="59">
        <f>新規1!M17</f>
        <v>833.33333333333337</v>
      </c>
      <c r="N87" s="59">
        <f>新規1!N17</f>
        <v>833.33333333333337</v>
      </c>
      <c r="O87" s="59">
        <f>新規1!O17</f>
        <v>833.33333333333337</v>
      </c>
      <c r="P87" s="59">
        <f>新規1!P17</f>
        <v>833.33333333333337</v>
      </c>
      <c r="Q87" s="59"/>
      <c r="R87" s="645" t="s">
        <v>60</v>
      </c>
      <c r="S87" s="645" t="s">
        <v>657</v>
      </c>
      <c r="T87" s="645" t="s">
        <v>659</v>
      </c>
      <c r="U87" t="s">
        <v>646</v>
      </c>
      <c r="V87" s="59">
        <f>新規1!E23</f>
        <v>100</v>
      </c>
      <c r="W87" s="59">
        <f>新規1!F23</f>
        <v>100</v>
      </c>
      <c r="X87" s="59">
        <f>新規1!G23</f>
        <v>100</v>
      </c>
      <c r="Y87" s="59">
        <f>新規1!H23</f>
        <v>100</v>
      </c>
      <c r="Z87" s="59">
        <f>新規1!I23</f>
        <v>100</v>
      </c>
      <c r="AA87" s="59">
        <f>新規1!J23</f>
        <v>100</v>
      </c>
      <c r="AB87" s="59">
        <f>新規1!K23</f>
        <v>100</v>
      </c>
      <c r="AC87" s="59">
        <f>新規1!L23</f>
        <v>100</v>
      </c>
      <c r="AD87" s="59">
        <f>新規1!M23</f>
        <v>100</v>
      </c>
      <c r="AE87" s="59">
        <f>新規1!N23</f>
        <v>100</v>
      </c>
      <c r="AF87" s="59">
        <f>新規1!O23</f>
        <v>100</v>
      </c>
      <c r="AG87" s="59">
        <f>新規1!P23</f>
        <v>100</v>
      </c>
    </row>
    <row r="88" spans="1:33">
      <c r="A88" s="645"/>
      <c r="B88" s="645" t="s">
        <v>657</v>
      </c>
      <c r="C88" s="645" t="s">
        <v>661</v>
      </c>
      <c r="D88" t="s">
        <v>646</v>
      </c>
      <c r="E88" s="59">
        <f>E87</f>
        <v>833.33333333333337</v>
      </c>
      <c r="F88" s="59">
        <f>SUM($E87:F87)</f>
        <v>1666.6666666666667</v>
      </c>
      <c r="G88" s="59">
        <f>SUM($E87:G87)</f>
        <v>2500</v>
      </c>
      <c r="H88" s="59">
        <f>SUM($E87:H87)</f>
        <v>3333.3333333333335</v>
      </c>
      <c r="I88" s="59">
        <f>SUM($E87:I87)</f>
        <v>4166.666666666667</v>
      </c>
      <c r="J88" s="59">
        <f>SUM($E87:J87)</f>
        <v>5000</v>
      </c>
      <c r="K88" s="59">
        <f>SUM($E87:K87)</f>
        <v>5833.333333333333</v>
      </c>
      <c r="L88" s="59">
        <f>SUM($E87:L87)</f>
        <v>6666.6666666666661</v>
      </c>
      <c r="M88" s="59">
        <f>SUM($E87:M87)</f>
        <v>7499.9999999999991</v>
      </c>
      <c r="N88" s="59">
        <f>SUM($E87:N87)</f>
        <v>8333.3333333333321</v>
      </c>
      <c r="O88" s="59">
        <f>SUM($E87:O87)</f>
        <v>9166.6666666666661</v>
      </c>
      <c r="P88" s="59">
        <f>SUM($E87:P87)</f>
        <v>10000</v>
      </c>
      <c r="Q88" s="59"/>
      <c r="R88" s="645"/>
      <c r="S88" s="645" t="s">
        <v>657</v>
      </c>
      <c r="T88" s="645" t="s">
        <v>661</v>
      </c>
      <c r="U88" t="s">
        <v>646</v>
      </c>
      <c r="V88" s="59">
        <f>V87</f>
        <v>100</v>
      </c>
      <c r="W88" s="59">
        <f>SUM($V87:W87)</f>
        <v>200</v>
      </c>
      <c r="X88" s="59">
        <f>SUM($V87:X87)</f>
        <v>300</v>
      </c>
      <c r="Y88" s="59">
        <f>SUM($V87:Y87)</f>
        <v>400</v>
      </c>
      <c r="Z88" s="59">
        <f>SUM($V87:Z87)</f>
        <v>500</v>
      </c>
      <c r="AA88" s="59">
        <f>SUM($V87:AA87)</f>
        <v>600</v>
      </c>
      <c r="AB88" s="59">
        <f>SUM($V87:AB87)</f>
        <v>700</v>
      </c>
      <c r="AC88" s="59">
        <f>SUM($V87:AC87)</f>
        <v>800</v>
      </c>
      <c r="AD88" s="59">
        <f>SUM($V87:AD87)</f>
        <v>900</v>
      </c>
      <c r="AE88" s="59">
        <f>SUM($V87:AE87)</f>
        <v>1000</v>
      </c>
      <c r="AF88" s="59">
        <f>SUM($V87:AF87)</f>
        <v>1100</v>
      </c>
      <c r="AG88" s="59">
        <f>SUM($V87:AG87)</f>
        <v>1200</v>
      </c>
    </row>
    <row r="89" spans="1:33">
      <c r="A89" s="645"/>
      <c r="B89" s="645" t="s">
        <v>236</v>
      </c>
      <c r="C89" s="645" t="s">
        <v>659</v>
      </c>
      <c r="D89" t="s">
        <v>646</v>
      </c>
      <c r="E89" s="59">
        <f ca="1">新規1!E18</f>
        <v>19.827184000000003</v>
      </c>
      <c r="F89" s="59">
        <f ca="1">新規1!F18</f>
        <v>0</v>
      </c>
      <c r="G89" s="59">
        <f ca="1">新規1!G18</f>
        <v>0</v>
      </c>
      <c r="H89" s="59">
        <f ca="1">新規1!H18</f>
        <v>0</v>
      </c>
      <c r="I89" s="59">
        <f ca="1">新規1!I18</f>
        <v>0</v>
      </c>
      <c r="J89" s="59">
        <f ca="1">新規1!J18</f>
        <v>0</v>
      </c>
      <c r="K89" s="59">
        <f ca="1">新規1!K18</f>
        <v>0</v>
      </c>
      <c r="L89" s="59">
        <f ca="1">新規1!L18</f>
        <v>0</v>
      </c>
      <c r="M89" s="59">
        <f ca="1">新規1!M18</f>
        <v>0</v>
      </c>
      <c r="N89" s="59">
        <f ca="1">新規1!N18</f>
        <v>0</v>
      </c>
      <c r="O89" s="59">
        <f ca="1">新規1!O18</f>
        <v>0</v>
      </c>
      <c r="P89" s="59">
        <f ca="1">新規1!P18</f>
        <v>0</v>
      </c>
      <c r="Q89" s="59"/>
      <c r="R89" s="645"/>
      <c r="S89" s="645" t="s">
        <v>236</v>
      </c>
      <c r="T89" s="645" t="s">
        <v>659</v>
      </c>
      <c r="U89" t="s">
        <v>646</v>
      </c>
      <c r="V89" s="59">
        <f ca="1">新規1!E24</f>
        <v>3.8271840000000026</v>
      </c>
      <c r="W89" s="59">
        <f ca="1">新規1!F24</f>
        <v>0</v>
      </c>
      <c r="X89" s="59">
        <f ca="1">新規1!G24</f>
        <v>0</v>
      </c>
      <c r="Y89" s="59">
        <f ca="1">新規1!H24</f>
        <v>0</v>
      </c>
      <c r="Z89" s="59">
        <f ca="1">新規1!I24</f>
        <v>0</v>
      </c>
      <c r="AA89" s="59">
        <f ca="1">新規1!J24</f>
        <v>0</v>
      </c>
      <c r="AB89" s="59">
        <f ca="1">新規1!K24</f>
        <v>0</v>
      </c>
      <c r="AC89" s="59">
        <f ca="1">新規1!L24</f>
        <v>0</v>
      </c>
      <c r="AD89" s="59">
        <f ca="1">新規1!M24</f>
        <v>0</v>
      </c>
      <c r="AE89" s="59">
        <f ca="1">新規1!N24</f>
        <v>0</v>
      </c>
      <c r="AF89" s="59">
        <f ca="1">新規1!O24</f>
        <v>0</v>
      </c>
      <c r="AG89" s="59">
        <f ca="1">新規1!P24</f>
        <v>0</v>
      </c>
    </row>
    <row r="90" spans="1:33">
      <c r="A90" s="645"/>
      <c r="B90" s="645" t="s">
        <v>236</v>
      </c>
      <c r="C90" s="645" t="s">
        <v>661</v>
      </c>
      <c r="D90" t="s">
        <v>646</v>
      </c>
      <c r="E90" s="59">
        <f ca="1">E89</f>
        <v>19.827184000000003</v>
      </c>
      <c r="F90" s="59">
        <f ca="1">SUM($E89:F89)</f>
        <v>19.827184000000003</v>
      </c>
      <c r="G90" s="59">
        <f ca="1">SUM($E89:G89)</f>
        <v>19.827184000000003</v>
      </c>
      <c r="H90" s="59">
        <f ca="1">SUM($E89:H89)</f>
        <v>19.827184000000003</v>
      </c>
      <c r="I90" s="59">
        <f ca="1">SUM($E89:I89)</f>
        <v>19.827184000000003</v>
      </c>
      <c r="J90" s="59">
        <f ca="1">SUM($E89:J89)</f>
        <v>19.827184000000003</v>
      </c>
      <c r="K90" s="59">
        <f ca="1">SUM($E89:K89)</f>
        <v>19.827184000000003</v>
      </c>
      <c r="L90" s="59">
        <f ca="1">SUM($E89:L89)</f>
        <v>19.827184000000003</v>
      </c>
      <c r="M90" s="59">
        <f ca="1">SUM($E89:M89)</f>
        <v>19.827184000000003</v>
      </c>
      <c r="N90" s="59">
        <f ca="1">SUM($E89:N89)</f>
        <v>19.827184000000003</v>
      </c>
      <c r="O90" s="59">
        <f ca="1">SUM($E89:O89)</f>
        <v>19.827184000000003</v>
      </c>
      <c r="P90" s="59">
        <f ca="1">SUM($E89:P89)</f>
        <v>19.827184000000003</v>
      </c>
      <c r="Q90" s="59"/>
      <c r="R90" s="645"/>
      <c r="S90" s="645" t="s">
        <v>236</v>
      </c>
      <c r="T90" s="645" t="s">
        <v>661</v>
      </c>
      <c r="U90" t="s">
        <v>646</v>
      </c>
      <c r="V90" s="59">
        <f ca="1">V89</f>
        <v>3.8271840000000026</v>
      </c>
      <c r="W90" s="59">
        <f ca="1">SUM($V89:W89)</f>
        <v>3.8271840000000026</v>
      </c>
      <c r="X90" s="59">
        <f ca="1">SUM($V89:X89)</f>
        <v>3.8271840000000026</v>
      </c>
      <c r="Y90" s="59">
        <f ca="1">SUM($V89:Y89)</f>
        <v>3.8271840000000026</v>
      </c>
      <c r="Z90" s="59">
        <f ca="1">SUM($V89:Z89)</f>
        <v>3.8271840000000026</v>
      </c>
      <c r="AA90" s="59">
        <f ca="1">SUM($V89:AA89)</f>
        <v>3.8271840000000026</v>
      </c>
      <c r="AB90" s="59">
        <f ca="1">SUM($V89:AB89)</f>
        <v>3.8271840000000026</v>
      </c>
      <c r="AC90" s="59">
        <f ca="1">SUM($V89:AC89)</f>
        <v>3.8271840000000026</v>
      </c>
      <c r="AD90" s="59">
        <f ca="1">SUM($V89:AD89)</f>
        <v>3.8271840000000026</v>
      </c>
      <c r="AE90" s="59">
        <f ca="1">SUM($V89:AE89)</f>
        <v>3.8271840000000026</v>
      </c>
      <c r="AF90" s="59">
        <f ca="1">SUM($V89:AF89)</f>
        <v>3.8271840000000026</v>
      </c>
      <c r="AG90" s="59">
        <f ca="1">SUM($V89:AG89)</f>
        <v>3.8271840000000026</v>
      </c>
    </row>
    <row r="91" spans="1:33">
      <c r="A91" s="645" t="s">
        <v>60</v>
      </c>
      <c r="B91" s="645" t="s">
        <v>657</v>
      </c>
      <c r="C91" s="645" t="s">
        <v>659</v>
      </c>
      <c r="D91" t="s">
        <v>647</v>
      </c>
      <c r="E91" s="59">
        <f>新規1!E27</f>
        <v>0</v>
      </c>
      <c r="F91" s="59">
        <f>新規1!F27</f>
        <v>0</v>
      </c>
      <c r="G91" s="59">
        <f>新規1!G27</f>
        <v>0</v>
      </c>
      <c r="H91" s="59">
        <f>新規1!H27</f>
        <v>2000</v>
      </c>
      <c r="I91" s="59">
        <f>新規1!I27</f>
        <v>0</v>
      </c>
      <c r="J91" s="59">
        <f>新規1!J27</f>
        <v>2000</v>
      </c>
      <c r="K91" s="59">
        <f>新規1!K27</f>
        <v>0</v>
      </c>
      <c r="L91" s="59">
        <f>新規1!L27</f>
        <v>2000</v>
      </c>
      <c r="M91" s="59">
        <f>新規1!M27</f>
        <v>0</v>
      </c>
      <c r="N91" s="59">
        <f>新規1!N27</f>
        <v>2000</v>
      </c>
      <c r="O91" s="59">
        <f>新規1!O27</f>
        <v>0</v>
      </c>
      <c r="P91" s="59">
        <f>新規1!P27</f>
        <v>2000</v>
      </c>
      <c r="Q91" s="59"/>
      <c r="R91" s="645" t="s">
        <v>60</v>
      </c>
      <c r="S91" s="645" t="s">
        <v>657</v>
      </c>
      <c r="T91" s="645" t="s">
        <v>659</v>
      </c>
      <c r="U91" t="s">
        <v>647</v>
      </c>
      <c r="V91" s="59">
        <f>新規1!E33</f>
        <v>0</v>
      </c>
      <c r="W91" s="59">
        <f>新規1!F33</f>
        <v>0</v>
      </c>
      <c r="X91" s="59">
        <f>新規1!G33</f>
        <v>0</v>
      </c>
      <c r="Y91" s="59">
        <f>新規1!H33</f>
        <v>100</v>
      </c>
      <c r="Z91" s="59">
        <f>新規1!I33</f>
        <v>0</v>
      </c>
      <c r="AA91" s="59">
        <f>新規1!J33</f>
        <v>100</v>
      </c>
      <c r="AB91" s="59">
        <f>新規1!K33</f>
        <v>0</v>
      </c>
      <c r="AC91" s="59">
        <f>新規1!L33</f>
        <v>100</v>
      </c>
      <c r="AD91" s="59">
        <f>新規1!M33</f>
        <v>0</v>
      </c>
      <c r="AE91" s="59">
        <f>新規1!N33</f>
        <v>100</v>
      </c>
      <c r="AF91" s="59">
        <f>新規1!O33</f>
        <v>0</v>
      </c>
      <c r="AG91" s="59">
        <f>新規1!P33</f>
        <v>100</v>
      </c>
    </row>
    <row r="92" spans="1:33">
      <c r="A92" s="645"/>
      <c r="B92" s="645" t="s">
        <v>657</v>
      </c>
      <c r="C92" s="645" t="s">
        <v>661</v>
      </c>
      <c r="D92" t="s">
        <v>647</v>
      </c>
      <c r="E92" s="59">
        <f>E91</f>
        <v>0</v>
      </c>
      <c r="F92" s="59">
        <f>SUM($E91:F91)</f>
        <v>0</v>
      </c>
      <c r="G92" s="59">
        <f>SUM($E91:G91)</f>
        <v>0</v>
      </c>
      <c r="H92" s="59">
        <f>SUM($E91:H91)</f>
        <v>2000</v>
      </c>
      <c r="I92" s="59">
        <f>SUM($E91:I91)</f>
        <v>2000</v>
      </c>
      <c r="J92" s="59">
        <f>SUM($E91:J91)</f>
        <v>4000</v>
      </c>
      <c r="K92" s="59">
        <f>SUM($E91:K91)</f>
        <v>4000</v>
      </c>
      <c r="L92" s="59">
        <f>SUM($E91:L91)</f>
        <v>6000</v>
      </c>
      <c r="M92" s="59">
        <f>SUM($E91:M91)</f>
        <v>6000</v>
      </c>
      <c r="N92" s="59">
        <f>SUM($E91:N91)</f>
        <v>8000</v>
      </c>
      <c r="O92" s="59">
        <f>SUM($E91:O91)</f>
        <v>8000</v>
      </c>
      <c r="P92" s="59">
        <f>SUM($E91:P91)</f>
        <v>10000</v>
      </c>
      <c r="Q92" s="59"/>
      <c r="R92" s="645"/>
      <c r="S92" s="645" t="s">
        <v>657</v>
      </c>
      <c r="T92" s="645" t="s">
        <v>661</v>
      </c>
      <c r="U92" t="s">
        <v>647</v>
      </c>
      <c r="V92" s="59">
        <f>V91</f>
        <v>0</v>
      </c>
      <c r="W92" s="59">
        <f>SUM($V91:W91)</f>
        <v>0</v>
      </c>
      <c r="X92" s="59">
        <f>SUM($V91:X91)</f>
        <v>0</v>
      </c>
      <c r="Y92" s="59">
        <f>SUM($V91:Y91)</f>
        <v>100</v>
      </c>
      <c r="Z92" s="59">
        <f>SUM($V91:Z91)</f>
        <v>100</v>
      </c>
      <c r="AA92" s="59">
        <f>SUM($V91:AA91)</f>
        <v>200</v>
      </c>
      <c r="AB92" s="59">
        <f>SUM($V91:AB91)</f>
        <v>200</v>
      </c>
      <c r="AC92" s="59">
        <f>SUM($V91:AC91)</f>
        <v>300</v>
      </c>
      <c r="AD92" s="59">
        <f>SUM($V91:AD91)</f>
        <v>300</v>
      </c>
      <c r="AE92" s="59">
        <f>SUM($V91:AE91)</f>
        <v>400</v>
      </c>
      <c r="AF92" s="59">
        <f>SUM($V91:AF91)</f>
        <v>400</v>
      </c>
      <c r="AG92" s="59">
        <f>SUM($V91:AG91)</f>
        <v>500</v>
      </c>
    </row>
    <row r="93" spans="1:33">
      <c r="A93" s="645"/>
      <c r="B93" s="645" t="s">
        <v>236</v>
      </c>
      <c r="C93" s="645" t="s">
        <v>659</v>
      </c>
      <c r="D93" t="s">
        <v>647</v>
      </c>
      <c r="E93" s="59">
        <f>新規1!E28</f>
        <v>0</v>
      </c>
      <c r="F93" s="59">
        <f>新規1!F28</f>
        <v>0</v>
      </c>
      <c r="G93" s="59">
        <f>新規1!G28</f>
        <v>0</v>
      </c>
      <c r="H93" s="59">
        <f>新規1!H28</f>
        <v>0</v>
      </c>
      <c r="I93" s="59">
        <f>新規1!I28</f>
        <v>0</v>
      </c>
      <c r="J93" s="59">
        <f>新規1!J28</f>
        <v>0</v>
      </c>
      <c r="K93" s="59">
        <f>新規1!K28</f>
        <v>0</v>
      </c>
      <c r="L93" s="59">
        <f>新規1!L28</f>
        <v>0</v>
      </c>
      <c r="M93" s="59">
        <f>新規1!M28</f>
        <v>0</v>
      </c>
      <c r="N93" s="59">
        <f>新規1!N28</f>
        <v>0</v>
      </c>
      <c r="O93" s="59">
        <f>新規1!O28</f>
        <v>0</v>
      </c>
      <c r="P93" s="59">
        <f>新規1!P28</f>
        <v>0</v>
      </c>
      <c r="Q93" s="59"/>
      <c r="R93" s="645"/>
      <c r="S93" s="645" t="s">
        <v>236</v>
      </c>
      <c r="T93" s="645" t="s">
        <v>659</v>
      </c>
      <c r="U93" t="s">
        <v>647</v>
      </c>
      <c r="V93" s="59">
        <f>新規1!E34</f>
        <v>0</v>
      </c>
      <c r="W93" s="59">
        <f>新規1!F34</f>
        <v>0</v>
      </c>
      <c r="X93" s="59">
        <f>新規1!G34</f>
        <v>0</v>
      </c>
      <c r="Y93" s="59">
        <f>新規1!H34</f>
        <v>0</v>
      </c>
      <c r="Z93" s="59">
        <f>新規1!I34</f>
        <v>0</v>
      </c>
      <c r="AA93" s="59">
        <f>新規1!J34</f>
        <v>0</v>
      </c>
      <c r="AB93" s="59">
        <f>新規1!K34</f>
        <v>0</v>
      </c>
      <c r="AC93" s="59">
        <f>新規1!L34</f>
        <v>0</v>
      </c>
      <c r="AD93" s="59">
        <f>新規1!M34</f>
        <v>0</v>
      </c>
      <c r="AE93" s="59">
        <f>新規1!N34</f>
        <v>0</v>
      </c>
      <c r="AF93" s="59">
        <f>新規1!O34</f>
        <v>0</v>
      </c>
      <c r="AG93" s="59">
        <f>新規1!P34</f>
        <v>0</v>
      </c>
    </row>
    <row r="94" spans="1:33">
      <c r="A94" s="645"/>
      <c r="B94" s="645" t="s">
        <v>236</v>
      </c>
      <c r="C94" s="645" t="s">
        <v>661</v>
      </c>
      <c r="D94" t="s">
        <v>647</v>
      </c>
      <c r="E94" s="59">
        <f>E93</f>
        <v>0</v>
      </c>
      <c r="F94" s="59">
        <f>SUM($E93:F93)</f>
        <v>0</v>
      </c>
      <c r="G94" s="59">
        <f>SUM($E93:G93)</f>
        <v>0</v>
      </c>
      <c r="H94" s="59">
        <f>SUM($E93:H93)</f>
        <v>0</v>
      </c>
      <c r="I94" s="59">
        <f>SUM($E93:I93)</f>
        <v>0</v>
      </c>
      <c r="J94" s="59">
        <f>SUM($E93:J93)</f>
        <v>0</v>
      </c>
      <c r="K94" s="59">
        <f>SUM($E93:K93)</f>
        <v>0</v>
      </c>
      <c r="L94" s="59">
        <f>SUM($E93:L93)</f>
        <v>0</v>
      </c>
      <c r="M94" s="59">
        <f>SUM($E93:M93)</f>
        <v>0</v>
      </c>
      <c r="N94" s="59">
        <f>SUM($E93:N93)</f>
        <v>0</v>
      </c>
      <c r="O94" s="59">
        <f>SUM($E93:O93)</f>
        <v>0</v>
      </c>
      <c r="P94" s="59">
        <f>SUM($E93:P93)</f>
        <v>0</v>
      </c>
      <c r="Q94" s="59"/>
      <c r="R94" s="645"/>
      <c r="S94" s="645" t="s">
        <v>236</v>
      </c>
      <c r="T94" s="645" t="s">
        <v>661</v>
      </c>
      <c r="U94" t="s">
        <v>647</v>
      </c>
      <c r="V94" s="59">
        <f>V93</f>
        <v>0</v>
      </c>
      <c r="W94" s="59">
        <f>SUM($V93:W93)</f>
        <v>0</v>
      </c>
      <c r="X94" s="59">
        <f>SUM($V93:X93)</f>
        <v>0</v>
      </c>
      <c r="Y94" s="59">
        <f>SUM($V93:Y93)</f>
        <v>0</v>
      </c>
      <c r="Z94" s="59">
        <f>SUM($V93:Z93)</f>
        <v>0</v>
      </c>
      <c r="AA94" s="59">
        <f>SUM($V93:AA93)</f>
        <v>0</v>
      </c>
      <c r="AB94" s="59">
        <f>SUM($V93:AB93)</f>
        <v>0</v>
      </c>
      <c r="AC94" s="59">
        <f>SUM($V93:AC93)</f>
        <v>0</v>
      </c>
      <c r="AD94" s="59">
        <f>SUM($V93:AD93)</f>
        <v>0</v>
      </c>
      <c r="AE94" s="59">
        <f>SUM($V93:AE93)</f>
        <v>0</v>
      </c>
      <c r="AF94" s="59">
        <f>SUM($V93:AF93)</f>
        <v>0</v>
      </c>
      <c r="AG94" s="59">
        <f>SUM($V93:AG93)</f>
        <v>0</v>
      </c>
    </row>
    <row r="95" spans="1:33">
      <c r="A95" s="645" t="s">
        <v>60</v>
      </c>
      <c r="B95" s="645" t="s">
        <v>657</v>
      </c>
      <c r="C95" s="645" t="s">
        <v>659</v>
      </c>
      <c r="D95" t="s">
        <v>650</v>
      </c>
      <c r="E95" s="59">
        <f>新規2!E7</f>
        <v>0</v>
      </c>
      <c r="F95" s="59">
        <f>新規2!F7</f>
        <v>0</v>
      </c>
      <c r="G95" s="59">
        <f>新規2!G7</f>
        <v>0</v>
      </c>
      <c r="H95" s="59">
        <f>新規2!H7</f>
        <v>0</v>
      </c>
      <c r="I95" s="59">
        <f>新規2!I7</f>
        <v>0</v>
      </c>
      <c r="J95" s="59">
        <f>新規2!J7</f>
        <v>0</v>
      </c>
      <c r="K95" s="59">
        <f>新規2!K7</f>
        <v>0</v>
      </c>
      <c r="L95" s="59">
        <f>新規2!L7</f>
        <v>0</v>
      </c>
      <c r="M95" s="59">
        <f>新規2!M7</f>
        <v>0</v>
      </c>
      <c r="N95" s="59">
        <f>新規2!N7</f>
        <v>0</v>
      </c>
      <c r="O95" s="59">
        <f>新規2!O7</f>
        <v>0</v>
      </c>
      <c r="P95" s="59">
        <f>新規2!P7</f>
        <v>21700</v>
      </c>
      <c r="Q95" s="59"/>
      <c r="R95" s="645" t="s">
        <v>60</v>
      </c>
      <c r="S95" s="645" t="s">
        <v>657</v>
      </c>
      <c r="T95" s="645" t="s">
        <v>659</v>
      </c>
      <c r="U95" t="s">
        <v>650</v>
      </c>
      <c r="V95" s="59">
        <f>新規2!E13</f>
        <v>0</v>
      </c>
      <c r="W95" s="59">
        <f>新規2!F13</f>
        <v>0</v>
      </c>
      <c r="X95" s="59">
        <f>新規2!G13</f>
        <v>0</v>
      </c>
      <c r="Y95" s="59">
        <f>新規2!H13</f>
        <v>0</v>
      </c>
      <c r="Z95" s="59">
        <f>新規2!I13</f>
        <v>0</v>
      </c>
      <c r="AA95" s="59">
        <f>新規2!J13</f>
        <v>0</v>
      </c>
      <c r="AB95" s="59">
        <f>新規2!K13</f>
        <v>0</v>
      </c>
      <c r="AC95" s="59">
        <f>新規2!L13</f>
        <v>0</v>
      </c>
      <c r="AD95" s="59">
        <f>新規2!M13</f>
        <v>0</v>
      </c>
      <c r="AE95" s="59">
        <f>新規2!N13</f>
        <v>0</v>
      </c>
      <c r="AF95" s="59">
        <f>新規2!O13</f>
        <v>0</v>
      </c>
      <c r="AG95" s="59">
        <f>新規2!P13</f>
        <v>6200</v>
      </c>
    </row>
    <row r="96" spans="1:33">
      <c r="A96" s="645"/>
      <c r="B96" s="645" t="s">
        <v>657</v>
      </c>
      <c r="C96" s="645" t="s">
        <v>661</v>
      </c>
      <c r="D96" t="s">
        <v>650</v>
      </c>
      <c r="E96" s="59">
        <f>E95</f>
        <v>0</v>
      </c>
      <c r="F96" s="59">
        <f>SUM($E95:F95)</f>
        <v>0</v>
      </c>
      <c r="G96" s="59">
        <f>SUM($E95:G95)</f>
        <v>0</v>
      </c>
      <c r="H96" s="59">
        <f>SUM($E95:H95)</f>
        <v>0</v>
      </c>
      <c r="I96" s="59">
        <f>SUM($E95:I95)</f>
        <v>0</v>
      </c>
      <c r="J96" s="59">
        <f>SUM($E95:J95)</f>
        <v>0</v>
      </c>
      <c r="K96" s="59">
        <f>SUM($E95:K95)</f>
        <v>0</v>
      </c>
      <c r="L96" s="59">
        <f>SUM($E95:L95)</f>
        <v>0</v>
      </c>
      <c r="M96" s="59">
        <f>SUM($E95:M95)</f>
        <v>0</v>
      </c>
      <c r="N96" s="59">
        <f>SUM($E95:N95)</f>
        <v>0</v>
      </c>
      <c r="O96" s="59">
        <f>SUM($E95:O95)</f>
        <v>0</v>
      </c>
      <c r="P96" s="59">
        <f>SUM($E95:P95)</f>
        <v>21700</v>
      </c>
      <c r="Q96" s="59"/>
      <c r="R96" s="645"/>
      <c r="S96" s="645" t="s">
        <v>657</v>
      </c>
      <c r="T96" s="645" t="s">
        <v>661</v>
      </c>
      <c r="U96" t="s">
        <v>650</v>
      </c>
      <c r="V96" s="59">
        <f>V95</f>
        <v>0</v>
      </c>
      <c r="W96" s="59">
        <f>SUM($V95:W95)</f>
        <v>0</v>
      </c>
      <c r="X96" s="59">
        <f>SUM($V95:X95)</f>
        <v>0</v>
      </c>
      <c r="Y96" s="59">
        <f>SUM($V95:Y95)</f>
        <v>0</v>
      </c>
      <c r="Z96" s="59">
        <f>SUM($V95:Z95)</f>
        <v>0</v>
      </c>
      <c r="AA96" s="59">
        <f>SUM($V95:AA95)</f>
        <v>0</v>
      </c>
      <c r="AB96" s="59">
        <f>SUM($V95:AB95)</f>
        <v>0</v>
      </c>
      <c r="AC96" s="59">
        <f>SUM($V95:AC95)</f>
        <v>0</v>
      </c>
      <c r="AD96" s="59">
        <f>SUM($V95:AD95)</f>
        <v>0</v>
      </c>
      <c r="AE96" s="59">
        <f>SUM($V95:AE95)</f>
        <v>0</v>
      </c>
      <c r="AF96" s="59">
        <f>SUM($V95:AF95)</f>
        <v>0</v>
      </c>
      <c r="AG96" s="59">
        <f>SUM($V95:AG95)</f>
        <v>6200</v>
      </c>
    </row>
    <row r="97" spans="1:33">
      <c r="A97" s="645"/>
      <c r="B97" s="645" t="s">
        <v>236</v>
      </c>
      <c r="C97" s="645" t="s">
        <v>659</v>
      </c>
      <c r="D97" t="s">
        <v>650</v>
      </c>
      <c r="E97" s="59">
        <f ca="1">新規2!E8</f>
        <v>0</v>
      </c>
      <c r="F97" s="59">
        <f ca="1">新規2!F8</f>
        <v>0</v>
      </c>
      <c r="G97" s="59">
        <f ca="1">新規2!G8</f>
        <v>0</v>
      </c>
      <c r="H97" s="59">
        <f ca="1">新規2!H8</f>
        <v>0</v>
      </c>
      <c r="I97" s="59">
        <f ca="1">新規2!I8</f>
        <v>0</v>
      </c>
      <c r="J97" s="59">
        <f ca="1">新規2!J8</f>
        <v>0</v>
      </c>
      <c r="K97" s="59">
        <f ca="1">新規2!K8</f>
        <v>0</v>
      </c>
      <c r="L97" s="59">
        <f ca="1">新規2!L8</f>
        <v>0</v>
      </c>
      <c r="M97" s="59">
        <f ca="1">新規2!M8</f>
        <v>0</v>
      </c>
      <c r="N97" s="59">
        <f ca="1">新規2!N8</f>
        <v>0</v>
      </c>
      <c r="O97" s="59">
        <f ca="1">新規2!O8</f>
        <v>0</v>
      </c>
      <c r="P97" s="59">
        <f ca="1">新規2!P8</f>
        <v>0</v>
      </c>
      <c r="Q97" s="59"/>
      <c r="R97" s="645"/>
      <c r="S97" s="645" t="s">
        <v>236</v>
      </c>
      <c r="T97" s="645" t="s">
        <v>659</v>
      </c>
      <c r="U97" t="s">
        <v>650</v>
      </c>
      <c r="V97" s="59">
        <f ca="1">新規2!E14</f>
        <v>0</v>
      </c>
      <c r="W97" s="59">
        <f ca="1">新規2!F14</f>
        <v>0</v>
      </c>
      <c r="X97" s="59">
        <f ca="1">新規2!G14</f>
        <v>0</v>
      </c>
      <c r="Y97" s="59">
        <f ca="1">新規2!H14</f>
        <v>0</v>
      </c>
      <c r="Z97" s="59">
        <f ca="1">新規2!I14</f>
        <v>0</v>
      </c>
      <c r="AA97" s="59">
        <f ca="1">新規2!J14</f>
        <v>0</v>
      </c>
      <c r="AB97" s="59">
        <f ca="1">新規2!K14</f>
        <v>0</v>
      </c>
      <c r="AC97" s="59">
        <f ca="1">新規2!L14</f>
        <v>0</v>
      </c>
      <c r="AD97" s="59">
        <f ca="1">新規2!M14</f>
        <v>0</v>
      </c>
      <c r="AE97" s="59">
        <f ca="1">新規2!N14</f>
        <v>0</v>
      </c>
      <c r="AF97" s="59">
        <f ca="1">新規2!O14</f>
        <v>0</v>
      </c>
      <c r="AG97" s="59">
        <f ca="1">新規2!P14</f>
        <v>0</v>
      </c>
    </row>
    <row r="98" spans="1:33">
      <c r="A98" s="645"/>
      <c r="B98" s="645" t="s">
        <v>236</v>
      </c>
      <c r="C98" s="645" t="s">
        <v>661</v>
      </c>
      <c r="D98" t="s">
        <v>650</v>
      </c>
      <c r="E98" s="59">
        <f ca="1">E97</f>
        <v>0</v>
      </c>
      <c r="F98" s="59">
        <f ca="1">SUM($E97:F97)</f>
        <v>0</v>
      </c>
      <c r="G98" s="59">
        <f ca="1">SUM($E97:G97)</f>
        <v>0</v>
      </c>
      <c r="H98" s="59">
        <f ca="1">SUM($E97:H97)</f>
        <v>0</v>
      </c>
      <c r="I98" s="59">
        <f ca="1">SUM($E97:I97)</f>
        <v>0</v>
      </c>
      <c r="J98" s="59">
        <f ca="1">SUM($E97:J97)</f>
        <v>0</v>
      </c>
      <c r="K98" s="59">
        <f ca="1">SUM($E97:K97)</f>
        <v>0</v>
      </c>
      <c r="L98" s="59">
        <f ca="1">SUM($E97:L97)</f>
        <v>0</v>
      </c>
      <c r="M98" s="59">
        <f ca="1">SUM($E97:M97)</f>
        <v>0</v>
      </c>
      <c r="N98" s="59">
        <f ca="1">SUM($E97:N97)</f>
        <v>0</v>
      </c>
      <c r="O98" s="59">
        <f ca="1">SUM($E97:O97)</f>
        <v>0</v>
      </c>
      <c r="P98" s="59">
        <f ca="1">SUM($E97:P97)</f>
        <v>0</v>
      </c>
      <c r="Q98" s="59"/>
      <c r="R98" s="645"/>
      <c r="S98" s="645" t="s">
        <v>236</v>
      </c>
      <c r="T98" s="645" t="s">
        <v>661</v>
      </c>
      <c r="U98" t="s">
        <v>650</v>
      </c>
      <c r="V98" s="59">
        <f ca="1">V97</f>
        <v>0</v>
      </c>
      <c r="W98" s="59">
        <f ca="1">SUM($V97:W97)</f>
        <v>0</v>
      </c>
      <c r="X98" s="59">
        <f ca="1">SUM($V97:X97)</f>
        <v>0</v>
      </c>
      <c r="Y98" s="59">
        <f ca="1">SUM($V97:Y97)</f>
        <v>0</v>
      </c>
      <c r="Z98" s="59">
        <f ca="1">SUM($V97:Z97)</f>
        <v>0</v>
      </c>
      <c r="AA98" s="59">
        <f ca="1">SUM($V97:AA97)</f>
        <v>0</v>
      </c>
      <c r="AB98" s="59">
        <f ca="1">SUM($V97:AB97)</f>
        <v>0</v>
      </c>
      <c r="AC98" s="59">
        <f ca="1">SUM($V97:AC97)</f>
        <v>0</v>
      </c>
      <c r="AD98" s="59">
        <f ca="1">SUM($V97:AD97)</f>
        <v>0</v>
      </c>
      <c r="AE98" s="59">
        <f ca="1">SUM($V97:AE97)</f>
        <v>0</v>
      </c>
      <c r="AF98" s="59">
        <f ca="1">SUM($V97:AF97)</f>
        <v>0</v>
      </c>
      <c r="AG98" s="59">
        <f ca="1">SUM($V97:AG97)</f>
        <v>0</v>
      </c>
    </row>
    <row r="99" spans="1:33">
      <c r="A99" s="645" t="s">
        <v>60</v>
      </c>
      <c r="B99" s="645" t="s">
        <v>657</v>
      </c>
      <c r="C99" s="645" t="s">
        <v>659</v>
      </c>
      <c r="D99" t="s">
        <v>649</v>
      </c>
      <c r="E99" s="59">
        <f>新規2!E17</f>
        <v>0</v>
      </c>
      <c r="F99" s="59">
        <f>新規2!F17</f>
        <v>0</v>
      </c>
      <c r="G99" s="59">
        <f>新規2!G17</f>
        <v>0</v>
      </c>
      <c r="H99" s="59">
        <f>新規2!H17</f>
        <v>0</v>
      </c>
      <c r="I99" s="59">
        <f>新規2!I17</f>
        <v>200</v>
      </c>
      <c r="J99" s="59">
        <f>新規2!J17</f>
        <v>200</v>
      </c>
      <c r="K99" s="59">
        <f>新規2!K17</f>
        <v>200</v>
      </c>
      <c r="L99" s="59">
        <f>新規2!L17</f>
        <v>200</v>
      </c>
      <c r="M99" s="59">
        <f>新規2!M17</f>
        <v>200</v>
      </c>
      <c r="N99" s="59">
        <f>新規2!N17</f>
        <v>200</v>
      </c>
      <c r="O99" s="59">
        <f>新規2!O17</f>
        <v>200</v>
      </c>
      <c r="P99" s="59">
        <f>新規2!P17</f>
        <v>200</v>
      </c>
      <c r="Q99" s="59"/>
      <c r="R99" s="645" t="s">
        <v>60</v>
      </c>
      <c r="S99" s="645" t="s">
        <v>657</v>
      </c>
      <c r="T99" s="645" t="s">
        <v>659</v>
      </c>
      <c r="U99" t="s">
        <v>649</v>
      </c>
      <c r="V99" s="59">
        <f>新規2!E23</f>
        <v>0</v>
      </c>
      <c r="W99" s="59">
        <f>新規2!F23</f>
        <v>0</v>
      </c>
      <c r="X99" s="59">
        <f>新規2!G23</f>
        <v>0</v>
      </c>
      <c r="Y99" s="59">
        <f>新規2!H23</f>
        <v>0</v>
      </c>
      <c r="Z99" s="59">
        <f>新規2!I23</f>
        <v>200</v>
      </c>
      <c r="AA99" s="59">
        <f>新規2!J23</f>
        <v>200</v>
      </c>
      <c r="AB99" s="59">
        <f>新規2!K23</f>
        <v>200</v>
      </c>
      <c r="AC99" s="59">
        <f>新規2!L23</f>
        <v>200</v>
      </c>
      <c r="AD99" s="59">
        <f>新規2!M23</f>
        <v>200</v>
      </c>
      <c r="AE99" s="59">
        <f>新規2!N23</f>
        <v>200</v>
      </c>
      <c r="AF99" s="59">
        <f>新規2!O23</f>
        <v>200</v>
      </c>
      <c r="AG99" s="59">
        <f>新規2!P23</f>
        <v>200</v>
      </c>
    </row>
    <row r="100" spans="1:33">
      <c r="A100" s="645"/>
      <c r="B100" s="645" t="s">
        <v>657</v>
      </c>
      <c r="C100" s="645" t="s">
        <v>661</v>
      </c>
      <c r="D100" t="s">
        <v>649</v>
      </c>
      <c r="E100" s="59">
        <f>E99</f>
        <v>0</v>
      </c>
      <c r="F100" s="59">
        <f>SUM($E99:F99)</f>
        <v>0</v>
      </c>
      <c r="G100" s="59">
        <f>SUM($E99:G99)</f>
        <v>0</v>
      </c>
      <c r="H100" s="59">
        <f>SUM($E99:H99)</f>
        <v>0</v>
      </c>
      <c r="I100" s="59">
        <f>SUM($E99:I99)</f>
        <v>200</v>
      </c>
      <c r="J100" s="59">
        <f>SUM($E99:J99)</f>
        <v>400</v>
      </c>
      <c r="K100" s="59">
        <f>SUM($E99:K99)</f>
        <v>600</v>
      </c>
      <c r="L100" s="59">
        <f>SUM($E99:L99)</f>
        <v>800</v>
      </c>
      <c r="M100" s="59">
        <f>SUM($E99:M99)</f>
        <v>1000</v>
      </c>
      <c r="N100" s="59">
        <f>SUM($E99:N99)</f>
        <v>1200</v>
      </c>
      <c r="O100" s="59">
        <f>SUM($E99:O99)</f>
        <v>1400</v>
      </c>
      <c r="P100" s="59">
        <f>SUM($E99:P99)</f>
        <v>1600</v>
      </c>
      <c r="Q100" s="59"/>
      <c r="R100" s="645"/>
      <c r="S100" s="645" t="s">
        <v>657</v>
      </c>
      <c r="T100" s="645" t="s">
        <v>661</v>
      </c>
      <c r="U100" t="s">
        <v>649</v>
      </c>
      <c r="V100" s="59">
        <f>V99</f>
        <v>0</v>
      </c>
      <c r="W100" s="59">
        <f>SUM($V99:W99)</f>
        <v>0</v>
      </c>
      <c r="X100" s="59">
        <f>SUM($V99:X99)</f>
        <v>0</v>
      </c>
      <c r="Y100" s="59">
        <f>SUM($V99:Y99)</f>
        <v>0</v>
      </c>
      <c r="Z100" s="59">
        <f>SUM($V99:Z99)</f>
        <v>200</v>
      </c>
      <c r="AA100" s="59">
        <f>SUM($V99:AA99)</f>
        <v>400</v>
      </c>
      <c r="AB100" s="59">
        <f>SUM($V99:AB99)</f>
        <v>600</v>
      </c>
      <c r="AC100" s="59">
        <f>SUM($V99:AC99)</f>
        <v>800</v>
      </c>
      <c r="AD100" s="59">
        <f>SUM($V99:AD99)</f>
        <v>1000</v>
      </c>
      <c r="AE100" s="59">
        <f>SUM($V99:AE99)</f>
        <v>1200</v>
      </c>
      <c r="AF100" s="59">
        <f>SUM($V99:AF99)</f>
        <v>1400</v>
      </c>
      <c r="AG100" s="59">
        <f>SUM($V99:AG99)</f>
        <v>1600</v>
      </c>
    </row>
    <row r="101" spans="1:33">
      <c r="A101" s="645"/>
      <c r="B101" s="645" t="s">
        <v>236</v>
      </c>
      <c r="C101" s="645" t="s">
        <v>659</v>
      </c>
      <c r="D101" t="s">
        <v>649</v>
      </c>
      <c r="E101" s="59">
        <f ca="1">新規2!E18</f>
        <v>0</v>
      </c>
      <c r="F101" s="59">
        <f ca="1">新規2!F18</f>
        <v>0</v>
      </c>
      <c r="G101" s="59">
        <f ca="1">新規2!G18</f>
        <v>0</v>
      </c>
      <c r="H101" s="59">
        <f ca="1">新規2!H18</f>
        <v>0</v>
      </c>
      <c r="I101" s="59">
        <f ca="1">新規2!I18</f>
        <v>0</v>
      </c>
      <c r="J101" s="59">
        <f ca="1">新規2!J18</f>
        <v>0</v>
      </c>
      <c r="K101" s="59">
        <f ca="1">新規2!K18</f>
        <v>0</v>
      </c>
      <c r="L101" s="59">
        <f ca="1">新規2!L18</f>
        <v>0</v>
      </c>
      <c r="M101" s="59">
        <f ca="1">新規2!M18</f>
        <v>0</v>
      </c>
      <c r="N101" s="59">
        <f ca="1">新規2!N18</f>
        <v>0</v>
      </c>
      <c r="O101" s="59">
        <f ca="1">新規2!O18</f>
        <v>0</v>
      </c>
      <c r="P101" s="59">
        <f ca="1">新規2!P18</f>
        <v>0</v>
      </c>
      <c r="Q101" s="59"/>
      <c r="R101" s="645"/>
      <c r="S101" s="645" t="s">
        <v>236</v>
      </c>
      <c r="T101" s="645" t="s">
        <v>659</v>
      </c>
      <c r="U101" t="s">
        <v>649</v>
      </c>
      <c r="V101" s="59">
        <f ca="1">新規2!E24</f>
        <v>0</v>
      </c>
      <c r="W101" s="59">
        <f ca="1">新規2!F24</f>
        <v>0</v>
      </c>
      <c r="X101" s="59">
        <f ca="1">新規2!G24</f>
        <v>0</v>
      </c>
      <c r="Y101" s="59">
        <f ca="1">新規2!H24</f>
        <v>0</v>
      </c>
      <c r="Z101" s="59">
        <f ca="1">新規2!I24</f>
        <v>0</v>
      </c>
      <c r="AA101" s="59">
        <f ca="1">新規2!J24</f>
        <v>0</v>
      </c>
      <c r="AB101" s="59">
        <f ca="1">新規2!K24</f>
        <v>0</v>
      </c>
      <c r="AC101" s="59">
        <f ca="1">新規2!L24</f>
        <v>0</v>
      </c>
      <c r="AD101" s="59">
        <f ca="1">新規2!M24</f>
        <v>0</v>
      </c>
      <c r="AE101" s="59">
        <f ca="1">新規2!N24</f>
        <v>0</v>
      </c>
      <c r="AF101" s="59">
        <f ca="1">新規2!O24</f>
        <v>0</v>
      </c>
      <c r="AG101" s="59">
        <f ca="1">新規2!P24</f>
        <v>0</v>
      </c>
    </row>
    <row r="102" spans="1:33">
      <c r="A102" s="645"/>
      <c r="B102" s="645" t="s">
        <v>236</v>
      </c>
      <c r="C102" s="645" t="s">
        <v>661</v>
      </c>
      <c r="D102" t="s">
        <v>649</v>
      </c>
      <c r="E102" s="59">
        <f ca="1">E101</f>
        <v>0</v>
      </c>
      <c r="F102" s="59">
        <f ca="1">SUM($E101:F101)</f>
        <v>0</v>
      </c>
      <c r="G102" s="59">
        <f ca="1">SUM($E101:G101)</f>
        <v>0</v>
      </c>
      <c r="H102" s="59">
        <f ca="1">SUM($E101:H101)</f>
        <v>0</v>
      </c>
      <c r="I102" s="59">
        <f ca="1">SUM($E101:I101)</f>
        <v>0</v>
      </c>
      <c r="J102" s="59">
        <f ca="1">SUM($E101:J101)</f>
        <v>0</v>
      </c>
      <c r="K102" s="59">
        <f ca="1">SUM($E101:K101)</f>
        <v>0</v>
      </c>
      <c r="L102" s="59">
        <f ca="1">SUM($E101:L101)</f>
        <v>0</v>
      </c>
      <c r="M102" s="59">
        <f ca="1">SUM($E101:M101)</f>
        <v>0</v>
      </c>
      <c r="N102" s="59">
        <f ca="1">SUM($E101:N101)</f>
        <v>0</v>
      </c>
      <c r="O102" s="59">
        <f ca="1">SUM($E101:O101)</f>
        <v>0</v>
      </c>
      <c r="P102" s="59">
        <f ca="1">SUM($E101:P101)</f>
        <v>0</v>
      </c>
      <c r="Q102" s="59"/>
      <c r="R102" s="645"/>
      <c r="S102" s="645" t="s">
        <v>236</v>
      </c>
      <c r="T102" s="645" t="s">
        <v>661</v>
      </c>
      <c r="U102" t="s">
        <v>649</v>
      </c>
      <c r="V102" s="59">
        <f ca="1">V101</f>
        <v>0</v>
      </c>
      <c r="W102" s="59">
        <f ca="1">SUM($V101:W101)</f>
        <v>0</v>
      </c>
      <c r="X102" s="59">
        <f ca="1">SUM($V101:X101)</f>
        <v>0</v>
      </c>
      <c r="Y102" s="59">
        <f ca="1">SUM($V101:Y101)</f>
        <v>0</v>
      </c>
      <c r="Z102" s="59">
        <f ca="1">SUM($V101:Z101)</f>
        <v>0</v>
      </c>
      <c r="AA102" s="59">
        <f ca="1">SUM($V101:AA101)</f>
        <v>0</v>
      </c>
      <c r="AB102" s="59">
        <f ca="1">SUM($V101:AB101)</f>
        <v>0</v>
      </c>
      <c r="AC102" s="59">
        <f ca="1">SUM($V101:AC101)</f>
        <v>0</v>
      </c>
      <c r="AD102" s="59">
        <f ca="1">SUM($V101:AD101)</f>
        <v>0</v>
      </c>
      <c r="AE102" s="59">
        <f ca="1">SUM($V101:AE101)</f>
        <v>0</v>
      </c>
      <c r="AF102" s="59">
        <f ca="1">SUM($V101:AF101)</f>
        <v>0</v>
      </c>
      <c r="AG102" s="59">
        <f ca="1">SUM($V101:AG101)</f>
        <v>0</v>
      </c>
    </row>
    <row r="103" spans="1:33">
      <c r="A103" s="645"/>
      <c r="B103" s="645" t="s">
        <v>657</v>
      </c>
      <c r="C103" s="645" t="s">
        <v>659</v>
      </c>
      <c r="D103" s="645" t="s">
        <v>56</v>
      </c>
      <c r="E103" s="59">
        <f>SUM(E35,E39,E43,E47,E51,E55,E59,E63,E67,E71,E75,E79,E83,E87,E91,E95,E99)</f>
        <v>25203.333333333332</v>
      </c>
      <c r="F103" s="59">
        <f>SUM(F35,F39,F43,F47,F51,F55,F59,F63,F67,F71,F75,F79,F83,F87,F91,F95,F99)</f>
        <v>37723.333333333336</v>
      </c>
      <c r="G103" s="59">
        <f t="shared" ref="G103:P103" si="4">SUM(G35,G39,G43,G47,G51,G55,G59,G63,G67,G71,G75,G79,G83,G87,G91,G95,G99)</f>
        <v>31403.333333333332</v>
      </c>
      <c r="H103" s="59">
        <f t="shared" si="4"/>
        <v>36093.333333333336</v>
      </c>
      <c r="I103" s="59">
        <f t="shared" si="4"/>
        <v>34333.333333333336</v>
      </c>
      <c r="J103" s="59">
        <f t="shared" si="4"/>
        <v>45953.333333333336</v>
      </c>
      <c r="K103" s="59">
        <f t="shared" si="4"/>
        <v>36433.333333333336</v>
      </c>
      <c r="L103" s="59">
        <f t="shared" si="4"/>
        <v>39043.333333333336</v>
      </c>
      <c r="M103" s="59">
        <f t="shared" si="4"/>
        <v>43383.333333333336</v>
      </c>
      <c r="N103" s="59">
        <f t="shared" si="4"/>
        <v>51323.333333333336</v>
      </c>
      <c r="O103" s="59">
        <f t="shared" si="4"/>
        <v>44813.333333333336</v>
      </c>
      <c r="P103" s="59">
        <f t="shared" si="4"/>
        <v>81523.333333333343</v>
      </c>
      <c r="Q103" s="59"/>
      <c r="R103" s="645"/>
      <c r="S103" s="645" t="s">
        <v>657</v>
      </c>
      <c r="T103" s="645" t="s">
        <v>659</v>
      </c>
      <c r="U103" s="645" t="s">
        <v>56</v>
      </c>
      <c r="V103" s="59">
        <f t="shared" ref="V103:AG103" si="5">SUM(V35,V39,V43,V47,V51,V55,V59,V63,V67,V71,V75,V79,V83,V87,V91,V95,V99)</f>
        <v>3840</v>
      </c>
      <c r="W103" s="59">
        <f t="shared" si="5"/>
        <v>9530</v>
      </c>
      <c r="X103" s="59">
        <f t="shared" si="5"/>
        <v>4610</v>
      </c>
      <c r="Y103" s="59">
        <f t="shared" si="5"/>
        <v>5970</v>
      </c>
      <c r="Z103" s="59">
        <f t="shared" si="5"/>
        <v>5890</v>
      </c>
      <c r="AA103" s="59">
        <f t="shared" si="5"/>
        <v>7150</v>
      </c>
      <c r="AB103" s="59">
        <f t="shared" si="5"/>
        <v>6230</v>
      </c>
      <c r="AC103" s="59">
        <f t="shared" si="5"/>
        <v>6110</v>
      </c>
      <c r="AD103" s="59">
        <f t="shared" si="5"/>
        <v>6260</v>
      </c>
      <c r="AE103" s="59">
        <f t="shared" si="5"/>
        <v>19530</v>
      </c>
      <c r="AF103" s="59">
        <f t="shared" si="5"/>
        <v>7800</v>
      </c>
      <c r="AG103" s="59">
        <f t="shared" si="5"/>
        <v>16610</v>
      </c>
    </row>
    <row r="104" spans="1:33">
      <c r="A104" s="645"/>
      <c r="B104" s="645" t="s">
        <v>657</v>
      </c>
      <c r="C104" s="645" t="s">
        <v>661</v>
      </c>
      <c r="D104" s="645" t="s">
        <v>56</v>
      </c>
      <c r="E104" s="59">
        <f>E103</f>
        <v>25203.333333333332</v>
      </c>
      <c r="F104" s="59">
        <f>SUM($E103:F103)</f>
        <v>62926.666666666672</v>
      </c>
      <c r="G104" s="59">
        <f>SUM($E103:G103)</f>
        <v>94330</v>
      </c>
      <c r="H104" s="59">
        <f>SUM($E103:H103)</f>
        <v>130423.33333333334</v>
      </c>
      <c r="I104" s="59">
        <f>SUM($E103:I103)</f>
        <v>164756.66666666669</v>
      </c>
      <c r="J104" s="59">
        <f>SUM($E103:J103)</f>
        <v>210710.00000000003</v>
      </c>
      <c r="K104" s="59">
        <f>SUM($E103:K103)</f>
        <v>247143.33333333337</v>
      </c>
      <c r="L104" s="59">
        <f>SUM($E103:L103)</f>
        <v>286186.66666666669</v>
      </c>
      <c r="M104" s="59">
        <f>SUM($E103:M103)</f>
        <v>329570</v>
      </c>
      <c r="N104" s="59">
        <f>SUM($E103:N103)</f>
        <v>380893.33333333331</v>
      </c>
      <c r="O104" s="59">
        <f>SUM($E103:O103)</f>
        <v>425706.66666666663</v>
      </c>
      <c r="P104" s="59">
        <f>SUM($E103:P103)</f>
        <v>507230</v>
      </c>
      <c r="Q104" s="59"/>
      <c r="R104" s="645"/>
      <c r="S104" s="645" t="s">
        <v>657</v>
      </c>
      <c r="T104" s="645" t="s">
        <v>661</v>
      </c>
      <c r="U104" s="645" t="s">
        <v>56</v>
      </c>
      <c r="V104" s="59">
        <f>V103</f>
        <v>3840</v>
      </c>
      <c r="W104" s="59">
        <f>SUM($V103:W103)</f>
        <v>13370</v>
      </c>
      <c r="X104" s="59">
        <f>SUM($V103:X103)</f>
        <v>17980</v>
      </c>
      <c r="Y104" s="59">
        <f>SUM($V103:Y103)</f>
        <v>23950</v>
      </c>
      <c r="Z104" s="59">
        <f>SUM($V103:Z103)</f>
        <v>29840</v>
      </c>
      <c r="AA104" s="59">
        <f>SUM($V103:AA103)</f>
        <v>36990</v>
      </c>
      <c r="AB104" s="59">
        <f>SUM($V103:AB103)</f>
        <v>43220</v>
      </c>
      <c r="AC104" s="59">
        <f>SUM($V103:AC103)</f>
        <v>49330</v>
      </c>
      <c r="AD104" s="59">
        <f>SUM($V103:AD103)</f>
        <v>55590</v>
      </c>
      <c r="AE104" s="59">
        <f>SUM($V103:AE103)</f>
        <v>75120</v>
      </c>
      <c r="AF104" s="59">
        <f>SUM($V103:AF103)</f>
        <v>82920</v>
      </c>
      <c r="AG104" s="59">
        <f>SUM($V103:AG103)</f>
        <v>99530</v>
      </c>
    </row>
    <row r="105" spans="1:33">
      <c r="A105" s="645"/>
      <c r="B105" s="645" t="s">
        <v>236</v>
      </c>
      <c r="C105" s="645" t="s">
        <v>659</v>
      </c>
      <c r="D105" s="645" t="s">
        <v>56</v>
      </c>
      <c r="E105" s="59">
        <f ca="1">SUM(E37,E41,E45,E49,E53,E57,E61,E65,E69,E73,E77,E81,E85,E89,E93,E97,E101)</f>
        <v>26422.966071100003</v>
      </c>
      <c r="F105" s="59">
        <f ca="1">SUM(F37,F41,F45,F49,F53,F57,F61,F65,F69,F73,F77,F81,F85,F89,F93,F97,F101)</f>
        <v>31301.114920999997</v>
      </c>
      <c r="G105" s="59">
        <f t="shared" ref="G105:P105" ca="1" si="6">SUM(G37,G41,G45,G49,G53,G57,G61,G65,G69,G73,G77,G81,G85,G89,G93,G97,G101)</f>
        <v>22302.870171300008</v>
      </c>
      <c r="H105" s="59">
        <f t="shared" ca="1" si="6"/>
        <v>35379.5889025</v>
      </c>
      <c r="I105" s="59">
        <f t="shared" ca="1" si="6"/>
        <v>38366.789401999995</v>
      </c>
      <c r="J105" s="59">
        <f t="shared" ca="1" si="6"/>
        <v>30026.821745000001</v>
      </c>
      <c r="K105" s="59">
        <f t="shared" ca="1" si="6"/>
        <v>51470.275521900003</v>
      </c>
      <c r="L105" s="59">
        <f t="shared" ca="1" si="6"/>
        <v>19495.536452</v>
      </c>
      <c r="M105" s="59">
        <f t="shared" ca="1" si="6"/>
        <v>31629.722590299993</v>
      </c>
      <c r="N105" s="59">
        <f t="shared" ca="1" si="6"/>
        <v>36381.085614143041</v>
      </c>
      <c r="O105" s="59">
        <f t="shared" ca="1" si="6"/>
        <v>39618.085614143041</v>
      </c>
      <c r="P105" s="59">
        <f t="shared" ca="1" si="6"/>
        <v>58113.728873005544</v>
      </c>
      <c r="Q105" s="59"/>
      <c r="R105" s="645"/>
      <c r="S105" s="645" t="s">
        <v>236</v>
      </c>
      <c r="T105" s="645" t="s">
        <v>659</v>
      </c>
      <c r="U105" s="645" t="s">
        <v>56</v>
      </c>
      <c r="V105" s="59">
        <f t="shared" ref="V105:AG105" ca="1" si="7">SUM(V37,V41,V45,V49,V53,V57,V61,V65,V69,V73,V77,V81,V85,V89,V93,V97,V101)</f>
        <v>3888.9464930399986</v>
      </c>
      <c r="W105" s="59">
        <f t="shared" ca="1" si="7"/>
        <v>5273.2141157100032</v>
      </c>
      <c r="X105" s="59">
        <f t="shared" ca="1" si="7"/>
        <v>3746.3221271999996</v>
      </c>
      <c r="Y105" s="59">
        <f t="shared" ca="1" si="7"/>
        <v>5447.55587732</v>
      </c>
      <c r="Z105" s="59">
        <f t="shared" ca="1" si="7"/>
        <v>6477.4879061999991</v>
      </c>
      <c r="AA105" s="59">
        <f t="shared" ca="1" si="7"/>
        <v>5514.1830831999996</v>
      </c>
      <c r="AB105" s="59">
        <f t="shared" ca="1" si="7"/>
        <v>8948.7635814000005</v>
      </c>
      <c r="AC105" s="59">
        <f t="shared" ca="1" si="7"/>
        <v>4178.2336766999997</v>
      </c>
      <c r="AD105" s="59">
        <f t="shared" ca="1" si="7"/>
        <v>6222.1621186999982</v>
      </c>
      <c r="AE105" s="59">
        <f t="shared" ca="1" si="7"/>
        <v>11876.517009495277</v>
      </c>
      <c r="AF105" s="59">
        <f t="shared" ca="1" si="7"/>
        <v>6770.5170094952755</v>
      </c>
      <c r="AG105" s="59">
        <f t="shared" ca="1" si="7"/>
        <v>9504.4295390044463</v>
      </c>
    </row>
    <row r="106" spans="1:33">
      <c r="A106" s="645"/>
      <c r="B106" s="645" t="s">
        <v>236</v>
      </c>
      <c r="C106" s="645" t="s">
        <v>661</v>
      </c>
      <c r="D106" s="645" t="s">
        <v>56</v>
      </c>
      <c r="E106" s="59">
        <f ca="1">E105</f>
        <v>26422.966071100003</v>
      </c>
      <c r="F106" s="59">
        <f ca="1">SUM($E105:F105)</f>
        <v>57724.080992100004</v>
      </c>
      <c r="G106" s="59">
        <f ca="1">SUM($E105:G105)</f>
        <v>80026.951163400008</v>
      </c>
      <c r="H106" s="59">
        <f ca="1">SUM($E105:H105)</f>
        <v>115406.54006590002</v>
      </c>
      <c r="I106" s="59">
        <f ca="1">SUM($E105:I105)</f>
        <v>153773.32946790001</v>
      </c>
      <c r="J106" s="59">
        <f ca="1">SUM($E105:J105)</f>
        <v>183800.1512129</v>
      </c>
      <c r="K106" s="59">
        <f ca="1">SUM($E105:K105)</f>
        <v>235270.42673480001</v>
      </c>
      <c r="L106" s="59">
        <f ca="1">SUM($E105:L105)</f>
        <v>254765.96318680001</v>
      </c>
      <c r="M106" s="59">
        <f ca="1">SUM($E105:M105)</f>
        <v>286395.68577710004</v>
      </c>
      <c r="N106" s="59">
        <f ca="1">SUM($E105:N105)</f>
        <v>322776.77139124309</v>
      </c>
      <c r="O106" s="59">
        <f ca="1">SUM($E105:O105)</f>
        <v>362394.85700538615</v>
      </c>
      <c r="P106" s="59">
        <f ca="1">SUM($E105:P105)</f>
        <v>420508.58587839169</v>
      </c>
      <c r="Q106" s="59"/>
      <c r="R106" s="645"/>
      <c r="S106" s="645" t="s">
        <v>236</v>
      </c>
      <c r="T106" s="645" t="s">
        <v>661</v>
      </c>
      <c r="U106" s="645" t="s">
        <v>56</v>
      </c>
      <c r="V106" s="59">
        <f ca="1">V105</f>
        <v>3888.9464930399986</v>
      </c>
      <c r="W106" s="59">
        <f ca="1">SUM($V105:W105)</f>
        <v>9162.1606087500022</v>
      </c>
      <c r="X106" s="59">
        <f ca="1">SUM($V105:X105)</f>
        <v>12908.482735950001</v>
      </c>
      <c r="Y106" s="59">
        <f ca="1">SUM($V105:Y105)</f>
        <v>18356.03861327</v>
      </c>
      <c r="Z106" s="59">
        <f ca="1">SUM($V105:Z105)</f>
        <v>24833.52651947</v>
      </c>
      <c r="AA106" s="59">
        <f ca="1">SUM($V105:AA105)</f>
        <v>30347.709602670002</v>
      </c>
      <c r="AB106" s="59">
        <f ca="1">SUM($V105:AB105)</f>
        <v>39296.473184070004</v>
      </c>
      <c r="AC106" s="59">
        <f ca="1">SUM($V105:AC105)</f>
        <v>43474.706860770006</v>
      </c>
      <c r="AD106" s="59">
        <f ca="1">SUM($V105:AD105)</f>
        <v>49696.868979470004</v>
      </c>
      <c r="AE106" s="59">
        <f ca="1">SUM($V105:AE105)</f>
        <v>61573.385988965281</v>
      </c>
      <c r="AF106" s="59">
        <f ca="1">SUM($V105:AF105)</f>
        <v>68343.902998460559</v>
      </c>
      <c r="AG106" s="59">
        <f ca="1">SUM($V105:AG105)</f>
        <v>77848.332537465001</v>
      </c>
    </row>
    <row r="107" spans="1:33" ht="23.5">
      <c r="C107" s="684" t="s">
        <v>668</v>
      </c>
      <c r="D107" s="652"/>
      <c r="E107" s="652"/>
      <c r="F107" s="652"/>
      <c r="G107" s="652"/>
      <c r="H107" s="652"/>
      <c r="I107" s="652"/>
      <c r="J107" s="652"/>
      <c r="K107" s="652"/>
      <c r="L107" s="652"/>
    </row>
    <row r="108" spans="1:33">
      <c r="C108" s="700" t="s">
        <v>664</v>
      </c>
      <c r="D108" s="700"/>
      <c r="E108" s="653" t="s">
        <v>652</v>
      </c>
      <c r="F108" s="654">
        <v>45809</v>
      </c>
      <c r="G108" s="653" t="s">
        <v>651</v>
      </c>
      <c r="H108" s="654">
        <v>46023</v>
      </c>
      <c r="I108" s="655"/>
      <c r="J108" s="655"/>
      <c r="K108" s="655"/>
      <c r="L108" s="655"/>
    </row>
    <row r="109" spans="1:33">
      <c r="C109" s="701" t="s">
        <v>663</v>
      </c>
      <c r="D109" s="702"/>
      <c r="E109" s="700" t="s">
        <v>15</v>
      </c>
      <c r="F109" s="700"/>
      <c r="G109" s="700"/>
      <c r="H109" s="700"/>
      <c r="I109" s="700" t="s">
        <v>16</v>
      </c>
      <c r="J109" s="700"/>
      <c r="K109" s="700"/>
      <c r="L109" s="700"/>
    </row>
    <row r="110" spans="1:33" ht="18.5" thickBot="1">
      <c r="C110" s="703"/>
      <c r="D110" s="704"/>
      <c r="E110" s="656" t="s">
        <v>653</v>
      </c>
      <c r="F110" s="657" t="s">
        <v>654</v>
      </c>
      <c r="G110" s="657" t="s">
        <v>655</v>
      </c>
      <c r="H110" s="658" t="s">
        <v>656</v>
      </c>
      <c r="I110" s="656" t="s">
        <v>653</v>
      </c>
      <c r="J110" s="657" t="s">
        <v>654</v>
      </c>
      <c r="K110" s="657" t="s">
        <v>655</v>
      </c>
      <c r="L110" s="658" t="s">
        <v>656</v>
      </c>
    </row>
    <row r="111" spans="1:33" ht="18.5" thickTop="1">
      <c r="C111" s="659"/>
      <c r="D111" s="660" t="s">
        <v>628</v>
      </c>
      <c r="E111" s="661" cm="1">
        <f t="array" aca="1" ref="E111" ca="1">SUMPRODUCT(($B$3:$B$106="予算")*($C$3:$C$106="累計")*($D$3:$D$106=$D111)*
            INDEX($D$3:$P$106,0,MATCH($H$108,$D$2:$P$2,0)))</f>
        <v>6360</v>
      </c>
      <c r="F111" s="662" cm="1">
        <f t="array" aca="1" ref="F111" ca="1">SUMPRODUCT(($B$3:$B$106="実績")*($C$3:$C$106="累計")*($D$3:$D$106=$D111)*
            INDEX($D$3:$P$106,0,MATCH($H$108,$D$2:$P$2,0)))</f>
        <v>11764</v>
      </c>
      <c r="G111" s="662">
        <f ca="1">F111-E111</f>
        <v>5404</v>
      </c>
      <c r="H111" s="663">
        <f ca="1">IFERROR(F111/E111-1,"-")</f>
        <v>0.84968553459119489</v>
      </c>
      <c r="I111" s="661" cm="1">
        <f t="array" aca="1" ref="I111" ca="1">SUMPRODUCT(($S$3:$S$106="予算")*($T$3:$T$106="累計")*($U$3:$U$106=$D111)*
            INDEX($V$3:$AG$106,0,MATCH($H$108,$V$2:$AG$2,0)))</f>
        <v>1090</v>
      </c>
      <c r="J111" s="662" cm="1">
        <f t="array" aca="1" ref="J111" ca="1">SUMPRODUCT(($S$3:$S$106="実績")*($T$3:$T$106="累計")*($U$3:$U$106=$D111)*
            INDEX($V$3:$AG$106,0,MATCH($H$108,$V$2:$AG$2,0)))</f>
        <v>2303</v>
      </c>
      <c r="K111" s="662">
        <f ca="1">J111-I111</f>
        <v>1213</v>
      </c>
      <c r="L111" s="663">
        <f ca="1">IFERROR(J111/I111-1,"-")</f>
        <v>1.1128440366972479</v>
      </c>
      <c r="M111" s="59"/>
    </row>
    <row r="112" spans="1:33">
      <c r="C112" s="659"/>
      <c r="D112" s="664" t="s">
        <v>623</v>
      </c>
      <c r="E112" s="665" cm="1">
        <f t="array" aca="1" ref="E112" ca="1">SUMPRODUCT(($B$3:$B$106="予算")*($C$3:$C$106="累計")*($D$3:$D$106=$D112)*
            INDEX($D$3:$P$106,0,MATCH($H$108,$D$2:$P$2,0)))</f>
        <v>4950</v>
      </c>
      <c r="F112" s="666" cm="1">
        <f t="array" aca="1" ref="F112" ca="1">SUMPRODUCT(($B$3:$B$106="実績")*($C$3:$C$106="累計")*($D$3:$D$106=$D112)*
            INDEX($D$3:$P$106,0,MATCH($H$108,$D$2:$P$2,0)))</f>
        <v>5408</v>
      </c>
      <c r="G112" s="666">
        <f t="shared" ref="G112:G135" ca="1" si="8">F112-E112</f>
        <v>458</v>
      </c>
      <c r="H112" s="667">
        <f t="shared" ref="H112:H136" ca="1" si="9">IFERROR(F112/E112-1,"-")</f>
        <v>9.2525252525252455E-2</v>
      </c>
      <c r="I112" s="665" cm="1">
        <f t="array" aca="1" ref="I112" ca="1">SUMPRODUCT(($S$3:$S$106="予算")*($T$3:$T$106="累計")*($U$3:$U$106=$D112)*
            INDEX($V$3:$AG$106,0,MATCH($H$108,$V$2:$AG$2,0)))</f>
        <v>1400</v>
      </c>
      <c r="J112" s="666" cm="1">
        <f t="array" aca="1" ref="J112" ca="1">SUMPRODUCT(($S$3:$S$106="実績")*($T$3:$T$106="累計")*($U$3:$U$106=$D112)*
            INDEX($V$3:$AG$106,0,MATCH($H$108,$V$2:$AG$2,0)))</f>
        <v>1526</v>
      </c>
      <c r="K112" s="666">
        <f t="shared" ref="K112:K136" ca="1" si="10">J112-I112</f>
        <v>126</v>
      </c>
      <c r="L112" s="667">
        <f t="shared" ref="L112:L136" ca="1" si="11">IFERROR(J112/I112-1,"-")</f>
        <v>9.000000000000008E-2</v>
      </c>
      <c r="M112" s="59"/>
    </row>
    <row r="113" spans="3:13">
      <c r="C113" s="659"/>
      <c r="D113" s="664" t="s">
        <v>624</v>
      </c>
      <c r="E113" s="665" cm="1">
        <f t="array" aca="1" ref="E113" ca="1">SUMPRODUCT(($B$3:$B$106="予算")*($C$3:$C$106="累計")*($D$3:$D$106=$D113)*
            INDEX($D$3:$P$106,0,MATCH($H$108,$D$2:$P$2,0)))</f>
        <v>15570</v>
      </c>
      <c r="F113" s="666" cm="1">
        <f t="array" aca="1" ref="F113" ca="1">SUMPRODUCT(($B$3:$B$106="実績")*($C$3:$C$106="累計")*($D$3:$D$106=$D113)*
            INDEX($D$3:$P$106,0,MATCH($H$108,$D$2:$P$2,0)))</f>
        <v>12238</v>
      </c>
      <c r="G113" s="666">
        <f t="shared" ca="1" si="8"/>
        <v>-3332</v>
      </c>
      <c r="H113" s="667">
        <f t="shared" ca="1" si="9"/>
        <v>-0.21400128452151579</v>
      </c>
      <c r="I113" s="665" cm="1">
        <f t="array" aca="1" ref="I113" ca="1">SUMPRODUCT(($S$3:$S$106="予算")*($T$3:$T$106="累計")*($U$3:$U$106=$D113)*
            INDEX($V$3:$AG$106,0,MATCH($H$108,$V$2:$AG$2,0)))</f>
        <v>3920</v>
      </c>
      <c r="J113" s="666" cm="1">
        <f t="array" aca="1" ref="J113" ca="1">SUMPRODUCT(($S$3:$S$106="実績")*($T$3:$T$106="累計")*($U$3:$U$106=$D113)*
            INDEX($V$3:$AG$106,0,MATCH($H$108,$V$2:$AG$2,0)))</f>
        <v>3456</v>
      </c>
      <c r="K113" s="666">
        <f t="shared" ca="1" si="10"/>
        <v>-464</v>
      </c>
      <c r="L113" s="667">
        <f t="shared" ca="1" si="11"/>
        <v>-0.11836734693877549</v>
      </c>
      <c r="M113" s="59"/>
    </row>
    <row r="114" spans="3:13">
      <c r="C114" s="659"/>
      <c r="D114" s="664" t="s">
        <v>625</v>
      </c>
      <c r="E114" s="665" cm="1">
        <f t="array" aca="1" ref="E114" ca="1">SUMPRODUCT(($B$3:$B$106="予算")*($C$3:$C$106="累計")*($D$3:$D$106=$D114)*
            INDEX($D$3:$P$106,0,MATCH($H$108,$D$2:$P$2,0)))</f>
        <v>11300</v>
      </c>
      <c r="F114" s="666" cm="1">
        <f t="array" aca="1" ref="F114" ca="1">SUMPRODUCT(($B$3:$B$106="実績")*($C$3:$C$106="累計")*($D$3:$D$106=$D114)*
            INDEX($D$3:$P$106,0,MATCH($H$108,$D$2:$P$2,0)))</f>
        <v>12554.4</v>
      </c>
      <c r="G114" s="666">
        <f t="shared" ca="1" si="8"/>
        <v>1254.3999999999996</v>
      </c>
      <c r="H114" s="667">
        <f t="shared" ca="1" si="9"/>
        <v>0.1110088495575221</v>
      </c>
      <c r="I114" s="665" cm="1">
        <f t="array" aca="1" ref="I114" ca="1">SUMPRODUCT(($S$3:$S$106="予算")*($T$3:$T$106="累計")*($U$3:$U$106=$D114)*
            INDEX($V$3:$AG$106,0,MATCH($H$108,$V$2:$AG$2,0)))</f>
        <v>1140</v>
      </c>
      <c r="J114" s="666" cm="1">
        <f t="array" aca="1" ref="J114" ca="1">SUMPRODUCT(($S$3:$S$106="実績")*($T$3:$T$106="累計")*($U$3:$U$106=$D114)*
            INDEX($V$3:$AG$106,0,MATCH($H$108,$V$2:$AG$2,0)))</f>
        <v>888.76300000000015</v>
      </c>
      <c r="K114" s="666">
        <f t="shared" ca="1" si="10"/>
        <v>-251.23699999999985</v>
      </c>
      <c r="L114" s="667">
        <f t="shared" ca="1" si="11"/>
        <v>-0.22038333333333315</v>
      </c>
      <c r="M114" s="59"/>
    </row>
    <row r="115" spans="3:13">
      <c r="C115" s="659"/>
      <c r="D115" s="664" t="s">
        <v>626</v>
      </c>
      <c r="E115" s="665" cm="1">
        <f t="array" aca="1" ref="E115" ca="1">SUMPRODUCT(($B$3:$B$106="予算")*($C$3:$C$106="累計")*($D$3:$D$106=$D115)*
            INDEX($D$3:$P$106,0,MATCH($H$108,$D$2:$P$2,0)))</f>
        <v>43950</v>
      </c>
      <c r="F115" s="666" cm="1">
        <f t="array" aca="1" ref="F115" ca="1">SUMPRODUCT(($B$3:$B$106="実績")*($C$3:$C$106="累計")*($D$3:$D$106=$D115)*
            INDEX($D$3:$P$106,0,MATCH($H$108,$D$2:$P$2,0)))</f>
        <v>40715.17</v>
      </c>
      <c r="G115" s="666">
        <f t="shared" ca="1" si="8"/>
        <v>-3234.8300000000017</v>
      </c>
      <c r="H115" s="667">
        <f t="shared" ca="1" si="9"/>
        <v>-7.360250284414116E-2</v>
      </c>
      <c r="I115" s="665" cm="1">
        <f t="array" aca="1" ref="I115" ca="1">SUMPRODUCT(($S$3:$S$106="予算")*($T$3:$T$106="累計")*($U$3:$U$106=$D115)*
            INDEX($V$3:$AG$106,0,MATCH($H$108,$V$2:$AG$2,0)))</f>
        <v>9470</v>
      </c>
      <c r="J115" s="666" cm="1">
        <f t="array" aca="1" ref="J115" ca="1">SUMPRODUCT(($S$3:$S$106="実績")*($T$3:$T$106="累計")*($U$3:$U$106=$D115)*
            INDEX($V$3:$AG$106,0,MATCH($H$108,$V$2:$AG$2,0)))</f>
        <v>8090.5609999999997</v>
      </c>
      <c r="K115" s="666">
        <f t="shared" ca="1" si="10"/>
        <v>-1379.4390000000003</v>
      </c>
      <c r="L115" s="667">
        <f t="shared" ca="1" si="11"/>
        <v>-0.14566409714889128</v>
      </c>
      <c r="M115" s="59"/>
    </row>
    <row r="116" spans="3:13">
      <c r="C116" s="659"/>
      <c r="D116" s="664" t="s">
        <v>627</v>
      </c>
      <c r="E116" s="665" cm="1">
        <f t="array" aca="1" ref="E116" ca="1">SUMPRODUCT(($B$3:$B$106="予算")*($C$3:$C$106="累計")*($D$3:$D$106=$D116)*
            INDEX($D$3:$P$106,0,MATCH($H$108,$D$2:$P$2,0)))</f>
        <v>12970</v>
      </c>
      <c r="F116" s="666" cm="1">
        <f t="array" aca="1" ref="F116" ca="1">SUMPRODUCT(($B$3:$B$106="実績")*($C$3:$C$106="累計")*($D$3:$D$106=$D116)*
            INDEX($D$3:$P$106,0,MATCH($H$108,$D$2:$P$2,0)))</f>
        <v>6473.9310000000005</v>
      </c>
      <c r="G116" s="666">
        <f t="shared" ca="1" si="8"/>
        <v>-6496.0689999999995</v>
      </c>
      <c r="H116" s="667">
        <f t="shared" ca="1" si="9"/>
        <v>-0.50085343099460289</v>
      </c>
      <c r="I116" s="665" cm="1">
        <f t="array" aca="1" ref="I116" ca="1">SUMPRODUCT(($S$3:$S$106="予算")*($T$3:$T$106="累計")*($U$3:$U$106=$D116)*
            INDEX($V$3:$AG$106,0,MATCH($H$108,$V$2:$AG$2,0)))</f>
        <v>4700</v>
      </c>
      <c r="J116" s="666" cm="1">
        <f t="array" aca="1" ref="J116" ca="1">SUMPRODUCT(($S$3:$S$106="実績")*($T$3:$T$106="累計")*($U$3:$U$106=$D116)*
            INDEX($V$3:$AG$106,0,MATCH($H$108,$V$2:$AG$2,0)))</f>
        <v>3389.6860000000001</v>
      </c>
      <c r="K116" s="666">
        <f t="shared" ca="1" si="10"/>
        <v>-1310.3139999999999</v>
      </c>
      <c r="L116" s="667">
        <f t="shared" ca="1" si="11"/>
        <v>-0.27879021276595739</v>
      </c>
      <c r="M116" s="59"/>
    </row>
    <row r="117" spans="3:13">
      <c r="C117" s="659"/>
      <c r="D117" s="664" t="s">
        <v>644</v>
      </c>
      <c r="E117" s="665" cm="1">
        <f t="array" aca="1" ref="E117" ca="1">SUMPRODUCT(($B$3:$B$106="予算")*($C$3:$C$106="累計")*($D$3:$D$106=$D117)*
            INDEX($D$3:$P$106,0,MATCH($H$108,$D$2:$P$2,0)))</f>
        <v>11290</v>
      </c>
      <c r="F117" s="666" cm="1">
        <f t="array" aca="1" ref="F117" ca="1">SUMPRODUCT(($B$3:$B$106="実績")*($C$3:$C$106="累計")*($D$3:$D$106=$D117)*
            INDEX($D$3:$P$106,0,MATCH($H$108,$D$2:$P$2,0)))</f>
        <v>10268</v>
      </c>
      <c r="G117" s="666">
        <f t="shared" ca="1" si="8"/>
        <v>-1022</v>
      </c>
      <c r="H117" s="667">
        <f t="shared" ca="1" si="9"/>
        <v>-9.0522586359610302E-2</v>
      </c>
      <c r="I117" s="665" cm="1">
        <f t="array" aca="1" ref="I117" ca="1">SUMPRODUCT(($S$3:$S$106="予算")*($T$3:$T$106="累計")*($U$3:$U$106=$D117)*
            INDEX($V$3:$AG$106,0,MATCH($H$108,$V$2:$AG$2,0)))</f>
        <v>4400</v>
      </c>
      <c r="J117" s="666" cm="1">
        <f t="array" aca="1" ref="J117" ca="1">SUMPRODUCT(($S$3:$S$106="実績")*($T$3:$T$106="累計")*($U$3:$U$106=$D117)*
            INDEX($V$3:$AG$106,0,MATCH($H$108,$V$2:$AG$2,0)))</f>
        <v>2999</v>
      </c>
      <c r="K117" s="666">
        <f t="shared" ca="1" si="10"/>
        <v>-1401</v>
      </c>
      <c r="L117" s="667">
        <f t="shared" ca="1" si="11"/>
        <v>-0.31840909090909086</v>
      </c>
      <c r="M117" s="59"/>
    </row>
    <row r="118" spans="3:13">
      <c r="C118" s="668"/>
      <c r="D118" s="669" t="s">
        <v>630</v>
      </c>
      <c r="E118" s="670">
        <f ca="1">SUM(E111:E117)</f>
        <v>106390</v>
      </c>
      <c r="F118" s="671">
        <f ca="1">SUM(F111:F117)</f>
        <v>99421.501000000004</v>
      </c>
      <c r="G118" s="671">
        <f t="shared" ca="1" si="8"/>
        <v>-6968.4989999999962</v>
      </c>
      <c r="H118" s="672">
        <f t="shared" ca="1" si="9"/>
        <v>-6.5499567628536481E-2</v>
      </c>
      <c r="I118" s="670">
        <f ca="1">SUM(I111:I117)</f>
        <v>26120</v>
      </c>
      <c r="J118" s="671">
        <f ca="1">SUM(J111:J117)</f>
        <v>22653.010000000002</v>
      </c>
      <c r="K118" s="671">
        <f t="shared" ca="1" si="10"/>
        <v>-3466.989999999998</v>
      </c>
      <c r="L118" s="672">
        <f t="shared" ca="1" si="11"/>
        <v>-0.13273315467075031</v>
      </c>
      <c r="M118" s="59"/>
    </row>
    <row r="119" spans="3:13">
      <c r="C119" s="673"/>
      <c r="D119" s="664" t="s">
        <v>631</v>
      </c>
      <c r="E119" s="665" cm="1">
        <f t="array" aca="1" ref="E119" ca="1">SUMPRODUCT(($B$3:$B$106="予算")*($C$3:$C$106="累計")*($D$3:$D$106=$D119)*
            INDEX($D$3:$P$106,0,MATCH($H$108,$D$2:$P$2,0)))</f>
        <v>35140</v>
      </c>
      <c r="F119" s="666" cm="1">
        <f t="array" aca="1" ref="F119" ca="1">SUMPRODUCT(($B$3:$B$106="実績")*($C$3:$C$106="累計")*($D$3:$D$106=$D119)*
            INDEX($D$3:$P$106,0,MATCH($H$108,$D$2:$P$2,0)))</f>
        <v>24392.799999999999</v>
      </c>
      <c r="G119" s="666">
        <f t="shared" ca="1" si="8"/>
        <v>-10747.2</v>
      </c>
      <c r="H119" s="667">
        <f t="shared" ca="1" si="9"/>
        <v>-0.30583949914627206</v>
      </c>
      <c r="I119" s="665" cm="1">
        <f t="array" aca="1" ref="I119" ca="1">SUMPRODUCT(($S$3:$S$106="予算")*($T$3:$T$106="累計")*($U$3:$U$106=$D119)*
            INDEX($V$3:$AG$106,0,MATCH($H$108,$V$2:$AG$2,0)))</f>
        <v>4560</v>
      </c>
      <c r="J119" s="666" cm="1">
        <f t="array" aca="1" ref="J119" ca="1">SUMPRODUCT(($S$3:$S$106="実績")*($T$3:$T$106="累計")*($U$3:$U$106=$D119)*
            INDEX($V$3:$AG$106,0,MATCH($H$108,$V$2:$AG$2,0)))</f>
        <v>2762.1600000000003</v>
      </c>
      <c r="K119" s="666">
        <f t="shared" ca="1" si="10"/>
        <v>-1797.8399999999997</v>
      </c>
      <c r="L119" s="667">
        <f t="shared" ca="1" si="11"/>
        <v>-0.39426315789473676</v>
      </c>
      <c r="M119" s="59"/>
    </row>
    <row r="120" spans="3:13">
      <c r="C120" s="674"/>
      <c r="D120" s="664" t="s">
        <v>632</v>
      </c>
      <c r="E120" s="665" cm="1">
        <f t="array" aca="1" ref="E120" ca="1">SUMPRODUCT(($B$3:$B$106="予算")*($C$3:$C$106="累計")*($D$3:$D$106=$D120)*
            INDEX($D$3:$P$106,0,MATCH($H$108,$D$2:$P$2,0)))</f>
        <v>30490</v>
      </c>
      <c r="F120" s="666" cm="1">
        <f t="array" aca="1" ref="F120" ca="1">SUMPRODUCT(($B$3:$B$106="実績")*($C$3:$C$106="累計")*($D$3:$D$106=$D120)*
            INDEX($D$3:$P$106,0,MATCH($H$108,$D$2:$P$2,0)))</f>
        <v>33783</v>
      </c>
      <c r="G120" s="666">
        <f t="shared" ca="1" si="8"/>
        <v>3293</v>
      </c>
      <c r="H120" s="667">
        <f t="shared" ca="1" si="9"/>
        <v>0.10800262381108561</v>
      </c>
      <c r="I120" s="665" cm="1">
        <f t="array" aca="1" ref="I120" ca="1">SUMPRODUCT(($S$3:$S$106="予算")*($T$3:$T$106="累計")*($U$3:$U$106=$D120)*
            INDEX($V$3:$AG$106,0,MATCH($H$108,$V$2:$AG$2,0)))</f>
        <v>2430</v>
      </c>
      <c r="J120" s="666" cm="1">
        <f t="array" aca="1" ref="J120" ca="1">SUMPRODUCT(($S$3:$S$106="実績")*($T$3:$T$106="累計")*($U$3:$U$106=$D120)*
            INDEX($V$3:$AG$106,0,MATCH($H$108,$V$2:$AG$2,0)))</f>
        <v>2817.3399999999988</v>
      </c>
      <c r="K120" s="666">
        <f t="shared" ca="1" si="10"/>
        <v>387.33999999999878</v>
      </c>
      <c r="L120" s="667">
        <f t="shared" ca="1" si="11"/>
        <v>0.15939917695473205</v>
      </c>
      <c r="M120" s="59"/>
    </row>
    <row r="121" spans="3:13">
      <c r="C121" s="674"/>
      <c r="D121" s="664" t="s">
        <v>633</v>
      </c>
      <c r="E121" s="665" cm="1">
        <f t="array" aca="1" ref="E121" ca="1">SUMPRODUCT(($B$3:$B$106="予算")*($C$3:$C$106="累計")*($D$3:$D$106=$D121)*
            INDEX($D$3:$P$106,0,MATCH($H$108,$D$2:$P$2,0)))</f>
        <v>84750</v>
      </c>
      <c r="F121" s="666" cm="1">
        <f t="array" aca="1" ref="F121" ca="1">SUMPRODUCT(($B$3:$B$106="実績")*($C$3:$C$106="累計")*($D$3:$D$106=$D121)*
            INDEX($D$3:$P$106,0,MATCH($H$108,$D$2:$P$2,0)))</f>
        <v>54892.147979999994</v>
      </c>
      <c r="G121" s="666">
        <f t="shared" ca="1" si="8"/>
        <v>-29857.852020000006</v>
      </c>
      <c r="H121" s="667">
        <f t="shared" ca="1" si="9"/>
        <v>-0.35230503858407092</v>
      </c>
      <c r="I121" s="665" cm="1">
        <f t="array" aca="1" ref="I121" ca="1">SUMPRODUCT(($S$3:$S$106="予算")*($T$3:$T$106="累計")*($U$3:$U$106=$D121)*
            INDEX($V$3:$AG$106,0,MATCH($H$108,$V$2:$AG$2,0)))</f>
        <v>20160</v>
      </c>
      <c r="J121" s="666" cm="1">
        <f t="array" aca="1" ref="J121" ca="1">SUMPRODUCT(($S$3:$S$106="実績")*($T$3:$T$106="累計")*($U$3:$U$106=$D121)*
            INDEX($V$3:$AG$106,0,MATCH($H$108,$V$2:$AG$2,0)))</f>
        <v>12908.431980000003</v>
      </c>
      <c r="K121" s="666">
        <f t="shared" ca="1" si="10"/>
        <v>-7251.568019999997</v>
      </c>
      <c r="L121" s="667">
        <f t="shared" ca="1" si="11"/>
        <v>-0.35970079464285698</v>
      </c>
      <c r="M121" s="59"/>
    </row>
    <row r="122" spans="3:13">
      <c r="C122" s="674"/>
      <c r="D122" s="664" t="s">
        <v>643</v>
      </c>
      <c r="E122" s="665" cm="1">
        <f t="array" aca="1" ref="E122" ca="1">SUMPRODUCT(($B$3:$B$106="予算")*($C$3:$C$106="累計")*($D$3:$D$106=$D122)*
            INDEX($D$3:$P$106,0,MATCH($H$108,$D$2:$P$2,0)))</f>
        <v>10610</v>
      </c>
      <c r="F122" s="666" cm="1">
        <f t="array" aca="1" ref="F122" ca="1">SUMPRODUCT(($B$3:$B$106="実績")*($C$3:$C$106="累計")*($D$3:$D$106=$D122)*
            INDEX($D$3:$P$106,0,MATCH($H$108,$D$2:$P$2,0)))</f>
        <v>6575.5800000000008</v>
      </c>
      <c r="G122" s="666">
        <f t="shared" ca="1" si="8"/>
        <v>-4034.4199999999992</v>
      </c>
      <c r="H122" s="667">
        <f t="shared" ca="1" si="9"/>
        <v>-0.38024693685202626</v>
      </c>
      <c r="I122" s="665" cm="1">
        <f t="array" aca="1" ref="I122" ca="1">SUMPRODUCT(($S$3:$S$106="予算")*($T$3:$T$106="累計")*($U$3:$U$106=$D122)*
            INDEX($V$3:$AG$106,0,MATCH($H$108,$V$2:$AG$2,0)))</f>
        <v>2150</v>
      </c>
      <c r="J122" s="666" cm="1">
        <f t="array" aca="1" ref="J122" ca="1">SUMPRODUCT(($S$3:$S$106="実績")*($T$3:$T$106="累計")*($U$3:$U$106=$D122)*
            INDEX($V$3:$AG$106,0,MATCH($H$108,$V$2:$AG$2,0)))</f>
        <v>1456.4120000000003</v>
      </c>
      <c r="K122" s="666">
        <f t="shared" ca="1" si="10"/>
        <v>-693.58799999999974</v>
      </c>
      <c r="L122" s="667">
        <f t="shared" ca="1" si="11"/>
        <v>-0.32259906976744179</v>
      </c>
      <c r="M122" s="59"/>
    </row>
    <row r="123" spans="3:13">
      <c r="C123" s="674"/>
      <c r="D123" s="664" t="s">
        <v>634</v>
      </c>
      <c r="E123" s="665" cm="1">
        <f t="array" aca="1" ref="E123" ca="1">SUMPRODUCT(($B$3:$B$106="予算")*($C$3:$C$106="累計")*($D$3:$D$106=$D123)*
            INDEX($D$3:$P$106,0,MATCH($H$108,$D$2:$P$2,0)))</f>
        <v>23570</v>
      </c>
      <c r="F123" s="666" cm="1">
        <f t="array" aca="1" ref="F123" ca="1">SUMPRODUCT(($B$3:$B$106="実績")*($C$3:$C$106="累計")*($D$3:$D$106=$D123)*
            INDEX($D$3:$P$106,0,MATCH($H$108,$D$2:$P$2,0)))</f>
        <v>20636.6787668</v>
      </c>
      <c r="G123" s="666">
        <f t="shared" ca="1" si="8"/>
        <v>-2933.3212332000003</v>
      </c>
      <c r="H123" s="667">
        <f t="shared" ca="1" si="9"/>
        <v>-0.12445147361900721</v>
      </c>
      <c r="I123" s="665" cm="1">
        <f t="array" aca="1" ref="I123" ca="1">SUMPRODUCT(($S$3:$S$106="予算")*($T$3:$T$106="累計")*($U$3:$U$106=$D123)*
            INDEX($V$3:$AG$106,0,MATCH($H$108,$V$2:$AG$2,0)))</f>
        <v>1400</v>
      </c>
      <c r="J123" s="666" cm="1">
        <f t="array" aca="1" ref="J123" ca="1">SUMPRODUCT(($S$3:$S$106="実績")*($T$3:$T$106="累計")*($U$3:$U$106=$D123)*
            INDEX($V$3:$AG$106,0,MATCH($H$108,$V$2:$AG$2,0)))</f>
        <v>1125.8659096999995</v>
      </c>
      <c r="K123" s="666">
        <f t="shared" ca="1" si="10"/>
        <v>-274.13409030000048</v>
      </c>
      <c r="L123" s="667">
        <f t="shared" ca="1" si="11"/>
        <v>-0.19581006450000038</v>
      </c>
      <c r="M123" s="59"/>
    </row>
    <row r="124" spans="3:13">
      <c r="C124" s="674"/>
      <c r="D124" s="664" t="s">
        <v>635</v>
      </c>
      <c r="E124" s="665" cm="1">
        <f t="array" aca="1" ref="E124" ca="1">SUMPRODUCT(($B$3:$B$106="予算")*($C$3:$C$106="累計")*($D$3:$D$106=$D124)*
            INDEX($D$3:$P$106,0,MATCH($H$108,$D$2:$P$2,0)))</f>
        <v>39510</v>
      </c>
      <c r="F124" s="666" cm="1">
        <f t="array" aca="1" ref="F124" ca="1">SUMPRODUCT(($B$3:$B$106="実績")*($C$3:$C$106="累計")*($D$3:$D$106=$D124)*
            INDEX($D$3:$P$106,0,MATCH($H$108,$D$2:$P$2,0)))</f>
        <v>55258.853929099991</v>
      </c>
      <c r="G124" s="666">
        <f t="shared" ca="1" si="8"/>
        <v>15748.853929099991</v>
      </c>
      <c r="H124" s="667">
        <f t="shared" ca="1" si="9"/>
        <v>0.39860425029359625</v>
      </c>
      <c r="I124" s="665" cm="1">
        <f t="array" aca="1" ref="I124" ca="1">SUMPRODUCT(($S$3:$S$106="予算")*($T$3:$T$106="累計")*($U$3:$U$106=$D124)*
            INDEX($V$3:$AG$106,0,MATCH($H$108,$V$2:$AG$2,0)))</f>
        <v>1530</v>
      </c>
      <c r="J124" s="666" cm="1">
        <f t="array" aca="1" ref="J124" ca="1">SUMPRODUCT(($S$3:$S$106="実績")*($T$3:$T$106="累計")*($U$3:$U$106=$D124)*
            INDEX($V$3:$AG$106,0,MATCH($H$108,$V$2:$AG$2,0)))</f>
        <v>5653.1298597999985</v>
      </c>
      <c r="K124" s="666">
        <f t="shared" ca="1" si="10"/>
        <v>4123.1298597999985</v>
      </c>
      <c r="L124" s="667">
        <f t="shared" ca="1" si="11"/>
        <v>2.694856117516339</v>
      </c>
      <c r="M124" s="59"/>
    </row>
    <row r="125" spans="3:13">
      <c r="C125" s="674"/>
      <c r="D125" s="664" t="s">
        <v>636</v>
      </c>
      <c r="E125" s="665" cm="1">
        <f t="array" aca="1" ref="E125" ca="1">SUMPRODUCT(($B$3:$B$106="予算")*($C$3:$C$106="累計")*($D$3:$D$106=$D125)*
            INDEX($D$3:$P$106,0,MATCH($H$108,$D$2:$P$2,0)))</f>
        <v>23780</v>
      </c>
      <c r="F125" s="666" cm="1">
        <f t="array" aca="1" ref="F125" ca="1">SUMPRODUCT(($B$3:$B$106="実績")*($C$3:$C$106="累計")*($D$3:$D$106=$D125)*
            INDEX($D$3:$P$106,0,MATCH($H$108,$D$2:$P$2,0)))</f>
        <v>20385.7767116</v>
      </c>
      <c r="G125" s="666">
        <f t="shared" ca="1" si="8"/>
        <v>-3394.2232884000005</v>
      </c>
      <c r="H125" s="667">
        <f t="shared" ca="1" si="9"/>
        <v>-0.14273436873002521</v>
      </c>
      <c r="I125" s="665" cm="1">
        <f t="array" aca="1" ref="I125" ca="1">SUMPRODUCT(($S$3:$S$106="予算")*($T$3:$T$106="累計")*($U$3:$U$106=$D125)*
            INDEX($V$3:$AG$106,0,MATCH($H$108,$V$2:$AG$2,0)))</f>
        <v>9890</v>
      </c>
      <c r="J125" s="666" cm="1">
        <f t="array" aca="1" ref="J125" ca="1">SUMPRODUCT(($S$3:$S$106="実績")*($T$3:$T$106="累計")*($U$3:$U$106=$D125)*
            INDEX($V$3:$AG$106,0,MATCH($H$108,$V$2:$AG$2,0)))</f>
        <v>8080.0067116000009</v>
      </c>
      <c r="K125" s="666">
        <f t="shared" ca="1" si="10"/>
        <v>-1809.9932883999991</v>
      </c>
      <c r="L125" s="667">
        <f t="shared" ca="1" si="11"/>
        <v>-0.18301246596562171</v>
      </c>
      <c r="M125" s="59"/>
    </row>
    <row r="126" spans="3:13">
      <c r="C126" s="674"/>
      <c r="D126" s="664" t="s">
        <v>637</v>
      </c>
      <c r="E126" s="665" cm="1">
        <f t="array" aca="1" ref="E126" ca="1">SUMPRODUCT(($B$3:$B$106="予算")*($C$3:$C$106="累計")*($D$3:$D$106=$D126)*
            INDEX($D$3:$P$106,0,MATCH($H$108,$D$2:$P$2,0)))</f>
        <v>2640</v>
      </c>
      <c r="F126" s="666" cm="1">
        <f t="array" aca="1" ref="F126" ca="1">SUMPRODUCT(($B$3:$B$106="実績")*($C$3:$C$106="累計")*($D$3:$D$106=$D126)*
            INDEX($D$3:$P$106,0,MATCH($H$108,$D$2:$P$2,0)))</f>
        <v>2467.760331</v>
      </c>
      <c r="G126" s="666">
        <f t="shared" ca="1" si="8"/>
        <v>-172.23966900000005</v>
      </c>
      <c r="H126" s="667">
        <f t="shared" ca="1" si="9"/>
        <v>-6.5242298863636417E-2</v>
      </c>
      <c r="I126" s="665" cm="1">
        <f t="array" aca="1" ref="I126" ca="1">SUMPRODUCT(($S$3:$S$106="予算")*($T$3:$T$106="累計")*($U$3:$U$106=$D126)*
            INDEX($V$3:$AG$106,0,MATCH($H$108,$V$2:$AG$2,0)))</f>
        <v>800</v>
      </c>
      <c r="J126" s="666" cm="1">
        <f t="array" aca="1" ref="J126" ca="1">SUMPRODUCT(($S$3:$S$106="実績")*($T$3:$T$106="累計")*($U$3:$U$106=$D126)*
            INDEX($V$3:$AG$106,0,MATCH($H$108,$V$2:$AG$2,0)))</f>
        <v>1145.310931</v>
      </c>
      <c r="K126" s="666">
        <f t="shared" ca="1" si="10"/>
        <v>345.31093099999998</v>
      </c>
      <c r="L126" s="667">
        <f t="shared" ca="1" si="11"/>
        <v>0.43163866375000004</v>
      </c>
      <c r="M126" s="59"/>
    </row>
    <row r="127" spans="3:13">
      <c r="C127" s="674"/>
      <c r="D127" s="664" t="s">
        <v>638</v>
      </c>
      <c r="E127" s="665" cm="1">
        <f t="array" aca="1" ref="E127" ca="1">SUMPRODUCT(($B$3:$B$106="予算")*($C$3:$C$106="累計")*($D$3:$D$106=$D127)*
            INDEX($D$3:$P$106,0,MATCH($H$108,$D$2:$P$2,0)))</f>
        <v>3360</v>
      </c>
      <c r="F127" s="666" cm="1">
        <f t="array" aca="1" ref="F127" ca="1">SUMPRODUCT(($B$3:$B$106="実績")*($C$3:$C$106="累計")*($D$3:$D$106=$D127)*
            INDEX($D$3:$P$106,0,MATCH($H$108,$D$2:$P$2,0)))</f>
        <v>3328.7739643000004</v>
      </c>
      <c r="G127" s="666">
        <f t="shared" ca="1" si="8"/>
        <v>-31.226035699999557</v>
      </c>
      <c r="H127" s="667">
        <f t="shared" ca="1" si="9"/>
        <v>-9.2934630059522405E-3</v>
      </c>
      <c r="I127" s="665" cm="1">
        <f t="array" aca="1" ref="I127" ca="1">SUMPRODUCT(($S$3:$S$106="予算")*($T$3:$T$106="累計")*($U$3:$U$106=$D127)*
            INDEX($V$3:$AG$106,0,MATCH($H$108,$V$2:$AG$2,0)))</f>
        <v>1200</v>
      </c>
      <c r="J127" s="666" cm="1">
        <f t="array" aca="1" ref="J127" ca="1">SUMPRODUCT(($S$3:$S$106="実績")*($T$3:$T$106="累計")*($U$3:$U$106=$D127)*
            INDEX($V$3:$AG$106,0,MATCH($H$108,$V$2:$AG$2,0)))</f>
        <v>1973.7379643000002</v>
      </c>
      <c r="K127" s="666">
        <f t="shared" ca="1" si="10"/>
        <v>773.73796430000016</v>
      </c>
      <c r="L127" s="667">
        <f t="shared" ca="1" si="11"/>
        <v>0.64478163691666679</v>
      </c>
      <c r="M127" s="59"/>
    </row>
    <row r="128" spans="3:13">
      <c r="C128" s="674"/>
      <c r="D128" s="664" t="s">
        <v>639</v>
      </c>
      <c r="E128" s="665" cm="1">
        <f t="array" aca="1" ref="E128" ca="1">SUMPRODUCT(($B$3:$B$106="予算")*($C$3:$C$106="累計")*($D$3:$D$106=$D128)*
            INDEX($D$3:$P$106,0,MATCH($H$108,$D$2:$P$2,0)))</f>
        <v>4010</v>
      </c>
      <c r="F128" s="666" cm="1">
        <f t="array" aca="1" ref="F128" ca="1">SUMPRODUCT(($B$3:$B$106="実績")*($C$3:$C$106="累計")*($D$3:$D$106=$D128)*
            INDEX($D$3:$P$106,0,MATCH($H$108,$D$2:$P$2,0)))</f>
        <v>10804.23302</v>
      </c>
      <c r="G128" s="666">
        <f t="shared" ca="1" si="8"/>
        <v>6794.2330199999997</v>
      </c>
      <c r="H128" s="667">
        <f t="shared" ca="1" si="9"/>
        <v>1.6943224488778053</v>
      </c>
      <c r="I128" s="665" cm="1">
        <f t="array" aca="1" ref="I128" ca="1">SUMPRODUCT(($S$3:$S$106="予算")*($T$3:$T$106="累計")*($U$3:$U$106=$D128)*
            INDEX($V$3:$AG$106,0,MATCH($H$108,$V$2:$AG$2,0)))</f>
        <v>670</v>
      </c>
      <c r="J128" s="666" cm="1">
        <f t="array" aca="1" ref="J128" ca="1">SUMPRODUCT(($S$3:$S$106="実績")*($T$3:$T$106="累計")*($U$3:$U$106=$D128)*
            INDEX($V$3:$AG$106,0,MATCH($H$108,$V$2:$AG$2,0)))</f>
        <v>1494.4110199999996</v>
      </c>
      <c r="K128" s="666">
        <f t="shared" ca="1" si="10"/>
        <v>824.41101999999955</v>
      </c>
      <c r="L128" s="667">
        <f t="shared" ca="1" si="11"/>
        <v>1.2304642089552233</v>
      </c>
      <c r="M128" s="59"/>
    </row>
    <row r="129" spans="3:13">
      <c r="C129" s="674"/>
      <c r="D129" s="664" t="s">
        <v>640</v>
      </c>
      <c r="E129" s="665" cm="1">
        <f t="array" aca="1" ref="E129" ca="1">SUMPRODUCT(($B$3:$B$106="予算")*($C$3:$C$106="累計")*($D$3:$D$106=$D129)*
            INDEX($D$3:$P$106,0,MATCH($H$108,$D$2:$P$2,0)))</f>
        <v>4700</v>
      </c>
      <c r="F129" s="666" cm="1">
        <f t="array" aca="1" ref="F129" ca="1">SUMPRODUCT(($B$3:$B$106="実績")*($C$3:$C$106="累計")*($D$3:$D$106=$D129)*
            INDEX($D$3:$P$106,0,MATCH($H$108,$D$2:$P$2,0)))</f>
        <v>8309.4712999999992</v>
      </c>
      <c r="G129" s="666">
        <f t="shared" ca="1" si="8"/>
        <v>3609.4712999999992</v>
      </c>
      <c r="H129" s="667">
        <f t="shared" ca="1" si="9"/>
        <v>0.76797261702127639</v>
      </c>
      <c r="I129" s="665" cm="1">
        <f t="array" aca="1" ref="I129" ca="1">SUMPRODUCT(($S$3:$S$106="予算")*($T$3:$T$106="累計")*($U$3:$U$106=$D129)*
            INDEX($V$3:$AG$106,0,MATCH($H$108,$V$2:$AG$2,0)))</f>
        <v>990</v>
      </c>
      <c r="J129" s="666" cm="1">
        <f t="array" aca="1" ref="J129" ca="1">SUMPRODUCT(($S$3:$S$106="実績")*($T$3:$T$106="累計")*($U$3:$U$106=$D129)*
            INDEX($V$3:$AG$106,0,MATCH($H$108,$V$2:$AG$2,0)))</f>
        <v>1823.1103003699995</v>
      </c>
      <c r="K129" s="666">
        <f t="shared" ca="1" si="10"/>
        <v>833.11030036999955</v>
      </c>
      <c r="L129" s="667">
        <f t="shared" ca="1" si="11"/>
        <v>0.84152555592929246</v>
      </c>
      <c r="M129" s="59"/>
    </row>
    <row r="130" spans="3:13">
      <c r="C130" s="674"/>
      <c r="D130" s="664" t="s">
        <v>642</v>
      </c>
      <c r="E130" s="665" cm="1">
        <f t="array" aca="1" ref="E130" ca="1">SUMPRODUCT(($B$3:$B$106="予算")*($C$3:$C$106="累計")*($D$3:$D$106=$D130)*
            INDEX($D$3:$P$106,0,MATCH($H$108,$D$2:$P$2,0)))</f>
        <v>5830</v>
      </c>
      <c r="F130" s="666" cm="1">
        <f t="array" aca="1" ref="F130" ca="1">SUMPRODUCT(($B$3:$B$106="実績")*($C$3:$C$106="累計")*($D$3:$D$106=$D130)*
            INDEX($D$3:$P$106,0,MATCH($H$108,$D$2:$P$2,0)))</f>
        <v>7385.44</v>
      </c>
      <c r="G130" s="666">
        <f t="shared" ca="1" si="8"/>
        <v>1555.4399999999996</v>
      </c>
      <c r="H130" s="667">
        <f t="shared" ca="1" si="9"/>
        <v>0.26679931389365352</v>
      </c>
      <c r="I130" s="665" cm="1">
        <f t="array" aca="1" ref="I130" ca="1">SUMPRODUCT(($S$3:$S$106="予算")*($T$3:$T$106="累計")*($U$3:$U$106=$D130)*
            INDEX($V$3:$AG$106,0,MATCH($H$108,$V$2:$AG$2,0)))</f>
        <v>1420</v>
      </c>
      <c r="J130" s="666" cm="1">
        <f t="array" aca="1" ref="J130" ca="1">SUMPRODUCT(($S$3:$S$106="実績")*($T$3:$T$106="累計")*($U$3:$U$106=$D130)*
            INDEX($V$3:$AG$106,0,MATCH($H$108,$V$2:$AG$2,0)))</f>
        <v>1894.7139999999999</v>
      </c>
      <c r="K130" s="666">
        <f t="shared" ca="1" si="10"/>
        <v>474.71399999999994</v>
      </c>
      <c r="L130" s="667">
        <f t="shared" ca="1" si="11"/>
        <v>0.33430563380281697</v>
      </c>
      <c r="M130" s="59"/>
    </row>
    <row r="131" spans="3:13">
      <c r="C131" s="674"/>
      <c r="D131" s="664" t="s">
        <v>645</v>
      </c>
      <c r="E131" s="665" cm="1">
        <f t="array" aca="1" ref="E131" ca="1">SUMPRODUCT(($B$3:$B$106="予算")*($C$3:$C$106="累計")*($D$3:$D$106=$D131)*
            INDEX($D$3:$P$106,0,MATCH($H$108,$D$2:$P$2,0)))</f>
        <v>4330</v>
      </c>
      <c r="F131" s="666" cm="1">
        <f t="array" aca="1" ref="F131" ca="1">SUMPRODUCT(($B$3:$B$106="実績")*($C$3:$C$106="累計")*($D$3:$D$106=$D131)*
            INDEX($D$3:$P$106,0,MATCH($H$108,$D$2:$P$2,0)))</f>
        <v>6525.619999999999</v>
      </c>
      <c r="G131" s="666">
        <f t="shared" ca="1" si="8"/>
        <v>2195.619999999999</v>
      </c>
      <c r="H131" s="667">
        <f t="shared" ca="1" si="9"/>
        <v>0.50707159353348707</v>
      </c>
      <c r="I131" s="665" cm="1">
        <f t="array" aca="1" ref="I131" ca="1">SUMPRODUCT(($S$3:$S$106="予算")*($T$3:$T$106="累計")*($U$3:$U$106=$D131)*
            INDEX($V$3:$AG$106,0,MATCH($H$108,$V$2:$AG$2,0)))</f>
        <v>230</v>
      </c>
      <c r="J131" s="666" cm="1">
        <f t="array" aca="1" ref="J131" ca="1">SUMPRODUCT(($S$3:$S$106="実績")*($T$3:$T$106="累計")*($U$3:$U$106=$D131)*
            INDEX($V$3:$AG$106,0,MATCH($H$108,$V$2:$AG$2,0)))</f>
        <v>336.24900000000025</v>
      </c>
      <c r="K131" s="666">
        <f t="shared" ca="1" si="10"/>
        <v>106.24900000000025</v>
      </c>
      <c r="L131" s="667">
        <f t="shared" ca="1" si="11"/>
        <v>0.46195217391304455</v>
      </c>
      <c r="M131" s="59"/>
    </row>
    <row r="132" spans="3:13">
      <c r="C132" s="674"/>
      <c r="D132" s="664" t="s">
        <v>646</v>
      </c>
      <c r="E132" s="665" cm="1">
        <f t="array" aca="1" ref="E132" ca="1">SUMPRODUCT(($B$3:$B$106="予算")*($C$3:$C$106="累計")*($D$3:$D$106=$D132)*
            INDEX($D$3:$P$106,0,MATCH($H$108,$D$2:$P$2,0)))</f>
        <v>6666.6666666666661</v>
      </c>
      <c r="F132" s="666" cm="1">
        <f t="array" aca="1" ref="F132" ca="1">SUMPRODUCT(($B$3:$B$106="実績")*($C$3:$C$106="累計")*($D$3:$D$106=$D132)*
            INDEX($D$3:$P$106,0,MATCH($H$108,$D$2:$P$2,0)))</f>
        <v>19.827184000000003</v>
      </c>
      <c r="G132" s="666">
        <f t="shared" ca="1" si="8"/>
        <v>-6646.8394826666663</v>
      </c>
      <c r="H132" s="667">
        <f t="shared" ca="1" si="9"/>
        <v>-0.99702592239999999</v>
      </c>
      <c r="I132" s="665" cm="1">
        <f t="array" aca="1" ref="I132" ca="1">SUMPRODUCT(($S$3:$S$106="予算")*($T$3:$T$106="累計")*($U$3:$U$106=$D132)*
            INDEX($V$3:$AG$106,0,MATCH($H$108,$V$2:$AG$2,0)))</f>
        <v>800</v>
      </c>
      <c r="J132" s="666" cm="1">
        <f t="array" aca="1" ref="J132" ca="1">SUMPRODUCT(($S$3:$S$106="実績")*($T$3:$T$106="累計")*($U$3:$U$106=$D132)*
            INDEX($V$3:$AG$106,0,MATCH($H$108,$V$2:$AG$2,0)))</f>
        <v>3.8271840000000026</v>
      </c>
      <c r="K132" s="666">
        <f t="shared" ca="1" si="10"/>
        <v>-796.17281600000001</v>
      </c>
      <c r="L132" s="667">
        <f t="shared" ca="1" si="11"/>
        <v>-0.99521601999999998</v>
      </c>
      <c r="M132" s="59"/>
    </row>
    <row r="133" spans="3:13">
      <c r="C133" s="674"/>
      <c r="D133" s="664" t="s">
        <v>647</v>
      </c>
      <c r="E133" s="665" cm="1">
        <f t="array" aca="1" ref="E133" ca="1">SUMPRODUCT(($B$3:$B$106="予算")*($C$3:$C$106="累計")*($D$3:$D$106=$D133)*
            INDEX($D$3:$P$106,0,MATCH($H$108,$D$2:$P$2,0)))</f>
        <v>6000</v>
      </c>
      <c r="F133" s="666" cm="1">
        <f t="array" aca="1" ref="F133" ca="1">SUMPRODUCT(($B$3:$B$106="実績")*($C$3:$C$106="累計")*($D$3:$D$106=$D133)*
            INDEX($D$3:$P$106,0,MATCH($H$108,$D$2:$P$2,0)))</f>
        <v>0</v>
      </c>
      <c r="G133" s="666">
        <f t="shared" ca="1" si="8"/>
        <v>-6000</v>
      </c>
      <c r="H133" s="667">
        <f t="shared" ca="1" si="9"/>
        <v>-1</v>
      </c>
      <c r="I133" s="665" cm="1">
        <f t="array" aca="1" ref="I133" ca="1">SUMPRODUCT(($S$3:$S$106="予算")*($T$3:$T$106="累計")*($U$3:$U$106=$D133)*
            INDEX($V$3:$AG$106,0,MATCH($H$108,$V$2:$AG$2,0)))</f>
        <v>300</v>
      </c>
      <c r="J133" s="666" cm="1">
        <f t="array" aca="1" ref="J133" ca="1">SUMPRODUCT(($S$3:$S$106="実績")*($T$3:$T$106="累計")*($U$3:$U$106=$D133)*
            INDEX($V$3:$AG$106,0,MATCH($H$108,$V$2:$AG$2,0)))</f>
        <v>0</v>
      </c>
      <c r="K133" s="666">
        <f t="shared" ca="1" si="10"/>
        <v>-300</v>
      </c>
      <c r="L133" s="667">
        <f t="shared" ca="1" si="11"/>
        <v>-1</v>
      </c>
      <c r="M133" s="59"/>
    </row>
    <row r="134" spans="3:13">
      <c r="C134" s="674"/>
      <c r="D134" s="664" t="s">
        <v>650</v>
      </c>
      <c r="E134" s="665" cm="1">
        <f t="array" aca="1" ref="E134" ca="1">SUMPRODUCT(($B$3:$B$106="予算")*($C$3:$C$106="累計")*($D$3:$D$106=$D134)*
            INDEX($D$3:$P$106,0,MATCH($H$108,$D$2:$P$2,0)))</f>
        <v>0</v>
      </c>
      <c r="F134" s="666" cm="1">
        <f t="array" aca="1" ref="F134" ca="1">SUMPRODUCT(($B$3:$B$106="実績")*($C$3:$C$106="累計")*($D$3:$D$106=$D134)*
            INDEX($D$3:$P$106,0,MATCH($H$108,$D$2:$P$2,0)))</f>
        <v>0</v>
      </c>
      <c r="G134" s="666">
        <f t="shared" ca="1" si="8"/>
        <v>0</v>
      </c>
      <c r="H134" s="667" t="str">
        <f t="shared" ca="1" si="9"/>
        <v>-</v>
      </c>
      <c r="I134" s="665" cm="1">
        <f t="array" aca="1" ref="I134" ca="1">SUMPRODUCT(($S$3:$S$106="予算")*($T$3:$T$106="累計")*($U$3:$U$106=$D134)*
            INDEX($V$3:$AG$106,0,MATCH($H$108,$V$2:$AG$2,0)))</f>
        <v>0</v>
      </c>
      <c r="J134" s="666" cm="1">
        <f t="array" aca="1" ref="J134" ca="1">SUMPRODUCT(($S$3:$S$106="実績")*($T$3:$T$106="累計")*($U$3:$U$106=$D134)*
            INDEX($V$3:$AG$106,0,MATCH($H$108,$V$2:$AG$2,0)))</f>
        <v>0</v>
      </c>
      <c r="K134" s="666">
        <f t="shared" ca="1" si="10"/>
        <v>0</v>
      </c>
      <c r="L134" s="667" t="str">
        <f t="shared" ca="1" si="11"/>
        <v>-</v>
      </c>
      <c r="M134" s="59"/>
    </row>
    <row r="135" spans="3:13">
      <c r="C135" s="674"/>
      <c r="D135" s="664" t="s">
        <v>649</v>
      </c>
      <c r="E135" s="665" cm="1">
        <f t="array" aca="1" ref="E135" ca="1">SUMPRODUCT(($B$3:$B$106="予算")*($C$3:$C$106="累計")*($D$3:$D$106=$D135)*
            INDEX($D$3:$P$106,0,MATCH($H$108,$D$2:$P$2,0)))</f>
        <v>800</v>
      </c>
      <c r="F135" s="666" cm="1">
        <f t="array" aca="1" ref="F135" ca="1">SUMPRODUCT(($B$3:$B$106="実績")*($C$3:$C$106="累計")*($D$3:$D$106=$D135)*
            INDEX($D$3:$P$106,0,MATCH($H$108,$D$2:$P$2,0)))</f>
        <v>0</v>
      </c>
      <c r="G135" s="666">
        <f t="shared" ca="1" si="8"/>
        <v>-800</v>
      </c>
      <c r="H135" s="667">
        <f t="shared" ca="1" si="9"/>
        <v>-1</v>
      </c>
      <c r="I135" s="665" cm="1">
        <f t="array" aca="1" ref="I135" ca="1">SUMPRODUCT(($S$3:$S$106="予算")*($T$3:$T$106="累計")*($U$3:$U$106=$D135)*
            INDEX($V$3:$AG$106,0,MATCH($H$108,$V$2:$AG$2,0)))</f>
        <v>800</v>
      </c>
      <c r="J135" s="666" cm="1">
        <f t="array" aca="1" ref="J135" ca="1">SUMPRODUCT(($S$3:$S$106="実績")*($T$3:$T$106="累計")*($U$3:$U$106=$D135)*
            INDEX($V$3:$AG$106,0,MATCH($H$108,$V$2:$AG$2,0)))</f>
        <v>0</v>
      </c>
      <c r="K135" s="666">
        <f t="shared" ca="1" si="10"/>
        <v>-800</v>
      </c>
      <c r="L135" s="667">
        <f t="shared" ca="1" si="11"/>
        <v>-1</v>
      </c>
      <c r="M135" s="59"/>
    </row>
    <row r="136" spans="3:13">
      <c r="C136" s="675"/>
      <c r="D136" s="676" t="s">
        <v>56</v>
      </c>
      <c r="E136" s="677">
        <f ca="1">SUM(E119:E135)</f>
        <v>286186.66666666669</v>
      </c>
      <c r="F136" s="678">
        <f ca="1">SUM(F119:F135)</f>
        <v>254765.96318679993</v>
      </c>
      <c r="G136" s="678">
        <f ca="1">F136-E136</f>
        <v>-31420.703479866759</v>
      </c>
      <c r="H136" s="679">
        <f t="shared" ca="1" si="9"/>
        <v>-0.10979094115682109</v>
      </c>
      <c r="I136" s="677">
        <f ca="1">SUM(I119:I135)</f>
        <v>49330</v>
      </c>
      <c r="J136" s="678">
        <f ca="1">SUM(J119:J135)</f>
        <v>43474.706860770006</v>
      </c>
      <c r="K136" s="678">
        <f t="shared" ca="1" si="10"/>
        <v>-5855.2931392299943</v>
      </c>
      <c r="L136" s="679">
        <f t="shared" ca="1" si="11"/>
        <v>-0.11869639447050462</v>
      </c>
      <c r="M136" s="59"/>
    </row>
    <row r="137" spans="3:13">
      <c r="C137" s="680"/>
      <c r="D137" s="664" t="s">
        <v>665</v>
      </c>
      <c r="E137" s="681">
        <f ca="1">SUM(E114,E115,E119,E120,E121)</f>
        <v>205630</v>
      </c>
      <c r="F137" s="682">
        <f ca="1">SUM(F114,F115,F119,F120,F121)</f>
        <v>166337.51798</v>
      </c>
      <c r="G137" s="666">
        <f t="shared" ref="G137:G140" ca="1" si="12">F137-E137</f>
        <v>-39292.482019999996</v>
      </c>
      <c r="H137" s="667">
        <f t="shared" ref="H137:H140" ca="1" si="13">IFERROR(F137/E137-1,"-")</f>
        <v>-0.19108341205077073</v>
      </c>
      <c r="I137" s="681">
        <f ca="1">SUM(I114,I115,I119,I120,I121)</f>
        <v>37760</v>
      </c>
      <c r="J137" s="682">
        <f ca="1">SUM(J114,J115,J119,J120,J121)</f>
        <v>27467.255980000002</v>
      </c>
      <c r="K137" s="666">
        <f t="shared" ref="K137:K141" ca="1" si="14">J137-I137</f>
        <v>-10292.744019999998</v>
      </c>
      <c r="L137" s="667">
        <f t="shared" ref="L137:L141" ca="1" si="15">IFERROR(J137/I137-1,"-")</f>
        <v>-0.27258326324152538</v>
      </c>
    </row>
    <row r="138" spans="3:13">
      <c r="C138" s="683"/>
      <c r="D138" s="664" t="s">
        <v>666</v>
      </c>
      <c r="E138" s="681">
        <f ca="1">SUM(E112,E113,E117,E122,E125,E126,E127,E128,E129,E130)</f>
        <v>86740</v>
      </c>
      <c r="F138" s="682">
        <f ca="1">SUM(F112,F113,F117,F122,F125,F126,F127,F128,F129,F130)</f>
        <v>87171.035326900019</v>
      </c>
      <c r="G138" s="666">
        <f t="shared" ca="1" si="12"/>
        <v>431.03532690001884</v>
      </c>
      <c r="H138" s="667">
        <f t="shared" ca="1" si="13"/>
        <v>4.9692797659675048E-3</v>
      </c>
      <c r="I138" s="681">
        <f ca="1">SUM(I112,I113,I117,I122,I125,I126,I127,I128,I129,I130)</f>
        <v>26840</v>
      </c>
      <c r="J138" s="682">
        <f ca="1">SUM(J112,J113,J117,J122,J125,J126,J127,J128,J129,J130)</f>
        <v>25848.702927270002</v>
      </c>
      <c r="K138" s="666">
        <f t="shared" ca="1" si="14"/>
        <v>-991.29707272999804</v>
      </c>
      <c r="L138" s="667">
        <f t="shared" ca="1" si="15"/>
        <v>-3.6933572009314353E-2</v>
      </c>
    </row>
    <row r="139" spans="3:13">
      <c r="C139" s="683"/>
      <c r="D139" s="664" t="s">
        <v>57</v>
      </c>
      <c r="E139" s="681">
        <f ca="1">SUM(E111,E123,E124)</f>
        <v>69440</v>
      </c>
      <c r="F139" s="682">
        <f ca="1">SUM(F111,F123,F124)</f>
        <v>87659.532695899994</v>
      </c>
      <c r="G139" s="666">
        <f t="shared" ca="1" si="12"/>
        <v>18219.532695899994</v>
      </c>
      <c r="H139" s="667">
        <f t="shared" ca="1" si="13"/>
        <v>0.26237806301699296</v>
      </c>
      <c r="I139" s="681">
        <f ca="1">SUM(I111,I123,I124)</f>
        <v>4020</v>
      </c>
      <c r="J139" s="682">
        <f ca="1">SUM(J111,J123,J124)</f>
        <v>9081.9957694999976</v>
      </c>
      <c r="K139" s="666">
        <f t="shared" ca="1" si="14"/>
        <v>5061.9957694999976</v>
      </c>
      <c r="L139" s="667">
        <f t="shared" ca="1" si="15"/>
        <v>1.2592029277363177</v>
      </c>
    </row>
    <row r="140" spans="3:13">
      <c r="C140" s="683"/>
      <c r="D140" s="664" t="s">
        <v>667</v>
      </c>
      <c r="E140" s="681">
        <f ca="1">SUM(E116,E131,E132,E133,E134,E135)</f>
        <v>30766.666666666664</v>
      </c>
      <c r="F140" s="682">
        <f ca="1">SUM(F116,F131,F132,F133,F134,F135)</f>
        <v>13019.378183999999</v>
      </c>
      <c r="G140" s="666">
        <f t="shared" ca="1" si="12"/>
        <v>-17747.288482666663</v>
      </c>
      <c r="H140" s="667">
        <f t="shared" ca="1" si="13"/>
        <v>-0.57683494526543877</v>
      </c>
      <c r="I140" s="681">
        <f ca="1">SUM(I116,I131,I132,I133,I134,I135)</f>
        <v>6830</v>
      </c>
      <c r="J140" s="682">
        <f ca="1">SUM(J116,J131,J132,J133,J134,J135)</f>
        <v>3729.7621840000006</v>
      </c>
      <c r="K140" s="666">
        <f t="shared" ca="1" si="14"/>
        <v>-3100.2378159999994</v>
      </c>
      <c r="L140" s="667">
        <f t="shared" ca="1" si="15"/>
        <v>-0.45391476076134696</v>
      </c>
    </row>
    <row r="141" spans="3:13">
      <c r="C141" s="650"/>
      <c r="D141" s="651" t="s">
        <v>21</v>
      </c>
      <c r="E141" s="646">
        <f ca="1">SUM(E137:E140)</f>
        <v>392576.66666666669</v>
      </c>
      <c r="F141" s="647">
        <f ca="1">SUM(F137:F140)</f>
        <v>354187.4641868</v>
      </c>
      <c r="G141" s="648">
        <f t="shared" ref="G141" ca="1" si="16">F141-E141</f>
        <v>-38389.202479866683</v>
      </c>
      <c r="H141" s="649">
        <f ca="1">IFERROR(F141/E141-1,"-")</f>
        <v>-9.7787784500352415E-2</v>
      </c>
      <c r="I141" s="646">
        <f ca="1">SUM(I137:I140)</f>
        <v>75450</v>
      </c>
      <c r="J141" s="647">
        <f ca="1">SUM(J137:J140)</f>
        <v>66127.71686077</v>
      </c>
      <c r="K141" s="648">
        <f t="shared" ca="1" si="14"/>
        <v>-9322.2831392299995</v>
      </c>
      <c r="L141" s="649">
        <f t="shared" ca="1" si="15"/>
        <v>-0.12355577387978789</v>
      </c>
    </row>
  </sheetData>
  <mergeCells count="4">
    <mergeCell ref="I109:L109"/>
    <mergeCell ref="E109:H109"/>
    <mergeCell ref="C109:D110"/>
    <mergeCell ref="C108:D108"/>
  </mergeCells>
  <phoneticPr fontId="2"/>
  <pageMargins left="0.70866141732283472" right="0.70866141732283472" top="0.55118110236220474" bottom="0.19685039370078741" header="0.31496062992125984" footer="0.31496062992125984"/>
  <pageSetup paperSize="9" scale="64" orientation="portrait" r:id="rId1"/>
  <colBreaks count="1" manualBreakCount="1">
    <brk id="12" min="107" max="140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0D1043-5408-4229-8156-C1438236EEF7}">
  <sheetPr codeName="Sheet1"/>
  <dimension ref="A1:AE119"/>
  <sheetViews>
    <sheetView showGridLines="0" topLeftCell="A95" zoomScale="70" zoomScaleNormal="70" workbookViewId="0">
      <selection activeCell="L114" sqref="L114"/>
    </sheetView>
  </sheetViews>
  <sheetFormatPr defaultRowHeight="18"/>
  <cols>
    <col min="2" max="3" width="9" style="1"/>
    <col min="4" max="4" width="11" style="1" bestFit="1" customWidth="1"/>
    <col min="5" max="16" width="13" style="1" customWidth="1"/>
    <col min="17" max="17" width="13" style="29" customWidth="1"/>
    <col min="18" max="18" width="3.08203125" style="29" customWidth="1"/>
    <col min="19" max="19" width="11.75" style="351" bestFit="1" customWidth="1"/>
    <col min="20" max="20" width="11.58203125" customWidth="1"/>
    <col min="21" max="23" width="11.58203125" style="1" customWidth="1"/>
    <col min="24" max="31" width="11.58203125" customWidth="1"/>
  </cols>
  <sheetData>
    <row r="1" spans="1:31" ht="29">
      <c r="A1" s="64" t="s">
        <v>233</v>
      </c>
      <c r="B1" s="47"/>
      <c r="C1" s="47"/>
      <c r="D1" s="47"/>
      <c r="E1" s="341"/>
      <c r="F1" s="340"/>
      <c r="G1" s="340"/>
      <c r="H1" s="340"/>
      <c r="I1" s="340"/>
      <c r="J1" s="340"/>
      <c r="K1" s="340"/>
      <c r="L1" s="340"/>
      <c r="M1" s="340"/>
      <c r="N1" s="340"/>
      <c r="O1" s="340"/>
      <c r="P1" s="340"/>
      <c r="Q1" s="46"/>
    </row>
    <row r="2" spans="1:31" ht="26.5">
      <c r="A2" s="229" t="s">
        <v>15</v>
      </c>
      <c r="B2" s="302" t="s">
        <v>48</v>
      </c>
      <c r="C2" s="303" t="s">
        <v>47</v>
      </c>
      <c r="D2" s="304" t="s">
        <v>241</v>
      </c>
      <c r="E2" s="305">
        <v>45809</v>
      </c>
      <c r="F2" s="306">
        <v>45839</v>
      </c>
      <c r="G2" s="306">
        <v>45870</v>
      </c>
      <c r="H2" s="305">
        <v>45901</v>
      </c>
      <c r="I2" s="306">
        <v>45931</v>
      </c>
      <c r="J2" s="306">
        <v>45962</v>
      </c>
      <c r="K2" s="305">
        <v>45992</v>
      </c>
      <c r="L2" s="306">
        <v>46023</v>
      </c>
      <c r="M2" s="306">
        <v>46054</v>
      </c>
      <c r="N2" s="305">
        <v>46082</v>
      </c>
      <c r="O2" s="306">
        <v>46113</v>
      </c>
      <c r="P2" s="306">
        <v>46143</v>
      </c>
      <c r="Q2" s="304" t="s">
        <v>21</v>
      </c>
      <c r="T2" s="299" t="s">
        <v>260</v>
      </c>
    </row>
    <row r="3" spans="1:31">
      <c r="A3" s="215"/>
      <c r="B3" s="713" t="s">
        <v>55</v>
      </c>
      <c r="C3" s="48" t="s">
        <v>49</v>
      </c>
      <c r="D3" s="219" t="s">
        <v>235</v>
      </c>
      <c r="E3" s="249">
        <f>計画集計!F6</f>
        <v>2170</v>
      </c>
      <c r="F3" s="250">
        <f>計画集計!G6</f>
        <v>3100</v>
      </c>
      <c r="G3" s="250">
        <f>計画集計!H6</f>
        <v>2470</v>
      </c>
      <c r="H3" s="249">
        <f>計画集計!I6</f>
        <v>1750</v>
      </c>
      <c r="I3" s="250">
        <f>計画集計!J6</f>
        <v>5660</v>
      </c>
      <c r="J3" s="251">
        <f>計画集計!K6</f>
        <v>3680</v>
      </c>
      <c r="K3" s="250">
        <f>計画集計!L6</f>
        <v>3680</v>
      </c>
      <c r="L3" s="250">
        <f>計画集計!M6</f>
        <v>4370</v>
      </c>
      <c r="M3" s="250">
        <f>計画集計!N6</f>
        <v>1930</v>
      </c>
      <c r="N3" s="249">
        <f>計画集計!O6</f>
        <v>3040</v>
      </c>
      <c r="O3" s="250">
        <f>計画集計!P6</f>
        <v>3990</v>
      </c>
      <c r="P3" s="250">
        <f>計画集計!Q6</f>
        <v>6190</v>
      </c>
      <c r="Q3" s="545">
        <f>SUM(E3:P3)</f>
        <v>42030</v>
      </c>
      <c r="R3" s="501"/>
    </row>
    <row r="4" spans="1:31">
      <c r="A4" s="215"/>
      <c r="B4" s="711"/>
      <c r="D4" s="222" t="s">
        <v>237</v>
      </c>
      <c r="E4" s="253">
        <f>実績集計!F6</f>
        <v>5248</v>
      </c>
      <c r="F4" s="296">
        <f>実績集計!G6</f>
        <v>3080</v>
      </c>
      <c r="G4" s="296">
        <f>実績集計!H6</f>
        <v>2325</v>
      </c>
      <c r="H4" s="253">
        <f>実績集計!I6</f>
        <v>4169</v>
      </c>
      <c r="I4" s="296">
        <f>実績集計!J6</f>
        <v>4068</v>
      </c>
      <c r="J4" s="255">
        <f>実績集計!K6</f>
        <v>3895</v>
      </c>
      <c r="K4" s="296">
        <f>実績集計!L6</f>
        <v>2786</v>
      </c>
      <c r="L4" s="296">
        <f>実績集計!M6</f>
        <v>3839</v>
      </c>
      <c r="M4" s="296">
        <f>実績集計!N6</f>
        <v>3676.25</v>
      </c>
      <c r="N4" s="253">
        <f>実績集計!O6</f>
        <v>3676.25</v>
      </c>
      <c r="O4" s="296">
        <f>実績集計!P6</f>
        <v>3676.25</v>
      </c>
      <c r="P4" s="296">
        <f>実績集計!Q6</f>
        <v>3676.25</v>
      </c>
      <c r="Q4" s="546">
        <f t="shared" ref="Q4:Q32" si="0">SUM(E4:P4)</f>
        <v>44115</v>
      </c>
      <c r="R4" s="501"/>
      <c r="T4" s="231" t="s">
        <v>247</v>
      </c>
      <c r="U4" s="232" t="s">
        <v>242</v>
      </c>
      <c r="V4" s="300" t="s">
        <v>249</v>
      </c>
      <c r="W4" s="233" t="s">
        <v>246</v>
      </c>
      <c r="X4" s="232" t="s">
        <v>250</v>
      </c>
      <c r="Y4" s="233" t="s">
        <v>246</v>
      </c>
    </row>
    <row r="5" spans="1:31">
      <c r="A5" s="215"/>
      <c r="B5" s="711"/>
      <c r="D5" s="224" t="s">
        <v>17</v>
      </c>
      <c r="E5" s="257">
        <f>IFERROR(E4/E3,"")</f>
        <v>2.4184331797235021</v>
      </c>
      <c r="F5" s="297">
        <f>IFERROR(IF(F4=0,"",F4/F3),"")</f>
        <v>0.99354838709677418</v>
      </c>
      <c r="G5" s="297">
        <f t="shared" ref="G5:P5" si="1">IFERROR(IF(G4=0,"",G4/G3),"")</f>
        <v>0.9412955465587044</v>
      </c>
      <c r="H5" s="257">
        <f t="shared" si="1"/>
        <v>2.3822857142857141</v>
      </c>
      <c r="I5" s="297">
        <f t="shared" si="1"/>
        <v>0.71872791519434631</v>
      </c>
      <c r="J5" s="259">
        <f t="shared" si="1"/>
        <v>1.0584239130434783</v>
      </c>
      <c r="K5" s="297">
        <f t="shared" si="1"/>
        <v>0.75706521739130439</v>
      </c>
      <c r="L5" s="297">
        <f t="shared" si="1"/>
        <v>0.87848970251716252</v>
      </c>
      <c r="M5" s="297">
        <f t="shared" si="1"/>
        <v>1.9047927461139897</v>
      </c>
      <c r="N5" s="257">
        <f t="shared" si="1"/>
        <v>1.2092927631578947</v>
      </c>
      <c r="O5" s="297">
        <f t="shared" si="1"/>
        <v>0.92136591478696739</v>
      </c>
      <c r="P5" s="297">
        <f t="shared" si="1"/>
        <v>0.59390145395799676</v>
      </c>
      <c r="Q5" s="547"/>
      <c r="R5" s="501"/>
      <c r="T5" s="234" t="s">
        <v>244</v>
      </c>
      <c r="U5" s="353">
        <f>SUM(Q3,Q7,Q11)</f>
        <v>160000</v>
      </c>
      <c r="V5" s="244">
        <f>SUM(Q4,Q8,Q12)</f>
        <v>149132.25150000001</v>
      </c>
      <c r="W5" s="246">
        <f>V5/U5</f>
        <v>0.93207657187500004</v>
      </c>
      <c r="X5" s="245">
        <f>Q37</f>
        <v>85194</v>
      </c>
      <c r="Y5" s="246">
        <f>X5/U5</f>
        <v>0.53246249999999995</v>
      </c>
    </row>
    <row r="6" spans="1:31" s="214" customFormat="1">
      <c r="A6" s="215"/>
      <c r="B6" s="711"/>
      <c r="C6" s="213"/>
      <c r="D6" s="225" t="s">
        <v>240</v>
      </c>
      <c r="E6" s="261">
        <f>E5</f>
        <v>2.4184331797235021</v>
      </c>
      <c r="F6" s="262">
        <f>IFERROR(IF(F4=0,"",SUM($E4:F4)/SUM($E3:F3)),"")</f>
        <v>1.5802656546489564</v>
      </c>
      <c r="G6" s="262">
        <f>IFERROR(IF(G4=0,"",SUM($E4:G4)/SUM($E3:G3)),"")</f>
        <v>1.3763565891472869</v>
      </c>
      <c r="H6" s="261">
        <f>IFERROR(IF(H4=0,"",SUM($E4:H4)/SUM($E3:H3)),"")</f>
        <v>1.5618545837723921</v>
      </c>
      <c r="I6" s="262">
        <f>IFERROR(IF(I4=0,"",SUM($E4:I4)/SUM($E3:I3)),"")</f>
        <v>1.2468646864686468</v>
      </c>
      <c r="J6" s="263">
        <f>IFERROR(IF(J4=0,"",SUM($E4:J4)/SUM($E3:J3)),"")</f>
        <v>1.2100371747211895</v>
      </c>
      <c r="K6" s="262">
        <f>IFERROR(IF(K4=0,"",SUM($E4:K4)/SUM($E3:K3)),"")</f>
        <v>1.1359840071079521</v>
      </c>
      <c r="L6" s="262">
        <f>IFERROR(IF(L4=0,"",SUM($E4:L4)/SUM($E3:L3)),"")</f>
        <v>1.0941220238095237</v>
      </c>
      <c r="M6" s="262">
        <f>IFERROR(IF(M4=0,"",SUM($E4:M4)/SUM($E3:M3)),"")</f>
        <v>1.1484293648038875</v>
      </c>
      <c r="N6" s="261">
        <f>IFERROR(IF(N4=0,"",SUM($E4:N4)/SUM($E3:N3)),"")</f>
        <v>1.1542386185243327</v>
      </c>
      <c r="O6" s="262">
        <f>IFERROR(IF(O4=0,"",SUM($E4:O4)/SUM($E3:O3)),"")</f>
        <v>1.1283133370535714</v>
      </c>
      <c r="P6" s="262">
        <f>IFERROR(IF(P4=0,"",SUM($E4:P4)/SUM($E3:P3)),"")</f>
        <v>1.0496074232690935</v>
      </c>
      <c r="Q6" s="548"/>
      <c r="R6" s="502"/>
      <c r="S6" s="352"/>
      <c r="T6" s="234" t="s">
        <v>245</v>
      </c>
      <c r="U6" s="353">
        <f>SUM(Q15,Q19,Q23,Q27,Q31)</f>
        <v>507230</v>
      </c>
      <c r="V6" s="247">
        <f ca="1">SUM(Q16,Q20,Q24,Q28,Q32)</f>
        <v>420508.58587839163</v>
      </c>
      <c r="W6" s="235">
        <f ca="1">V6/U6</f>
        <v>0.82902940653824031</v>
      </c>
      <c r="X6" s="3">
        <f>Q42</f>
        <v>235431</v>
      </c>
      <c r="Y6" s="235">
        <f t="shared" ref="Y6" si="2">X6/U6</f>
        <v>0.46415038542672948</v>
      </c>
    </row>
    <row r="7" spans="1:31">
      <c r="A7" s="215"/>
      <c r="B7" s="711"/>
      <c r="C7" s="1" t="s">
        <v>50</v>
      </c>
      <c r="D7" s="220" t="s">
        <v>235</v>
      </c>
      <c r="E7" s="265">
        <f>計画集計!F10</f>
        <v>8200</v>
      </c>
      <c r="F7" s="298">
        <f>計画集計!G10</f>
        <v>10630</v>
      </c>
      <c r="G7" s="298">
        <f>計画集計!H10</f>
        <v>7940</v>
      </c>
      <c r="H7" s="265">
        <f>計画集計!I10</f>
        <v>9500</v>
      </c>
      <c r="I7" s="298">
        <f>計画集計!J10</f>
        <v>11230</v>
      </c>
      <c r="J7" s="267">
        <f>計画集計!K10</f>
        <v>7920</v>
      </c>
      <c r="K7" s="298">
        <f>計画集計!L10</f>
        <v>6100</v>
      </c>
      <c r="L7" s="298">
        <f>計画集計!M10</f>
        <v>6700</v>
      </c>
      <c r="M7" s="298">
        <f>計画集計!N10</f>
        <v>5710</v>
      </c>
      <c r="N7" s="265">
        <f>計画集計!O10</f>
        <v>12120</v>
      </c>
      <c r="O7" s="298">
        <f>計画集計!P10</f>
        <v>6450</v>
      </c>
      <c r="P7" s="298">
        <f>計画集計!Q10</f>
        <v>7490</v>
      </c>
      <c r="Q7" s="549">
        <f t="shared" si="0"/>
        <v>99990</v>
      </c>
      <c r="R7" s="501"/>
      <c r="T7" s="236" t="s">
        <v>243</v>
      </c>
      <c r="U7" s="248">
        <f>SUM(Q3,Q7,Q11,Q15,Q19,Q23,Q27,Q31)</f>
        <v>667230</v>
      </c>
      <c r="V7" s="248">
        <f ca="1">SUM(Q4,Q8,Q12,Q16,Q20,Q24,Q28,Q32)</f>
        <v>569640.83737839176</v>
      </c>
      <c r="W7" s="238">
        <f ca="1">V7/U7</f>
        <v>0.85373984589780405</v>
      </c>
      <c r="X7" s="237">
        <f>Q47</f>
        <v>320625</v>
      </c>
      <c r="Y7" s="238">
        <f>X7/U7</f>
        <v>0.48053145092396926</v>
      </c>
    </row>
    <row r="8" spans="1:31">
      <c r="A8" s="215"/>
      <c r="B8" s="711"/>
      <c r="D8" s="222" t="s">
        <v>237</v>
      </c>
      <c r="E8" s="253">
        <f>実績集計!F10</f>
        <v>9824</v>
      </c>
      <c r="F8" s="296">
        <f>実績集計!G10</f>
        <v>6336.5010000000002</v>
      </c>
      <c r="G8" s="296">
        <f>実績集計!H10</f>
        <v>5541</v>
      </c>
      <c r="H8" s="253">
        <f>実績集計!I10</f>
        <v>7441</v>
      </c>
      <c r="I8" s="296">
        <f>実績集計!J10</f>
        <v>12675</v>
      </c>
      <c r="J8" s="255">
        <f>実績集計!K10</f>
        <v>4458</v>
      </c>
      <c r="K8" s="296">
        <f>実績集計!L10</f>
        <v>5501</v>
      </c>
      <c r="L8" s="296">
        <f>実績集計!M10</f>
        <v>7967</v>
      </c>
      <c r="M8" s="296">
        <f>実績集計!N10</f>
        <v>7467.9376250000005</v>
      </c>
      <c r="N8" s="253">
        <f>実績集計!O10</f>
        <v>7467.9376250000005</v>
      </c>
      <c r="O8" s="296">
        <f>実績集計!P10</f>
        <v>7467.9376250000005</v>
      </c>
      <c r="P8" s="296">
        <f>実績集計!Q10</f>
        <v>7467.9376250000005</v>
      </c>
      <c r="Q8" s="546">
        <f t="shared" si="0"/>
        <v>89615.251500000028</v>
      </c>
      <c r="R8" s="501"/>
      <c r="T8" s="214"/>
      <c r="U8" s="214"/>
      <c r="V8" s="214"/>
      <c r="W8" s="214"/>
      <c r="X8" s="214"/>
      <c r="Y8" s="214"/>
    </row>
    <row r="9" spans="1:31">
      <c r="A9" s="215"/>
      <c r="B9" s="711"/>
      <c r="D9" s="224" t="s">
        <v>17</v>
      </c>
      <c r="E9" s="257">
        <f>IFERROR(E8/E7,"")</f>
        <v>1.1980487804878048</v>
      </c>
      <c r="F9" s="297">
        <f>IFERROR(IF(F8=0,"",F8/F7),"")</f>
        <v>0.59609604891815615</v>
      </c>
      <c r="G9" s="297">
        <f t="shared" ref="G9" si="3">IFERROR(IF(G8=0,"",G8/G7),"")</f>
        <v>0.69785894206549115</v>
      </c>
      <c r="H9" s="257">
        <f t="shared" ref="H9" si="4">IFERROR(IF(H8=0,"",H8/H7),"")</f>
        <v>0.78326315789473688</v>
      </c>
      <c r="I9" s="297">
        <f t="shared" ref="I9" si="5">IFERROR(IF(I8=0,"",I8/I7),"")</f>
        <v>1.1286731967943009</v>
      </c>
      <c r="J9" s="259">
        <f t="shared" ref="J9" si="6">IFERROR(IF(J8=0,"",J8/J7),"")</f>
        <v>0.56287878787878787</v>
      </c>
      <c r="K9" s="297">
        <f t="shared" ref="K9" si="7">IFERROR(IF(K8=0,"",K8/K7),"")</f>
        <v>0.90180327868852461</v>
      </c>
      <c r="L9" s="297">
        <f t="shared" ref="L9" si="8">IFERROR(IF(L8=0,"",L8/L7),"")</f>
        <v>1.1891044776119404</v>
      </c>
      <c r="M9" s="297">
        <f t="shared" ref="M9" si="9">IFERROR(IF(M8=0,"",M8/M7),"")</f>
        <v>1.3078699868651489</v>
      </c>
      <c r="N9" s="257">
        <f t="shared" ref="N9" si="10">IFERROR(IF(N8=0,"",N8/N7),"")</f>
        <v>0.61616647070957098</v>
      </c>
      <c r="O9" s="297">
        <f t="shared" ref="O9" si="11">IFERROR(IF(O8=0,"",O8/O7),"")</f>
        <v>1.1578197868217055</v>
      </c>
      <c r="P9" s="297">
        <f t="shared" ref="P9" si="12">IFERROR(IF(P8=0,"",P8/P7),"")</f>
        <v>0.99705442256341792</v>
      </c>
      <c r="Q9" s="547"/>
      <c r="R9" s="501"/>
      <c r="T9" s="239" t="s">
        <v>248</v>
      </c>
      <c r="U9" s="240" t="s">
        <v>242</v>
      </c>
      <c r="V9" s="301" t="s">
        <v>249</v>
      </c>
      <c r="W9" s="241" t="s">
        <v>246</v>
      </c>
      <c r="X9" s="240" t="s">
        <v>250</v>
      </c>
      <c r="Y9" s="241" t="s">
        <v>246</v>
      </c>
    </row>
    <row r="10" spans="1:31" s="214" customFormat="1">
      <c r="A10" s="215"/>
      <c r="B10" s="711"/>
      <c r="C10" s="213"/>
      <c r="D10" s="225" t="s">
        <v>240</v>
      </c>
      <c r="E10" s="261">
        <f>E9</f>
        <v>1.1980487804878048</v>
      </c>
      <c r="F10" s="262">
        <f>IFERROR(IF(F8=0,"",SUM($E8:F8)/SUM($E7:F7)),"")</f>
        <v>0.85823159851301112</v>
      </c>
      <c r="G10" s="262">
        <f>IFERROR(IF(G8=0,"",SUM($E8:G8)/SUM($E7:G7)),"")</f>
        <v>0.81066496077698913</v>
      </c>
      <c r="H10" s="261">
        <f>IFERROR(IF(H8=0,"",SUM($E8:H8)/SUM($E7:H7)),"")</f>
        <v>0.80348775847808107</v>
      </c>
      <c r="I10" s="262">
        <f>IFERROR(IF(I8=0,"",SUM($E8:I8)/SUM($E7:I7)),"")</f>
        <v>0.88036844210526322</v>
      </c>
      <c r="J10" s="263">
        <f>IFERROR(IF(J8=0,"",SUM($E8:J8)/SUM($E7:J7)),"")</f>
        <v>0.83499640923854213</v>
      </c>
      <c r="K10" s="262">
        <f>IFERROR(IF(K8=0,"",SUM($E8:K8)/SUM($E7:K7)),"")</f>
        <v>0.84162062743823152</v>
      </c>
      <c r="L10" s="262">
        <f>IFERROR(IF(L8=0,"",SUM($E8:L8)/SUM($E7:L7)),"")</f>
        <v>0.87574759601289953</v>
      </c>
      <c r="M10" s="262">
        <f>IFERROR(IF(M8=0,"",SUM($E8:M8)/SUM($E7:M7)),"")</f>
        <v>0.90912266502096595</v>
      </c>
      <c r="N10" s="261">
        <f>IFERROR(IF(N8=0,"",SUM($E8:N8)/SUM($E7:N7)),"")</f>
        <v>0.86786027019174916</v>
      </c>
      <c r="O10" s="262">
        <f>IFERROR(IF(O8=0,"",SUM($E8:O8)/SUM($E7:O7)),"")</f>
        <v>0.88807906891891919</v>
      </c>
      <c r="P10" s="262">
        <f>IFERROR(IF(P8=0,"",SUM($E8:P8)/SUM($E7:P7)),"")</f>
        <v>0.89624213921392171</v>
      </c>
      <c r="Q10" s="548"/>
      <c r="R10" s="502"/>
      <c r="S10" s="352"/>
      <c r="T10" s="242" t="s">
        <v>244</v>
      </c>
      <c r="U10" s="244">
        <f>SUM(Q51,Q57,Q63)</f>
        <v>40130</v>
      </c>
      <c r="V10" s="244">
        <f>SUM(Q52,Q58,Q64)</f>
        <v>33979.514999999999</v>
      </c>
      <c r="W10" s="246">
        <f>V10/U10</f>
        <v>0.84673598305507103</v>
      </c>
      <c r="X10" s="245">
        <f>Q101</f>
        <v>26103</v>
      </c>
      <c r="Y10" s="246">
        <f>X10/U10</f>
        <v>0.65046100174433097</v>
      </c>
    </row>
    <row r="11" spans="1:31">
      <c r="A11" s="215"/>
      <c r="B11" s="711"/>
      <c r="C11" s="1" t="s">
        <v>51</v>
      </c>
      <c r="D11" s="220" t="s">
        <v>235</v>
      </c>
      <c r="E11" s="265">
        <f>計画集計!F14</f>
        <v>1350</v>
      </c>
      <c r="F11" s="298">
        <f>計画集計!G14</f>
        <v>1460</v>
      </c>
      <c r="G11" s="298">
        <f>計画集計!H14</f>
        <v>1560</v>
      </c>
      <c r="H11" s="265">
        <f>計画集計!I14</f>
        <v>1700</v>
      </c>
      <c r="I11" s="298">
        <f>計画集計!J14</f>
        <v>1340</v>
      </c>
      <c r="J11" s="267">
        <f>計画集計!K14</f>
        <v>1360</v>
      </c>
      <c r="K11" s="298">
        <f>計画集計!L14</f>
        <v>1290</v>
      </c>
      <c r="L11" s="298">
        <f>計画集計!M14</f>
        <v>1230</v>
      </c>
      <c r="M11" s="298">
        <f>計画集計!N14</f>
        <v>1370</v>
      </c>
      <c r="N11" s="265">
        <f>計画集計!O14</f>
        <v>2690</v>
      </c>
      <c r="O11" s="298">
        <f>計画集計!P14</f>
        <v>1420</v>
      </c>
      <c r="P11" s="298">
        <f>計画集計!Q14</f>
        <v>1210</v>
      </c>
      <c r="Q11" s="549">
        <f t="shared" si="0"/>
        <v>17980</v>
      </c>
      <c r="R11" s="501"/>
      <c r="T11" s="242" t="s">
        <v>245</v>
      </c>
      <c r="U11" s="247">
        <f>SUM(Q69,Q75,Q81,Q87,Q93)</f>
        <v>99530</v>
      </c>
      <c r="V11" s="247">
        <f ca="1">SUM(Q70,Q76,Q82,Q88,Q94)</f>
        <v>77848.332537464987</v>
      </c>
      <c r="W11" s="235">
        <f ca="1">V11/U11</f>
        <v>0.78215947490671145</v>
      </c>
      <c r="X11" s="206">
        <f>Q108</f>
        <v>46863</v>
      </c>
      <c r="Y11" s="235">
        <f t="shared" ref="Y11" si="13">X11/U11</f>
        <v>0.47084296192102881</v>
      </c>
    </row>
    <row r="12" spans="1:31">
      <c r="A12" s="215"/>
      <c r="B12" s="711"/>
      <c r="D12" s="222" t="s">
        <v>237</v>
      </c>
      <c r="E12" s="253">
        <f>実績集計!F14</f>
        <v>1184</v>
      </c>
      <c r="F12" s="296">
        <f>実績集計!G14</f>
        <v>1045</v>
      </c>
      <c r="G12" s="296">
        <f>実績集計!H14</f>
        <v>790</v>
      </c>
      <c r="H12" s="253">
        <f>実績集計!I14</f>
        <v>1876</v>
      </c>
      <c r="I12" s="296">
        <f>実績集計!J14</f>
        <v>1174</v>
      </c>
      <c r="J12" s="255">
        <f>実績集計!K14</f>
        <v>1641</v>
      </c>
      <c r="K12" s="296">
        <f>実績集計!L14</f>
        <v>1463</v>
      </c>
      <c r="L12" s="296">
        <f>実績集計!M14</f>
        <v>1095</v>
      </c>
      <c r="M12" s="296">
        <f>実績集計!N14</f>
        <v>1283.5</v>
      </c>
      <c r="N12" s="253">
        <f>実績集計!O14</f>
        <v>1283.5</v>
      </c>
      <c r="O12" s="296">
        <f>実績集計!P14</f>
        <v>1283.5</v>
      </c>
      <c r="P12" s="296">
        <f>実績集計!Q14</f>
        <v>1283.5</v>
      </c>
      <c r="Q12" s="546">
        <f t="shared" si="0"/>
        <v>15402</v>
      </c>
      <c r="R12" s="501"/>
      <c r="T12" s="243" t="s">
        <v>243</v>
      </c>
      <c r="U12" s="248">
        <f>SUM(Q51,Q57,Q63,Q69,Q75,Q81,Q87,Q93)</f>
        <v>139660</v>
      </c>
      <c r="V12" s="248">
        <f ca="1">SUM(Q52,Q58,Q64,Q70,Q76,Q82,Q88,Q94)</f>
        <v>111827.847537465</v>
      </c>
      <c r="W12" s="238">
        <f ca="1">V12/U12</f>
        <v>0.80071493296194329</v>
      </c>
      <c r="X12" s="237">
        <f>Q115</f>
        <v>72966</v>
      </c>
      <c r="Y12" s="238">
        <f>X12/U12</f>
        <v>0.52245453243591577</v>
      </c>
    </row>
    <row r="13" spans="1:31">
      <c r="A13" s="215"/>
      <c r="B13" s="711"/>
      <c r="D13" s="224" t="s">
        <v>17</v>
      </c>
      <c r="E13" s="257">
        <f>IFERROR(E12/E11,"")</f>
        <v>0.87703703703703706</v>
      </c>
      <c r="F13" s="297">
        <f>IFERROR(IF(F12=0,"",F12/F11),"")</f>
        <v>0.71575342465753422</v>
      </c>
      <c r="G13" s="297">
        <f t="shared" ref="G13" si="14">IFERROR(IF(G12=0,"",G12/G11),"")</f>
        <v>0.50641025641025639</v>
      </c>
      <c r="H13" s="257">
        <f t="shared" ref="H13" si="15">IFERROR(IF(H12=0,"",H12/H11),"")</f>
        <v>1.1035294117647059</v>
      </c>
      <c r="I13" s="297">
        <f t="shared" ref="I13" si="16">IFERROR(IF(I12=0,"",I12/I11),"")</f>
        <v>0.87611940298507462</v>
      </c>
      <c r="J13" s="259">
        <f t="shared" ref="J13" si="17">IFERROR(IF(J12=0,"",J12/J11),"")</f>
        <v>1.2066176470588235</v>
      </c>
      <c r="K13" s="297">
        <f t="shared" ref="K13" si="18">IFERROR(IF(K12=0,"",K12/K11),"")</f>
        <v>1.134108527131783</v>
      </c>
      <c r="L13" s="297">
        <f t="shared" ref="L13" si="19">IFERROR(IF(L12=0,"",L12/L11),"")</f>
        <v>0.8902439024390244</v>
      </c>
      <c r="M13" s="297">
        <f t="shared" ref="M13" si="20">IFERROR(IF(M12=0,"",M12/M11),"")</f>
        <v>0.93686131386861315</v>
      </c>
      <c r="N13" s="257">
        <f t="shared" ref="N13" si="21">IFERROR(IF(N12=0,"",N12/N11),"")</f>
        <v>0.47713754646840151</v>
      </c>
      <c r="O13" s="297">
        <f t="shared" ref="O13" si="22">IFERROR(IF(O12=0,"",O12/O11),"")</f>
        <v>0.90387323943661968</v>
      </c>
      <c r="P13" s="297">
        <f t="shared" ref="P13" si="23">IFERROR(IF(P12=0,"",P12/P11),"")</f>
        <v>1.0607438016528925</v>
      </c>
      <c r="Q13" s="547"/>
      <c r="R13" s="501"/>
    </row>
    <row r="14" spans="1:31" s="214" customFormat="1">
      <c r="A14" s="215"/>
      <c r="B14" s="712"/>
      <c r="C14" s="174"/>
      <c r="D14" s="226" t="s">
        <v>240</v>
      </c>
      <c r="E14" s="286">
        <f>E13</f>
        <v>0.87703703703703706</v>
      </c>
      <c r="F14" s="287">
        <f>IFERROR(IF(F12=0,"",SUM($E12:F12)/SUM($E11:F11)),"")</f>
        <v>0.7932384341637011</v>
      </c>
      <c r="G14" s="287">
        <f>IFERROR(IF(G12=0,"",SUM($E12:G12)/SUM($E11:G11)),"")</f>
        <v>0.69084668192219678</v>
      </c>
      <c r="H14" s="286">
        <f>IFERROR(IF(H12=0,"",SUM($E12:H12)/SUM($E11:H11)),"")</f>
        <v>0.80642504118616143</v>
      </c>
      <c r="I14" s="287">
        <f>IFERROR(IF(I12=0,"",SUM($E12:I12)/SUM($E11:I11)),"")</f>
        <v>0.8190283400809717</v>
      </c>
      <c r="J14" s="288">
        <f>IFERROR(IF(J12=0,"",SUM($E12:J12)/SUM($E11:J11)),"")</f>
        <v>0.87913340935005702</v>
      </c>
      <c r="K14" s="287">
        <f>IFERROR(IF(K12=0,"",SUM($E12:K12)/SUM($E11:K11)),"")</f>
        <v>0.91182902584493042</v>
      </c>
      <c r="L14" s="287">
        <f>IFERROR(IF(L12=0,"",SUM($E12:L12)/SUM($E11:L11)),"")</f>
        <v>0.9094774136403897</v>
      </c>
      <c r="M14" s="287">
        <f>IFERROR(IF(M12=0,"",SUM($E12:M12)/SUM($E11:M11)),"")</f>
        <v>0.91244075829383886</v>
      </c>
      <c r="N14" s="286">
        <f>IFERROR(IF(N12=0,"",SUM($E12:N12)/SUM($E11:N11)),"")</f>
        <v>0.83615635179153092</v>
      </c>
      <c r="O14" s="287">
        <f>IFERROR(IF(O12=0,"",SUM($E12:O12)/SUM($E11:O11)),"")</f>
        <v>0.84189028026237334</v>
      </c>
      <c r="P14" s="287">
        <f>IFERROR(IF(P12=0,"",SUM($E12:P12)/SUM($E11:P11)),"")</f>
        <v>0.85661846496106786</v>
      </c>
      <c r="Q14" s="550"/>
      <c r="R14" s="502"/>
      <c r="S14" s="352"/>
      <c r="T14" s="350">
        <v>45444</v>
      </c>
      <c r="U14" s="350">
        <v>45474</v>
      </c>
      <c r="V14" s="350">
        <v>45505</v>
      </c>
      <c r="W14" s="350">
        <v>45536</v>
      </c>
      <c r="X14" s="350">
        <v>45566</v>
      </c>
      <c r="Y14" s="350">
        <v>45597</v>
      </c>
      <c r="Z14" s="350">
        <v>45627</v>
      </c>
      <c r="AA14" s="350">
        <v>45658</v>
      </c>
      <c r="AB14" s="350">
        <v>45689</v>
      </c>
      <c r="AC14" s="350">
        <v>45717</v>
      </c>
      <c r="AD14" s="350">
        <v>45748</v>
      </c>
      <c r="AE14" s="350">
        <v>45778</v>
      </c>
    </row>
    <row r="15" spans="1:31">
      <c r="A15" s="215"/>
      <c r="B15" s="711" t="s">
        <v>56</v>
      </c>
      <c r="C15" s="1" t="s">
        <v>52</v>
      </c>
      <c r="D15" s="220" t="s">
        <v>235</v>
      </c>
      <c r="E15" s="265">
        <f>計画集計!F18</f>
        <v>9450</v>
      </c>
      <c r="F15" s="266">
        <f>計画集計!G18</f>
        <v>20980</v>
      </c>
      <c r="G15" s="266">
        <f>計画集計!H18</f>
        <v>14600</v>
      </c>
      <c r="H15" s="265">
        <f>計画集計!I18</f>
        <v>19910</v>
      </c>
      <c r="I15" s="298">
        <f>計画集計!J18</f>
        <v>15770</v>
      </c>
      <c r="J15" s="267">
        <f>計画集計!K18</f>
        <v>25830</v>
      </c>
      <c r="K15" s="266">
        <f>計画集計!L18</f>
        <v>22620</v>
      </c>
      <c r="L15" s="266">
        <f>計画集計!M18</f>
        <v>21220</v>
      </c>
      <c r="M15" s="266">
        <f>計画集計!N18</f>
        <v>26180</v>
      </c>
      <c r="N15" s="265">
        <f>計画集計!O18</f>
        <v>17070</v>
      </c>
      <c r="O15" s="298">
        <f>計画集計!P18</f>
        <v>22260</v>
      </c>
      <c r="P15" s="298">
        <f>計画集計!Q18</f>
        <v>29530</v>
      </c>
      <c r="Q15" s="549">
        <f t="shared" si="0"/>
        <v>245420</v>
      </c>
      <c r="R15" s="501"/>
      <c r="S15" s="351" t="s">
        <v>262</v>
      </c>
      <c r="T15" s="3">
        <f t="shared" ref="T15:AE15" si="24">E35</f>
        <v>11720</v>
      </c>
      <c r="U15" s="3">
        <f t="shared" si="24"/>
        <v>15190</v>
      </c>
      <c r="V15" s="3">
        <f t="shared" si="24"/>
        <v>11970</v>
      </c>
      <c r="W15" s="3">
        <f t="shared" si="24"/>
        <v>12950</v>
      </c>
      <c r="X15" s="3">
        <f t="shared" si="24"/>
        <v>18230</v>
      </c>
      <c r="Y15" s="3">
        <f t="shared" si="24"/>
        <v>12960</v>
      </c>
      <c r="Z15" s="3">
        <f t="shared" si="24"/>
        <v>11070</v>
      </c>
      <c r="AA15" s="3">
        <f t="shared" si="24"/>
        <v>12300</v>
      </c>
      <c r="AB15" s="3">
        <f t="shared" si="24"/>
        <v>9010</v>
      </c>
      <c r="AC15" s="3">
        <f t="shared" si="24"/>
        <v>17850</v>
      </c>
      <c r="AD15" s="3">
        <f t="shared" si="24"/>
        <v>11860</v>
      </c>
      <c r="AE15" s="3">
        <f t="shared" si="24"/>
        <v>14890</v>
      </c>
    </row>
    <row r="16" spans="1:31">
      <c r="A16" s="215"/>
      <c r="B16" s="711"/>
      <c r="D16" s="222" t="s">
        <v>237</v>
      </c>
      <c r="E16" s="253">
        <f ca="1">実績集計!F18</f>
        <v>9017.6241999999984</v>
      </c>
      <c r="F16" s="254">
        <f ca="1">実績集計!G18</f>
        <v>17298.51511</v>
      </c>
      <c r="G16" s="254">
        <f ca="1">実績集計!H18</f>
        <v>7122.9231300000001</v>
      </c>
      <c r="H16" s="253">
        <f ca="1">実績集計!I18</f>
        <v>18206.808700000001</v>
      </c>
      <c r="I16" s="296">
        <f ca="1">実績集計!J18</f>
        <v>13226.296549999999</v>
      </c>
      <c r="J16" s="255">
        <f ca="1">実績集計!K18</f>
        <v>9623.3984</v>
      </c>
      <c r="K16" s="254">
        <f ca="1">実績集計!L18</f>
        <v>33609.68172</v>
      </c>
      <c r="L16" s="254">
        <f ca="1">実績集計!M18</f>
        <v>4962.7001700000001</v>
      </c>
      <c r="M16" s="254">
        <f ca="1">実績集計!N18</f>
        <v>19223.513379999997</v>
      </c>
      <c r="N16" s="253">
        <f>実績集計!O18</f>
        <v>20138</v>
      </c>
      <c r="O16" s="296">
        <f>実績集計!P18</f>
        <v>23005</v>
      </c>
      <c r="P16" s="296">
        <f>実績集計!Q18</f>
        <v>21730</v>
      </c>
      <c r="Q16" s="546">
        <f t="shared" ca="1" si="0"/>
        <v>197164.46135999999</v>
      </c>
      <c r="R16" s="501"/>
      <c r="S16" s="351" t="s">
        <v>263</v>
      </c>
      <c r="T16" s="3">
        <f>T15</f>
        <v>11720</v>
      </c>
      <c r="U16" s="3">
        <f>T16+U15</f>
        <v>26910</v>
      </c>
      <c r="V16" s="3">
        <f t="shared" ref="V16:AE16" si="25">U16+V15</f>
        <v>38880</v>
      </c>
      <c r="W16" s="3">
        <f t="shared" si="25"/>
        <v>51830</v>
      </c>
      <c r="X16" s="3">
        <f t="shared" si="25"/>
        <v>70060</v>
      </c>
      <c r="Y16" s="3">
        <f t="shared" si="25"/>
        <v>83020</v>
      </c>
      <c r="Z16" s="3">
        <f t="shared" si="25"/>
        <v>94090</v>
      </c>
      <c r="AA16" s="3">
        <f t="shared" si="25"/>
        <v>106390</v>
      </c>
      <c r="AB16" s="3">
        <f t="shared" si="25"/>
        <v>115400</v>
      </c>
      <c r="AC16" s="3">
        <f t="shared" si="25"/>
        <v>133250</v>
      </c>
      <c r="AD16" s="3">
        <f t="shared" si="25"/>
        <v>145110</v>
      </c>
      <c r="AE16" s="353">
        <f t="shared" si="25"/>
        <v>160000</v>
      </c>
    </row>
    <row r="17" spans="1:31">
      <c r="A17" s="215"/>
      <c r="B17" s="711"/>
      <c r="D17" s="224" t="s">
        <v>17</v>
      </c>
      <c r="E17" s="257">
        <f ca="1">IFERROR(E16/E15,"")</f>
        <v>0.95424594708994692</v>
      </c>
      <c r="F17" s="258">
        <f ca="1">IFERROR(IF(F16=0,"",F16/F15),"")</f>
        <v>0.82452407578646336</v>
      </c>
      <c r="G17" s="258">
        <f t="shared" ref="G17" ca="1" si="26">IFERROR(IF(G16=0,"",G16/G15),"")</f>
        <v>0.48787144726027398</v>
      </c>
      <c r="H17" s="257">
        <f t="shared" ref="H17" ca="1" si="27">IFERROR(IF(H16=0,"",H16/H15),"")</f>
        <v>0.91445548468106486</v>
      </c>
      <c r="I17" s="297">
        <f t="shared" ref="I17" ca="1" si="28">IFERROR(IF(I16=0,"",I16/I15),"")</f>
        <v>0.83869984464172476</v>
      </c>
      <c r="J17" s="259">
        <f t="shared" ref="J17" ca="1" si="29">IFERROR(IF(J16=0,"",J16/J15),"")</f>
        <v>0.37256672086720866</v>
      </c>
      <c r="K17" s="258">
        <f t="shared" ref="K17" ca="1" si="30">IFERROR(IF(K16=0,"",K16/K15),"")</f>
        <v>1.4858391564986737</v>
      </c>
      <c r="L17" s="258">
        <f t="shared" ref="L17" ca="1" si="31">IFERROR(IF(L16=0,"",L16/L15),"")</f>
        <v>0.23386899952874646</v>
      </c>
      <c r="M17" s="258">
        <f t="shared" ref="M17" ca="1" si="32">IFERROR(IF(M16=0,"",M16/M15),"")</f>
        <v>0.73428240565317027</v>
      </c>
      <c r="N17" s="257">
        <f t="shared" ref="N17" si="33">IFERROR(IF(N16=0,"",N16/N15),"")</f>
        <v>1.1797305213825424</v>
      </c>
      <c r="O17" s="297">
        <f t="shared" ref="O17" si="34">IFERROR(IF(O16=0,"",O16/O15),"")</f>
        <v>1.0334681042228211</v>
      </c>
      <c r="P17" s="297">
        <f t="shared" ref="P17" si="35">IFERROR(IF(P16=0,"",P16/P15),"")</f>
        <v>0.7358618354216051</v>
      </c>
      <c r="Q17" s="547"/>
      <c r="R17" s="501"/>
      <c r="S17" s="351" t="s">
        <v>264</v>
      </c>
      <c r="T17" s="3">
        <f t="shared" ref="T17:AE17" si="36">E36</f>
        <v>16256</v>
      </c>
      <c r="U17" s="3">
        <f t="shared" si="36"/>
        <v>10461.501</v>
      </c>
      <c r="V17" s="3">
        <f t="shared" si="36"/>
        <v>8656</v>
      </c>
      <c r="W17" s="3">
        <f t="shared" si="36"/>
        <v>13486</v>
      </c>
      <c r="X17" s="3">
        <f t="shared" si="36"/>
        <v>17917</v>
      </c>
      <c r="Y17" s="3">
        <f t="shared" si="36"/>
        <v>9994</v>
      </c>
      <c r="Z17" s="3">
        <f t="shared" si="36"/>
        <v>9750</v>
      </c>
      <c r="AA17" s="3">
        <f t="shared" si="36"/>
        <v>12901</v>
      </c>
      <c r="AB17" s="3">
        <f t="shared" si="36"/>
        <v>12427.687625</v>
      </c>
      <c r="AC17" s="3">
        <f t="shared" si="36"/>
        <v>12427.687625</v>
      </c>
      <c r="AD17" s="3">
        <f t="shared" si="36"/>
        <v>12427.687625</v>
      </c>
      <c r="AE17" s="3">
        <f t="shared" si="36"/>
        <v>12427.687625</v>
      </c>
    </row>
    <row r="18" spans="1:31" s="214" customFormat="1">
      <c r="A18" s="215"/>
      <c r="B18" s="711"/>
      <c r="C18" s="213"/>
      <c r="D18" s="225" t="s">
        <v>240</v>
      </c>
      <c r="E18" s="261">
        <f ca="1">E17</f>
        <v>0.95424594708994692</v>
      </c>
      <c r="F18" s="262">
        <f ca="1">IFERROR(IF(F16=0,"",SUM($E16:F16)/SUM($E15:F15)),"")</f>
        <v>0.86480904732172192</v>
      </c>
      <c r="G18" s="262">
        <f ca="1">IFERROR(IF(G16=0,"",SUM($E16:G16)/SUM($E15:G15)),"")</f>
        <v>0.74259521296913167</v>
      </c>
      <c r="H18" s="261">
        <f ca="1">IFERROR(IF(H16=0,"",SUM($E16:H16)/SUM($E15:H15)),"")</f>
        <v>0.79528597382198962</v>
      </c>
      <c r="I18" s="262">
        <f ca="1">IFERROR(IF(I16=0,"",SUM($E16:I16)/SUM($E15:I15)),"")</f>
        <v>0.80376864936191306</v>
      </c>
      <c r="J18" s="263">
        <f ca="1">IFERROR(IF(J16=0,"",SUM($E16:J16)/SUM($E15:J15)),"")</f>
        <v>0.6992262632813967</v>
      </c>
      <c r="K18" s="262">
        <f ca="1">IFERROR(IF(K16=0,"",SUM($E16:K16)/SUM($E15:K15)),"")</f>
        <v>0.83698705334468881</v>
      </c>
      <c r="L18" s="262">
        <f ca="1">IFERROR(IF(L16=0,"",SUM($E16:L16)/SUM($E15:L15)),"")</f>
        <v>0.75188155326506179</v>
      </c>
      <c r="M18" s="262">
        <f ca="1">IFERROR(IF(M16=0,"",SUM($E16:M16)/SUM($E15:M15)),"")</f>
        <v>0.74927198323516075</v>
      </c>
      <c r="N18" s="261">
        <f ca="1">IFERROR(IF(N16=0,"",SUM($E16:N16)/SUM($E15:N15)),"")</f>
        <v>0.78722027247843818</v>
      </c>
      <c r="O18" s="262">
        <f ca="1">IFERROR(IF(O16=0,"",SUM($E16:O16)/SUM($E15:O15)),"")</f>
        <v>0.81261040974570375</v>
      </c>
      <c r="P18" s="262">
        <f ca="1">IFERROR(IF(P16=0,"",SUM($E16:P16)/SUM($E15:P15)),"")</f>
        <v>0.80337568804498405</v>
      </c>
      <c r="Q18" s="548"/>
      <c r="R18" s="502"/>
      <c r="S18" s="352" t="s">
        <v>265</v>
      </c>
      <c r="T18" s="3">
        <f>T17</f>
        <v>16256</v>
      </c>
      <c r="U18" s="3">
        <f>IF(U17=0,0,T18+U17)</f>
        <v>26717.501</v>
      </c>
      <c r="V18" s="3">
        <f t="shared" ref="V18:AE18" si="37">IF(V17=0,0,U18+V17)</f>
        <v>35373.501000000004</v>
      </c>
      <c r="W18" s="3">
        <f t="shared" si="37"/>
        <v>48859.501000000004</v>
      </c>
      <c r="X18" s="3">
        <f t="shared" si="37"/>
        <v>66776.501000000004</v>
      </c>
      <c r="Y18" s="3">
        <f t="shared" si="37"/>
        <v>76770.501000000004</v>
      </c>
      <c r="Z18" s="3">
        <f t="shared" si="37"/>
        <v>86520.501000000004</v>
      </c>
      <c r="AA18" s="3">
        <f t="shared" si="37"/>
        <v>99421.501000000004</v>
      </c>
      <c r="AB18" s="3">
        <f t="shared" si="37"/>
        <v>111849.18862500001</v>
      </c>
      <c r="AC18" s="3">
        <f t="shared" si="37"/>
        <v>124276.87625000002</v>
      </c>
      <c r="AD18" s="3">
        <f t="shared" si="37"/>
        <v>136704.56387500002</v>
      </c>
      <c r="AE18" s="3">
        <f t="shared" si="37"/>
        <v>149132.25150000001</v>
      </c>
    </row>
    <row r="19" spans="1:31">
      <c r="A19" s="215"/>
      <c r="B19" s="711"/>
      <c r="C19" s="1" t="s">
        <v>53</v>
      </c>
      <c r="D19" s="220" t="s">
        <v>235</v>
      </c>
      <c r="E19" s="265">
        <f>計画集計!F22</f>
        <v>10200</v>
      </c>
      <c r="F19" s="266">
        <f>計画集計!G22</f>
        <v>4400</v>
      </c>
      <c r="G19" s="266">
        <f>計画集計!H22</f>
        <v>11160</v>
      </c>
      <c r="H19" s="265">
        <f>計画集計!I22</f>
        <v>7180</v>
      </c>
      <c r="I19" s="298">
        <f>計画集計!J22</f>
        <v>11380</v>
      </c>
      <c r="J19" s="267">
        <f>計画集計!K22</f>
        <v>10940</v>
      </c>
      <c r="K19" s="266">
        <f>計画集計!L22</f>
        <v>6380</v>
      </c>
      <c r="L19" s="266">
        <f>計画集計!M22</f>
        <v>12050</v>
      </c>
      <c r="M19" s="266">
        <f>計画集計!N22</f>
        <v>10760</v>
      </c>
      <c r="N19" s="265">
        <f>計画集計!O22</f>
        <v>20030</v>
      </c>
      <c r="O19" s="298">
        <f>計画集計!P22</f>
        <v>10830</v>
      </c>
      <c r="P19" s="298">
        <f>計画集計!Q22</f>
        <v>15400</v>
      </c>
      <c r="Q19" s="549">
        <f t="shared" si="0"/>
        <v>130710</v>
      </c>
      <c r="R19" s="501"/>
      <c r="T19" s="1"/>
      <c r="X19" s="1"/>
      <c r="Y19" s="1"/>
      <c r="Z19" s="1"/>
      <c r="AA19" s="1"/>
      <c r="AB19" s="1"/>
      <c r="AC19" s="1"/>
      <c r="AD19" s="1"/>
      <c r="AE19" s="1"/>
    </row>
    <row r="20" spans="1:31">
      <c r="A20" s="215"/>
      <c r="B20" s="711"/>
      <c r="D20" s="222" t="s">
        <v>237</v>
      </c>
      <c r="E20" s="253">
        <f ca="1">実績集計!F22</f>
        <v>8153.5476644</v>
      </c>
      <c r="F20" s="254">
        <f ca="1">実績集計!G22</f>
        <v>9481.221382300002</v>
      </c>
      <c r="G20" s="254">
        <f ca="1">実績集計!H22</f>
        <v>9795.3977555000001</v>
      </c>
      <c r="H20" s="253">
        <f ca="1">実績集計!I22</f>
        <v>11904.517695300001</v>
      </c>
      <c r="I20" s="296">
        <f ca="1">実績集計!J22</f>
        <v>17378.877997800002</v>
      </c>
      <c r="J20" s="255">
        <f ca="1">実績集計!K22</f>
        <v>11631.269999300001</v>
      </c>
      <c r="K20" s="254">
        <f ca="1">実績集計!L22</f>
        <v>8223.0815820999997</v>
      </c>
      <c r="L20" s="254">
        <f ca="1">実績集計!M22</f>
        <v>5903.1986191999995</v>
      </c>
      <c r="M20" s="254">
        <f ca="1">実績集計!N22</f>
        <v>7037.5707928000002</v>
      </c>
      <c r="N20" s="253">
        <f ca="1">実績集計!O22</f>
        <v>10308.889086987499</v>
      </c>
      <c r="O20" s="296">
        <f ca="1">実績集計!P22</f>
        <v>10308.889086987499</v>
      </c>
      <c r="P20" s="296">
        <f ca="1">実績集計!Q22</f>
        <v>30219.532345849999</v>
      </c>
      <c r="Q20" s="546">
        <f t="shared" ca="1" si="0"/>
        <v>140345.99400852501</v>
      </c>
      <c r="R20" s="501"/>
      <c r="T20" s="1"/>
      <c r="X20" s="1"/>
      <c r="Y20" s="1"/>
      <c r="Z20" s="1"/>
      <c r="AA20" s="1"/>
      <c r="AB20" s="1"/>
      <c r="AC20" s="1"/>
      <c r="AD20" s="1"/>
      <c r="AE20" s="1"/>
    </row>
    <row r="21" spans="1:31">
      <c r="A21" s="215"/>
      <c r="B21" s="711"/>
      <c r="D21" s="224" t="s">
        <v>17</v>
      </c>
      <c r="E21" s="257">
        <f ca="1">IFERROR(E20/E19,"")</f>
        <v>0.79936741807843137</v>
      </c>
      <c r="F21" s="258">
        <f ca="1">IFERROR(IF(F20=0,"",F20/F19),"")</f>
        <v>2.1548230414318188</v>
      </c>
      <c r="G21" s="258">
        <f t="shared" ref="G21" ca="1" si="38">IFERROR(IF(G20=0,"",G20/G19),"")</f>
        <v>0.87772381321684589</v>
      </c>
      <c r="H21" s="257">
        <f t="shared" ref="H21" ca="1" si="39">IFERROR(IF(H20=0,"",H20/H19),"")</f>
        <v>1.6580108210724236</v>
      </c>
      <c r="I21" s="297">
        <f t="shared" ref="I21" ca="1" si="40">IFERROR(IF(I20=0,"",I20/I19),"")</f>
        <v>1.5271421790685415</v>
      </c>
      <c r="J21" s="259">
        <f t="shared" ref="J21" ca="1" si="41">IFERROR(IF(J20=0,"",J20/J19),"")</f>
        <v>1.0631873856764169</v>
      </c>
      <c r="K21" s="258">
        <f t="shared" ref="K21" ca="1" si="42">IFERROR(IF(K20=0,"",K20/K19),"")</f>
        <v>1.2888842605172413</v>
      </c>
      <c r="L21" s="258">
        <f t="shared" ref="L21" ca="1" si="43">IFERROR(IF(L20=0,"",L20/L19),"")</f>
        <v>0.48989200159336094</v>
      </c>
      <c r="M21" s="258">
        <f t="shared" ref="M21" ca="1" si="44">IFERROR(IF(M20=0,"",M20/M19),"")</f>
        <v>0.65404933018587363</v>
      </c>
      <c r="N21" s="257">
        <f t="shared" ref="N21" ca="1" si="45">IFERROR(IF(N20=0,"",N20/N19),"")</f>
        <v>0.51467244568085369</v>
      </c>
      <c r="O21" s="297">
        <f t="shared" ref="O21" ca="1" si="46">IFERROR(IF(O20=0,"",O20/O19),"")</f>
        <v>0.95188264884464446</v>
      </c>
      <c r="P21" s="297">
        <f t="shared" ref="P21" ca="1" si="47">IFERROR(IF(P20=0,"",P20/P19),"")</f>
        <v>1.9623072951850649</v>
      </c>
      <c r="Q21" s="547"/>
      <c r="R21" s="501"/>
      <c r="T21" s="1"/>
      <c r="X21" s="1"/>
      <c r="Y21" s="1"/>
      <c r="Z21" s="1"/>
      <c r="AA21" s="1"/>
      <c r="AB21" s="1"/>
      <c r="AC21" s="1"/>
      <c r="AD21" s="1"/>
      <c r="AE21" s="1"/>
    </row>
    <row r="22" spans="1:31" s="214" customFormat="1">
      <c r="A22" s="215"/>
      <c r="B22" s="711"/>
      <c r="C22" s="213"/>
      <c r="D22" s="225" t="s">
        <v>240</v>
      </c>
      <c r="E22" s="261">
        <f ca="1">E21</f>
        <v>0.79936741807843137</v>
      </c>
      <c r="F22" s="262">
        <f ca="1">IFERROR(IF(F20=0,"",SUM($E20:F20)/SUM($E19:F19)),"")</f>
        <v>1.2078608936095891</v>
      </c>
      <c r="G22" s="262">
        <f ca="1">IFERROR(IF(G20=0,"",SUM($E20:G20)/SUM($E19:G19)),"")</f>
        <v>1.0648356677872672</v>
      </c>
      <c r="H22" s="261">
        <f ca="1">IFERROR(IF(H20=0,"",SUM($E20:H20)/SUM($E19:H19)),"")</f>
        <v>1.1941312840771099</v>
      </c>
      <c r="I22" s="262">
        <f ca="1">IFERROR(IF(I20=0,"",SUM($E20:I20)/SUM($E19:I19)),"")</f>
        <v>1.2796381429444945</v>
      </c>
      <c r="J22" s="263">
        <f ca="1">IFERROR(IF(J20=0,"",SUM($E20:J20)/SUM($E19:J19)),"")</f>
        <v>1.2367866900941007</v>
      </c>
      <c r="K22" s="262">
        <f ca="1">IFERROR(IF(K20=0,"",SUM($E20:K20)/SUM($E19:K19)),"")</f>
        <v>1.2421790083825439</v>
      </c>
      <c r="L22" s="262">
        <f ca="1">IFERROR(IF(L20=0,"",SUM($E20:L20)/SUM($E19:L19)),"")</f>
        <v>1.119162880932284</v>
      </c>
      <c r="M22" s="262">
        <f ca="1">IFERROR(IF(M20=0,"",SUM($E20:M20)/SUM($E19:M19)),"")</f>
        <v>1.0599015214766137</v>
      </c>
      <c r="N22" s="261">
        <f ca="1">IFERROR(IF(N20=0,"",SUM($E20:N20)/SUM($E19:N19)),"")</f>
        <v>0.95537492894034759</v>
      </c>
      <c r="O22" s="262">
        <f ca="1">IFERROR(IF(O20=0,"",SUM($E20:O20)/SUM($E19:O19)),"")</f>
        <v>0.95504693142550534</v>
      </c>
      <c r="P22" s="262">
        <f ca="1">IFERROR(IF(P20=0,"",SUM($E20:P20)/SUM($E19:P19)),"")</f>
        <v>1.0737204040128911</v>
      </c>
      <c r="Q22" s="548"/>
      <c r="R22" s="502"/>
      <c r="S22" s="352"/>
    </row>
    <row r="23" spans="1:31">
      <c r="A23" s="215"/>
      <c r="B23" s="711"/>
      <c r="C23" s="1" t="s">
        <v>54</v>
      </c>
      <c r="D23" s="220" t="s">
        <v>235</v>
      </c>
      <c r="E23" s="265">
        <f>計画集計!F26</f>
        <v>1590</v>
      </c>
      <c r="F23" s="266">
        <f>計画集計!G26</f>
        <v>9990</v>
      </c>
      <c r="G23" s="266">
        <f>計画集計!H26</f>
        <v>2980</v>
      </c>
      <c r="H23" s="265">
        <f>計画集計!I26</f>
        <v>3770</v>
      </c>
      <c r="I23" s="298">
        <f>計画集計!J26</f>
        <v>3640</v>
      </c>
      <c r="J23" s="267">
        <f>計画集計!K26</f>
        <v>3190</v>
      </c>
      <c r="K23" s="266">
        <f>計画集計!L26</f>
        <v>2710</v>
      </c>
      <c r="L23" s="266">
        <f>計画集計!M26</f>
        <v>1910</v>
      </c>
      <c r="M23" s="266">
        <f>計画集計!N26</f>
        <v>4250</v>
      </c>
      <c r="N23" s="265">
        <f>計画集計!O26</f>
        <v>8580</v>
      </c>
      <c r="O23" s="298">
        <f>計画集計!P26</f>
        <v>8670</v>
      </c>
      <c r="P23" s="298">
        <f>計画集計!Q26</f>
        <v>7710</v>
      </c>
      <c r="Q23" s="549">
        <f t="shared" si="0"/>
        <v>58990</v>
      </c>
      <c r="R23" s="501"/>
    </row>
    <row r="24" spans="1:31">
      <c r="A24" s="215"/>
      <c r="B24" s="711"/>
      <c r="D24" s="222" t="s">
        <v>237</v>
      </c>
      <c r="E24" s="253">
        <f ca="1">実績集計!F26</f>
        <v>3409.7282526999998</v>
      </c>
      <c r="F24" s="254">
        <f ca="1">実績集計!G26</f>
        <v>2268.7809787000006</v>
      </c>
      <c r="G24" s="254">
        <f ca="1">実績集計!H26</f>
        <v>1377.7882357999999</v>
      </c>
      <c r="H24" s="253">
        <f ca="1">実績集計!I26</f>
        <v>2758.1339572000002</v>
      </c>
      <c r="I24" s="296">
        <f ca="1">実績集計!J26</f>
        <v>3677.4591041999997</v>
      </c>
      <c r="J24" s="255">
        <f ca="1">実績集計!K26</f>
        <v>3565.5852457000001</v>
      </c>
      <c r="K24" s="254">
        <f ca="1">実績集計!L26</f>
        <v>4704.9064698000002</v>
      </c>
      <c r="L24" s="254">
        <f ca="1">実績集計!M26</f>
        <v>4419.9287628000002</v>
      </c>
      <c r="M24" s="254">
        <f ca="1">実績集計!N26</f>
        <v>4628.4264174999998</v>
      </c>
      <c r="N24" s="253">
        <f ca="1">実績集計!O26</f>
        <v>3423.4152693777773</v>
      </c>
      <c r="O24" s="296">
        <f ca="1">実績集計!P26</f>
        <v>3423.4152693777773</v>
      </c>
      <c r="P24" s="296">
        <f ca="1">実績集計!Q26</f>
        <v>3423.4152693777773</v>
      </c>
      <c r="Q24" s="546">
        <f t="shared" ca="1" si="0"/>
        <v>41080.983232533341</v>
      </c>
      <c r="R24" s="501"/>
    </row>
    <row r="25" spans="1:31">
      <c r="A25" s="215"/>
      <c r="B25" s="711"/>
      <c r="D25" s="224" t="s">
        <v>17</v>
      </c>
      <c r="E25" s="257">
        <f ca="1">IFERROR(E24/E23,"")</f>
        <v>2.1444831777987421</v>
      </c>
      <c r="F25" s="258">
        <f ca="1">IFERROR(IF(F24=0,"",F24/F23),"")</f>
        <v>0.22710520307307314</v>
      </c>
      <c r="G25" s="258">
        <f t="shared" ref="G25" ca="1" si="48">IFERROR(IF(G24=0,"",G24/G23),"")</f>
        <v>0.46234504557046979</v>
      </c>
      <c r="H25" s="257">
        <f t="shared" ref="H25" ca="1" si="49">IFERROR(IF(H24=0,"",H24/H23),"")</f>
        <v>0.73160051915119373</v>
      </c>
      <c r="I25" s="297">
        <f t="shared" ref="I25" ca="1" si="50">IFERROR(IF(I24=0,"",I24/I23),"")</f>
        <v>1.0102909626923076</v>
      </c>
      <c r="J25" s="259">
        <f t="shared" ref="J25" ca="1" si="51">IFERROR(IF(J24=0,"",J24/J23),"")</f>
        <v>1.1177383215360501</v>
      </c>
      <c r="K25" s="258">
        <f t="shared" ref="K25" ca="1" si="52">IFERROR(IF(K24=0,"",K24/K23),"")</f>
        <v>1.7361278486346865</v>
      </c>
      <c r="L25" s="258">
        <f t="shared" ref="L25" ca="1" si="53">IFERROR(IF(L24=0,"",L24/L23),"")</f>
        <v>2.3140988286910997</v>
      </c>
      <c r="M25" s="258">
        <f t="shared" ref="M25" ca="1" si="54">IFERROR(IF(M24=0,"",M24/M23),"")</f>
        <v>1.0890415099999999</v>
      </c>
      <c r="N25" s="257">
        <f t="shared" ref="N25" ca="1" si="55">IFERROR(IF(N24=0,"",N24/N23),"")</f>
        <v>0.39899944864542858</v>
      </c>
      <c r="O25" s="297">
        <f t="shared" ref="O25" ca="1" si="56">IFERROR(IF(O24=0,"",O24/O23),"")</f>
        <v>0.3948575858567217</v>
      </c>
      <c r="P25" s="297">
        <f t="shared" ref="P25" ca="1" si="57">IFERROR(IF(P24=0,"",P24/P23),"")</f>
        <v>0.44402273273382326</v>
      </c>
      <c r="Q25" s="547"/>
      <c r="R25" s="501"/>
    </row>
    <row r="26" spans="1:31" s="214" customFormat="1">
      <c r="A26" s="215"/>
      <c r="B26" s="711"/>
      <c r="C26" s="213"/>
      <c r="D26" s="225" t="s">
        <v>240</v>
      </c>
      <c r="E26" s="261">
        <f ca="1">E25</f>
        <v>2.1444831777987421</v>
      </c>
      <c r="F26" s="262">
        <f ca="1">IFERROR(IF(F24=0,"",SUM($E24:F24)/SUM($E23:F23)),"")</f>
        <v>0.49037212706390332</v>
      </c>
      <c r="G26" s="262">
        <f ca="1">IFERROR(IF(G24=0,"",SUM($E24:G24)/SUM($E23:G23)),"")</f>
        <v>0.48463581505494507</v>
      </c>
      <c r="H26" s="261">
        <f ca="1">IFERROR(IF(H24=0,"",SUM($E24:H24)/SUM($E23:H23)),"")</f>
        <v>0.53542997405346426</v>
      </c>
      <c r="I26" s="262">
        <f ca="1">IFERROR(IF(I24=0,"",SUM($E24:I24)/SUM($E23:I23)),"")</f>
        <v>0.61410516743741461</v>
      </c>
      <c r="J26" s="263">
        <f ca="1">IFERROR(IF(J24=0,"",SUM($E24:J24)/SUM($E23:J23)),"")</f>
        <v>0.67796008641891892</v>
      </c>
      <c r="K26" s="262">
        <f ca="1">IFERROR(IF(K24=0,"",SUM($E24:K24)/SUM($E23:K23)),"")</f>
        <v>0.78085332773950489</v>
      </c>
      <c r="L26" s="262">
        <f ca="1">IFERROR(IF(L24=0,"",SUM($E24:L24)/SUM($E23:L23)),"")</f>
        <v>0.87919110164204173</v>
      </c>
      <c r="M26" s="262">
        <f ca="1">IFERROR(IF(M24=0,"",SUM($E24:M24)/SUM($E23:M23)),"")</f>
        <v>0.90539927782544816</v>
      </c>
      <c r="N26" s="261">
        <f ca="1">IFERROR(IF(N24=0,"",SUM($E24:N24)/SUM($E23:N23)),"")</f>
        <v>0.80343000924144059</v>
      </c>
      <c r="O26" s="262">
        <f ca="1">IFERROR(IF(O24=0,"",SUM($E24:O24)/SUM($E23:O23)),"")</f>
        <v>0.73435194935950787</v>
      </c>
      <c r="P26" s="262">
        <f ca="1">IFERROR(IF(P24=0,"",SUM($E24:P24)/SUM($E23:P23)),"")</f>
        <v>0.69640588629485234</v>
      </c>
      <c r="Q26" s="548"/>
      <c r="R26" s="502"/>
      <c r="S26" s="352"/>
      <c r="U26" s="161"/>
      <c r="V26" s="161"/>
      <c r="W26" s="161"/>
    </row>
    <row r="27" spans="1:31">
      <c r="A27" s="215"/>
      <c r="B27" s="711"/>
      <c r="C27" s="1" t="s">
        <v>116</v>
      </c>
      <c r="D27" s="220" t="s">
        <v>235</v>
      </c>
      <c r="E27" s="265">
        <f>計画集計!F30</f>
        <v>1000</v>
      </c>
      <c r="F27" s="266">
        <f>計画集計!G30</f>
        <v>1520</v>
      </c>
      <c r="G27" s="266">
        <f>計画集計!H30</f>
        <v>1830</v>
      </c>
      <c r="H27" s="265">
        <f>計画集計!I30</f>
        <v>2400</v>
      </c>
      <c r="I27" s="298">
        <f>計画集計!J30</f>
        <v>2510</v>
      </c>
      <c r="J27" s="267">
        <f>計画集計!K30</f>
        <v>2960</v>
      </c>
      <c r="K27" s="266">
        <f>計画集計!L30</f>
        <v>1490</v>
      </c>
      <c r="L27" s="266">
        <f>計画集計!M30</f>
        <v>830</v>
      </c>
      <c r="M27" s="266">
        <f>計画集計!N30</f>
        <v>1160</v>
      </c>
      <c r="N27" s="265">
        <f>計画集計!O30</f>
        <v>2610</v>
      </c>
      <c r="O27" s="298">
        <f>計画集計!P30</f>
        <v>2020</v>
      </c>
      <c r="P27" s="298">
        <f>計画集計!Q30</f>
        <v>1650</v>
      </c>
      <c r="Q27" s="549">
        <f t="shared" si="0"/>
        <v>21980</v>
      </c>
      <c r="R27" s="501"/>
    </row>
    <row r="28" spans="1:31">
      <c r="A28" s="215"/>
      <c r="B28" s="711"/>
      <c r="C28" s="1" t="s">
        <v>101</v>
      </c>
      <c r="D28" s="222" t="s">
        <v>237</v>
      </c>
      <c r="E28" s="253">
        <f ca="1">実績集計!F30</f>
        <v>3692.3487699999991</v>
      </c>
      <c r="F28" s="254">
        <f ca="1">実績集計!G30</f>
        <v>2252.5974499999998</v>
      </c>
      <c r="G28" s="254">
        <f ca="1">実績集計!H30</f>
        <v>1740.9210499999999</v>
      </c>
      <c r="H28" s="253">
        <f ca="1">実績集計!I30</f>
        <v>2510.1285500000004</v>
      </c>
      <c r="I28" s="296">
        <f ca="1">実績集計!J30</f>
        <v>4084.1557499999999</v>
      </c>
      <c r="J28" s="255">
        <f ca="1">実績集計!K30</f>
        <v>5206.5681000000004</v>
      </c>
      <c r="K28" s="254">
        <f ca="1">実績集計!L30</f>
        <v>4932.6057499999997</v>
      </c>
      <c r="L28" s="254">
        <f ca="1">実績集計!M30</f>
        <v>2079.8188999999998</v>
      </c>
      <c r="M28" s="254">
        <f ca="1">実績集計!N30</f>
        <v>740.21199999999999</v>
      </c>
      <c r="N28" s="253">
        <f ca="1">実績集計!O30</f>
        <v>2510.7812577777777</v>
      </c>
      <c r="O28" s="296">
        <f ca="1">実績集計!P30</f>
        <v>2880.7812577777777</v>
      </c>
      <c r="P28" s="296">
        <f ca="1">実績集計!Q30</f>
        <v>2740.7812577777777</v>
      </c>
      <c r="Q28" s="546">
        <f t="shared" ca="1" si="0"/>
        <v>35371.700093333326</v>
      </c>
      <c r="R28" s="501"/>
    </row>
    <row r="29" spans="1:31">
      <c r="A29" s="215"/>
      <c r="B29" s="711"/>
      <c r="D29" s="224" t="s">
        <v>17</v>
      </c>
      <c r="E29" s="257">
        <f ca="1">IFERROR(E28/E27,"")</f>
        <v>3.6923487699999993</v>
      </c>
      <c r="F29" s="258">
        <f ca="1">IFERROR(IF(F28=0,"",F28/F27),"")</f>
        <v>1.4819720065789472</v>
      </c>
      <c r="G29" s="258">
        <f t="shared" ref="G29" ca="1" si="58">IFERROR(IF(G28=0,"",G28/G27),"")</f>
        <v>0.95132297814207645</v>
      </c>
      <c r="H29" s="257">
        <f t="shared" ref="H29" ca="1" si="59">IFERROR(IF(H28=0,"",H28/H27),"")</f>
        <v>1.0458868958333334</v>
      </c>
      <c r="I29" s="297">
        <f t="shared" ref="I29" ca="1" si="60">IFERROR(IF(I28=0,"",I28/I27),"")</f>
        <v>1.6271536852589641</v>
      </c>
      <c r="J29" s="259">
        <f t="shared" ref="J29" ca="1" si="61">IFERROR(IF(J28=0,"",J28/J27),"")</f>
        <v>1.7589757094594596</v>
      </c>
      <c r="K29" s="258">
        <f t="shared" ref="K29" ca="1" si="62">IFERROR(IF(K28=0,"",K28/K27),"")</f>
        <v>3.3104736577181204</v>
      </c>
      <c r="L29" s="258">
        <f t="shared" ref="L29" ca="1" si="63">IFERROR(IF(L28=0,"",L28/L27),"")</f>
        <v>2.5058059036144575</v>
      </c>
      <c r="M29" s="258">
        <f t="shared" ref="M29" ca="1" si="64">IFERROR(IF(M28=0,"",M28/M27),"")</f>
        <v>0.63811379310344829</v>
      </c>
      <c r="N29" s="257">
        <f t="shared" ref="N29" ca="1" si="65">IFERROR(IF(N28=0,"",N28/N27),"")</f>
        <v>0.96198515623669645</v>
      </c>
      <c r="O29" s="297">
        <f t="shared" ref="O29" ca="1" si="66">IFERROR(IF(O28=0,"",O28/O27),"")</f>
        <v>1.4261293355335534</v>
      </c>
      <c r="P29" s="297">
        <f t="shared" ref="P29" ca="1" si="67">IFERROR(IF(P28=0,"",P28/P27),"")</f>
        <v>1.6610795501683502</v>
      </c>
      <c r="Q29" s="547"/>
      <c r="R29" s="501"/>
    </row>
    <row r="30" spans="1:31" s="214" customFormat="1">
      <c r="A30" s="215"/>
      <c r="B30" s="711"/>
      <c r="C30" s="213"/>
      <c r="D30" s="225" t="s">
        <v>240</v>
      </c>
      <c r="E30" s="261">
        <f ca="1">E29</f>
        <v>3.6923487699999993</v>
      </c>
      <c r="F30" s="262">
        <f ca="1">IFERROR(IF(F28=0,"",SUM($E28:F28)/SUM($E27:F27)),"")</f>
        <v>2.3591056428571426</v>
      </c>
      <c r="G30" s="262">
        <f ca="1">IFERROR(IF(G28=0,"",SUM($E28:G28)/SUM($E27:G27)),"")</f>
        <v>1.7668660390804596</v>
      </c>
      <c r="H30" s="261">
        <f ca="1">IFERROR(IF(H28=0,"",SUM($E28:H28)/SUM($E27:H27)),"")</f>
        <v>1.5105178992592592</v>
      </c>
      <c r="I30" s="262">
        <f ca="1">IFERROR(IF(I28=0,"",SUM($E28:I28)/SUM($E27:I27)),"")</f>
        <v>1.5421329989200865</v>
      </c>
      <c r="J30" s="263">
        <f ca="1">IFERROR(IF(J28=0,"",SUM($E28:J28)/SUM($E27:J27)),"")</f>
        <v>1.5946579108019638</v>
      </c>
      <c r="K30" s="262">
        <f ca="1">IFERROR(IF(K28=0,"",SUM($E28:K28)/SUM($E27:K27)),"")</f>
        <v>1.7811324157549233</v>
      </c>
      <c r="L30" s="262">
        <f ca="1">IFERROR(IF(L28=0,"",SUM($E28:L28)/SUM($E27:L27)),"")</f>
        <v>1.8224996093535073</v>
      </c>
      <c r="M30" s="262">
        <f ca="1">IFERROR(IF(M28=0,"",SUM($E28:M28)/SUM($E27:M27)),"")</f>
        <v>1.7349908484076431</v>
      </c>
      <c r="N30" s="261">
        <f ca="1">IFERROR(IF(N28=0,"",SUM($E28:N28)/SUM($E27:N27)),"")</f>
        <v>1.6248027076885729</v>
      </c>
      <c r="O30" s="262">
        <f ca="1">IFERROR(IF(O28=0,"",SUM($E28:O28)/SUM($E27:O27)),"")</f>
        <v>1.6050624119801058</v>
      </c>
      <c r="P30" s="262">
        <f ca="1">IFERROR(IF(P28=0,"",SUM($E28:P28)/SUM($E27:P27)),"")</f>
        <v>1.609267520169851</v>
      </c>
      <c r="Q30" s="548"/>
      <c r="R30" s="502"/>
      <c r="S30" s="352"/>
    </row>
    <row r="31" spans="1:31">
      <c r="A31" s="215"/>
      <c r="B31" s="711"/>
      <c r="C31" s="1" t="s">
        <v>114</v>
      </c>
      <c r="D31" s="220" t="s">
        <v>234</v>
      </c>
      <c r="E31" s="265">
        <f>計画集計!F34</f>
        <v>2963.3333333333335</v>
      </c>
      <c r="F31" s="266">
        <f>計画集計!G34</f>
        <v>833.33333333333337</v>
      </c>
      <c r="G31" s="266">
        <f>計画集計!H34</f>
        <v>833.33333333333337</v>
      </c>
      <c r="H31" s="265">
        <f>計画集計!I34</f>
        <v>2833.3333333333335</v>
      </c>
      <c r="I31" s="298">
        <f>計画集計!J34</f>
        <v>1033.3333333333335</v>
      </c>
      <c r="J31" s="267">
        <f>計画集計!K34</f>
        <v>3033.3333333333335</v>
      </c>
      <c r="K31" s="266">
        <f>計画集計!L34</f>
        <v>3233.3333333333335</v>
      </c>
      <c r="L31" s="266">
        <f>計画集計!M34</f>
        <v>3033.3333333333335</v>
      </c>
      <c r="M31" s="266">
        <f>計画集計!N34</f>
        <v>1033.3333333333335</v>
      </c>
      <c r="N31" s="265">
        <f>計画集計!O34</f>
        <v>3033.3333333333335</v>
      </c>
      <c r="O31" s="298">
        <f>計画集計!P34</f>
        <v>1033.3333333333335</v>
      </c>
      <c r="P31" s="298">
        <f>計画集計!Q34</f>
        <v>27233.333333333336</v>
      </c>
      <c r="Q31" s="549">
        <f t="shared" si="0"/>
        <v>50130</v>
      </c>
      <c r="R31" s="501"/>
    </row>
    <row r="32" spans="1:31">
      <c r="A32" s="215"/>
      <c r="B32" s="711"/>
      <c r="C32" s="1" t="s">
        <v>115</v>
      </c>
      <c r="D32" s="222" t="s">
        <v>236</v>
      </c>
      <c r="E32" s="253">
        <f ca="1">実績集計!F34</f>
        <v>2149.7171840000001</v>
      </c>
      <c r="F32" s="254">
        <f ca="1">実績集計!G34</f>
        <v>0</v>
      </c>
      <c r="G32" s="254">
        <f ca="1">実績集計!H34</f>
        <v>2265.84</v>
      </c>
      <c r="H32" s="253">
        <f ca="1">実績集計!I34</f>
        <v>0</v>
      </c>
      <c r="I32" s="296">
        <f ca="1">実績集計!J34</f>
        <v>0</v>
      </c>
      <c r="J32" s="255">
        <f ca="1">実績集計!K34</f>
        <v>0</v>
      </c>
      <c r="K32" s="254">
        <f ca="1">実績集計!L34</f>
        <v>0</v>
      </c>
      <c r="L32" s="254">
        <f ca="1">実績集計!M34</f>
        <v>2129.89</v>
      </c>
      <c r="M32" s="254">
        <f ca="1">実績集計!N34</f>
        <v>0</v>
      </c>
      <c r="N32" s="253">
        <f ca="1">実績集計!O34</f>
        <v>0</v>
      </c>
      <c r="O32" s="296">
        <f ca="1">実績集計!P34</f>
        <v>0</v>
      </c>
      <c r="P32" s="296">
        <f ca="1">実績集計!Q34</f>
        <v>0</v>
      </c>
      <c r="Q32" s="546">
        <f t="shared" ca="1" si="0"/>
        <v>6545.4471840000006</v>
      </c>
      <c r="R32" s="501"/>
    </row>
    <row r="33" spans="1:31">
      <c r="A33" s="215"/>
      <c r="B33" s="711"/>
      <c r="D33" s="224" t="s">
        <v>238</v>
      </c>
      <c r="E33" s="257">
        <f ca="1">IFERROR(E32/E31,"")</f>
        <v>0.72543886974128236</v>
      </c>
      <c r="F33" s="258" t="str">
        <f ca="1">IFERROR(IF(F32=0,"",F32/F31),"")</f>
        <v/>
      </c>
      <c r="G33" s="258">
        <f t="shared" ref="G33" ca="1" si="68">IFERROR(IF(G32=0,"",G32/G31),"")</f>
        <v>2.7190080000000001</v>
      </c>
      <c r="H33" s="257" t="str">
        <f t="shared" ref="H33" ca="1" si="69">IFERROR(IF(H32=0,"",H32/H31),"")</f>
        <v/>
      </c>
      <c r="I33" s="297" t="str">
        <f t="shared" ref="I33" ca="1" si="70">IFERROR(IF(I32=0,"",I32/I31),"")</f>
        <v/>
      </c>
      <c r="J33" s="259" t="str">
        <f t="shared" ref="J33" ca="1" si="71">IFERROR(IF(J32=0,"",J32/J31),"")</f>
        <v/>
      </c>
      <c r="K33" s="258" t="str">
        <f t="shared" ref="K33" ca="1" si="72">IFERROR(IF(K32=0,"",K32/K31),"")</f>
        <v/>
      </c>
      <c r="L33" s="258">
        <f t="shared" ref="L33" ca="1" si="73">IFERROR(IF(L32=0,"",L32/L31),"")</f>
        <v>0.70216153846153839</v>
      </c>
      <c r="M33" s="258" t="str">
        <f t="shared" ref="M33" ca="1" si="74">IFERROR(IF(M32=0,"",M32/M31),"")</f>
        <v/>
      </c>
      <c r="N33" s="257" t="str">
        <f t="shared" ref="N33" ca="1" si="75">IFERROR(IF(N32=0,"",N32/N31),"")</f>
        <v/>
      </c>
      <c r="O33" s="297" t="str">
        <f t="shared" ref="O33" ca="1" si="76">IFERROR(IF(O32=0,"",O32/O31),"")</f>
        <v/>
      </c>
      <c r="P33" s="297" t="str">
        <f t="shared" ref="P33" ca="1" si="77">IFERROR(IF(P32=0,"",P32/P31),"")</f>
        <v/>
      </c>
      <c r="Q33" s="547"/>
      <c r="R33" s="501"/>
    </row>
    <row r="34" spans="1:31" s="214" customFormat="1">
      <c r="A34" s="215"/>
      <c r="B34" s="712"/>
      <c r="C34" s="174"/>
      <c r="D34" s="226" t="s">
        <v>239</v>
      </c>
      <c r="E34" s="261">
        <f ca="1">E33</f>
        <v>0.72543886974128236</v>
      </c>
      <c r="F34" s="262" t="str">
        <f ca="1">IFERROR(IF(F32=0,"",SUM($E32:F32)/SUM($E31:F31)),"")</f>
        <v/>
      </c>
      <c r="G34" s="262">
        <f ca="1">IFERROR(IF(G32=0,"",SUM($E32:G32)/SUM($E31:G31)),"")</f>
        <v>0.95368405701943848</v>
      </c>
      <c r="H34" s="261" t="str">
        <f ca="1">IFERROR(IF(H32=0,"",SUM($E32:H32)/SUM($E31:H31)),"")</f>
        <v/>
      </c>
      <c r="I34" s="262" t="str">
        <f ca="1">IFERROR(IF(I32=0,"",SUM($E32:I32)/SUM($E31:I31)),"")</f>
        <v/>
      </c>
      <c r="J34" s="263" t="str">
        <f ca="1">IFERROR(IF(J32=0,"",SUM($E32:J32)/SUM($E31:J31)),"")</f>
        <v/>
      </c>
      <c r="K34" s="262" t="str">
        <f ca="1">IFERROR(IF(K32=0,"",SUM($E32:K32)/SUM($E31:K31)),"")</f>
        <v/>
      </c>
      <c r="L34" s="262">
        <f ca="1">IFERROR(IF(L32=0,"",SUM($E32:L32)/SUM($E31:L31)),"")</f>
        <v>0.3677906265592808</v>
      </c>
      <c r="M34" s="262" t="str">
        <f ca="1">IFERROR(IF(M32=0,"",SUM($E32:M32)/SUM($E31:M31)),"")</f>
        <v/>
      </c>
      <c r="N34" s="261" t="str">
        <f ca="1">IFERROR(IF(N32=0,"",SUM($E32:N32)/SUM($E31:N31)),"")</f>
        <v/>
      </c>
      <c r="O34" s="262" t="str">
        <f ca="1">IFERROR(IF(O32=0,"",SUM($E32:O32)/SUM($E31:O31)),"")</f>
        <v/>
      </c>
      <c r="P34" s="262" t="str">
        <f ca="1">IFERROR(IF(P32=0,"",SUM($E32:P32)/SUM($E31:P31)),"")</f>
        <v/>
      </c>
      <c r="Q34" s="550"/>
      <c r="R34" s="502"/>
      <c r="S34" s="352"/>
      <c r="U34" s="161"/>
      <c r="V34" s="161"/>
      <c r="W34" s="161"/>
    </row>
    <row r="35" spans="1:31" s="214" customFormat="1">
      <c r="A35" s="155"/>
      <c r="B35" s="707" t="s">
        <v>251</v>
      </c>
      <c r="C35" s="706"/>
      <c r="D35" s="221" t="s">
        <v>254</v>
      </c>
      <c r="E35" s="270">
        <f>SUM(E3,E7,E11)</f>
        <v>11720</v>
      </c>
      <c r="F35" s="271">
        <f t="shared" ref="F35:P35" si="78">SUM(F3,F7,F11)</f>
        <v>15190</v>
      </c>
      <c r="G35" s="271">
        <f t="shared" si="78"/>
        <v>11970</v>
      </c>
      <c r="H35" s="270">
        <f t="shared" si="78"/>
        <v>12950</v>
      </c>
      <c r="I35" s="271">
        <f t="shared" si="78"/>
        <v>18230</v>
      </c>
      <c r="J35" s="272">
        <f t="shared" si="78"/>
        <v>12960</v>
      </c>
      <c r="K35" s="271">
        <f t="shared" si="78"/>
        <v>11070</v>
      </c>
      <c r="L35" s="271">
        <f t="shared" si="78"/>
        <v>12300</v>
      </c>
      <c r="M35" s="271">
        <f t="shared" si="78"/>
        <v>9010</v>
      </c>
      <c r="N35" s="270">
        <f t="shared" si="78"/>
        <v>17850</v>
      </c>
      <c r="O35" s="271">
        <f t="shared" si="78"/>
        <v>11860</v>
      </c>
      <c r="P35" s="272">
        <f t="shared" si="78"/>
        <v>14890</v>
      </c>
      <c r="Q35" s="273">
        <f>SUM(E35:P35)</f>
        <v>160000</v>
      </c>
      <c r="R35" s="502"/>
      <c r="S35" s="352"/>
    </row>
    <row r="36" spans="1:31" s="214" customFormat="1">
      <c r="A36" s="155"/>
      <c r="B36" s="707"/>
      <c r="C36" s="708"/>
      <c r="D36" s="223" t="s">
        <v>256</v>
      </c>
      <c r="E36" s="274">
        <f>SUM(E4,E8,E12)</f>
        <v>16256</v>
      </c>
      <c r="F36" s="275">
        <f t="shared" ref="F36:P36" si="79">SUM(F4,F8,F12)</f>
        <v>10461.501</v>
      </c>
      <c r="G36" s="275">
        <f t="shared" si="79"/>
        <v>8656</v>
      </c>
      <c r="H36" s="274">
        <f t="shared" si="79"/>
        <v>13486</v>
      </c>
      <c r="I36" s="275">
        <f t="shared" si="79"/>
        <v>17917</v>
      </c>
      <c r="J36" s="276">
        <f t="shared" si="79"/>
        <v>9994</v>
      </c>
      <c r="K36" s="275">
        <f t="shared" si="79"/>
        <v>9750</v>
      </c>
      <c r="L36" s="275">
        <f t="shared" si="79"/>
        <v>12901</v>
      </c>
      <c r="M36" s="275">
        <f t="shared" si="79"/>
        <v>12427.687625</v>
      </c>
      <c r="N36" s="274">
        <f t="shared" si="79"/>
        <v>12427.687625</v>
      </c>
      <c r="O36" s="275">
        <f t="shared" si="79"/>
        <v>12427.687625</v>
      </c>
      <c r="P36" s="276">
        <f t="shared" si="79"/>
        <v>12427.687625</v>
      </c>
      <c r="Q36" s="277">
        <f>SUM(E36:P36)</f>
        <v>149132.25150000001</v>
      </c>
      <c r="R36" s="502"/>
      <c r="S36" s="352"/>
    </row>
    <row r="37" spans="1:31" s="214" customFormat="1">
      <c r="A37" s="155"/>
      <c r="B37" s="707"/>
      <c r="C37" s="708"/>
      <c r="D37" s="228" t="s">
        <v>255</v>
      </c>
      <c r="E37" s="278">
        <v>16132</v>
      </c>
      <c r="F37" s="279">
        <v>10365</v>
      </c>
      <c r="G37" s="279">
        <v>7950</v>
      </c>
      <c r="H37" s="278">
        <v>13438</v>
      </c>
      <c r="I37" s="279">
        <v>17799</v>
      </c>
      <c r="J37" s="280">
        <v>9903</v>
      </c>
      <c r="K37" s="279">
        <v>9607</v>
      </c>
      <c r="L37" s="279"/>
      <c r="M37" s="279"/>
      <c r="N37" s="278"/>
      <c r="O37" s="279"/>
      <c r="P37" s="280"/>
      <c r="Q37" s="281">
        <f>SUM(E37:P37)</f>
        <v>85194</v>
      </c>
      <c r="R37" s="503"/>
      <c r="S37" s="352"/>
      <c r="T37" s="350">
        <v>45444</v>
      </c>
      <c r="U37" s="350">
        <v>45474</v>
      </c>
      <c r="V37" s="350">
        <v>45505</v>
      </c>
      <c r="W37" s="350">
        <v>45536</v>
      </c>
      <c r="X37" s="350">
        <v>45566</v>
      </c>
      <c r="Y37" s="350">
        <v>45597</v>
      </c>
      <c r="Z37" s="350">
        <v>45627</v>
      </c>
      <c r="AA37" s="350">
        <v>45658</v>
      </c>
      <c r="AB37" s="350">
        <v>45689</v>
      </c>
      <c r="AC37" s="350">
        <v>45717</v>
      </c>
      <c r="AD37" s="350">
        <v>45748</v>
      </c>
      <c r="AE37" s="350">
        <v>45778</v>
      </c>
    </row>
    <row r="38" spans="1:31" s="214" customFormat="1">
      <c r="A38" s="155"/>
      <c r="B38" s="707"/>
      <c r="C38" s="708"/>
      <c r="D38" s="227" t="s">
        <v>257</v>
      </c>
      <c r="E38" s="282">
        <f>IFERROR(IF(E36=0,"",IF(E37="",E36/E35,E37/E35)),"")</f>
        <v>1.3764505119453925</v>
      </c>
      <c r="F38" s="283">
        <f t="shared" ref="F38:P38" si="80">IFERROR(IF(F36=0,"",IF(F37="",F36/F35,F37/F35)),"")</f>
        <v>0.68235681369321921</v>
      </c>
      <c r="G38" s="283">
        <f t="shared" si="80"/>
        <v>0.66416040100250628</v>
      </c>
      <c r="H38" s="282">
        <f t="shared" si="80"/>
        <v>1.0376833976833977</v>
      </c>
      <c r="I38" s="283">
        <f t="shared" si="80"/>
        <v>0.97635765222161275</v>
      </c>
      <c r="J38" s="284">
        <f t="shared" si="80"/>
        <v>0.76412037037037039</v>
      </c>
      <c r="K38" s="283">
        <f t="shared" si="80"/>
        <v>0.86784101174345074</v>
      </c>
      <c r="L38" s="283">
        <f t="shared" si="80"/>
        <v>1.0488617886178861</v>
      </c>
      <c r="M38" s="283">
        <f t="shared" si="80"/>
        <v>1.3793216009988902</v>
      </c>
      <c r="N38" s="282">
        <f t="shared" si="80"/>
        <v>0.69622899859943976</v>
      </c>
      <c r="O38" s="283">
        <f t="shared" si="80"/>
        <v>1.0478657356661045</v>
      </c>
      <c r="P38" s="284">
        <f t="shared" si="80"/>
        <v>0.83463315144392214</v>
      </c>
      <c r="Q38" s="285"/>
      <c r="R38" s="502"/>
      <c r="S38" s="351" t="s">
        <v>262</v>
      </c>
      <c r="T38" s="206">
        <f t="shared" ref="T38:AE38" si="81">E40</f>
        <v>25203.333333333332</v>
      </c>
      <c r="U38" s="206">
        <f t="shared" si="81"/>
        <v>37723.333333333336</v>
      </c>
      <c r="V38" s="206">
        <f t="shared" si="81"/>
        <v>31403.333333333332</v>
      </c>
      <c r="W38" s="206">
        <f t="shared" si="81"/>
        <v>36093.333333333336</v>
      </c>
      <c r="X38" s="206">
        <f t="shared" si="81"/>
        <v>34333.333333333336</v>
      </c>
      <c r="Y38" s="206">
        <f t="shared" si="81"/>
        <v>45953.333333333336</v>
      </c>
      <c r="Z38" s="206">
        <f t="shared" si="81"/>
        <v>36433.333333333336</v>
      </c>
      <c r="AA38" s="206">
        <f t="shared" si="81"/>
        <v>39043.333333333336</v>
      </c>
      <c r="AB38" s="206">
        <f t="shared" si="81"/>
        <v>43383.333333333336</v>
      </c>
      <c r="AC38" s="206">
        <f t="shared" si="81"/>
        <v>51323.333333333336</v>
      </c>
      <c r="AD38" s="206">
        <f t="shared" si="81"/>
        <v>44813.333333333336</v>
      </c>
      <c r="AE38" s="206">
        <f t="shared" si="81"/>
        <v>81523.333333333343</v>
      </c>
    </row>
    <row r="39" spans="1:31" s="214" customFormat="1">
      <c r="A39" s="155"/>
      <c r="B39" s="709"/>
      <c r="C39" s="710"/>
      <c r="D39" s="226" t="s">
        <v>258</v>
      </c>
      <c r="E39" s="286">
        <f>E38</f>
        <v>1.3764505119453925</v>
      </c>
      <c r="F39" s="287">
        <f>IFERROR(IF(F37="",SUM($E36:F36)/SUM($E35:F35),SUM($E37:F37)/SUM($E35:F35)),"")</f>
        <v>0.98465254552211079</v>
      </c>
      <c r="G39" s="287">
        <f>IFERROR(IF(G37="",SUM($E36:G36)/SUM($E35:G35),SUM($E37:G37)/SUM($E35:G35)),"")</f>
        <v>0.88598251028806585</v>
      </c>
      <c r="H39" s="286">
        <f>IFERROR(IF(H37="",SUM($E36:H36)/SUM($E35:H35),SUM($E37:H37)/SUM($E35:H35)),"")</f>
        <v>0.92388578043604086</v>
      </c>
      <c r="I39" s="287">
        <f>IFERROR(IF(I37="",SUM($E36:I36)/SUM($E35:I35),SUM($E37:I37)/SUM($E35:I35)),"")</f>
        <v>0.93753925206965461</v>
      </c>
      <c r="J39" s="288">
        <f>IFERROR(IF(J37="",SUM($E36:J36)/SUM($E35:J35),SUM($E37:J37)/SUM($E35:J35)),"")</f>
        <v>0.91046735726331007</v>
      </c>
      <c r="K39" s="287">
        <f>IFERROR(IF(K37="",SUM($E36:K36)/SUM($E35:K35),SUM($E37:K37)/SUM($E35:K35)),"")</f>
        <v>0.90545222659156133</v>
      </c>
      <c r="L39" s="287">
        <f>IFERROR(IF(L37="",SUM($E36:L36)/SUM($E35:L35),SUM($E37:L37)/SUM($E35:L35)),"")</f>
        <v>0.93450043237146352</v>
      </c>
      <c r="M39" s="287">
        <f>IFERROR(IF(M37="",SUM($E36:M36)/SUM($E35:M35),SUM($E37:M37)/SUM($E35:M35)),"")</f>
        <v>0.96923040402946281</v>
      </c>
      <c r="N39" s="286">
        <f>IFERROR(IF(N37="",SUM($E36:N36)/SUM($E35:N35),SUM($E37:N37)/SUM($E35:N35)),"")</f>
        <v>0.93265948405253296</v>
      </c>
      <c r="O39" s="287">
        <f>IFERROR(IF(O37="",SUM($E36:O36)/SUM($E35:O35),SUM($E37:O37)/SUM($E35:O35)),"")</f>
        <v>0.94207541778650694</v>
      </c>
      <c r="P39" s="288">
        <f>IFERROR(IF(P37="",SUM($E36:P36)/SUM($E35:P35),SUM($E37:P37)/SUM($E35:P35)),"")</f>
        <v>0.93207657187500004</v>
      </c>
      <c r="Q39" s="269"/>
      <c r="R39" s="502"/>
      <c r="S39" s="351" t="s">
        <v>263</v>
      </c>
      <c r="T39" s="3">
        <f>T38</f>
        <v>25203.333333333332</v>
      </c>
      <c r="U39" s="3">
        <f>T39+U38</f>
        <v>62926.666666666672</v>
      </c>
      <c r="V39" s="3">
        <f t="shared" ref="V39" si="82">U39+V38</f>
        <v>94330</v>
      </c>
      <c r="W39" s="3">
        <f t="shared" ref="W39" si="83">V39+W38</f>
        <v>130423.33333333334</v>
      </c>
      <c r="X39" s="3">
        <f t="shared" ref="X39" si="84">W39+X38</f>
        <v>164756.66666666669</v>
      </c>
      <c r="Y39" s="3">
        <f t="shared" ref="Y39" si="85">X39+Y38</f>
        <v>210710.00000000003</v>
      </c>
      <c r="Z39" s="3">
        <f t="shared" ref="Z39" si="86">Y39+Z38</f>
        <v>247143.33333333337</v>
      </c>
      <c r="AA39" s="3">
        <f t="shared" ref="AA39" si="87">Z39+AA38</f>
        <v>286186.66666666669</v>
      </c>
      <c r="AB39" s="3">
        <f t="shared" ref="AB39" si="88">AA39+AB38</f>
        <v>329570</v>
      </c>
      <c r="AC39" s="3">
        <f t="shared" ref="AC39" si="89">AB39+AC38</f>
        <v>380893.33333333331</v>
      </c>
      <c r="AD39" s="3">
        <f t="shared" ref="AD39" si="90">AC39+AD38</f>
        <v>425706.66666666663</v>
      </c>
      <c r="AE39" s="353">
        <f t="shared" ref="AE39" si="91">AD39+AE38</f>
        <v>507230</v>
      </c>
    </row>
    <row r="40" spans="1:31" s="214" customFormat="1">
      <c r="A40" s="155"/>
      <c r="B40" s="705" t="s">
        <v>252</v>
      </c>
      <c r="C40" s="706"/>
      <c r="D40" s="221" t="s">
        <v>254</v>
      </c>
      <c r="E40" s="270">
        <f>SUM(E15,E19,E23,E27,E31)</f>
        <v>25203.333333333332</v>
      </c>
      <c r="F40" s="271">
        <f t="shared" ref="F40:P40" si="92">SUM(F15,F19,F23,F27,F31)</f>
        <v>37723.333333333336</v>
      </c>
      <c r="G40" s="271">
        <f t="shared" si="92"/>
        <v>31403.333333333332</v>
      </c>
      <c r="H40" s="270">
        <f t="shared" si="92"/>
        <v>36093.333333333336</v>
      </c>
      <c r="I40" s="271">
        <f t="shared" si="92"/>
        <v>34333.333333333336</v>
      </c>
      <c r="J40" s="272">
        <f t="shared" si="92"/>
        <v>45953.333333333336</v>
      </c>
      <c r="K40" s="271">
        <f t="shared" si="92"/>
        <v>36433.333333333336</v>
      </c>
      <c r="L40" s="271">
        <f t="shared" si="92"/>
        <v>39043.333333333336</v>
      </c>
      <c r="M40" s="271">
        <f t="shared" si="92"/>
        <v>43383.333333333336</v>
      </c>
      <c r="N40" s="270">
        <f t="shared" si="92"/>
        <v>51323.333333333336</v>
      </c>
      <c r="O40" s="271">
        <f t="shared" si="92"/>
        <v>44813.333333333336</v>
      </c>
      <c r="P40" s="272">
        <f t="shared" si="92"/>
        <v>81523.333333333343</v>
      </c>
      <c r="Q40" s="273">
        <f>SUM(E40:P40)</f>
        <v>507230</v>
      </c>
      <c r="R40" s="502"/>
      <c r="S40" s="351" t="s">
        <v>264</v>
      </c>
      <c r="T40" s="3">
        <f t="shared" ref="T40:AE40" ca="1" si="93">E41</f>
        <v>26422.9660711</v>
      </c>
      <c r="U40" s="3">
        <f t="shared" ca="1" si="93"/>
        <v>31301.114921000004</v>
      </c>
      <c r="V40" s="3">
        <f t="shared" ca="1" si="93"/>
        <v>22302.870171300001</v>
      </c>
      <c r="W40" s="3">
        <f t="shared" ca="1" si="93"/>
        <v>35379.588902500007</v>
      </c>
      <c r="X40" s="3">
        <f t="shared" ca="1" si="93"/>
        <v>38366.789402000002</v>
      </c>
      <c r="Y40" s="3">
        <f t="shared" ca="1" si="93"/>
        <v>30026.821745000001</v>
      </c>
      <c r="Z40" s="3">
        <f t="shared" ca="1" si="93"/>
        <v>51470.275521900003</v>
      </c>
      <c r="AA40" s="3">
        <f t="shared" ca="1" si="93"/>
        <v>19495.536452</v>
      </c>
      <c r="AB40" s="3">
        <f t="shared" ca="1" si="93"/>
        <v>31629.722590299996</v>
      </c>
      <c r="AC40" s="3">
        <f t="shared" ca="1" si="93"/>
        <v>36381.085614143056</v>
      </c>
      <c r="AD40" s="3">
        <f t="shared" ca="1" si="93"/>
        <v>39618.085614143063</v>
      </c>
      <c r="AE40" s="3">
        <f t="shared" ca="1" si="93"/>
        <v>58113.728873005559</v>
      </c>
    </row>
    <row r="41" spans="1:31" s="214" customFormat="1">
      <c r="A41" s="155"/>
      <c r="B41" s="707"/>
      <c r="C41" s="708"/>
      <c r="D41" s="223" t="s">
        <v>256</v>
      </c>
      <c r="E41" s="274">
        <f ca="1">SUM(E16,E20,E24,E28,E32)</f>
        <v>26422.9660711</v>
      </c>
      <c r="F41" s="275">
        <f t="shared" ref="F41:P41" ca="1" si="94">SUM(F16,F20,F24,F28,F32)</f>
        <v>31301.114921000004</v>
      </c>
      <c r="G41" s="275">
        <f t="shared" ca="1" si="94"/>
        <v>22302.870171300001</v>
      </c>
      <c r="H41" s="274">
        <f t="shared" ca="1" si="94"/>
        <v>35379.588902500007</v>
      </c>
      <c r="I41" s="275">
        <f t="shared" ca="1" si="94"/>
        <v>38366.789402000002</v>
      </c>
      <c r="J41" s="276">
        <f t="shared" ca="1" si="94"/>
        <v>30026.821745000001</v>
      </c>
      <c r="K41" s="275">
        <f t="shared" ca="1" si="94"/>
        <v>51470.275521900003</v>
      </c>
      <c r="L41" s="275">
        <f t="shared" ca="1" si="94"/>
        <v>19495.536452</v>
      </c>
      <c r="M41" s="275">
        <f t="shared" ca="1" si="94"/>
        <v>31629.722590299996</v>
      </c>
      <c r="N41" s="274">
        <f t="shared" ca="1" si="94"/>
        <v>36381.085614143056</v>
      </c>
      <c r="O41" s="275">
        <f t="shared" ca="1" si="94"/>
        <v>39618.085614143063</v>
      </c>
      <c r="P41" s="276">
        <f t="shared" ca="1" si="94"/>
        <v>58113.728873005559</v>
      </c>
      <c r="Q41" s="277">
        <f ca="1">SUM(E41:P41)</f>
        <v>420508.58587839169</v>
      </c>
      <c r="R41" s="502"/>
      <c r="S41" s="352" t="s">
        <v>265</v>
      </c>
      <c r="T41" s="3">
        <f ca="1">T40</f>
        <v>26422.9660711</v>
      </c>
      <c r="U41" s="3">
        <f ca="1">IF(U40=0,0,T41+U40)</f>
        <v>57724.080992100004</v>
      </c>
      <c r="V41" s="3">
        <f t="shared" ref="V41" ca="1" si="95">IF(V40=0,0,U41+V40)</f>
        <v>80026.951163400008</v>
      </c>
      <c r="W41" s="3">
        <f t="shared" ref="W41" ca="1" si="96">IF(W40=0,0,V41+W40)</f>
        <v>115406.54006590002</v>
      </c>
      <c r="X41" s="3">
        <f t="shared" ref="X41" ca="1" si="97">IF(X40=0,0,W41+X40)</f>
        <v>153773.32946790001</v>
      </c>
      <c r="Y41" s="3">
        <f t="shared" ref="Y41" ca="1" si="98">IF(Y40=0,0,X41+Y40)</f>
        <v>183800.1512129</v>
      </c>
      <c r="Z41" s="3">
        <f t="shared" ref="Z41" ca="1" si="99">IF(Z40=0,0,Y41+Z40)</f>
        <v>235270.42673480001</v>
      </c>
      <c r="AA41" s="3">
        <f t="shared" ref="AA41" ca="1" si="100">IF(AA40=0,0,Z41+AA40)</f>
        <v>254765.96318680001</v>
      </c>
      <c r="AB41" s="3">
        <f t="shared" ref="AB41" ca="1" si="101">IF(AB40=0,0,AA41+AB40)</f>
        <v>286395.68577710004</v>
      </c>
      <c r="AC41" s="3">
        <f t="shared" ref="AC41" ca="1" si="102">IF(AC40=0,0,AB41+AC40)</f>
        <v>322776.77139124309</v>
      </c>
      <c r="AD41" s="3">
        <f t="shared" ref="AD41" ca="1" si="103">IF(AD40=0,0,AC41+AD40)</f>
        <v>362394.85700538615</v>
      </c>
      <c r="AE41" s="3">
        <f t="shared" ref="AE41" ca="1" si="104">IF(AE40=0,0,AD41+AE40)</f>
        <v>420508.58587839169</v>
      </c>
    </row>
    <row r="42" spans="1:31" s="214" customFormat="1">
      <c r="A42" s="155"/>
      <c r="B42" s="707"/>
      <c r="C42" s="708"/>
      <c r="D42" s="228" t="s">
        <v>255</v>
      </c>
      <c r="E42" s="278">
        <v>24034</v>
      </c>
      <c r="F42" s="279">
        <v>33701</v>
      </c>
      <c r="G42" s="279">
        <v>22318</v>
      </c>
      <c r="H42" s="278">
        <v>35459</v>
      </c>
      <c r="I42" s="279">
        <v>37707</v>
      </c>
      <c r="J42" s="280">
        <v>30822</v>
      </c>
      <c r="K42" s="279">
        <v>51390</v>
      </c>
      <c r="L42" s="279"/>
      <c r="M42" s="279"/>
      <c r="N42" s="278"/>
      <c r="O42" s="279"/>
      <c r="P42" s="280"/>
      <c r="Q42" s="289">
        <f>SUM(E42:P42)</f>
        <v>235431</v>
      </c>
      <c r="R42" s="502"/>
      <c r="S42" s="352"/>
      <c r="U42" s="161"/>
      <c r="V42" s="161"/>
      <c r="W42" s="161"/>
    </row>
    <row r="43" spans="1:31" s="214" customFormat="1">
      <c r="A43" s="155"/>
      <c r="B43" s="707"/>
      <c r="C43" s="708"/>
      <c r="D43" s="227" t="s">
        <v>257</v>
      </c>
      <c r="E43" s="282">
        <f ca="1">IFERROR(IF(E41=0,"",IF(E42="",E41/E40,E42/E40)),"")</f>
        <v>0.95360402063219152</v>
      </c>
      <c r="F43" s="283">
        <f t="shared" ref="F43" ca="1" si="105">IFERROR(IF(F41=0,"",IF(F42="",F41/F40,F42/F40)),"")</f>
        <v>0.89337280197932312</v>
      </c>
      <c r="G43" s="283">
        <f t="shared" ref="G43" ca="1" si="106">IFERROR(IF(G41=0,"",IF(G42="",G41/G40,G42/G40)),"")</f>
        <v>0.71068888653009232</v>
      </c>
      <c r="H43" s="282">
        <f t="shared" ref="H43" ca="1" si="107">IFERROR(IF(H41=0,"",IF(H42="",H41/H40,H42/H40)),"")</f>
        <v>0.98242519394163275</v>
      </c>
      <c r="I43" s="283">
        <f t="shared" ref="I43" ca="1" si="108">IFERROR(IF(I41=0,"",IF(I42="",I41/I40,I42/I40)),"")</f>
        <v>1.0982621359223301</v>
      </c>
      <c r="J43" s="284">
        <f t="shared" ref="J43" ca="1" si="109">IFERROR(IF(J41=0,"",IF(J42="",J41/J40,J42/J40)),"")</f>
        <v>0.67072392282025239</v>
      </c>
      <c r="K43" s="283">
        <f t="shared" ref="K43" ca="1" si="110">IFERROR(IF(K41=0,"",IF(K42="",K41/K40,K42/K40)),"")</f>
        <v>1.4105215004574565</v>
      </c>
      <c r="L43" s="283">
        <f t="shared" ref="L43" ca="1" si="111">IFERROR(IF(L41=0,"",IF(L42="",L41/L40,L42/L40)),"")</f>
        <v>0.49933073812003753</v>
      </c>
      <c r="M43" s="283">
        <f t="shared" ref="M43" ca="1" si="112">IFERROR(IF(M41=0,"",IF(M42="",M41/M40,M42/M40)),"")</f>
        <v>0.72907543427506705</v>
      </c>
      <c r="N43" s="282">
        <f t="shared" ref="N43" ca="1" si="113">IFERROR(IF(N41=0,"",IF(N42="",N41/N40,N42/N40)),"")</f>
        <v>0.70886053674371086</v>
      </c>
      <c r="O43" s="283">
        <f t="shared" ref="O43" ca="1" si="114">IFERROR(IF(O41=0,"",IF(O42="",O41/O40,O42/O40)),"")</f>
        <v>0.88406915235368333</v>
      </c>
      <c r="P43" s="284">
        <f t="shared" ref="P43" ca="1" si="115">IFERROR(IF(P41=0,"",IF(P42="",P41/P40,P42/P40)),"")</f>
        <v>0.71284780070743203</v>
      </c>
      <c r="Q43" s="285"/>
      <c r="R43" s="502"/>
      <c r="S43" s="352"/>
      <c r="U43" s="161"/>
      <c r="V43" s="161"/>
      <c r="W43" s="161"/>
    </row>
    <row r="44" spans="1:31" s="214" customFormat="1">
      <c r="A44" s="155"/>
      <c r="B44" s="709"/>
      <c r="C44" s="710"/>
      <c r="D44" s="226" t="s">
        <v>258</v>
      </c>
      <c r="E44" s="286">
        <f ca="1">E43</f>
        <v>0.95360402063219152</v>
      </c>
      <c r="F44" s="287">
        <f>IFERROR(IF(F42="",SUM($E41:F41)/SUM($E40:F40),SUM($E42:F42)/SUM($E40:F40)),"")</f>
        <v>0.91749655683864806</v>
      </c>
      <c r="G44" s="287">
        <f>IFERROR(IF(G42="",SUM($E41:G41)/SUM($E40:G40),SUM($E42:G42)/SUM($E40:G40)),"")</f>
        <v>0.84864836213293759</v>
      </c>
      <c r="H44" s="286">
        <f>IFERROR(IF(H42="",SUM($E41:H41)/SUM($E40:H40),SUM($E42:H42)/SUM($E40:H40)),"")</f>
        <v>0.88566974212180838</v>
      </c>
      <c r="I44" s="287">
        <f>IFERROR(IF(I42="",SUM($E41:I41)/SUM($E40:I40),SUM($E42:I42)/SUM($E40:I40)),"")</f>
        <v>0.92997147308151407</v>
      </c>
      <c r="J44" s="288">
        <f>IFERROR(IF(J42="",SUM($E41:J41)/SUM($E40:J40),SUM($E42:J42)/SUM($E40:J40)),"")</f>
        <v>0.87343267998671148</v>
      </c>
      <c r="K44" s="287">
        <f>IFERROR(IF(K42="",SUM($E41:K41)/SUM($E40:K40),SUM($E42:K42)/SUM($E40:K40)),"")</f>
        <v>0.95260914718854095</v>
      </c>
      <c r="L44" s="287">
        <f ca="1">IFERROR(IF(L42="",SUM($E41:L41)/SUM($E40:L40),SUM($E42:L42)/SUM($E40:L40)),"")</f>
        <v>0.89020905884317925</v>
      </c>
      <c r="M44" s="287">
        <f ca="1">IFERROR(IF(M42="",SUM($E41:M41)/SUM($E40:M40),SUM($E42:M42)/SUM($E40:M40)),"")</f>
        <v>0.86899804526231161</v>
      </c>
      <c r="N44" s="286">
        <f ca="1">IFERROR(IF(N42="",SUM($E41:N41)/SUM($E40:N40),SUM($E42:N42)/SUM($E40:N40)),"")</f>
        <v>0.84742037506014745</v>
      </c>
      <c r="O44" s="287">
        <f ca="1">IFERROR(IF(O42="",SUM($E41:O41)/SUM($E40:O40),SUM($E42:O42)/SUM($E40:O40)),"")</f>
        <v>0.85127832233162004</v>
      </c>
      <c r="P44" s="288">
        <f ca="1">IFERROR(IF(P42="",SUM($E41:P41)/SUM($E40:P40),SUM($E42:P42)/SUM($E40:P40)),"")</f>
        <v>0.82902940653824042</v>
      </c>
      <c r="Q44" s="269"/>
      <c r="R44" s="502"/>
      <c r="S44" s="352"/>
      <c r="U44" s="161"/>
      <c r="V44" s="161"/>
      <c r="W44" s="161"/>
    </row>
    <row r="45" spans="1:31" s="214" customFormat="1">
      <c r="A45" s="155"/>
      <c r="B45" s="705" t="s">
        <v>253</v>
      </c>
      <c r="C45" s="706"/>
      <c r="D45" s="221" t="s">
        <v>254</v>
      </c>
      <c r="E45" s="290">
        <f>SUM(E35,E40)</f>
        <v>36923.333333333328</v>
      </c>
      <c r="F45" s="291">
        <f t="shared" ref="F45:P45" si="116">SUM(F35,F40)</f>
        <v>52913.333333333336</v>
      </c>
      <c r="G45" s="291">
        <f t="shared" si="116"/>
        <v>43373.333333333328</v>
      </c>
      <c r="H45" s="290">
        <f t="shared" si="116"/>
        <v>49043.333333333336</v>
      </c>
      <c r="I45" s="291">
        <f t="shared" si="116"/>
        <v>52563.333333333336</v>
      </c>
      <c r="J45" s="292">
        <f t="shared" si="116"/>
        <v>58913.333333333336</v>
      </c>
      <c r="K45" s="291">
        <f t="shared" si="116"/>
        <v>47503.333333333336</v>
      </c>
      <c r="L45" s="291">
        <f t="shared" si="116"/>
        <v>51343.333333333336</v>
      </c>
      <c r="M45" s="291">
        <f t="shared" si="116"/>
        <v>52393.333333333336</v>
      </c>
      <c r="N45" s="290">
        <f t="shared" si="116"/>
        <v>69173.333333333343</v>
      </c>
      <c r="O45" s="291">
        <f t="shared" si="116"/>
        <v>56673.333333333336</v>
      </c>
      <c r="P45" s="292">
        <f t="shared" si="116"/>
        <v>96413.333333333343</v>
      </c>
      <c r="Q45" s="293">
        <f>SUM(E45:P45)</f>
        <v>667230</v>
      </c>
      <c r="R45" s="502"/>
      <c r="S45" s="352"/>
      <c r="U45" s="161"/>
      <c r="V45" s="161"/>
      <c r="W45" s="161"/>
    </row>
    <row r="46" spans="1:31" s="214" customFormat="1">
      <c r="A46" s="155"/>
      <c r="B46" s="707"/>
      <c r="C46" s="708"/>
      <c r="D46" s="223" t="s">
        <v>256</v>
      </c>
      <c r="E46" s="274">
        <f ca="1">SUM(E36,E41)</f>
        <v>42678.966071100003</v>
      </c>
      <c r="F46" s="275">
        <f t="shared" ref="F46:P46" ca="1" si="117">SUM(F36,F41)</f>
        <v>41762.615921000004</v>
      </c>
      <c r="G46" s="275">
        <f t="shared" ca="1" si="117"/>
        <v>30958.870171300001</v>
      </c>
      <c r="H46" s="274">
        <f t="shared" ca="1" si="117"/>
        <v>48865.588902500007</v>
      </c>
      <c r="I46" s="275">
        <f t="shared" ca="1" si="117"/>
        <v>56283.789402000002</v>
      </c>
      <c r="J46" s="276">
        <f t="shared" ca="1" si="117"/>
        <v>40020.821745000001</v>
      </c>
      <c r="K46" s="275">
        <f t="shared" ca="1" si="117"/>
        <v>61220.275521900003</v>
      </c>
      <c r="L46" s="275">
        <f t="shared" ca="1" si="117"/>
        <v>32396.536452</v>
      </c>
      <c r="M46" s="275">
        <f t="shared" ca="1" si="117"/>
        <v>44057.410215299999</v>
      </c>
      <c r="N46" s="274">
        <f t="shared" ca="1" si="117"/>
        <v>48808.773239143055</v>
      </c>
      <c r="O46" s="275">
        <f t="shared" ca="1" si="117"/>
        <v>52045.773239143062</v>
      </c>
      <c r="P46" s="276">
        <f t="shared" ca="1" si="117"/>
        <v>70541.416498005565</v>
      </c>
      <c r="Q46" s="277">
        <f ca="1">SUM(E46:P46)</f>
        <v>569640.83737839165</v>
      </c>
      <c r="R46" s="502"/>
      <c r="S46" s="352"/>
      <c r="U46" s="161"/>
      <c r="V46" s="161"/>
      <c r="W46" s="161"/>
    </row>
    <row r="47" spans="1:31" s="214" customFormat="1">
      <c r="A47" s="155"/>
      <c r="B47" s="707"/>
      <c r="C47" s="708"/>
      <c r="D47" s="228" t="s">
        <v>255</v>
      </c>
      <c r="E47" s="278">
        <f>IF(OR(E37="",E42=""),"",SUM(E37,E42))</f>
        <v>40166</v>
      </c>
      <c r="F47" s="279">
        <f t="shared" ref="F47:K47" si="118">IF(OR(F37="",F42=""),"",SUM(F37,F42))</f>
        <v>44066</v>
      </c>
      <c r="G47" s="279">
        <f t="shared" si="118"/>
        <v>30268</v>
      </c>
      <c r="H47" s="278">
        <f t="shared" si="118"/>
        <v>48897</v>
      </c>
      <c r="I47" s="279">
        <f t="shared" si="118"/>
        <v>55506</v>
      </c>
      <c r="J47" s="280">
        <f t="shared" si="118"/>
        <v>40725</v>
      </c>
      <c r="K47" s="279">
        <f t="shared" si="118"/>
        <v>60997</v>
      </c>
      <c r="L47" s="279"/>
      <c r="M47" s="279"/>
      <c r="N47" s="278"/>
      <c r="O47" s="279"/>
      <c r="P47" s="280"/>
      <c r="Q47" s="289">
        <f>SUM(E47:P47)</f>
        <v>320625</v>
      </c>
      <c r="R47" s="502"/>
      <c r="S47" s="352"/>
      <c r="U47" s="161"/>
      <c r="V47" s="161"/>
      <c r="W47" s="161"/>
    </row>
    <row r="48" spans="1:31" s="214" customFormat="1">
      <c r="A48" s="155"/>
      <c r="B48" s="707"/>
      <c r="C48" s="708"/>
      <c r="D48" s="227" t="s">
        <v>257</v>
      </c>
      <c r="E48" s="282">
        <f ca="1">IFERROR(IF(E46=0,"",IF(E47="",E46/E45,E47/E45)),"")</f>
        <v>1.0878216123499145</v>
      </c>
      <c r="F48" s="283">
        <f ca="1">IFERROR(IF(F46=0,"",IF(F47="",F46/F45,F47/F45)),"")</f>
        <v>0.83279576666246691</v>
      </c>
      <c r="G48" s="283">
        <f t="shared" ref="G48" ca="1" si="119">IFERROR(IF(G46=0,"",IF(G47="",G46/G45,G47/G45)),"")</f>
        <v>0.69784814017829699</v>
      </c>
      <c r="H48" s="282">
        <f t="shared" ref="H48" ca="1" si="120">IFERROR(IF(H46=0,"",IF(H47="",H46/H45,H47/H45)),"")</f>
        <v>0.99701624413783718</v>
      </c>
      <c r="I48" s="283">
        <f t="shared" ref="I48" ca="1" si="121">IFERROR(IF(I46=0,"",IF(I47="",I46/I45,I47/I45)),"")</f>
        <v>1.0559832582915847</v>
      </c>
      <c r="J48" s="284">
        <f t="shared" ref="J48" ca="1" si="122">IFERROR(IF(J46=0,"",IF(J47="",J46/J45,J47/J45)),"")</f>
        <v>0.69126966164988113</v>
      </c>
      <c r="K48" s="283">
        <f t="shared" ref="K48" ca="1" si="123">IFERROR(IF(K46=0,"",IF(K47="",K46/K45,K47/K45)),"")</f>
        <v>1.2840572591397095</v>
      </c>
      <c r="L48" s="283">
        <f t="shared" ref="L48" ca="1" si="124">IFERROR(IF(L46=0,"",IF(L47="",L46/L45,L47/L45)),"")</f>
        <v>0.63097844157631633</v>
      </c>
      <c r="M48" s="283">
        <f t="shared" ref="M48" ca="1" si="125">IFERROR(IF(M46=0,"",IF(M47="",M46/M45,M47/M45)),"")</f>
        <v>0.84089725566802387</v>
      </c>
      <c r="N48" s="282">
        <f t="shared" ref="N48" ca="1" si="126">IFERROR(IF(N46=0,"",IF(N47="",N46/N45,N47/N45)),"")</f>
        <v>0.70560100095137401</v>
      </c>
      <c r="O48" s="283">
        <f t="shared" ref="O48" ca="1" si="127">IFERROR(IF(O46=0,"",IF(O47="",O46/O45,O47/O45)),"")</f>
        <v>0.91834678106945755</v>
      </c>
      <c r="P48" s="284">
        <f t="shared" ref="P48" ca="1" si="128">IFERROR(IF(P46=0,"",IF(P47="",P46/P45,P47/P45)),"")</f>
        <v>0.73165623528563362</v>
      </c>
      <c r="Q48" s="285"/>
      <c r="R48" s="502"/>
      <c r="S48" s="352"/>
      <c r="U48" s="161"/>
      <c r="V48" s="161"/>
      <c r="W48" s="161"/>
    </row>
    <row r="49" spans="1:23" s="214" customFormat="1">
      <c r="A49" s="155"/>
      <c r="B49" s="709"/>
      <c r="C49" s="710"/>
      <c r="D49" s="226" t="s">
        <v>258</v>
      </c>
      <c r="E49" s="286">
        <f ca="1">E48</f>
        <v>1.0878216123499145</v>
      </c>
      <c r="F49" s="287">
        <f>IFERROR(IF(F47="",SUM($E46:F46)/SUM($E45:F45),SUM($E47:F47)/SUM($E45:F45)),"")</f>
        <v>0.93761270453786516</v>
      </c>
      <c r="G49" s="287">
        <f>IFERROR(IF(G47="",SUM($E46:G46)/SUM($E45:G45),SUM($E47:G47)/SUM($E45:G45)),"")</f>
        <v>0.8595450791982584</v>
      </c>
      <c r="H49" s="286">
        <f>IFERROR(IF(H47="",SUM($E46:H46)/SUM($E45:H45),SUM($E47:H47)/SUM($E45:H45)),"")</f>
        <v>0.89653778623161895</v>
      </c>
      <c r="I49" s="287">
        <f>IFERROR(IF(I47="",SUM($E46:I46)/SUM($E45:I45),SUM($E47:I47)/SUM($E45:I45)),"")</f>
        <v>0.9322293988217758</v>
      </c>
      <c r="J49" s="288">
        <f>IFERROR(IF(J47="",SUM($E46:J46)/SUM($E45:J45),SUM($E47:J47)/SUM($E45:J45)),"")</f>
        <v>0.88390018043781704</v>
      </c>
      <c r="K49" s="287">
        <f>IFERROR(IF(K47="",SUM($E46:K46)/SUM($E45:K45),SUM($E47:K47)/SUM($E45:K45)),"")</f>
        <v>0.93960632997948623</v>
      </c>
      <c r="L49" s="287">
        <f ca="1">IFERROR(IF(L47="",SUM($E46:L46)/SUM($E45:L45),SUM($E47:L47)/SUM($E45:L45)),"")</f>
        <v>0.90221221549964759</v>
      </c>
      <c r="M49" s="287">
        <f ca="1">IFERROR(IF(M47="",SUM($E46:M46)/SUM($E45:M45),SUM($E47:M47)/SUM($E45:M45)),"")</f>
        <v>0.89499263860956912</v>
      </c>
      <c r="N49" s="286">
        <f ca="1">IFERROR(IF(N47="",SUM($E46:N46)/SUM($E45:N45),SUM($E47:N47)/SUM($E45:N45)),"")</f>
        <v>0.86951170745105399</v>
      </c>
      <c r="O49" s="287">
        <f ca="1">IFERROR(IF(O47="",SUM($E46:O46)/SUM($E45:O45),SUM($E47:O47)/SUM($E45:O45)),"")</f>
        <v>0.87436028067456473</v>
      </c>
      <c r="P49" s="288">
        <f ca="1">IFERROR(IF(P47="",SUM($E46:P46)/SUM($E45:P45),SUM($E47:P47)/SUM($E45:P45)),"")</f>
        <v>0.85373984589780383</v>
      </c>
      <c r="Q49" s="285"/>
      <c r="R49" s="502"/>
      <c r="S49" s="352"/>
      <c r="U49" s="161"/>
      <c r="V49" s="161"/>
      <c r="W49" s="161"/>
    </row>
    <row r="50" spans="1:23" ht="26.5">
      <c r="A50" s="230" t="s">
        <v>16</v>
      </c>
      <c r="B50" s="307" t="s">
        <v>48</v>
      </c>
      <c r="C50" s="307" t="s">
        <v>47</v>
      </c>
      <c r="D50" s="308" t="s">
        <v>98</v>
      </c>
      <c r="E50" s="309">
        <v>45809</v>
      </c>
      <c r="F50" s="310">
        <v>45839</v>
      </c>
      <c r="G50" s="310">
        <v>45870</v>
      </c>
      <c r="H50" s="309">
        <v>45901</v>
      </c>
      <c r="I50" s="310">
        <v>45931</v>
      </c>
      <c r="J50" s="311">
        <v>45962</v>
      </c>
      <c r="K50" s="310">
        <v>45992</v>
      </c>
      <c r="L50" s="310">
        <v>46023</v>
      </c>
      <c r="M50" s="310">
        <v>46054</v>
      </c>
      <c r="N50" s="309">
        <v>46082</v>
      </c>
      <c r="O50" s="310">
        <v>46113</v>
      </c>
      <c r="P50" s="311">
        <v>46143</v>
      </c>
      <c r="Q50" s="56" t="s">
        <v>21</v>
      </c>
    </row>
    <row r="51" spans="1:23">
      <c r="A51" s="216"/>
      <c r="B51" s="713" t="s">
        <v>55</v>
      </c>
      <c r="C51" s="48" t="s">
        <v>49</v>
      </c>
      <c r="D51" s="219" t="s">
        <v>235</v>
      </c>
      <c r="E51" s="249">
        <f>計画集計!F39</f>
        <v>530</v>
      </c>
      <c r="F51" s="250">
        <f>計画集計!G39</f>
        <v>860</v>
      </c>
      <c r="G51" s="250">
        <f>計画集計!H39</f>
        <v>550</v>
      </c>
      <c r="H51" s="249">
        <f>計画集計!I39</f>
        <v>420</v>
      </c>
      <c r="I51" s="250">
        <f>計画集計!J39</f>
        <v>1340</v>
      </c>
      <c r="J51" s="251">
        <f>計画集計!K39</f>
        <v>950</v>
      </c>
      <c r="K51" s="250">
        <f>計画集計!L39</f>
        <v>810</v>
      </c>
      <c r="L51" s="250">
        <f>計画集計!M39</f>
        <v>950</v>
      </c>
      <c r="M51" s="250">
        <f>計画集計!N39</f>
        <v>600</v>
      </c>
      <c r="N51" s="249">
        <f>計画集計!O39</f>
        <v>900</v>
      </c>
      <c r="O51" s="250">
        <f>計画集計!P39</f>
        <v>1110</v>
      </c>
      <c r="P51" s="251">
        <f>計画集計!Q39</f>
        <v>2360</v>
      </c>
      <c r="Q51" s="252">
        <f>SUM(E51:P51)</f>
        <v>11380</v>
      </c>
      <c r="R51" s="501"/>
    </row>
    <row r="52" spans="1:23">
      <c r="A52" s="216"/>
      <c r="B52" s="711"/>
      <c r="D52" s="222" t="s">
        <v>237</v>
      </c>
      <c r="E52" s="253">
        <f>実績集計!F39</f>
        <v>1299</v>
      </c>
      <c r="F52" s="296">
        <f>実績集計!G39</f>
        <v>903</v>
      </c>
      <c r="G52" s="296">
        <f>実績集計!H39</f>
        <v>606</v>
      </c>
      <c r="H52" s="253">
        <f>実績集計!I39</f>
        <v>1018</v>
      </c>
      <c r="I52" s="296">
        <f>実績集計!J39</f>
        <v>968</v>
      </c>
      <c r="J52" s="255">
        <f>実績集計!K39</f>
        <v>881</v>
      </c>
      <c r="K52" s="296">
        <f>実績集計!L39</f>
        <v>710</v>
      </c>
      <c r="L52" s="296">
        <f>実績集計!M39</f>
        <v>900</v>
      </c>
      <c r="M52" s="296">
        <f>実績集計!N39</f>
        <v>910.625</v>
      </c>
      <c r="N52" s="253">
        <f>実績集計!O39</f>
        <v>910.625</v>
      </c>
      <c r="O52" s="296">
        <f>実績集計!P39</f>
        <v>910.625</v>
      </c>
      <c r="P52" s="255">
        <f>実績集計!Q39</f>
        <v>910.625</v>
      </c>
      <c r="Q52" s="256">
        <f t="shared" ref="Q52" si="129">SUM(E52:P52)</f>
        <v>10927.5</v>
      </c>
      <c r="R52" s="501"/>
    </row>
    <row r="53" spans="1:23">
      <c r="A53" s="216"/>
      <c r="B53" s="711"/>
      <c r="D53" s="622" t="s">
        <v>579</v>
      </c>
      <c r="E53" s="623">
        <f>IFERROR(E51/E3,"")</f>
        <v>0.24423963133640553</v>
      </c>
      <c r="F53" s="624">
        <f t="shared" ref="F53" si="130">IFERROR(F51/F3,"")</f>
        <v>0.27741935483870966</v>
      </c>
      <c r="G53" s="624">
        <f t="shared" ref="G53" si="131">IFERROR(G51/G3,"")</f>
        <v>0.22267206477732793</v>
      </c>
      <c r="H53" s="623">
        <f t="shared" ref="H53" si="132">IFERROR(H51/H3,"")</f>
        <v>0.24</v>
      </c>
      <c r="I53" s="624">
        <f t="shared" ref="I53" si="133">IFERROR(I51/I3,"")</f>
        <v>0.23674911660777384</v>
      </c>
      <c r="J53" s="625">
        <f t="shared" ref="J53" si="134">IFERROR(J51/J3,"")</f>
        <v>0.25815217391304346</v>
      </c>
      <c r="K53" s="624">
        <f t="shared" ref="K53" si="135">IFERROR(K51/K3,"")</f>
        <v>0.22010869565217392</v>
      </c>
      <c r="L53" s="624">
        <f t="shared" ref="L53" si="136">IFERROR(L51/L3,"")</f>
        <v>0.21739130434782608</v>
      </c>
      <c r="M53" s="624">
        <f t="shared" ref="M53" si="137">IFERROR(M51/M3,"")</f>
        <v>0.31088082901554404</v>
      </c>
      <c r="N53" s="623">
        <f t="shared" ref="N53" si="138">IFERROR(N51/N3,"")</f>
        <v>0.29605263157894735</v>
      </c>
      <c r="O53" s="624">
        <f t="shared" ref="O53" si="139">IFERROR(O51/O3,"")</f>
        <v>0.2781954887218045</v>
      </c>
      <c r="P53" s="625">
        <f t="shared" ref="P53" si="140">IFERROR(P51/P3,"")</f>
        <v>0.38126009693053314</v>
      </c>
      <c r="Q53" s="626">
        <f t="shared" ref="Q53" si="141">IFERROR(Q51/Q3,"")</f>
        <v>0.27075898167975254</v>
      </c>
      <c r="R53" s="501"/>
    </row>
    <row r="54" spans="1:23">
      <c r="A54" s="216"/>
      <c r="B54" s="711"/>
      <c r="D54" s="617" t="s">
        <v>578</v>
      </c>
      <c r="E54" s="618">
        <f>IFERROR(E52/E4,"")</f>
        <v>0.24752286585365854</v>
      </c>
      <c r="F54" s="620">
        <f t="shared" ref="F54:Q54" si="142">IFERROR(F52/F4,"")</f>
        <v>0.29318181818181815</v>
      </c>
      <c r="G54" s="620">
        <f t="shared" si="142"/>
        <v>0.26064516129032256</v>
      </c>
      <c r="H54" s="618">
        <f t="shared" si="142"/>
        <v>0.24418325737586952</v>
      </c>
      <c r="I54" s="620">
        <f t="shared" si="142"/>
        <v>0.23795476892822026</v>
      </c>
      <c r="J54" s="621">
        <f t="shared" si="142"/>
        <v>0.22618741976893453</v>
      </c>
      <c r="K54" s="620">
        <f t="shared" si="142"/>
        <v>0.25484565685570709</v>
      </c>
      <c r="L54" s="620">
        <f t="shared" si="142"/>
        <v>0.23443605105496224</v>
      </c>
      <c r="M54" s="620">
        <f t="shared" si="142"/>
        <v>0.24770486229173749</v>
      </c>
      <c r="N54" s="618">
        <f t="shared" si="142"/>
        <v>0.24770486229173749</v>
      </c>
      <c r="O54" s="620">
        <f t="shared" si="142"/>
        <v>0.24770486229173749</v>
      </c>
      <c r="P54" s="621">
        <f t="shared" si="142"/>
        <v>0.24770486229173749</v>
      </c>
      <c r="Q54" s="619">
        <f t="shared" si="142"/>
        <v>0.24770486229173749</v>
      </c>
      <c r="R54" s="501"/>
    </row>
    <row r="55" spans="1:23">
      <c r="A55" s="216"/>
      <c r="B55" s="711"/>
      <c r="D55" s="224" t="s">
        <v>17</v>
      </c>
      <c r="E55" s="257">
        <f>IFERROR(E52/E51,"")</f>
        <v>2.4509433962264149</v>
      </c>
      <c r="F55" s="297">
        <f>IFERROR(IF(F52=0,"",F52/F51),"")</f>
        <v>1.05</v>
      </c>
      <c r="G55" s="297">
        <f t="shared" ref="G55" si="143">IFERROR(IF(G52=0,"",G52/G51),"")</f>
        <v>1.1018181818181818</v>
      </c>
      <c r="H55" s="257">
        <f t="shared" ref="H55" si="144">IFERROR(IF(H52=0,"",H52/H51),"")</f>
        <v>2.4238095238095236</v>
      </c>
      <c r="I55" s="297">
        <f t="shared" ref="I55" si="145">IFERROR(IF(I52=0,"",I52/I51),"")</f>
        <v>0.72238805970149256</v>
      </c>
      <c r="J55" s="259">
        <f t="shared" ref="J55" si="146">IFERROR(IF(J52=0,"",J52/J51),"")</f>
        <v>0.92736842105263162</v>
      </c>
      <c r="K55" s="297">
        <f t="shared" ref="K55" si="147">IFERROR(IF(K52=0,"",K52/K51),"")</f>
        <v>0.87654320987654322</v>
      </c>
      <c r="L55" s="297">
        <f t="shared" ref="L55" si="148">IFERROR(IF(L52=0,"",L52/L51),"")</f>
        <v>0.94736842105263153</v>
      </c>
      <c r="M55" s="297">
        <f t="shared" ref="M55" si="149">IFERROR(IF(M52=0,"",M52/M51),"")</f>
        <v>1.5177083333333334</v>
      </c>
      <c r="N55" s="257">
        <f t="shared" ref="N55" si="150">IFERROR(IF(N52=0,"",N52/N51),"")</f>
        <v>1.0118055555555556</v>
      </c>
      <c r="O55" s="297">
        <f t="shared" ref="O55" si="151">IFERROR(IF(O52=0,"",O52/O51),"")</f>
        <v>0.82038288288288286</v>
      </c>
      <c r="P55" s="259">
        <f t="shared" ref="P55" si="152">IFERROR(IF(P52=0,"",P52/P51),"")</f>
        <v>0.38585805084745761</v>
      </c>
      <c r="Q55" s="260"/>
      <c r="R55" s="501"/>
    </row>
    <row r="56" spans="1:23" s="214" customFormat="1">
      <c r="A56" s="216"/>
      <c r="B56" s="711"/>
      <c r="C56" s="213"/>
      <c r="D56" s="225" t="s">
        <v>18</v>
      </c>
      <c r="E56" s="261">
        <f>E55</f>
        <v>2.4509433962264149</v>
      </c>
      <c r="F56" s="262">
        <f>IFERROR(IF(F52=0,"",SUM($E52:F52)/SUM($E51:F51)),"")</f>
        <v>1.5841726618705037</v>
      </c>
      <c r="G56" s="262">
        <f>IFERROR(IF(G52=0,"",SUM($E52:G52)/SUM($E51:G51)),"")</f>
        <v>1.4474226804123711</v>
      </c>
      <c r="H56" s="261">
        <f>IFERROR(IF(H52=0,"",SUM($E52:H52)/SUM($E51:H51)),"")</f>
        <v>1.6211864406779661</v>
      </c>
      <c r="I56" s="262">
        <f>IFERROR(IF(I52=0,"",SUM($E52:I52)/SUM($E51:I51)),"")</f>
        <v>1.2956756756756758</v>
      </c>
      <c r="J56" s="263">
        <f>IFERROR(IF(J52=0,"",SUM($E52:J52)/SUM($E51:J51)),"")</f>
        <v>1.2204301075268817</v>
      </c>
      <c r="K56" s="262">
        <f>IFERROR(IF(K52=0,"",SUM($E52:K52)/SUM($E51:K51)),"")</f>
        <v>1.1694139194139195</v>
      </c>
      <c r="L56" s="262">
        <f>IFERROR(IF(L52=0,"",SUM($E52:L52)/SUM($E51:L51)),"")</f>
        <v>1.1365054602184088</v>
      </c>
      <c r="M56" s="262">
        <f>IFERROR(IF(M52=0,"",SUM($E52:M52)/SUM($E51:M51)),"")</f>
        <v>1.1691333808844508</v>
      </c>
      <c r="N56" s="261">
        <f>IFERROR(IF(N52=0,"",SUM($E52:N52)/SUM($E51:N51)),"")</f>
        <v>1.1512326169405815</v>
      </c>
      <c r="O56" s="262">
        <f>IFERROR(IF(O52=0,"",SUM($E52:O52)/SUM($E51:O51)),"")</f>
        <v>1.1105182926829269</v>
      </c>
      <c r="P56" s="263">
        <f>IFERROR(IF(P52=0,"",SUM($E52:P52)/SUM($E51:P51)),"")</f>
        <v>0.96023725834797891</v>
      </c>
      <c r="Q56" s="264"/>
      <c r="R56" s="502"/>
      <c r="S56" s="352"/>
      <c r="U56" s="161"/>
      <c r="V56" s="161"/>
      <c r="W56" s="161"/>
    </row>
    <row r="57" spans="1:23">
      <c r="A57" s="216"/>
      <c r="B57" s="711"/>
      <c r="C57" s="1" t="s">
        <v>50</v>
      </c>
      <c r="D57" s="220" t="s">
        <v>235</v>
      </c>
      <c r="E57" s="265">
        <f>計画集計!F43</f>
        <v>2010</v>
      </c>
      <c r="F57" s="298">
        <f>計画集計!G43</f>
        <v>2520</v>
      </c>
      <c r="G57" s="298">
        <f>計画集計!H43</f>
        <v>2200</v>
      </c>
      <c r="H57" s="265">
        <f>計画集計!I43</f>
        <v>2110</v>
      </c>
      <c r="I57" s="298">
        <f>計画集計!J43</f>
        <v>2250</v>
      </c>
      <c r="J57" s="267">
        <f>計画集計!K43</f>
        <v>1540</v>
      </c>
      <c r="K57" s="298">
        <f>計画集計!L43</f>
        <v>1400</v>
      </c>
      <c r="L57" s="298">
        <f>計画集計!M43</f>
        <v>1280</v>
      </c>
      <c r="M57" s="298">
        <f>計画集計!N43</f>
        <v>1520</v>
      </c>
      <c r="N57" s="265">
        <f>計画集計!O43</f>
        <v>2290</v>
      </c>
      <c r="O57" s="298">
        <f>計画集計!P43</f>
        <v>1160</v>
      </c>
      <c r="P57" s="267">
        <f>計画集計!Q43</f>
        <v>1700</v>
      </c>
      <c r="Q57" s="268">
        <f t="shared" ref="Q57:Q58" si="153">SUM(E57:P57)</f>
        <v>21980</v>
      </c>
      <c r="R57" s="501"/>
    </row>
    <row r="58" spans="1:23">
      <c r="A58" s="216"/>
      <c r="B58" s="711"/>
      <c r="D58" s="222" t="s">
        <v>237</v>
      </c>
      <c r="E58" s="253">
        <f>実績集計!F43</f>
        <v>1749</v>
      </c>
      <c r="F58" s="296">
        <f>実績集計!G43</f>
        <v>1477.0100000000002</v>
      </c>
      <c r="G58" s="296">
        <f>実績集計!H43</f>
        <v>1123</v>
      </c>
      <c r="H58" s="253">
        <f>実績集計!I43</f>
        <v>1752</v>
      </c>
      <c r="I58" s="296">
        <f>実績集計!J43</f>
        <v>2469</v>
      </c>
      <c r="J58" s="255">
        <f>実績集計!K43</f>
        <v>1045</v>
      </c>
      <c r="K58" s="296">
        <f>実績集計!L43</f>
        <v>1308</v>
      </c>
      <c r="L58" s="296">
        <f>実績集計!M43</f>
        <v>1446</v>
      </c>
      <c r="M58" s="296">
        <f>実績集計!N43</f>
        <v>1546.1262499999998</v>
      </c>
      <c r="N58" s="253">
        <f>実績集計!O43</f>
        <v>1546.1262499999998</v>
      </c>
      <c r="O58" s="296">
        <f>実績集計!P43</f>
        <v>1546.1262499999998</v>
      </c>
      <c r="P58" s="255">
        <f>実績集計!Q43</f>
        <v>1546.1262499999998</v>
      </c>
      <c r="Q58" s="256">
        <f t="shared" si="153"/>
        <v>18553.514999999999</v>
      </c>
      <c r="R58" s="501"/>
    </row>
    <row r="59" spans="1:23">
      <c r="A59" s="216"/>
      <c r="B59" s="711"/>
      <c r="D59" s="622" t="s">
        <v>579</v>
      </c>
      <c r="E59" s="623">
        <f>IFERROR(E57/E7,"")</f>
        <v>0.24512195121951219</v>
      </c>
      <c r="F59" s="624">
        <f>IFERROR(F57/F7,"")</f>
        <v>0.23706491063029161</v>
      </c>
      <c r="G59" s="624">
        <f t="shared" ref="G59" si="154">IFERROR(G57/G7,"")</f>
        <v>0.2770780856423174</v>
      </c>
      <c r="H59" s="623">
        <f t="shared" ref="H59" si="155">IFERROR(H57/H7,"")</f>
        <v>0.22210526315789475</v>
      </c>
      <c r="I59" s="624">
        <f t="shared" ref="I59" si="156">IFERROR(I57/I7,"")</f>
        <v>0.20035618878005343</v>
      </c>
      <c r="J59" s="625">
        <f t="shared" ref="J59" si="157">IFERROR(J57/J7,"")</f>
        <v>0.19444444444444445</v>
      </c>
      <c r="K59" s="624">
        <f t="shared" ref="K59" si="158">IFERROR(K57/K7,"")</f>
        <v>0.22950819672131148</v>
      </c>
      <c r="L59" s="624">
        <f t="shared" ref="L59" si="159">IFERROR(L57/L7,"")</f>
        <v>0.19104477611940299</v>
      </c>
      <c r="M59" s="624">
        <f t="shared" ref="M59" si="160">IFERROR(M57/M7,"")</f>
        <v>0.26619964973730298</v>
      </c>
      <c r="N59" s="623">
        <f t="shared" ref="N59" si="161">IFERROR(N57/N7,"")</f>
        <v>0.18894389438943895</v>
      </c>
      <c r="O59" s="624">
        <f t="shared" ref="O59" si="162">IFERROR(O57/O7,"")</f>
        <v>0.17984496124031008</v>
      </c>
      <c r="P59" s="625">
        <f t="shared" ref="P59" si="163">IFERROR(P57/P7,"")</f>
        <v>0.22696929238985314</v>
      </c>
      <c r="Q59" s="626">
        <f t="shared" ref="Q59" si="164">IFERROR(Q57/Q7,"")</f>
        <v>0.21982198219821983</v>
      </c>
      <c r="R59" s="501"/>
    </row>
    <row r="60" spans="1:23">
      <c r="A60" s="216"/>
      <c r="B60" s="711"/>
      <c r="D60" s="617" t="s">
        <v>578</v>
      </c>
      <c r="E60" s="618">
        <f>IFERROR(E58/E8,"")</f>
        <v>0.17803338762214985</v>
      </c>
      <c r="F60" s="620">
        <f t="shared" ref="F60:Q60" si="165">IFERROR(F58/F8,"")</f>
        <v>0.2330955206982529</v>
      </c>
      <c r="G60" s="620">
        <f t="shared" si="165"/>
        <v>0.20267099801479876</v>
      </c>
      <c r="H60" s="618">
        <f t="shared" si="165"/>
        <v>0.23545222416341891</v>
      </c>
      <c r="I60" s="620">
        <f t="shared" si="165"/>
        <v>0.19479289940828404</v>
      </c>
      <c r="J60" s="621">
        <f t="shared" si="165"/>
        <v>0.23441004934948406</v>
      </c>
      <c r="K60" s="620">
        <f t="shared" si="165"/>
        <v>0.23777495000908927</v>
      </c>
      <c r="L60" s="620">
        <f t="shared" si="165"/>
        <v>0.181498682063512</v>
      </c>
      <c r="M60" s="620">
        <f t="shared" si="165"/>
        <v>0.20703523886221528</v>
      </c>
      <c r="N60" s="618">
        <f t="shared" si="165"/>
        <v>0.20703523886221528</v>
      </c>
      <c r="O60" s="620">
        <f t="shared" si="165"/>
        <v>0.20703523886221528</v>
      </c>
      <c r="P60" s="621">
        <f t="shared" si="165"/>
        <v>0.20703523886221528</v>
      </c>
      <c r="Q60" s="619">
        <f t="shared" si="165"/>
        <v>0.20703523886221525</v>
      </c>
      <c r="R60" s="501"/>
    </row>
    <row r="61" spans="1:23">
      <c r="A61" s="216"/>
      <c r="B61" s="711"/>
      <c r="D61" s="224" t="s">
        <v>17</v>
      </c>
      <c r="E61" s="257">
        <f>IFERROR(E58/E57,"")</f>
        <v>0.87014925373134333</v>
      </c>
      <c r="F61" s="297">
        <f>IFERROR(IF(F58=0,"",F58/F57),"")</f>
        <v>0.58611507936507945</v>
      </c>
      <c r="G61" s="297">
        <f t="shared" ref="G61" si="166">IFERROR(IF(G58=0,"",G58/G57),"")</f>
        <v>0.51045454545454549</v>
      </c>
      <c r="H61" s="257">
        <f t="shared" ref="H61" si="167">IFERROR(IF(H58=0,"",H58/H57),"")</f>
        <v>0.83033175355450239</v>
      </c>
      <c r="I61" s="297">
        <f t="shared" ref="I61" si="168">IFERROR(IF(I58=0,"",I58/I57),"")</f>
        <v>1.0973333333333333</v>
      </c>
      <c r="J61" s="259">
        <f t="shared" ref="J61" si="169">IFERROR(IF(J58=0,"",J58/J57),"")</f>
        <v>0.6785714285714286</v>
      </c>
      <c r="K61" s="297">
        <f t="shared" ref="K61" si="170">IFERROR(IF(K58=0,"",K58/K57),"")</f>
        <v>0.93428571428571427</v>
      </c>
      <c r="L61" s="297">
        <f t="shared" ref="L61" si="171">IFERROR(IF(L58=0,"",L58/L57),"")</f>
        <v>1.1296875</v>
      </c>
      <c r="M61" s="297">
        <f t="shared" ref="M61" si="172">IFERROR(IF(M58=0,"",M58/M57),"")</f>
        <v>1.0171883223684208</v>
      </c>
      <c r="N61" s="257">
        <f t="shared" ref="N61" si="173">IFERROR(IF(N58=0,"",N58/N57),"")</f>
        <v>0.67516430131004357</v>
      </c>
      <c r="O61" s="297">
        <f t="shared" ref="O61" si="174">IFERROR(IF(O58=0,"",O58/O57),"")</f>
        <v>1.3328674568965515</v>
      </c>
      <c r="P61" s="259">
        <f t="shared" ref="P61" si="175">IFERROR(IF(P58=0,"",P58/P57),"")</f>
        <v>0.9094860294117646</v>
      </c>
      <c r="Q61" s="260"/>
      <c r="R61" s="501"/>
    </row>
    <row r="62" spans="1:23" s="214" customFormat="1">
      <c r="A62" s="216"/>
      <c r="B62" s="711"/>
      <c r="C62" s="213"/>
      <c r="D62" s="225" t="s">
        <v>18</v>
      </c>
      <c r="E62" s="261">
        <f>E61</f>
        <v>0.87014925373134333</v>
      </c>
      <c r="F62" s="262">
        <f>IFERROR(IF(F58=0,"",SUM($E58:F58)/SUM($E57:F57)),"")</f>
        <v>0.71214348785871973</v>
      </c>
      <c r="G62" s="262">
        <f>IFERROR(IF(G58=0,"",SUM($E58:G58)/SUM($E57:G57)),"")</f>
        <v>0.64621248142644871</v>
      </c>
      <c r="H62" s="261">
        <f>IFERROR(IF(H58=0,"",SUM($E58:H58)/SUM($E57:H57)),"")</f>
        <v>0.69015950226244349</v>
      </c>
      <c r="I62" s="262">
        <f>IFERROR(IF(I58=0,"",SUM($E58:I58)/SUM($E57:I57)),"")</f>
        <v>0.77276916140667273</v>
      </c>
      <c r="J62" s="263">
        <f>IFERROR(IF(J58=0,"",SUM($E58:J58)/SUM($E57:J57)),"")</f>
        <v>0.76128345209817894</v>
      </c>
      <c r="K62" s="262">
        <f>IFERROR(IF(K58=0,"",SUM($E58:K58)/SUM($E57:K57)),"")</f>
        <v>0.77854668567355667</v>
      </c>
      <c r="L62" s="262">
        <f>IFERROR(IF(L58=0,"",SUM($E58:L58)/SUM($E57:L57)),"")</f>
        <v>0.80790398432397126</v>
      </c>
      <c r="M62" s="262">
        <f>IFERROR(IF(M58=0,"",SUM($E58:M58)/SUM($E57:M57)),"")</f>
        <v>0.82680548128342246</v>
      </c>
      <c r="N62" s="261">
        <f>IFERROR(IF(N58=0,"",SUM($E58:N58)/SUM($E57:N57)),"")</f>
        <v>0.80864343619246859</v>
      </c>
      <c r="O62" s="262">
        <f>IFERROR(IF(O58=0,"",SUM($E58:O58)/SUM($E57:O57)),"")</f>
        <v>0.83862863658777109</v>
      </c>
      <c r="P62" s="263">
        <f>IFERROR(IF(P58=0,"",SUM($E58:P58)/SUM($E57:P57)),"")</f>
        <v>0.84410896269335756</v>
      </c>
      <c r="Q62" s="264"/>
      <c r="R62" s="502"/>
      <c r="S62" s="352"/>
      <c r="U62" s="161"/>
      <c r="V62" s="161"/>
      <c r="W62" s="161"/>
    </row>
    <row r="63" spans="1:23">
      <c r="A63" s="216"/>
      <c r="B63" s="711"/>
      <c r="C63" s="1" t="s">
        <v>51</v>
      </c>
      <c r="D63" s="220" t="s">
        <v>235</v>
      </c>
      <c r="E63" s="265">
        <f>計画集計!F47</f>
        <v>580</v>
      </c>
      <c r="F63" s="298">
        <f>計画集計!G47</f>
        <v>600</v>
      </c>
      <c r="G63" s="298">
        <f>計画集計!H47</f>
        <v>570</v>
      </c>
      <c r="H63" s="265">
        <f>計画集計!I47</f>
        <v>660</v>
      </c>
      <c r="I63" s="298">
        <f>計画集計!J47</f>
        <v>550</v>
      </c>
      <c r="J63" s="267">
        <f>計画集計!K47</f>
        <v>540</v>
      </c>
      <c r="K63" s="298">
        <f>計画集計!L47</f>
        <v>470</v>
      </c>
      <c r="L63" s="298">
        <f>計画集計!M47</f>
        <v>430</v>
      </c>
      <c r="M63" s="298">
        <f>計画集計!N47</f>
        <v>520</v>
      </c>
      <c r="N63" s="265">
        <f>計画集計!O47</f>
        <v>900</v>
      </c>
      <c r="O63" s="298">
        <f>計画集計!P47</f>
        <v>530</v>
      </c>
      <c r="P63" s="267">
        <f>計画集計!Q47</f>
        <v>420</v>
      </c>
      <c r="Q63" s="268">
        <f t="shared" ref="Q63:Q64" si="176">SUM(E63:P63)</f>
        <v>6770</v>
      </c>
      <c r="R63" s="501"/>
    </row>
    <row r="64" spans="1:23">
      <c r="A64" s="216"/>
      <c r="B64" s="711"/>
      <c r="D64" s="222" t="s">
        <v>237</v>
      </c>
      <c r="E64" s="253">
        <f>実績集計!F47</f>
        <v>410</v>
      </c>
      <c r="F64" s="296">
        <f>実績集計!G47</f>
        <v>314</v>
      </c>
      <c r="G64" s="296">
        <f>実績集計!H47</f>
        <v>249</v>
      </c>
      <c r="H64" s="253">
        <f>実績集計!I47</f>
        <v>531</v>
      </c>
      <c r="I64" s="296">
        <f>実績集計!J47</f>
        <v>356</v>
      </c>
      <c r="J64" s="255">
        <f>実績集計!K47</f>
        <v>439</v>
      </c>
      <c r="K64" s="296">
        <f>実績集計!L47</f>
        <v>405</v>
      </c>
      <c r="L64" s="296">
        <f>実績集計!M47</f>
        <v>295</v>
      </c>
      <c r="M64" s="296">
        <f>実績集計!N47</f>
        <v>374.875</v>
      </c>
      <c r="N64" s="253">
        <f>実績集計!O47</f>
        <v>374.875</v>
      </c>
      <c r="O64" s="296">
        <f>実績集計!P47</f>
        <v>374.875</v>
      </c>
      <c r="P64" s="255">
        <f>実績集計!Q47</f>
        <v>374.875</v>
      </c>
      <c r="Q64" s="256">
        <f t="shared" si="176"/>
        <v>4498.5</v>
      </c>
      <c r="R64" s="501"/>
    </row>
    <row r="65" spans="1:23">
      <c r="A65" s="216"/>
      <c r="B65" s="711"/>
      <c r="D65" s="622" t="s">
        <v>579</v>
      </c>
      <c r="E65" s="623">
        <f>IFERROR(E63/E11,"")</f>
        <v>0.42962962962962964</v>
      </c>
      <c r="F65" s="624">
        <f t="shared" ref="F65" si="177">IFERROR(F63/F11,"")</f>
        <v>0.41095890410958902</v>
      </c>
      <c r="G65" s="624">
        <f t="shared" ref="G65" si="178">IFERROR(G63/G11,"")</f>
        <v>0.36538461538461536</v>
      </c>
      <c r="H65" s="623">
        <f t="shared" ref="H65" si="179">IFERROR(H63/H11,"")</f>
        <v>0.38823529411764707</v>
      </c>
      <c r="I65" s="624">
        <f t="shared" ref="I65" si="180">IFERROR(I63/I11,"")</f>
        <v>0.41044776119402987</v>
      </c>
      <c r="J65" s="625">
        <f t="shared" ref="J65" si="181">IFERROR(J63/J11,"")</f>
        <v>0.39705882352941174</v>
      </c>
      <c r="K65" s="624">
        <f t="shared" ref="K65" si="182">IFERROR(K63/K11,"")</f>
        <v>0.36434108527131781</v>
      </c>
      <c r="L65" s="624">
        <f t="shared" ref="L65" si="183">IFERROR(L63/L11,"")</f>
        <v>0.34959349593495936</v>
      </c>
      <c r="M65" s="624">
        <f t="shared" ref="M65" si="184">IFERROR(M63/M11,"")</f>
        <v>0.37956204379562042</v>
      </c>
      <c r="N65" s="623">
        <f t="shared" ref="N65" si="185">IFERROR(N63/N11,"")</f>
        <v>0.33457249070631973</v>
      </c>
      <c r="O65" s="624">
        <f t="shared" ref="O65" si="186">IFERROR(O63/O11,"")</f>
        <v>0.37323943661971831</v>
      </c>
      <c r="P65" s="625">
        <f t="shared" ref="P65" si="187">IFERROR(P63/P11,"")</f>
        <v>0.34710743801652894</v>
      </c>
      <c r="Q65" s="626">
        <f t="shared" ref="Q65" si="188">IFERROR(Q63/Q11,"")</f>
        <v>0.37652947719688545</v>
      </c>
      <c r="R65" s="501"/>
    </row>
    <row r="66" spans="1:23">
      <c r="A66" s="216"/>
      <c r="B66" s="711"/>
      <c r="D66" s="617" t="s">
        <v>578</v>
      </c>
      <c r="E66" s="618">
        <f>IFERROR(E64/E12,"")</f>
        <v>0.34628378378378377</v>
      </c>
      <c r="F66" s="620">
        <f>IFERROR(F64/F12,"")</f>
        <v>0.30047846889952151</v>
      </c>
      <c r="G66" s="620">
        <f t="shared" ref="G66:Q66" si="189">IFERROR(G64/G12,"")</f>
        <v>0.31518987341772153</v>
      </c>
      <c r="H66" s="618">
        <f t="shared" si="189"/>
        <v>0.28304904051172708</v>
      </c>
      <c r="I66" s="620">
        <f t="shared" si="189"/>
        <v>0.30323679727427599</v>
      </c>
      <c r="J66" s="621">
        <f t="shared" si="189"/>
        <v>0.2675198049969531</v>
      </c>
      <c r="K66" s="620">
        <f t="shared" si="189"/>
        <v>0.27682843472317159</v>
      </c>
      <c r="L66" s="620">
        <f t="shared" si="189"/>
        <v>0.26940639269406391</v>
      </c>
      <c r="M66" s="620">
        <f t="shared" si="189"/>
        <v>0.2920724581223218</v>
      </c>
      <c r="N66" s="618">
        <f t="shared" si="189"/>
        <v>0.2920724581223218</v>
      </c>
      <c r="O66" s="620">
        <f t="shared" si="189"/>
        <v>0.2920724581223218</v>
      </c>
      <c r="P66" s="621">
        <f t="shared" si="189"/>
        <v>0.2920724581223218</v>
      </c>
      <c r="Q66" s="619">
        <f t="shared" si="189"/>
        <v>0.2920724581223218</v>
      </c>
      <c r="R66" s="501"/>
    </row>
    <row r="67" spans="1:23">
      <c r="A67" s="216"/>
      <c r="B67" s="711"/>
      <c r="D67" s="224" t="s">
        <v>17</v>
      </c>
      <c r="E67" s="257">
        <f>IFERROR(E64/E63,"")</f>
        <v>0.7068965517241379</v>
      </c>
      <c r="F67" s="297">
        <f>IFERROR(IF(F64=0,"",F64/F63),"")</f>
        <v>0.52333333333333332</v>
      </c>
      <c r="G67" s="297">
        <f t="shared" ref="G67" si="190">IFERROR(IF(G64=0,"",G64/G63),"")</f>
        <v>0.43684210526315792</v>
      </c>
      <c r="H67" s="257">
        <f t="shared" ref="H67" si="191">IFERROR(IF(H64=0,"",H64/H63),"")</f>
        <v>0.80454545454545456</v>
      </c>
      <c r="I67" s="297">
        <f t="shared" ref="I67" si="192">IFERROR(IF(I64=0,"",I64/I63),"")</f>
        <v>0.64727272727272722</v>
      </c>
      <c r="J67" s="259">
        <f t="shared" ref="J67" si="193">IFERROR(IF(J64=0,"",J64/J63),"")</f>
        <v>0.812962962962963</v>
      </c>
      <c r="K67" s="297">
        <f t="shared" ref="K67" si="194">IFERROR(IF(K64=0,"",K64/K63),"")</f>
        <v>0.86170212765957444</v>
      </c>
      <c r="L67" s="297">
        <f t="shared" ref="L67" si="195">IFERROR(IF(L64=0,"",L64/L63),"")</f>
        <v>0.68604651162790697</v>
      </c>
      <c r="M67" s="297">
        <f t="shared" ref="M67" si="196">IFERROR(IF(M64=0,"",M64/M63),"")</f>
        <v>0.72091346153846159</v>
      </c>
      <c r="N67" s="257">
        <f t="shared" ref="N67" si="197">IFERROR(IF(N64=0,"",N64/N63),"")</f>
        <v>0.41652777777777777</v>
      </c>
      <c r="O67" s="297">
        <f t="shared" ref="O67" si="198">IFERROR(IF(O64=0,"",O64/O63),"")</f>
        <v>0.70731132075471703</v>
      </c>
      <c r="P67" s="259">
        <f t="shared" ref="P67" si="199">IFERROR(IF(P64=0,"",P64/P63),"")</f>
        <v>0.89255952380952386</v>
      </c>
      <c r="Q67" s="260"/>
      <c r="R67" s="501"/>
    </row>
    <row r="68" spans="1:23" s="214" customFormat="1">
      <c r="A68" s="216"/>
      <c r="B68" s="712"/>
      <c r="C68" s="174"/>
      <c r="D68" s="226" t="s">
        <v>18</v>
      </c>
      <c r="E68" s="286">
        <f>E67</f>
        <v>0.7068965517241379</v>
      </c>
      <c r="F68" s="287">
        <f>IFERROR(IF(F64=0,"",SUM($E64:F64)/SUM($E63:F63)),"")</f>
        <v>0.61355932203389829</v>
      </c>
      <c r="G68" s="287">
        <f>IFERROR(IF(G64=0,"",SUM($E64:G64)/SUM($E63:G63)),"")</f>
        <v>0.55600000000000005</v>
      </c>
      <c r="H68" s="286">
        <f>IFERROR(IF(H64=0,"",SUM($E64:H64)/SUM($E63:H63)),"")</f>
        <v>0.62406639004149378</v>
      </c>
      <c r="I68" s="287">
        <f>IFERROR(IF(I64=0,"",SUM($E64:I64)/SUM($E63:I63)),"")</f>
        <v>0.6283783783783784</v>
      </c>
      <c r="J68" s="288">
        <f>IFERROR(IF(J64=0,"",SUM($E64:J64)/SUM($E63:J63)),"")</f>
        <v>0.65685714285714281</v>
      </c>
      <c r="K68" s="287">
        <f>IFERROR(IF(K64=0,"",SUM($E64:K64)/SUM($E63:K63)),"")</f>
        <v>0.6811083123425693</v>
      </c>
      <c r="L68" s="287">
        <f>IFERROR(IF(L64=0,"",SUM($E64:L64)/SUM($E63:L63)),"")</f>
        <v>0.68159090909090914</v>
      </c>
      <c r="M68" s="287">
        <f>IFERROR(IF(M64=0,"",SUM($E64:M64)/SUM($E63:M63)),"")</f>
        <v>0.68574695121951224</v>
      </c>
      <c r="N68" s="286">
        <f>IFERROR(IF(N64=0,"",SUM($E64:N64)/SUM($E63:N63)),"")</f>
        <v>0.64411512027491413</v>
      </c>
      <c r="O68" s="287">
        <f>IFERROR(IF(O64=0,"",SUM($E64:O64)/SUM($E63:O63)),"")</f>
        <v>0.64938976377952751</v>
      </c>
      <c r="P68" s="288">
        <f>IFERROR(IF(P64=0,"",SUM($E64:P64)/SUM($E63:P63)),"")</f>
        <v>0.66447562776957159</v>
      </c>
      <c r="Q68" s="269"/>
      <c r="R68" s="502"/>
      <c r="S68" s="352"/>
      <c r="U68" s="161"/>
      <c r="V68" s="161"/>
      <c r="W68" s="161"/>
    </row>
    <row r="69" spans="1:23">
      <c r="A69" s="216"/>
      <c r="B69" s="711" t="s">
        <v>56</v>
      </c>
      <c r="C69" s="1" t="s">
        <v>52</v>
      </c>
      <c r="D69" s="220" t="s">
        <v>235</v>
      </c>
      <c r="E69" s="265">
        <f>計画集計!F51</f>
        <v>2030</v>
      </c>
      <c r="F69" s="266">
        <f>計画集計!G51</f>
        <v>4500</v>
      </c>
      <c r="G69" s="266">
        <f>計画集計!H51</f>
        <v>2450</v>
      </c>
      <c r="H69" s="265">
        <f>計画集計!I51</f>
        <v>3300</v>
      </c>
      <c r="I69" s="298">
        <f>計画集計!J51</f>
        <v>2780</v>
      </c>
      <c r="J69" s="267">
        <f>計画集計!K51</f>
        <v>4090</v>
      </c>
      <c r="K69" s="266">
        <f>計画集計!L51</f>
        <v>4040</v>
      </c>
      <c r="L69" s="266">
        <f>計画集計!M51</f>
        <v>3960</v>
      </c>
      <c r="M69" s="266">
        <f>計画集計!N51</f>
        <v>3300</v>
      </c>
      <c r="N69" s="265">
        <f>計画集計!O51</f>
        <v>3290</v>
      </c>
      <c r="O69" s="298">
        <f>計画集計!P51</f>
        <v>3500</v>
      </c>
      <c r="P69" s="267">
        <f>計画集計!Q51</f>
        <v>5570</v>
      </c>
      <c r="Q69" s="268">
        <f>SUM(E69:P69)</f>
        <v>42810</v>
      </c>
      <c r="R69" s="501"/>
    </row>
    <row r="70" spans="1:23">
      <c r="A70" s="216"/>
      <c r="B70" s="711"/>
      <c r="D70" s="222" t="s">
        <v>237</v>
      </c>
      <c r="E70" s="253">
        <f ca="1">実績集計!F51</f>
        <v>1198.0541999999994</v>
      </c>
      <c r="F70" s="254">
        <f ca="1">実績集計!G51</f>
        <v>2861.2271100000007</v>
      </c>
      <c r="G70" s="254">
        <f ca="1">実績集計!H51</f>
        <v>1533.1831299999999</v>
      </c>
      <c r="H70" s="253">
        <f ca="1">実績集計!I51</f>
        <v>2460.6387000000004</v>
      </c>
      <c r="I70" s="296">
        <f ca="1">実績集計!J51</f>
        <v>2186.2535499999994</v>
      </c>
      <c r="J70" s="255">
        <f ca="1">実績集計!K51</f>
        <v>1836.8083999999999</v>
      </c>
      <c r="K70" s="254">
        <f ca="1">実績集計!L51</f>
        <v>5103.7117200000012</v>
      </c>
      <c r="L70" s="254">
        <f ca="1">実績集計!M51</f>
        <v>1308.0551700000001</v>
      </c>
      <c r="M70" s="254">
        <f ca="1">実績集計!N51</f>
        <v>3363.2233799999985</v>
      </c>
      <c r="N70" s="253">
        <f>実績集計!O51</f>
        <v>3319</v>
      </c>
      <c r="O70" s="296">
        <f>実績集計!P51</f>
        <v>3683</v>
      </c>
      <c r="P70" s="255">
        <f>実績集計!Q51</f>
        <v>4450</v>
      </c>
      <c r="Q70" s="256">
        <f t="shared" ref="Q70" ca="1" si="200">SUM(E70:P70)</f>
        <v>33303.155360000004</v>
      </c>
      <c r="R70" s="501"/>
    </row>
    <row r="71" spans="1:23">
      <c r="A71" s="216"/>
      <c r="B71" s="711"/>
      <c r="D71" s="622" t="s">
        <v>579</v>
      </c>
      <c r="E71" s="623">
        <f>IFERROR(E69/E15,"")</f>
        <v>0.21481481481481482</v>
      </c>
      <c r="F71" s="624">
        <f t="shared" ref="F71:Q72" si="201">IFERROR(F69/F15,"")</f>
        <v>0.21448999046711154</v>
      </c>
      <c r="G71" s="624">
        <f t="shared" si="201"/>
        <v>0.1678082191780822</v>
      </c>
      <c r="H71" s="623">
        <f t="shared" si="201"/>
        <v>0.16574585635359115</v>
      </c>
      <c r="I71" s="624">
        <f t="shared" si="201"/>
        <v>0.17628408370323398</v>
      </c>
      <c r="J71" s="625">
        <f t="shared" si="201"/>
        <v>0.1583430120015486</v>
      </c>
      <c r="K71" s="624">
        <f t="shared" si="201"/>
        <v>0.1786030061892131</v>
      </c>
      <c r="L71" s="624">
        <f t="shared" si="201"/>
        <v>0.18661639962299717</v>
      </c>
      <c r="M71" s="624">
        <f t="shared" si="201"/>
        <v>0.12605042016806722</v>
      </c>
      <c r="N71" s="623">
        <f t="shared" si="201"/>
        <v>0.19273579379027533</v>
      </c>
      <c r="O71" s="624">
        <f t="shared" si="201"/>
        <v>0.15723270440251572</v>
      </c>
      <c r="P71" s="625">
        <f t="shared" si="201"/>
        <v>0.18862174060277684</v>
      </c>
      <c r="Q71" s="626">
        <f t="shared" si="201"/>
        <v>0.17443566131529623</v>
      </c>
      <c r="R71" s="501"/>
    </row>
    <row r="72" spans="1:23">
      <c r="A72" s="216"/>
      <c r="B72" s="711"/>
      <c r="D72" s="617" t="s">
        <v>578</v>
      </c>
      <c r="E72" s="618">
        <f ca="1">IFERROR(E70/E16,"")</f>
        <v>0.13285696691596435</v>
      </c>
      <c r="F72" s="620">
        <f t="shared" ca="1" si="201"/>
        <v>0.16540304712893941</v>
      </c>
      <c r="G72" s="620">
        <f t="shared" ca="1" si="201"/>
        <v>0.21524633946175969</v>
      </c>
      <c r="H72" s="618">
        <f t="shared" ca="1" si="201"/>
        <v>0.13514936859857271</v>
      </c>
      <c r="I72" s="620">
        <f t="shared" ca="1" si="201"/>
        <v>0.16529597243908761</v>
      </c>
      <c r="J72" s="621">
        <f t="shared" ca="1" si="201"/>
        <v>0.19086899696473128</v>
      </c>
      <c r="K72" s="620">
        <f t="shared" ca="1" si="201"/>
        <v>0.15185242640851765</v>
      </c>
      <c r="L72" s="620">
        <f t="shared" ca="1" si="201"/>
        <v>0.26357731178428218</v>
      </c>
      <c r="M72" s="620">
        <f t="shared" ca="1" si="201"/>
        <v>0.1749536265050837</v>
      </c>
      <c r="N72" s="618">
        <f t="shared" si="201"/>
        <v>0.1648127917370146</v>
      </c>
      <c r="O72" s="620">
        <f t="shared" si="201"/>
        <v>0.16009563138448163</v>
      </c>
      <c r="P72" s="621">
        <f t="shared" si="201"/>
        <v>0.20478601012425218</v>
      </c>
      <c r="Q72" s="619">
        <f t="shared" ca="1" si="201"/>
        <v>0.16891053859443875</v>
      </c>
      <c r="R72" s="501"/>
    </row>
    <row r="73" spans="1:23">
      <c r="A73" s="216"/>
      <c r="B73" s="711"/>
      <c r="D73" s="224" t="s">
        <v>17</v>
      </c>
      <c r="E73" s="257">
        <f ca="1">IFERROR(E70/E69,"")</f>
        <v>0.59017448275862039</v>
      </c>
      <c r="F73" s="258">
        <f ca="1">IFERROR(IF(F70=0,"",F70/F69),"")</f>
        <v>0.63582824666666682</v>
      </c>
      <c r="G73" s="258">
        <f t="shared" ref="G73" ca="1" si="202">IFERROR(IF(G70=0,"",G70/G69),"")</f>
        <v>0.62578903265306118</v>
      </c>
      <c r="H73" s="257">
        <f t="shared" ref="H73" ca="1" si="203">IFERROR(IF(H70=0,"",H70/H69),"")</f>
        <v>0.74564809090909101</v>
      </c>
      <c r="I73" s="297">
        <f t="shared" ref="I73" ca="1" si="204">IFERROR(IF(I70=0,"",I70/I69),"")</f>
        <v>0.78642214028776958</v>
      </c>
      <c r="J73" s="259">
        <f t="shared" ref="J73" ca="1" si="205">IFERROR(IF(J70=0,"",J70/J69),"")</f>
        <v>0.44909740831295841</v>
      </c>
      <c r="K73" s="258">
        <f t="shared" ref="K73" ca="1" si="206">IFERROR(IF(K70=0,"",K70/K69),"")</f>
        <v>1.26329498019802</v>
      </c>
      <c r="L73" s="258">
        <f t="shared" ref="L73" ca="1" si="207">IFERROR(IF(L70=0,"",L70/L69),"")</f>
        <v>0.33031696212121214</v>
      </c>
      <c r="M73" s="258">
        <f t="shared" ref="M73" ca="1" si="208">IFERROR(IF(M70=0,"",M70/M69),"")</f>
        <v>1.0191585999999995</v>
      </c>
      <c r="N73" s="257">
        <f t="shared" ref="N73" si="209">IFERROR(IF(N70=0,"",N70/N69),"")</f>
        <v>1.0088145896656535</v>
      </c>
      <c r="O73" s="297">
        <f t="shared" ref="O73" si="210">IFERROR(IF(O70=0,"",O70/O69),"")</f>
        <v>1.0522857142857143</v>
      </c>
      <c r="P73" s="259">
        <f t="shared" ref="P73" si="211">IFERROR(IF(P70=0,"",P70/P69),"")</f>
        <v>0.79892280071813282</v>
      </c>
      <c r="Q73" s="260"/>
      <c r="R73" s="501"/>
    </row>
    <row r="74" spans="1:23" s="214" customFormat="1">
      <c r="A74" s="216"/>
      <c r="B74" s="711"/>
      <c r="C74" s="213"/>
      <c r="D74" s="225" t="s">
        <v>18</v>
      </c>
      <c r="E74" s="261">
        <f ca="1">E73</f>
        <v>0.59017448275862039</v>
      </c>
      <c r="F74" s="262">
        <f ca="1">IFERROR(IF(F70=0,"",SUM($E70:F70)/SUM($E69:F69)),"")</f>
        <v>0.62163572894333852</v>
      </c>
      <c r="G74" s="262">
        <f ca="1">IFERROR(IF(G70=0,"",SUM($E70:G70)/SUM($E69:G69)),"")</f>
        <v>0.62276886859688196</v>
      </c>
      <c r="H74" s="261">
        <f ca="1">IFERROR(IF(H70=0,"",SUM($E70:H70)/SUM($E69:H69)),"")</f>
        <v>0.65579015798045603</v>
      </c>
      <c r="I74" s="262">
        <f ca="1">IFERROR(IF(I70=0,"",SUM($E70:I70)/SUM($E69:I69)),"")</f>
        <v>0.67990416268260301</v>
      </c>
      <c r="J74" s="263">
        <f ca="1">IFERROR(IF(J70=0,"",SUM($E70:J70)/SUM($E69:J69)),"")</f>
        <v>0.63060914308093996</v>
      </c>
      <c r="K74" s="262">
        <f ca="1">IFERROR(IF(K70=0,"",SUM($E70:K70)/SUM($E69:K69)),"")</f>
        <v>0.74083125528244942</v>
      </c>
      <c r="L74" s="262">
        <f ca="1">IFERROR(IF(L70=0,"",SUM($E70:L70)/SUM($E69:L69)),"")</f>
        <v>0.68095513738489877</v>
      </c>
      <c r="M74" s="262">
        <f ca="1">IFERROR(IF(M70=0,"",SUM($E70:M70)/SUM($E69:M69)),"")</f>
        <v>0.71760772939244666</v>
      </c>
      <c r="N74" s="261">
        <f ca="1">IFERROR(IF(N70=0,"",SUM($E70:N70)/SUM($E69:N69)),"")</f>
        <v>0.74600341908713697</v>
      </c>
      <c r="O74" s="262">
        <f ca="1">IFERROR(IF(O70=0,"",SUM($E70:O70)/SUM($E69:O69)),"")</f>
        <v>0.77478934908700325</v>
      </c>
      <c r="P74" s="263">
        <f ca="1">IFERROR(IF(P70=0,"",SUM($E70:P70)/SUM($E69:P69)),"")</f>
        <v>0.77792934734875041</v>
      </c>
      <c r="Q74" s="264"/>
      <c r="R74" s="502"/>
      <c r="S74" s="352"/>
      <c r="U74" s="161"/>
      <c r="V74" s="161"/>
      <c r="W74" s="161"/>
    </row>
    <row r="75" spans="1:23">
      <c r="A75" s="216"/>
      <c r="B75" s="711"/>
      <c r="C75" s="1" t="s">
        <v>53</v>
      </c>
      <c r="D75" s="220" t="s">
        <v>235</v>
      </c>
      <c r="E75" s="265">
        <f>計画集計!F55</f>
        <v>740</v>
      </c>
      <c r="F75" s="266">
        <f>計画集計!G55</f>
        <v>320</v>
      </c>
      <c r="G75" s="266">
        <f>計画集計!H55</f>
        <v>630</v>
      </c>
      <c r="H75" s="265">
        <f>計画集計!I55</f>
        <v>530</v>
      </c>
      <c r="I75" s="298">
        <f>計画集計!J55</f>
        <v>750</v>
      </c>
      <c r="J75" s="267">
        <f>計画集計!K55</f>
        <v>860</v>
      </c>
      <c r="K75" s="266">
        <f>計画集計!L55</f>
        <v>430</v>
      </c>
      <c r="L75" s="266">
        <f>計画集計!M55</f>
        <v>820</v>
      </c>
      <c r="M75" s="266">
        <f>計画集計!N55</f>
        <v>630</v>
      </c>
      <c r="N75" s="265">
        <f>計画集計!O55</f>
        <v>11850</v>
      </c>
      <c r="O75" s="298">
        <f>計画集計!P55</f>
        <v>690</v>
      </c>
      <c r="P75" s="267">
        <f>計画集計!Q55</f>
        <v>960</v>
      </c>
      <c r="Q75" s="268">
        <f t="shared" ref="Q75:Q76" si="212">SUM(E75:P75)</f>
        <v>19210</v>
      </c>
      <c r="R75" s="501"/>
    </row>
    <row r="76" spans="1:23">
      <c r="A76" s="216"/>
      <c r="B76" s="711"/>
      <c r="D76" s="222" t="s">
        <v>237</v>
      </c>
      <c r="E76" s="253">
        <f ca="1">実績集計!F55</f>
        <v>771.58308629999988</v>
      </c>
      <c r="F76" s="254">
        <f ca="1">実績集計!G55</f>
        <v>967.45357690000117</v>
      </c>
      <c r="G76" s="254">
        <f ca="1">実績集計!H55</f>
        <v>1094.8427112999993</v>
      </c>
      <c r="H76" s="253">
        <f ca="1">実績集計!I55</f>
        <v>1248.5720699999993</v>
      </c>
      <c r="I76" s="296">
        <f ca="1">実績集計!J55</f>
        <v>1650.6115020000007</v>
      </c>
      <c r="J76" s="255">
        <f ca="1">実績集計!K55</f>
        <v>1233.7493375000001</v>
      </c>
      <c r="K76" s="254">
        <f ca="1">実績集計!L55</f>
        <v>755.93464159999837</v>
      </c>
      <c r="L76" s="254">
        <f ca="1">実績集計!M55</f>
        <v>512.66084389999946</v>
      </c>
      <c r="M76" s="254">
        <f ca="1">実績集計!N55</f>
        <v>706.96732120000024</v>
      </c>
      <c r="N76" s="253">
        <f ca="1">実績集計!O55</f>
        <v>6629.4259711874984</v>
      </c>
      <c r="O76" s="296">
        <f ca="1">実績集計!P55</f>
        <v>1029.4259711874979</v>
      </c>
      <c r="P76" s="255">
        <f ca="1">実績集計!Q55</f>
        <v>3066.3385006966705</v>
      </c>
      <c r="Q76" s="256">
        <f t="shared" ca="1" si="212"/>
        <v>19667.565533771663</v>
      </c>
      <c r="R76" s="501"/>
    </row>
    <row r="77" spans="1:23">
      <c r="A77" s="216"/>
      <c r="B77" s="711"/>
      <c r="D77" s="622" t="s">
        <v>579</v>
      </c>
      <c r="E77" s="623">
        <f>IFERROR(E75/E19,"")</f>
        <v>7.2549019607843143E-2</v>
      </c>
      <c r="F77" s="624">
        <f t="shared" ref="F77:P77" si="213">IFERROR(F75/F19,"")</f>
        <v>7.2727272727272724E-2</v>
      </c>
      <c r="G77" s="624">
        <f t="shared" si="213"/>
        <v>5.6451612903225805E-2</v>
      </c>
      <c r="H77" s="623">
        <f t="shared" si="213"/>
        <v>7.3816155988857934E-2</v>
      </c>
      <c r="I77" s="624">
        <f t="shared" si="213"/>
        <v>6.5905096660808432E-2</v>
      </c>
      <c r="J77" s="625">
        <f t="shared" si="213"/>
        <v>7.8610603290676415E-2</v>
      </c>
      <c r="K77" s="624">
        <f t="shared" si="213"/>
        <v>6.7398119122257058E-2</v>
      </c>
      <c r="L77" s="624">
        <f t="shared" si="213"/>
        <v>6.8049792531120326E-2</v>
      </c>
      <c r="M77" s="624">
        <f t="shared" si="213"/>
        <v>5.8550185873605949E-2</v>
      </c>
      <c r="N77" s="623">
        <f t="shared" si="213"/>
        <v>0.5916125811283075</v>
      </c>
      <c r="O77" s="624">
        <f t="shared" si="213"/>
        <v>6.3711911357340723E-2</v>
      </c>
      <c r="P77" s="625">
        <f t="shared" si="213"/>
        <v>6.2337662337662338E-2</v>
      </c>
      <c r="Q77" s="626">
        <f t="shared" ref="Q77" si="214">IFERROR(Q75/Q19,"")</f>
        <v>0.14696656720985388</v>
      </c>
      <c r="R77" s="501"/>
    </row>
    <row r="78" spans="1:23">
      <c r="A78" s="216"/>
      <c r="B78" s="711"/>
      <c r="D78" s="617" t="s">
        <v>578</v>
      </c>
      <c r="E78" s="618">
        <f ca="1">IFERROR(E76/E20,"")</f>
        <v>9.4631578554312507E-2</v>
      </c>
      <c r="F78" s="620">
        <f t="shared" ref="F78:P78" ca="1" si="215">IFERROR(F76/F20,"")</f>
        <v>0.10203891860452598</v>
      </c>
      <c r="G78" s="620">
        <f t="shared" ca="1" si="215"/>
        <v>0.11177113361070591</v>
      </c>
      <c r="H78" s="618">
        <f t="shared" ca="1" si="215"/>
        <v>0.10488220539106305</v>
      </c>
      <c r="I78" s="620">
        <f t="shared" ca="1" si="215"/>
        <v>9.4978024600262001E-2</v>
      </c>
      <c r="J78" s="621">
        <f t="shared" ca="1" si="215"/>
        <v>0.10607176495552509</v>
      </c>
      <c r="K78" s="620">
        <f t="shared" ca="1" si="215"/>
        <v>9.192838889565641E-2</v>
      </c>
      <c r="L78" s="620">
        <f t="shared" ca="1" si="215"/>
        <v>8.6844586633521598E-2</v>
      </c>
      <c r="M78" s="620">
        <f t="shared" ca="1" si="215"/>
        <v>0.10045615767350924</v>
      </c>
      <c r="N78" s="618">
        <f t="shared" ca="1" si="215"/>
        <v>0.64307860092854807</v>
      </c>
      <c r="O78" s="620">
        <f t="shared" ca="1" si="215"/>
        <v>9.9858089703079772E-2</v>
      </c>
      <c r="P78" s="621">
        <f t="shared" ca="1" si="215"/>
        <v>0.10146876085320249</v>
      </c>
      <c r="Q78" s="619">
        <f t="shared" ref="Q78" ca="1" si="216">IFERROR(Q76/Q20,"")</f>
        <v>0.14013628014617219</v>
      </c>
      <c r="R78" s="501"/>
    </row>
    <row r="79" spans="1:23">
      <c r="A79" s="216"/>
      <c r="B79" s="711"/>
      <c r="D79" s="224" t="s">
        <v>17</v>
      </c>
      <c r="E79" s="257">
        <f ca="1">IFERROR(E76/E75,"")</f>
        <v>1.0426798463513511</v>
      </c>
      <c r="F79" s="258">
        <f ca="1">IFERROR(IF(F76=0,"",F76/F75),"")</f>
        <v>3.0232924278125037</v>
      </c>
      <c r="G79" s="258">
        <f t="shared" ref="G79" ca="1" si="217">IFERROR(IF(G76=0,"",G76/G75),"")</f>
        <v>1.7378455734920624</v>
      </c>
      <c r="H79" s="257">
        <f t="shared" ref="H79" ca="1" si="218">IFERROR(IF(H76=0,"",H76/H75),"")</f>
        <v>2.3557963584905646</v>
      </c>
      <c r="I79" s="297">
        <f t="shared" ref="I79" ca="1" si="219">IFERROR(IF(I76=0,"",I76/I75),"")</f>
        <v>2.2008153360000007</v>
      </c>
      <c r="J79" s="259">
        <f t="shared" ref="J79" ca="1" si="220">IFERROR(IF(J76=0,"",J76/J75),"")</f>
        <v>1.434592252906977</v>
      </c>
      <c r="K79" s="258">
        <f t="shared" ref="K79" ca="1" si="221">IFERROR(IF(K76=0,"",K76/K75),"")</f>
        <v>1.7579875386046473</v>
      </c>
      <c r="L79" s="258">
        <f t="shared" ref="L79" ca="1" si="222">IFERROR(IF(L76=0,"",L76/L75),"")</f>
        <v>0.62519615109756033</v>
      </c>
      <c r="M79" s="258">
        <f t="shared" ref="M79" ca="1" si="223">IFERROR(IF(M76=0,"",M76/M75),"")</f>
        <v>1.1221703511111114</v>
      </c>
      <c r="N79" s="257">
        <f t="shared" ref="N79" ca="1" si="224">IFERROR(IF(N76=0,"",N76/N75),"")</f>
        <v>0.55944522963607579</v>
      </c>
      <c r="O79" s="297">
        <f t="shared" ref="O79" ca="1" si="225">IFERROR(IF(O76=0,"",O76/O75),"")</f>
        <v>1.4919216973731855</v>
      </c>
      <c r="P79" s="259">
        <f t="shared" ref="P79" ca="1" si="226">IFERROR(IF(P76=0,"",P76/P75),"")</f>
        <v>3.1941026048923651</v>
      </c>
      <c r="Q79" s="260"/>
      <c r="R79" s="501"/>
    </row>
    <row r="80" spans="1:23" s="214" customFormat="1">
      <c r="A80" s="216"/>
      <c r="B80" s="711"/>
      <c r="C80" s="213"/>
      <c r="D80" s="225" t="s">
        <v>18</v>
      </c>
      <c r="E80" s="261">
        <f ca="1">E79</f>
        <v>1.0426798463513511</v>
      </c>
      <c r="F80" s="262">
        <f ca="1">IFERROR(IF(F76=0,"",SUM($E76:F76)/SUM($E75:F75)),"")</f>
        <v>1.6406006256603782</v>
      </c>
      <c r="G80" s="262">
        <f ca="1">IFERROR(IF(G76=0,"",SUM($E76:G76)/SUM($E75:G75)),"")</f>
        <v>1.6768517008875741</v>
      </c>
      <c r="H80" s="261">
        <f ca="1">IFERROR(IF(H76=0,"",SUM($E76:H76)/SUM($E75:H75)),"")</f>
        <v>1.8389420921171169</v>
      </c>
      <c r="I80" s="262">
        <f ca="1">IFERROR(IF(I76=0,"",SUM($E76:I76)/SUM($E75:I75)),"")</f>
        <v>1.9303242244107746</v>
      </c>
      <c r="J80" s="263">
        <f ca="1">IFERROR(IF(J76=0,"",SUM($E76:J76)/SUM($E75:J75)),"")</f>
        <v>1.8190110402088775</v>
      </c>
      <c r="K80" s="262">
        <f ca="1">IFERROR(IF(K76=0,"",SUM($E76:K76)/SUM($E75:K75)),"")</f>
        <v>1.8128513909859152</v>
      </c>
      <c r="L80" s="262">
        <f ca="1">IFERROR(IF(L76=0,"",SUM($E76:L76)/SUM($E75:L75)),"")</f>
        <v>1.621143261712598</v>
      </c>
      <c r="M80" s="262">
        <f ca="1">IFERROR(IF(M76=0,"",SUM($E76:M76)/SUM($E75:M75)),"")</f>
        <v>1.5660902085288964</v>
      </c>
      <c r="N80" s="261">
        <f ca="1">IFERROR(IF(N76=0,"",SUM($E76:N76)/SUM($E75:N75)),"")</f>
        <v>0.88677682584780726</v>
      </c>
      <c r="O80" s="262">
        <f ca="1">IFERROR(IF(O76=0,"",SUM($E76:O76)/SUM($E75:O75)),"")</f>
        <v>0.90965627578493113</v>
      </c>
      <c r="P80" s="263">
        <f ca="1">IFERROR(IF(P76=0,"",SUM($E76:P76)/SUM($E75:P75)),"")</f>
        <v>1.0238191324191392</v>
      </c>
      <c r="Q80" s="264"/>
      <c r="R80" s="502"/>
      <c r="S80" s="352"/>
      <c r="U80" s="161"/>
      <c r="V80" s="161"/>
      <c r="W80" s="161"/>
    </row>
    <row r="81" spans="1:23">
      <c r="A81" s="216"/>
      <c r="B81" s="711"/>
      <c r="C81" s="1" t="s">
        <v>54</v>
      </c>
      <c r="D81" s="220" t="s">
        <v>235</v>
      </c>
      <c r="E81" s="265">
        <f>計画集計!F59</f>
        <v>640</v>
      </c>
      <c r="F81" s="266">
        <f>計画集計!G59</f>
        <v>4310</v>
      </c>
      <c r="G81" s="266">
        <f>計画集計!H59</f>
        <v>1050</v>
      </c>
      <c r="H81" s="265">
        <f>計画集計!I59</f>
        <v>1440</v>
      </c>
      <c r="I81" s="298">
        <f>計画集計!J59</f>
        <v>1500</v>
      </c>
      <c r="J81" s="267">
        <f>計画集計!K59</f>
        <v>1150</v>
      </c>
      <c r="K81" s="266">
        <f>計画集計!L59</f>
        <v>1030</v>
      </c>
      <c r="L81" s="266">
        <f>計画集計!M59</f>
        <v>770</v>
      </c>
      <c r="M81" s="266">
        <f>計画集計!N59</f>
        <v>1810</v>
      </c>
      <c r="N81" s="265">
        <f>計画集計!O59</f>
        <v>3460</v>
      </c>
      <c r="O81" s="298">
        <f>計画集計!P59</f>
        <v>2840</v>
      </c>
      <c r="P81" s="267">
        <f>計画集計!Q59</f>
        <v>2990</v>
      </c>
      <c r="Q81" s="268">
        <f t="shared" ref="Q81:Q82" si="227">SUM(E81:P81)</f>
        <v>22990</v>
      </c>
      <c r="R81" s="501"/>
    </row>
    <row r="82" spans="1:23">
      <c r="A82" s="216"/>
      <c r="B82" s="711"/>
      <c r="D82" s="222" t="s">
        <v>237</v>
      </c>
      <c r="E82" s="253">
        <f ca="1">実績集計!F59</f>
        <v>1165.7852526999995</v>
      </c>
      <c r="F82" s="254">
        <f ca="1">実績集計!G59</f>
        <v>1009.1689787000004</v>
      </c>
      <c r="G82" s="254">
        <f ca="1">実績集計!H59</f>
        <v>618.89723580000009</v>
      </c>
      <c r="H82" s="253">
        <f ca="1">実績集計!I59</f>
        <v>1177.2895572</v>
      </c>
      <c r="I82" s="296">
        <f ca="1">実績集計!J59</f>
        <v>1821.0011041999999</v>
      </c>
      <c r="J82" s="255">
        <f ca="1">実績集計!K59</f>
        <v>1423.6922456999998</v>
      </c>
      <c r="K82" s="254">
        <f ca="1">実績集計!L59</f>
        <v>2155.8784698000009</v>
      </c>
      <c r="L82" s="254">
        <f ca="1">実績集計!M59</f>
        <v>1827.3427628000002</v>
      </c>
      <c r="M82" s="254">
        <f ca="1">実績集計!N59</f>
        <v>2008.1914174999995</v>
      </c>
      <c r="N82" s="253">
        <f ca="1">実績集計!O59</f>
        <v>1467.4718915999997</v>
      </c>
      <c r="O82" s="296">
        <f ca="1">実績集計!P59</f>
        <v>1467.4718915999997</v>
      </c>
      <c r="P82" s="255">
        <f ca="1">実績集計!Q59</f>
        <v>1467.4718915999997</v>
      </c>
      <c r="Q82" s="256">
        <f t="shared" ca="1" si="227"/>
        <v>17609.662699200002</v>
      </c>
      <c r="R82" s="501"/>
    </row>
    <row r="83" spans="1:23">
      <c r="A83" s="216"/>
      <c r="B83" s="711"/>
      <c r="D83" s="622" t="s">
        <v>579</v>
      </c>
      <c r="E83" s="623">
        <f>IFERROR(E81/E23,"")</f>
        <v>0.40251572327044027</v>
      </c>
      <c r="F83" s="624">
        <f t="shared" ref="F83:P83" si="228">IFERROR(F81/F23,"")</f>
        <v>0.43143143143143142</v>
      </c>
      <c r="G83" s="624">
        <f t="shared" si="228"/>
        <v>0.3523489932885906</v>
      </c>
      <c r="H83" s="623">
        <f t="shared" si="228"/>
        <v>0.38196286472148538</v>
      </c>
      <c r="I83" s="624">
        <f t="shared" si="228"/>
        <v>0.41208791208791207</v>
      </c>
      <c r="J83" s="625">
        <f t="shared" si="228"/>
        <v>0.36050156739811912</v>
      </c>
      <c r="K83" s="624">
        <f t="shared" si="228"/>
        <v>0.38007380073800739</v>
      </c>
      <c r="L83" s="624">
        <f t="shared" si="228"/>
        <v>0.40314136125654448</v>
      </c>
      <c r="M83" s="624">
        <f t="shared" si="228"/>
        <v>0.42588235294117649</v>
      </c>
      <c r="N83" s="623">
        <f t="shared" si="228"/>
        <v>0.40326340326340326</v>
      </c>
      <c r="O83" s="624">
        <f t="shared" si="228"/>
        <v>0.32756632064590541</v>
      </c>
      <c r="P83" s="625">
        <f t="shared" si="228"/>
        <v>0.38780804150453957</v>
      </c>
      <c r="Q83" s="626">
        <f t="shared" ref="Q83" si="229">IFERROR(Q81/Q23,"")</f>
        <v>0.38972707238515003</v>
      </c>
      <c r="R83" s="501"/>
    </row>
    <row r="84" spans="1:23">
      <c r="A84" s="216"/>
      <c r="B84" s="711"/>
      <c r="D84" s="617" t="s">
        <v>578</v>
      </c>
      <c r="E84" s="618">
        <f ca="1">IFERROR(E82/E24,"")</f>
        <v>0.34189975455576854</v>
      </c>
      <c r="F84" s="620">
        <f t="shared" ref="F84:P84" ca="1" si="230">IFERROR(F82/F24,"")</f>
        <v>0.44480669935722433</v>
      </c>
      <c r="G84" s="620">
        <f t="shared" ca="1" si="230"/>
        <v>0.44919619700529895</v>
      </c>
      <c r="H84" s="618">
        <f t="shared" ca="1" si="230"/>
        <v>0.42684277684437044</v>
      </c>
      <c r="I84" s="620">
        <f t="shared" ca="1" si="230"/>
        <v>0.4951791583814617</v>
      </c>
      <c r="J84" s="621">
        <f t="shared" ca="1" si="230"/>
        <v>0.39928711490404961</v>
      </c>
      <c r="K84" s="620">
        <f t="shared" ca="1" si="230"/>
        <v>0.45821919811546108</v>
      </c>
      <c r="L84" s="620">
        <f t="shared" ca="1" si="230"/>
        <v>0.41343262773366257</v>
      </c>
      <c r="M84" s="620">
        <f t="shared" ca="1" si="230"/>
        <v>0.4338821094588568</v>
      </c>
      <c r="N84" s="618">
        <f t="shared" ca="1" si="230"/>
        <v>0.4286572840655466</v>
      </c>
      <c r="O84" s="620">
        <f t="shared" ca="1" si="230"/>
        <v>0.4286572840655466</v>
      </c>
      <c r="P84" s="621">
        <f t="shared" ca="1" si="230"/>
        <v>0.4286572840655466</v>
      </c>
      <c r="Q84" s="619">
        <f t="shared" ref="Q84" ca="1" si="231">IFERROR(Q82/Q24,"")</f>
        <v>0.4286572840655466</v>
      </c>
      <c r="R84" s="501"/>
    </row>
    <row r="85" spans="1:23">
      <c r="A85" s="216"/>
      <c r="B85" s="711"/>
      <c r="D85" s="224" t="s">
        <v>17</v>
      </c>
      <c r="E85" s="257">
        <f ca="1">IFERROR(E82/E81,"")</f>
        <v>1.8215394573437493</v>
      </c>
      <c r="F85" s="258">
        <f ca="1">IFERROR(IF(F82=0,"",F82/F81),"")</f>
        <v>0.23414593473317874</v>
      </c>
      <c r="G85" s="258">
        <f t="shared" ref="G85" ca="1" si="232">IFERROR(IF(G82=0,"",G82/G81),"")</f>
        <v>0.58942593885714289</v>
      </c>
      <c r="H85" s="257">
        <f t="shared" ref="H85" ca="1" si="233">IFERROR(IF(H82=0,"",H82/H81),"")</f>
        <v>0.81756219249999995</v>
      </c>
      <c r="I85" s="297">
        <f t="shared" ref="I85" ca="1" si="234">IFERROR(IF(I82=0,"",I82/I81),"")</f>
        <v>1.2140007361333331</v>
      </c>
      <c r="J85" s="259">
        <f t="shared" ref="J85" ca="1" si="235">IFERROR(IF(J82=0,"",J82/J81),"")</f>
        <v>1.2379932571304346</v>
      </c>
      <c r="K85" s="258">
        <f t="shared" ref="K85" ca="1" si="236">IFERROR(IF(K82=0,"",K82/K81),"")</f>
        <v>2.0930858930097096</v>
      </c>
      <c r="L85" s="258">
        <f t="shared" ref="L85" ca="1" si="237">IFERROR(IF(L82=0,"",L82/L81),"")</f>
        <v>2.3731724192207793</v>
      </c>
      <c r="M85" s="258">
        <f t="shared" ref="M85" ca="1" si="238">IFERROR(IF(M82=0,"",M82/M81),"")</f>
        <v>1.1094980207182317</v>
      </c>
      <c r="N85" s="257">
        <f t="shared" ref="N85" ca="1" si="239">IFERROR(IF(N82=0,"",N82/N81),"")</f>
        <v>0.4241248241618496</v>
      </c>
      <c r="O85" s="297">
        <f t="shared" ref="O85" ca="1" si="240">IFERROR(IF(O82=0,"",O82/O81),"")</f>
        <v>0.51671545478873226</v>
      </c>
      <c r="P85" s="259">
        <f t="shared" ref="P85" ca="1" si="241">IFERROR(IF(P82=0,"",P82/P81),"")</f>
        <v>0.49079327478260859</v>
      </c>
      <c r="Q85" s="260"/>
      <c r="R85" s="501"/>
    </row>
    <row r="86" spans="1:23" s="214" customFormat="1">
      <c r="A86" s="216"/>
      <c r="B86" s="711"/>
      <c r="C86" s="213"/>
      <c r="D86" s="225" t="s">
        <v>18</v>
      </c>
      <c r="E86" s="261">
        <f ca="1">E85</f>
        <v>1.8215394573437493</v>
      </c>
      <c r="F86" s="262">
        <f ca="1">IFERROR(IF(F82=0,"",SUM($E82:F82)/SUM($E81:F81)),"")</f>
        <v>0.4393846932121212</v>
      </c>
      <c r="G86" s="262">
        <f ca="1">IFERROR(IF(G82=0,"",SUM($E82:G82)/SUM($E81:G81)),"")</f>
        <v>0.46564191120000004</v>
      </c>
      <c r="H86" s="261">
        <f ca="1">IFERROR(IF(H82=0,"",SUM($E82:H82)/SUM($E81:H81)),"")</f>
        <v>0.53375551403225807</v>
      </c>
      <c r="I86" s="262">
        <f ca="1">IFERROR(IF(I82=0,"",SUM($E82:I82)/SUM($E81:I81)),"")</f>
        <v>0.64789061841163309</v>
      </c>
      <c r="J86" s="263">
        <f ca="1">IFERROR(IF(J82=0,"",SUM($E82:J82)/SUM($E81:J81)),"")</f>
        <v>0.71514711340931614</v>
      </c>
      <c r="K86" s="262">
        <f ca="1">IFERROR(IF(K82=0,"",SUM($E82:K82)/SUM($E81:K81)),"")</f>
        <v>0.84277993202338131</v>
      </c>
      <c r="L86" s="262">
        <f ca="1">IFERROR(IF(L82=0,"",SUM($E82:L82)/SUM($E81:L81)),"")</f>
        <v>0.94188861285954595</v>
      </c>
      <c r="M86" s="262">
        <f ca="1">IFERROR(IF(M82=0,"",SUM($E82:M82)/SUM($E81:M81)),"")</f>
        <v>0.96403262951824831</v>
      </c>
      <c r="N86" s="261">
        <f ca="1">IFERROR(IF(N82=0,"",SUM($E82:N82)/SUM($E81:N81)),"")</f>
        <v>0.85517010000000004</v>
      </c>
      <c r="O86" s="262">
        <f ca="1">IFERROR(IF(O82=0,"",SUM($E82:O82)/SUM($E81:O81)),"")</f>
        <v>0.80710954038000005</v>
      </c>
      <c r="P86" s="263">
        <f ca="1">IFERROR(IF(P82=0,"",SUM($E82:P82)/SUM($E81:P81)),"")</f>
        <v>0.76597053933014358</v>
      </c>
      <c r="Q86" s="264"/>
      <c r="R86" s="502"/>
      <c r="S86" s="352"/>
      <c r="U86" s="161"/>
      <c r="V86" s="161"/>
      <c r="W86" s="161"/>
    </row>
    <row r="87" spans="1:23">
      <c r="A87" s="216"/>
      <c r="B87" s="711"/>
      <c r="C87" s="1" t="s">
        <v>116</v>
      </c>
      <c r="D87" s="220" t="s">
        <v>235</v>
      </c>
      <c r="E87" s="265">
        <f>計画集計!F63</f>
        <v>220</v>
      </c>
      <c r="F87" s="266">
        <f>計画集計!G63</f>
        <v>300</v>
      </c>
      <c r="G87" s="266">
        <f>計画集計!H63</f>
        <v>380</v>
      </c>
      <c r="H87" s="265">
        <f>計画集計!I63</f>
        <v>500</v>
      </c>
      <c r="I87" s="298">
        <f>計画集計!J63</f>
        <v>560</v>
      </c>
      <c r="J87" s="267">
        <f>計画集計!K63</f>
        <v>650</v>
      </c>
      <c r="K87" s="266">
        <f>計画集計!L63</f>
        <v>310</v>
      </c>
      <c r="L87" s="266">
        <f>計画集計!M63</f>
        <v>160</v>
      </c>
      <c r="M87" s="266">
        <f>計画集計!N63</f>
        <v>220</v>
      </c>
      <c r="N87" s="265">
        <f>計画集計!O63</f>
        <v>530</v>
      </c>
      <c r="O87" s="298">
        <f>計画集計!P63</f>
        <v>470</v>
      </c>
      <c r="P87" s="267">
        <f>計画集計!Q63</f>
        <v>340</v>
      </c>
      <c r="Q87" s="268">
        <f t="shared" ref="Q87:Q88" si="242">SUM(E87:P87)</f>
        <v>4640</v>
      </c>
      <c r="R87" s="501"/>
    </row>
    <row r="88" spans="1:23">
      <c r="A88" s="216"/>
      <c r="B88" s="711"/>
      <c r="C88" s="1" t="s">
        <v>101</v>
      </c>
      <c r="D88" s="222" t="s">
        <v>237</v>
      </c>
      <c r="E88" s="253">
        <f ca="1">実績集計!F63</f>
        <v>641.23277003999942</v>
      </c>
      <c r="F88" s="254">
        <f ca="1">実績集計!G63</f>
        <v>435.36445010999978</v>
      </c>
      <c r="G88" s="254">
        <f ca="1">実績集計!H63</f>
        <v>382.15405009999984</v>
      </c>
      <c r="H88" s="253">
        <f ca="1">実績集計!I63</f>
        <v>561.05555011999991</v>
      </c>
      <c r="I88" s="296">
        <f ca="1">実績集計!J63</f>
        <v>819.62175000000013</v>
      </c>
      <c r="J88" s="255">
        <f ca="1">実績集計!K63</f>
        <v>1019.9331</v>
      </c>
      <c r="K88" s="254">
        <f ca="1">実績集計!L63</f>
        <v>933.23874999999964</v>
      </c>
      <c r="L88" s="254">
        <f ca="1">実績集計!M63</f>
        <v>419.6348999999999</v>
      </c>
      <c r="M88" s="254">
        <f ca="1">実績集計!N63</f>
        <v>143.77999999999994</v>
      </c>
      <c r="N88" s="253">
        <f ca="1">実績集計!O63</f>
        <v>460.61914670777719</v>
      </c>
      <c r="O88" s="296">
        <f ca="1">実績集計!P63</f>
        <v>590.61914670777719</v>
      </c>
      <c r="P88" s="255">
        <f ca="1">実績集計!Q63</f>
        <v>520.61914670777719</v>
      </c>
      <c r="Q88" s="256">
        <f t="shared" ca="1" si="242"/>
        <v>6927.8727604933292</v>
      </c>
      <c r="R88" s="501"/>
    </row>
    <row r="89" spans="1:23">
      <c r="A89" s="216"/>
      <c r="B89" s="711"/>
      <c r="D89" s="622" t="s">
        <v>579</v>
      </c>
      <c r="E89" s="623">
        <f>IFERROR(E87/E27,"")</f>
        <v>0.22</v>
      </c>
      <c r="F89" s="624">
        <f t="shared" ref="F89:Q89" si="243">IFERROR(F87/F27,"")</f>
        <v>0.19736842105263158</v>
      </c>
      <c r="G89" s="624">
        <f t="shared" si="243"/>
        <v>0.20765027322404372</v>
      </c>
      <c r="H89" s="623">
        <f t="shared" si="243"/>
        <v>0.20833333333333334</v>
      </c>
      <c r="I89" s="624">
        <f t="shared" si="243"/>
        <v>0.22310756972111553</v>
      </c>
      <c r="J89" s="625">
        <f t="shared" si="243"/>
        <v>0.2195945945945946</v>
      </c>
      <c r="K89" s="624">
        <f t="shared" si="243"/>
        <v>0.20805369127516779</v>
      </c>
      <c r="L89" s="624">
        <f t="shared" si="243"/>
        <v>0.19277108433734941</v>
      </c>
      <c r="M89" s="624">
        <f t="shared" si="243"/>
        <v>0.18965517241379309</v>
      </c>
      <c r="N89" s="623">
        <f t="shared" si="243"/>
        <v>0.20306513409961685</v>
      </c>
      <c r="O89" s="624">
        <f t="shared" si="243"/>
        <v>0.23267326732673269</v>
      </c>
      <c r="P89" s="625">
        <f t="shared" si="243"/>
        <v>0.20606060606060606</v>
      </c>
      <c r="Q89" s="626">
        <f t="shared" si="243"/>
        <v>0.2111010009099181</v>
      </c>
      <c r="R89" s="501"/>
    </row>
    <row r="90" spans="1:23">
      <c r="A90" s="216"/>
      <c r="B90" s="711"/>
      <c r="D90" s="617" t="s">
        <v>578</v>
      </c>
      <c r="E90" s="618">
        <f ca="1">IFERROR(E88/E28,"")</f>
        <v>0.17366527649011868</v>
      </c>
      <c r="F90" s="620">
        <f t="shared" ref="F90:Q90" ca="1" si="244">IFERROR(F88/F28,"")</f>
        <v>0.19327219344494945</v>
      </c>
      <c r="G90" s="620">
        <f t="shared" ca="1" si="244"/>
        <v>0.21951256784447512</v>
      </c>
      <c r="H90" s="618">
        <f t="shared" ca="1" si="244"/>
        <v>0.223516660180611</v>
      </c>
      <c r="I90" s="620">
        <f t="shared" ca="1" si="244"/>
        <v>0.20068327462781022</v>
      </c>
      <c r="J90" s="621">
        <f t="shared" ca="1" si="244"/>
        <v>0.19589354838170653</v>
      </c>
      <c r="K90" s="620">
        <f t="shared" ca="1" si="244"/>
        <v>0.18919792038923844</v>
      </c>
      <c r="L90" s="620">
        <f t="shared" ca="1" si="244"/>
        <v>0.20176511522229168</v>
      </c>
      <c r="M90" s="620">
        <f t="shared" ca="1" si="244"/>
        <v>0.19424164968954832</v>
      </c>
      <c r="N90" s="618">
        <f t="shared" ca="1" si="244"/>
        <v>0.18345650194770782</v>
      </c>
      <c r="O90" s="620">
        <f t="shared" ca="1" si="244"/>
        <v>0.20502047668949994</v>
      </c>
      <c r="P90" s="621">
        <f t="shared" ca="1" si="244"/>
        <v>0.18995282649075562</v>
      </c>
      <c r="Q90" s="619">
        <f t="shared" ca="1" si="244"/>
        <v>0.19585919653884712</v>
      </c>
      <c r="R90" s="501"/>
    </row>
    <row r="91" spans="1:23">
      <c r="A91" s="216"/>
      <c r="B91" s="711"/>
      <c r="D91" s="224" t="s">
        <v>17</v>
      </c>
      <c r="E91" s="257">
        <f ca="1">IFERROR(E88/E87,"")</f>
        <v>2.9146944092727245</v>
      </c>
      <c r="F91" s="258">
        <f ca="1">IFERROR(IF(F88=0,"",F88/F87),"")</f>
        <v>1.4512148336999993</v>
      </c>
      <c r="G91" s="258">
        <f t="shared" ref="G91" ca="1" si="245">IFERROR(IF(G88=0,"",G88/G87),"")</f>
        <v>1.0056685528947364</v>
      </c>
      <c r="H91" s="257">
        <f t="shared" ref="H91" ca="1" si="246">IFERROR(IF(H88=0,"",H88/H87),"")</f>
        <v>1.1221111002399997</v>
      </c>
      <c r="I91" s="297">
        <f t="shared" ref="I91" ca="1" si="247">IFERROR(IF(I88=0,"",I88/I87),"")</f>
        <v>1.463610267857143</v>
      </c>
      <c r="J91" s="259">
        <f t="shared" ref="J91" ca="1" si="248">IFERROR(IF(J88=0,"",J88/J87),"")</f>
        <v>1.569127846153846</v>
      </c>
      <c r="K91" s="258">
        <f t="shared" ref="K91" ca="1" si="249">IFERROR(IF(K88=0,"",K88/K87),"")</f>
        <v>3.01044758064516</v>
      </c>
      <c r="L91" s="258">
        <f t="shared" ref="L91" ca="1" si="250">IFERROR(IF(L88=0,"",L88/L87),"")</f>
        <v>2.6227181249999996</v>
      </c>
      <c r="M91" s="258">
        <f t="shared" ref="M91" ca="1" si="251">IFERROR(IF(M88=0,"",M88/M87),"")</f>
        <v>0.65354545454545432</v>
      </c>
      <c r="N91" s="257">
        <f t="shared" ref="N91" ca="1" si="252">IFERROR(IF(N88=0,"",N88/N87),"")</f>
        <v>0.86909272963731543</v>
      </c>
      <c r="O91" s="297">
        <f t="shared" ref="O91" ca="1" si="253">IFERROR(IF(O88=0,"",O88/O87),"")</f>
        <v>1.2566364823569727</v>
      </c>
      <c r="P91" s="259">
        <f t="shared" ref="P91" ca="1" si="254">IFERROR(IF(P88=0,"",P88/P87),"")</f>
        <v>1.5312327844346387</v>
      </c>
      <c r="Q91" s="260"/>
      <c r="R91" s="501"/>
    </row>
    <row r="92" spans="1:23" s="214" customFormat="1">
      <c r="A92" s="216"/>
      <c r="B92" s="711"/>
      <c r="C92" s="213"/>
      <c r="D92" s="225" t="s">
        <v>18</v>
      </c>
      <c r="E92" s="261">
        <f ca="1">E91</f>
        <v>2.9146944092727245</v>
      </c>
      <c r="F92" s="262">
        <f ca="1">IFERROR(IF(F88=0,"",SUM($E88:F88)/SUM($E87:F87)),"")</f>
        <v>2.0703792695192291</v>
      </c>
      <c r="G92" s="262">
        <f ca="1">IFERROR(IF(G88=0,"",SUM($E88:G88)/SUM($E87:G87)),"")</f>
        <v>1.6208347447222211</v>
      </c>
      <c r="H92" s="261">
        <f ca="1">IFERROR(IF(H88=0,"",SUM($E88:H88)/SUM($E87:H87)),"")</f>
        <v>1.4427191574071421</v>
      </c>
      <c r="I92" s="262">
        <f ca="1">IFERROR(IF(I88=0,"",SUM($E88:I88)/SUM($E87:I87)),"")</f>
        <v>1.4486880461071423</v>
      </c>
      <c r="J92" s="263">
        <f ca="1">IFERROR(IF(J88=0,"",SUM($E88:J88)/SUM($E87:J87)),"")</f>
        <v>1.4786826323256701</v>
      </c>
      <c r="K92" s="262">
        <f ca="1">IFERROR(IF(K88=0,"",SUM($E88:K88)/SUM($E87:K87)),"")</f>
        <v>1.641301513825342</v>
      </c>
      <c r="L92" s="262">
        <f ca="1">IFERROR(IF(L88=0,"",SUM($E88:L88)/SUM($E87:L87)),"")</f>
        <v>1.6922841949253242</v>
      </c>
      <c r="M92" s="262">
        <f ca="1">IFERROR(IF(M88=0,"",SUM($E88:M88)/SUM($E87:M87)),"")</f>
        <v>1.6230349455666662</v>
      </c>
      <c r="N92" s="261">
        <f ca="1">IFERROR(IF(N88=0,"",SUM($E88:N88)/SUM($E87:N87)),"")</f>
        <v>1.5187035162082965</v>
      </c>
      <c r="O92" s="262">
        <f ca="1">IFERROR(IF(O88=0,"",SUM($E88:O88)/SUM($E87:O87)),"")</f>
        <v>1.4900589799501285</v>
      </c>
      <c r="P92" s="263">
        <f ca="1">IFERROR(IF(P88=0,"",SUM($E88:P88)/SUM($E87:P87)),"")</f>
        <v>1.49307602596839</v>
      </c>
      <c r="Q92" s="264"/>
      <c r="R92" s="502"/>
      <c r="S92" s="352"/>
      <c r="U92" s="161"/>
      <c r="V92" s="161"/>
      <c r="W92" s="161"/>
    </row>
    <row r="93" spans="1:23">
      <c r="A93" s="216"/>
      <c r="B93" s="711"/>
      <c r="C93" s="217" t="s">
        <v>114</v>
      </c>
      <c r="D93" s="220" t="s">
        <v>234</v>
      </c>
      <c r="E93" s="265">
        <f>計画集計!F67</f>
        <v>210</v>
      </c>
      <c r="F93" s="266">
        <f>計画集計!G67</f>
        <v>100</v>
      </c>
      <c r="G93" s="266">
        <f>計画集計!H67</f>
        <v>100</v>
      </c>
      <c r="H93" s="265">
        <f>計画集計!I67</f>
        <v>200</v>
      </c>
      <c r="I93" s="298">
        <f>計画集計!J67</f>
        <v>300</v>
      </c>
      <c r="J93" s="267">
        <f>計画集計!K67</f>
        <v>400</v>
      </c>
      <c r="K93" s="266">
        <f>計画集計!L67</f>
        <v>420</v>
      </c>
      <c r="L93" s="266">
        <f>計画集計!M67</f>
        <v>400</v>
      </c>
      <c r="M93" s="266">
        <f>計画集計!N67</f>
        <v>300</v>
      </c>
      <c r="N93" s="265">
        <f>計画集計!O67</f>
        <v>400</v>
      </c>
      <c r="O93" s="298">
        <f>計画集計!P67</f>
        <v>300</v>
      </c>
      <c r="P93" s="267">
        <f>計画集計!Q67</f>
        <v>6750</v>
      </c>
      <c r="Q93" s="268">
        <f t="shared" ref="Q93:Q94" si="255">SUM(E93:P93)</f>
        <v>9880</v>
      </c>
      <c r="R93" s="501"/>
    </row>
    <row r="94" spans="1:23">
      <c r="A94" s="216"/>
      <c r="B94" s="711"/>
      <c r="C94" s="1" t="s">
        <v>115</v>
      </c>
      <c r="D94" s="222" t="s">
        <v>236</v>
      </c>
      <c r="E94" s="253">
        <f ca="1">実績集計!F67</f>
        <v>112.29118399999994</v>
      </c>
      <c r="F94" s="254">
        <f ca="1">実績集計!G67</f>
        <v>0</v>
      </c>
      <c r="G94" s="254">
        <f ca="1">実績集計!H67</f>
        <v>117.24500000000035</v>
      </c>
      <c r="H94" s="253">
        <f ca="1">実績集計!I67</f>
        <v>0</v>
      </c>
      <c r="I94" s="296">
        <f ca="1">実績集計!J67</f>
        <v>0</v>
      </c>
      <c r="J94" s="255">
        <f ca="1">実績集計!K67</f>
        <v>0</v>
      </c>
      <c r="K94" s="254">
        <f ca="1">実績集計!L67</f>
        <v>0</v>
      </c>
      <c r="L94" s="254">
        <f ca="1">実績集計!M67</f>
        <v>110.53999999999996</v>
      </c>
      <c r="M94" s="254">
        <f ca="1">実績集計!N67</f>
        <v>0</v>
      </c>
      <c r="N94" s="253">
        <f ca="1">実績集計!O67</f>
        <v>0</v>
      </c>
      <c r="O94" s="296">
        <f ca="1">実績集計!P67</f>
        <v>0</v>
      </c>
      <c r="P94" s="255">
        <f ca="1">実績集計!Q67</f>
        <v>0</v>
      </c>
      <c r="Q94" s="256">
        <f t="shared" ca="1" si="255"/>
        <v>340.07618400000024</v>
      </c>
      <c r="R94" s="501"/>
    </row>
    <row r="95" spans="1:23">
      <c r="A95" s="216"/>
      <c r="B95" s="711"/>
      <c r="D95" s="622" t="s">
        <v>579</v>
      </c>
      <c r="E95" s="623">
        <f>IFERROR(E93/E31,"")</f>
        <v>7.0866141732283464E-2</v>
      </c>
      <c r="F95" s="624">
        <f t="shared" ref="F95:Q95" si="256">IFERROR(F93/F31,"")</f>
        <v>0.12</v>
      </c>
      <c r="G95" s="624">
        <f t="shared" si="256"/>
        <v>0.12</v>
      </c>
      <c r="H95" s="623">
        <f t="shared" si="256"/>
        <v>7.0588235294117646E-2</v>
      </c>
      <c r="I95" s="624">
        <f t="shared" si="256"/>
        <v>0.29032258064516125</v>
      </c>
      <c r="J95" s="625">
        <f t="shared" si="256"/>
        <v>0.13186813186813187</v>
      </c>
      <c r="K95" s="624">
        <f t="shared" si="256"/>
        <v>0.12989690721649483</v>
      </c>
      <c r="L95" s="624">
        <f t="shared" si="256"/>
        <v>0.13186813186813187</v>
      </c>
      <c r="M95" s="624">
        <f t="shared" si="256"/>
        <v>0.29032258064516125</v>
      </c>
      <c r="N95" s="623">
        <f t="shared" si="256"/>
        <v>0.13186813186813187</v>
      </c>
      <c r="O95" s="624">
        <f t="shared" si="256"/>
        <v>0.29032258064516125</v>
      </c>
      <c r="P95" s="625">
        <f t="shared" si="256"/>
        <v>0.24785801713586289</v>
      </c>
      <c r="Q95" s="626">
        <f t="shared" si="256"/>
        <v>0.19708757231198884</v>
      </c>
      <c r="R95" s="501"/>
    </row>
    <row r="96" spans="1:23">
      <c r="A96" s="216"/>
      <c r="B96" s="711"/>
      <c r="D96" s="617" t="s">
        <v>578</v>
      </c>
      <c r="E96" s="618">
        <f ca="1">IFERROR(E94/E32,"")</f>
        <v>5.2235328831050525E-2</v>
      </c>
      <c r="F96" s="620" t="str">
        <f t="shared" ref="F96:Q96" ca="1" si="257">IFERROR(F94/F32,"")</f>
        <v/>
      </c>
      <c r="G96" s="620">
        <f t="shared" ca="1" si="257"/>
        <v>5.1744606856618448E-2</v>
      </c>
      <c r="H96" s="618" t="str">
        <f t="shared" ca="1" si="257"/>
        <v/>
      </c>
      <c r="I96" s="620" t="str">
        <f t="shared" ca="1" si="257"/>
        <v/>
      </c>
      <c r="J96" s="621" t="str">
        <f t="shared" ca="1" si="257"/>
        <v/>
      </c>
      <c r="K96" s="620" t="str">
        <f t="shared" ca="1" si="257"/>
        <v/>
      </c>
      <c r="L96" s="620">
        <f t="shared" ca="1" si="257"/>
        <v>5.1899393865410877E-2</v>
      </c>
      <c r="M96" s="620" t="str">
        <f t="shared" ca="1" si="257"/>
        <v/>
      </c>
      <c r="N96" s="618" t="str">
        <f t="shared" ca="1" si="257"/>
        <v/>
      </c>
      <c r="O96" s="620" t="str">
        <f t="shared" ca="1" si="257"/>
        <v/>
      </c>
      <c r="P96" s="621" t="str">
        <f t="shared" ca="1" si="257"/>
        <v/>
      </c>
      <c r="Q96" s="619">
        <f t="shared" ca="1" si="257"/>
        <v>5.1956142100007846E-2</v>
      </c>
      <c r="R96" s="501"/>
    </row>
    <row r="97" spans="1:23">
      <c r="A97" s="216"/>
      <c r="B97" s="711"/>
      <c r="D97" s="224" t="s">
        <v>238</v>
      </c>
      <c r="E97" s="257">
        <f ca="1">IFERROR(E94/E93,"")</f>
        <v>0.53471992380952349</v>
      </c>
      <c r="F97" s="258" t="str">
        <f ca="1">IFERROR(IF(F94=0,"",F94/F93),"")</f>
        <v/>
      </c>
      <c r="G97" s="258">
        <f t="shared" ref="G97" ca="1" si="258">IFERROR(IF(G94=0,"",G94/G93),"")</f>
        <v>1.1724500000000035</v>
      </c>
      <c r="H97" s="257" t="str">
        <f t="shared" ref="H97" ca="1" si="259">IFERROR(IF(H94=0,"",H94/H93),"")</f>
        <v/>
      </c>
      <c r="I97" s="297" t="str">
        <f t="shared" ref="I97" ca="1" si="260">IFERROR(IF(I94=0,"",I94/I93),"")</f>
        <v/>
      </c>
      <c r="J97" s="259" t="str">
        <f t="shared" ref="J97" ca="1" si="261">IFERROR(IF(J94=0,"",J94/J93),"")</f>
        <v/>
      </c>
      <c r="K97" s="258" t="str">
        <f t="shared" ref="K97" ca="1" si="262">IFERROR(IF(K94=0,"",K94/K93),"")</f>
        <v/>
      </c>
      <c r="L97" s="258">
        <f t="shared" ref="L97" ca="1" si="263">IFERROR(IF(L94=0,"",L94/L93),"")</f>
        <v>0.27634999999999993</v>
      </c>
      <c r="M97" s="258" t="str">
        <f t="shared" ref="M97" ca="1" si="264">IFERROR(IF(M94=0,"",M94/M93),"")</f>
        <v/>
      </c>
      <c r="N97" s="257" t="str">
        <f t="shared" ref="N97" ca="1" si="265">IFERROR(IF(N94=0,"",N94/N93),"")</f>
        <v/>
      </c>
      <c r="O97" s="297" t="str">
        <f t="shared" ref="O97" ca="1" si="266">IFERROR(IF(O94=0,"",O94/O93),"")</f>
        <v/>
      </c>
      <c r="P97" s="259" t="str">
        <f t="shared" ref="P97" ca="1" si="267">IFERROR(IF(P94=0,"",P94/P93),"")</f>
        <v/>
      </c>
      <c r="Q97" s="260"/>
      <c r="R97" s="501"/>
    </row>
    <row r="98" spans="1:23" s="214" customFormat="1">
      <c r="A98" s="216"/>
      <c r="B98" s="712"/>
      <c r="C98" s="174"/>
      <c r="D98" s="226" t="s">
        <v>239</v>
      </c>
      <c r="E98" s="261">
        <f ca="1">E97</f>
        <v>0.53471992380952349</v>
      </c>
      <c r="F98" s="262" t="str">
        <f ca="1">IFERROR(IF(F94=0,"",SUM($E94:F94)/SUM($E93:F93)),"")</f>
        <v/>
      </c>
      <c r="G98" s="262">
        <f ca="1">IFERROR(IF(G94=0,"",SUM($E94:G94)/SUM($E93:G93)),"")</f>
        <v>0.55984435121951281</v>
      </c>
      <c r="H98" s="261" t="str">
        <f ca="1">IFERROR(IF(H94=0,"",SUM($E94:H94)/SUM($E93:H93)),"")</f>
        <v/>
      </c>
      <c r="I98" s="262" t="str">
        <f ca="1">IFERROR(IF(I94=0,"",SUM($E94:I94)/SUM($E93:I93)),"")</f>
        <v/>
      </c>
      <c r="J98" s="263" t="str">
        <f ca="1">IFERROR(IF(J94=0,"",SUM($E94:J94)/SUM($E93:J93)),"")</f>
        <v/>
      </c>
      <c r="K98" s="262" t="str">
        <f ca="1">IFERROR(IF(K94=0,"",SUM($E94:K94)/SUM($E93:K93)),"")</f>
        <v/>
      </c>
      <c r="L98" s="262">
        <f ca="1">IFERROR(IF(L94=0,"",SUM($E94:L94)/SUM($E93:L93)),"")</f>
        <v>0.15966018028169027</v>
      </c>
      <c r="M98" s="262" t="str">
        <f ca="1">IFERROR(IF(M94=0,"",SUM($E94:M94)/SUM($E93:M93)),"")</f>
        <v/>
      </c>
      <c r="N98" s="261" t="str">
        <f ca="1">IFERROR(IF(N94=0,"",SUM($E94:N94)/SUM($E93:N93)),"")</f>
        <v/>
      </c>
      <c r="O98" s="262" t="str">
        <f ca="1">IFERROR(IF(O94=0,"",SUM($E94:O94)/SUM($E93:O93)),"")</f>
        <v/>
      </c>
      <c r="P98" s="263" t="str">
        <f ca="1">IFERROR(IF(P94=0,"",SUM($E94:P94)/SUM($E93:P93)),"")</f>
        <v/>
      </c>
      <c r="Q98" s="269"/>
      <c r="R98" s="502"/>
      <c r="S98" s="352"/>
      <c r="U98" s="161"/>
      <c r="V98" s="161"/>
      <c r="W98" s="161"/>
    </row>
    <row r="99" spans="1:23">
      <c r="A99" s="216"/>
      <c r="B99" s="705" t="s">
        <v>251</v>
      </c>
      <c r="C99" s="706"/>
      <c r="D99" s="221" t="s">
        <v>235</v>
      </c>
      <c r="E99" s="270">
        <f>SUM(E51,E57,E63)</f>
        <v>3120</v>
      </c>
      <c r="F99" s="271">
        <f t="shared" ref="F99:P99" si="268">SUM(F51,F57,F63)</f>
        <v>3980</v>
      </c>
      <c r="G99" s="271">
        <f t="shared" si="268"/>
        <v>3320</v>
      </c>
      <c r="H99" s="270">
        <f t="shared" si="268"/>
        <v>3190</v>
      </c>
      <c r="I99" s="271">
        <f t="shared" si="268"/>
        <v>4140</v>
      </c>
      <c r="J99" s="272">
        <f t="shared" si="268"/>
        <v>3030</v>
      </c>
      <c r="K99" s="271">
        <f t="shared" si="268"/>
        <v>2680</v>
      </c>
      <c r="L99" s="271">
        <f t="shared" si="268"/>
        <v>2660</v>
      </c>
      <c r="M99" s="271">
        <f t="shared" si="268"/>
        <v>2640</v>
      </c>
      <c r="N99" s="270">
        <f t="shared" si="268"/>
        <v>4090</v>
      </c>
      <c r="O99" s="271">
        <f t="shared" si="268"/>
        <v>2800</v>
      </c>
      <c r="P99" s="272">
        <f t="shared" si="268"/>
        <v>4480</v>
      </c>
      <c r="Q99" s="273">
        <f>SUM(E99:P99)</f>
        <v>40130</v>
      </c>
      <c r="R99" s="502"/>
    </row>
    <row r="100" spans="1:23">
      <c r="A100" s="216"/>
      <c r="B100" s="707"/>
      <c r="C100" s="708"/>
      <c r="D100" s="223" t="s">
        <v>249</v>
      </c>
      <c r="E100" s="274">
        <f>SUM(E52,E58,E64)</f>
        <v>3458</v>
      </c>
      <c r="F100" s="275">
        <f t="shared" ref="F100:P100" si="269">SUM(F52,F58,F64)</f>
        <v>2694.01</v>
      </c>
      <c r="G100" s="275">
        <f t="shared" si="269"/>
        <v>1978</v>
      </c>
      <c r="H100" s="274">
        <f t="shared" si="269"/>
        <v>3301</v>
      </c>
      <c r="I100" s="275">
        <f t="shared" si="269"/>
        <v>3793</v>
      </c>
      <c r="J100" s="276">
        <f t="shared" si="269"/>
        <v>2365</v>
      </c>
      <c r="K100" s="275">
        <f t="shared" si="269"/>
        <v>2423</v>
      </c>
      <c r="L100" s="275">
        <f t="shared" si="269"/>
        <v>2641</v>
      </c>
      <c r="M100" s="275">
        <f t="shared" si="269"/>
        <v>2831.6262499999998</v>
      </c>
      <c r="N100" s="274">
        <f t="shared" si="269"/>
        <v>2831.6262499999998</v>
      </c>
      <c r="O100" s="275">
        <f t="shared" si="269"/>
        <v>2831.6262499999998</v>
      </c>
      <c r="P100" s="276">
        <f t="shared" si="269"/>
        <v>2831.6262499999998</v>
      </c>
      <c r="Q100" s="277">
        <f>SUM(E100:P100)</f>
        <v>33979.515000000007</v>
      </c>
      <c r="R100" s="502"/>
    </row>
    <row r="101" spans="1:23">
      <c r="A101" s="216"/>
      <c r="B101" s="707"/>
      <c r="C101" s="708"/>
      <c r="D101" s="228" t="s">
        <v>250</v>
      </c>
      <c r="E101" s="278">
        <v>4629</v>
      </c>
      <c r="F101" s="279">
        <v>3448</v>
      </c>
      <c r="G101" s="279">
        <v>2486</v>
      </c>
      <c r="H101" s="278">
        <v>4240</v>
      </c>
      <c r="I101" s="279">
        <v>5083</v>
      </c>
      <c r="J101" s="280">
        <v>3091</v>
      </c>
      <c r="K101" s="279">
        <v>3126</v>
      </c>
      <c r="L101" s="279"/>
      <c r="M101" s="279"/>
      <c r="N101" s="278"/>
      <c r="O101" s="279"/>
      <c r="P101" s="280"/>
      <c r="Q101" s="281">
        <f>SUM(E101:P101)</f>
        <v>26103</v>
      </c>
      <c r="R101" s="503"/>
    </row>
    <row r="102" spans="1:23">
      <c r="A102" s="216"/>
      <c r="B102" s="707"/>
      <c r="C102" s="708"/>
      <c r="D102" s="622" t="s">
        <v>579</v>
      </c>
      <c r="E102" s="623">
        <f>IFERROR(E99/E35,"")</f>
        <v>0.26621160409556316</v>
      </c>
      <c r="F102" s="624">
        <f t="shared" ref="F102:Q102" si="270">IFERROR(F99/F35,"")</f>
        <v>0.26201448321263987</v>
      </c>
      <c r="G102" s="624">
        <f t="shared" si="270"/>
        <v>0.27736006683375103</v>
      </c>
      <c r="H102" s="623">
        <f t="shared" si="270"/>
        <v>0.24633204633204633</v>
      </c>
      <c r="I102" s="624">
        <f t="shared" si="270"/>
        <v>0.22709818979703786</v>
      </c>
      <c r="J102" s="625">
        <f t="shared" si="270"/>
        <v>0.23379629629629631</v>
      </c>
      <c r="K102" s="624">
        <f t="shared" si="270"/>
        <v>0.24209575429087624</v>
      </c>
      <c r="L102" s="624">
        <f t="shared" si="270"/>
        <v>0.216260162601626</v>
      </c>
      <c r="M102" s="624">
        <f t="shared" si="270"/>
        <v>0.293007769145394</v>
      </c>
      <c r="N102" s="623">
        <f t="shared" si="270"/>
        <v>0.22913165266106442</v>
      </c>
      <c r="O102" s="624">
        <f t="shared" si="270"/>
        <v>0.23608768971332209</v>
      </c>
      <c r="P102" s="625">
        <f t="shared" si="270"/>
        <v>0.30087306917394224</v>
      </c>
      <c r="Q102" s="626">
        <f t="shared" si="270"/>
        <v>0.25081249999999999</v>
      </c>
      <c r="R102" s="503"/>
    </row>
    <row r="103" spans="1:23">
      <c r="A103" s="216"/>
      <c r="B103" s="707"/>
      <c r="C103" s="708"/>
      <c r="D103" s="617" t="s">
        <v>578</v>
      </c>
      <c r="E103" s="618">
        <f>IFERROR(E100/E36,"")</f>
        <v>0.2127214566929134</v>
      </c>
      <c r="F103" s="620">
        <f t="shared" ref="F103:Q103" si="271">IFERROR(F100/F36,"")</f>
        <v>0.25751658390129678</v>
      </c>
      <c r="G103" s="620">
        <f t="shared" si="271"/>
        <v>0.22851201478743069</v>
      </c>
      <c r="H103" s="618">
        <f t="shared" si="271"/>
        <v>0.24477235651787038</v>
      </c>
      <c r="I103" s="620">
        <f t="shared" si="271"/>
        <v>0.21169838700675336</v>
      </c>
      <c r="J103" s="621">
        <f t="shared" si="271"/>
        <v>0.23664198519111468</v>
      </c>
      <c r="K103" s="620">
        <f t="shared" si="271"/>
        <v>0.2485128205128205</v>
      </c>
      <c r="L103" s="620">
        <f t="shared" si="271"/>
        <v>0.20471281296023564</v>
      </c>
      <c r="M103" s="620">
        <f t="shared" si="271"/>
        <v>0.22784819955594915</v>
      </c>
      <c r="N103" s="618">
        <f t="shared" si="271"/>
        <v>0.22784819955594915</v>
      </c>
      <c r="O103" s="620">
        <f t="shared" si="271"/>
        <v>0.22784819955594915</v>
      </c>
      <c r="P103" s="621">
        <f t="shared" si="271"/>
        <v>0.22784819955594915</v>
      </c>
      <c r="Q103" s="619">
        <f t="shared" si="271"/>
        <v>0.2278481995559492</v>
      </c>
      <c r="R103" s="503"/>
    </row>
    <row r="104" spans="1:23">
      <c r="A104" s="216"/>
      <c r="B104" s="707"/>
      <c r="C104" s="708"/>
      <c r="D104" s="227" t="s">
        <v>17</v>
      </c>
      <c r="E104" s="282">
        <f>IFERROR(IF(E100=0,"",IF(E101="",E100/E99,E101/E99)),"")</f>
        <v>1.4836538461538462</v>
      </c>
      <c r="F104" s="283">
        <f t="shared" ref="F104" si="272">IFERROR(IF(F100=0,"",IF(F101="",F100/F99,F101/F99)),"")</f>
        <v>0.86633165829145731</v>
      </c>
      <c r="G104" s="283">
        <f t="shared" ref="G104" si="273">IFERROR(IF(G100=0,"",IF(G101="",G100/G99,G101/G99)),"")</f>
        <v>0.74879518072289153</v>
      </c>
      <c r="H104" s="282">
        <f t="shared" ref="H104" si="274">IFERROR(IF(H100=0,"",IF(H101="",H100/H99,H101/H99)),"")</f>
        <v>1.329153605015674</v>
      </c>
      <c r="I104" s="283">
        <f t="shared" ref="I104" si="275">IFERROR(IF(I100=0,"",IF(I101="",I100/I99,I101/I99)),"")</f>
        <v>1.2277777777777779</v>
      </c>
      <c r="J104" s="284">
        <f t="shared" ref="J104" si="276">IFERROR(IF(J100=0,"",IF(J101="",J100/J99,J101/J99)),"")</f>
        <v>1.0201320132013201</v>
      </c>
      <c r="K104" s="283">
        <f t="shared" ref="K104" si="277">IFERROR(IF(K100=0,"",IF(K101="",K100/K99,K101/K99)),"")</f>
        <v>1.1664179104477612</v>
      </c>
      <c r="L104" s="283">
        <f t="shared" ref="L104" si="278">IFERROR(IF(L100=0,"",IF(L101="",L100/L99,L101/L99)),"")</f>
        <v>0.99285714285714288</v>
      </c>
      <c r="M104" s="283">
        <f t="shared" ref="M104" si="279">IFERROR(IF(M100=0,"",IF(M101="",M100/M99,M101/M99)),"")</f>
        <v>1.0725857007575756</v>
      </c>
      <c r="N104" s="282">
        <f t="shared" ref="N104" si="280">IFERROR(IF(N100=0,"",IF(N101="",N100/N99,N101/N99)),"")</f>
        <v>0.69232915647921756</v>
      </c>
      <c r="O104" s="283">
        <f t="shared" ref="O104" si="281">IFERROR(IF(O100=0,"",IF(O101="",O100/O99,O101/O99)),"")</f>
        <v>1.0112950892857142</v>
      </c>
      <c r="P104" s="284">
        <f t="shared" ref="P104" si="282">IFERROR(IF(P100=0,"",IF(P101="",P100/P99,P101/P99)),"")</f>
        <v>0.63205943080357141</v>
      </c>
      <c r="Q104" s="285"/>
      <c r="R104" s="502"/>
    </row>
    <row r="105" spans="1:23">
      <c r="A105" s="216"/>
      <c r="B105" s="709"/>
      <c r="C105" s="710"/>
      <c r="D105" s="226" t="s">
        <v>18</v>
      </c>
      <c r="E105" s="286">
        <f>E104</f>
        <v>1.4836538461538462</v>
      </c>
      <c r="F105" s="287">
        <f>IFERROR(IF(F101="",SUM($E100:F100)/SUM($E99:F99),SUM($E101:F101)/SUM($E99:F99)),"")</f>
        <v>1.1376056338028169</v>
      </c>
      <c r="G105" s="287">
        <f>IFERROR(IF(G101="",SUM($E100:G100)/SUM($E99:G99),SUM($E101:G101)/SUM($E99:G99)),"")</f>
        <v>1.0137236084452974</v>
      </c>
      <c r="H105" s="286">
        <f>IFERROR(IF(H101="",SUM($E100:H100)/SUM($E99:H99),SUM($E101:H101)/SUM($E99:H99)),"")</f>
        <v>1.0876561351947098</v>
      </c>
      <c r="I105" s="287">
        <f>IFERROR(IF(I101="",SUM($E100:I100)/SUM($E99:I99),SUM($E101:I101)/SUM($E99:I99)),"")</f>
        <v>1.1203380281690141</v>
      </c>
      <c r="J105" s="288">
        <f>IFERROR(IF(J101="",SUM($E100:J100)/SUM($E99:J99),SUM($E101:J101)/SUM($E99:J99)),"")</f>
        <v>1.1057266602502407</v>
      </c>
      <c r="K105" s="287">
        <f>IFERROR(IF(K101="",SUM($E100:K100)/SUM($E99:K99),SUM($E101:K101)/SUM($E99:K99)),"")</f>
        <v>1.1126598465473145</v>
      </c>
      <c r="L105" s="287">
        <f>IFERROR(IF(L101="",SUM($E100:L100)/SUM($E99:L99),SUM($E101:L101)/SUM($E99:L99)),"")</f>
        <v>0.86726684532924969</v>
      </c>
      <c r="M105" s="287">
        <f>IFERROR(IF(M101="",SUM($E100:M100)/SUM($E99:M99),SUM($E101:M101)/SUM($E99:M99)),"")</f>
        <v>0.88611391689847019</v>
      </c>
      <c r="N105" s="286">
        <f>IFERROR(IF(N101="",SUM($E100:N100)/SUM($E99:N99),SUM($E101:N101)/SUM($E99:N99)),"")</f>
        <v>0.86198668188736693</v>
      </c>
      <c r="O105" s="287">
        <f>IFERROR(IF(O101="",SUM($E100:O100)/SUM($E99:O99),SUM($E101:O101)/SUM($E99:O99)),"")</f>
        <v>0.87371356942496514</v>
      </c>
      <c r="P105" s="288">
        <f>IFERROR(IF(P101="",SUM($E100:P100)/SUM($E99:P99),SUM($E101:P101)/SUM($E99:P99)),"")</f>
        <v>0.84673598305507114</v>
      </c>
      <c r="Q105" s="269"/>
      <c r="R105" s="502"/>
    </row>
    <row r="106" spans="1:23">
      <c r="A106" s="216"/>
      <c r="B106" s="705" t="s">
        <v>252</v>
      </c>
      <c r="C106" s="706"/>
      <c r="D106" s="221" t="s">
        <v>235</v>
      </c>
      <c r="E106" s="270">
        <f>SUM(E69,E75,E81,E87,E93)</f>
        <v>3840</v>
      </c>
      <c r="F106" s="271">
        <f t="shared" ref="F106:P106" si="283">SUM(F69,F75,F81,F87,F93)</f>
        <v>9530</v>
      </c>
      <c r="G106" s="271">
        <f t="shared" si="283"/>
        <v>4610</v>
      </c>
      <c r="H106" s="270">
        <f t="shared" si="283"/>
        <v>5970</v>
      </c>
      <c r="I106" s="271">
        <f t="shared" si="283"/>
        <v>5890</v>
      </c>
      <c r="J106" s="272">
        <f t="shared" si="283"/>
        <v>7150</v>
      </c>
      <c r="K106" s="271">
        <f t="shared" si="283"/>
        <v>6230</v>
      </c>
      <c r="L106" s="271">
        <f t="shared" si="283"/>
        <v>6110</v>
      </c>
      <c r="M106" s="271">
        <f t="shared" si="283"/>
        <v>6260</v>
      </c>
      <c r="N106" s="270">
        <f t="shared" si="283"/>
        <v>19530</v>
      </c>
      <c r="O106" s="271">
        <f t="shared" si="283"/>
        <v>7800</v>
      </c>
      <c r="P106" s="272">
        <f t="shared" si="283"/>
        <v>16610</v>
      </c>
      <c r="Q106" s="273">
        <f>SUM(E106:P106)</f>
        <v>99530</v>
      </c>
      <c r="R106" s="502"/>
    </row>
    <row r="107" spans="1:23">
      <c r="A107" s="216"/>
      <c r="B107" s="707"/>
      <c r="C107" s="708"/>
      <c r="D107" s="223" t="s">
        <v>249</v>
      </c>
      <c r="E107" s="274">
        <f ca="1">SUM(E70,E76,E82,E88,E94)</f>
        <v>3888.9464930399986</v>
      </c>
      <c r="F107" s="275">
        <f t="shared" ref="F107:P107" ca="1" si="284">SUM(F70,F76,F82,F88,F94)</f>
        <v>5273.2141157100023</v>
      </c>
      <c r="G107" s="275">
        <f t="shared" ca="1" si="284"/>
        <v>3746.3221271999996</v>
      </c>
      <c r="H107" s="274">
        <f t="shared" ca="1" si="284"/>
        <v>5447.5558773199991</v>
      </c>
      <c r="I107" s="275">
        <f t="shared" ca="1" si="284"/>
        <v>6477.4879062</v>
      </c>
      <c r="J107" s="276">
        <f t="shared" ca="1" si="284"/>
        <v>5514.1830832000005</v>
      </c>
      <c r="K107" s="275">
        <f t="shared" ca="1" si="284"/>
        <v>8948.7635814000005</v>
      </c>
      <c r="L107" s="275">
        <f t="shared" ca="1" si="284"/>
        <v>4178.2336766999997</v>
      </c>
      <c r="M107" s="275">
        <f t="shared" ca="1" si="284"/>
        <v>6222.1621186999982</v>
      </c>
      <c r="N107" s="274">
        <f t="shared" ca="1" si="284"/>
        <v>11876.517009495275</v>
      </c>
      <c r="O107" s="275">
        <f t="shared" ca="1" si="284"/>
        <v>6770.5170094952755</v>
      </c>
      <c r="P107" s="276">
        <f t="shared" ca="1" si="284"/>
        <v>9504.4295390044481</v>
      </c>
      <c r="Q107" s="277">
        <f ca="1">SUM(E107:P107)</f>
        <v>77848.332537465001</v>
      </c>
      <c r="R107" s="502"/>
    </row>
    <row r="108" spans="1:23">
      <c r="A108" s="216"/>
      <c r="B108" s="707"/>
      <c r="C108" s="708"/>
      <c r="D108" s="228" t="s">
        <v>250</v>
      </c>
      <c r="E108" s="278">
        <v>4256</v>
      </c>
      <c r="F108" s="279">
        <v>7116</v>
      </c>
      <c r="G108" s="279">
        <v>4625</v>
      </c>
      <c r="H108" s="278">
        <v>6533</v>
      </c>
      <c r="I108" s="279">
        <v>7746</v>
      </c>
      <c r="J108" s="280">
        <v>6738</v>
      </c>
      <c r="K108" s="279">
        <v>9849</v>
      </c>
      <c r="L108" s="279"/>
      <c r="M108" s="279"/>
      <c r="N108" s="278"/>
      <c r="O108" s="279"/>
      <c r="P108" s="280"/>
      <c r="Q108" s="289">
        <f>SUM(E108:P108)</f>
        <v>46863</v>
      </c>
      <c r="R108" s="502"/>
    </row>
    <row r="109" spans="1:23">
      <c r="A109" s="216"/>
      <c r="B109" s="707"/>
      <c r="C109" s="708"/>
      <c r="D109" s="622" t="s">
        <v>579</v>
      </c>
      <c r="E109" s="623">
        <f>IFERROR(E106/E40,"")</f>
        <v>0.15236079883613279</v>
      </c>
      <c r="F109" s="624">
        <f t="shared" ref="F109:Q109" si="285">IFERROR(F106/F40,"")</f>
        <v>0.25262878854820181</v>
      </c>
      <c r="G109" s="624">
        <f t="shared" si="285"/>
        <v>0.14679970279163571</v>
      </c>
      <c r="H109" s="623">
        <f t="shared" si="285"/>
        <v>0.16540450683413371</v>
      </c>
      <c r="I109" s="624">
        <f t="shared" si="285"/>
        <v>0.17155339805825243</v>
      </c>
      <c r="J109" s="625">
        <f t="shared" si="285"/>
        <v>0.15559263020455533</v>
      </c>
      <c r="K109" s="624">
        <f t="shared" si="285"/>
        <v>0.17099725526075021</v>
      </c>
      <c r="L109" s="624">
        <f t="shared" si="285"/>
        <v>0.15649278579356271</v>
      </c>
      <c r="M109" s="624">
        <f t="shared" si="285"/>
        <v>0.14429504417979253</v>
      </c>
      <c r="N109" s="623">
        <f t="shared" si="285"/>
        <v>0.3805286744170942</v>
      </c>
      <c r="O109" s="624">
        <f t="shared" si="285"/>
        <v>0.1740553406724189</v>
      </c>
      <c r="P109" s="625">
        <f t="shared" si="285"/>
        <v>0.20374534897984214</v>
      </c>
      <c r="Q109" s="626">
        <f t="shared" si="285"/>
        <v>0.19622262090176054</v>
      </c>
      <c r="R109" s="502"/>
    </row>
    <row r="110" spans="1:23">
      <c r="A110" s="216"/>
      <c r="B110" s="707"/>
      <c r="C110" s="708"/>
      <c r="D110" s="617" t="s">
        <v>578</v>
      </c>
      <c r="E110" s="618">
        <f ca="1">IFERROR(E107/E41,"")</f>
        <v>0.1471805429630974</v>
      </c>
      <c r="F110" s="620">
        <f t="shared" ref="F110:Q110" ca="1" si="286">IFERROR(F107/F41,"")</f>
        <v>0.16846729354589821</v>
      </c>
      <c r="G110" s="620">
        <f t="shared" ca="1" si="286"/>
        <v>0.16797488836306274</v>
      </c>
      <c r="H110" s="618">
        <f t="shared" ca="1" si="286"/>
        <v>0.15397453860564958</v>
      </c>
      <c r="I110" s="620">
        <f t="shared" ca="1" si="286"/>
        <v>0.16883059560522776</v>
      </c>
      <c r="J110" s="621">
        <f t="shared" ca="1" si="286"/>
        <v>0.18364191621839598</v>
      </c>
      <c r="K110" s="620">
        <f t="shared" ca="1" si="286"/>
        <v>0.17386274875471389</v>
      </c>
      <c r="L110" s="620">
        <f t="shared" ca="1" si="286"/>
        <v>0.21431745091945725</v>
      </c>
      <c r="M110" s="620">
        <f t="shared" ca="1" si="286"/>
        <v>0.1967188330829108</v>
      </c>
      <c r="N110" s="618">
        <f t="shared" ca="1" si="286"/>
        <v>0.32644757046167716</v>
      </c>
      <c r="O110" s="620">
        <f t="shared" ca="1" si="286"/>
        <v>0.1708946029203971</v>
      </c>
      <c r="P110" s="621">
        <f t="shared" ca="1" si="286"/>
        <v>0.16354878138648157</v>
      </c>
      <c r="Q110" s="619">
        <f t="shared" ca="1" si="286"/>
        <v>0.18512899653368367</v>
      </c>
      <c r="R110" s="502"/>
    </row>
    <row r="111" spans="1:23">
      <c r="A111" s="216"/>
      <c r="B111" s="707"/>
      <c r="C111" s="708"/>
      <c r="D111" s="227" t="s">
        <v>17</v>
      </c>
      <c r="E111" s="282">
        <f ca="1">IFERROR(IF(E107=0,"",IF(E108="",E107/E106,E108/E106)),"")</f>
        <v>1.1083333333333334</v>
      </c>
      <c r="F111" s="283">
        <f t="shared" ref="F111" ca="1" si="287">IFERROR(IF(F107=0,"",IF(F108="",F107/F106,F108/F106)),"")</f>
        <v>0.74669464847848899</v>
      </c>
      <c r="G111" s="283">
        <f t="shared" ref="G111" ca="1" si="288">IFERROR(IF(G107=0,"",IF(G108="",G107/G106,G108/G106)),"")</f>
        <v>1.0032537960954446</v>
      </c>
      <c r="H111" s="282">
        <f t="shared" ref="H111" ca="1" si="289">IFERROR(IF(H107=0,"",IF(H108="",H107/H106,H108/H106)),"")</f>
        <v>1.0943048576214405</v>
      </c>
      <c r="I111" s="283">
        <f t="shared" ref="I111" ca="1" si="290">IFERROR(IF(I107=0,"",IF(I108="",I107/I106,I108/I106)),"")</f>
        <v>1.3151103565365025</v>
      </c>
      <c r="J111" s="284">
        <f t="shared" ref="J111" ca="1" si="291">IFERROR(IF(J107=0,"",IF(J108="",J107/J106,J108/J106)),"")</f>
        <v>0.94237762237762235</v>
      </c>
      <c r="K111" s="283">
        <f t="shared" ref="K111" ca="1" si="292">IFERROR(IF(K107=0,"",IF(K108="",K107/K106,K108/K106)),"")</f>
        <v>1.5808988764044944</v>
      </c>
      <c r="L111" s="283">
        <f t="shared" ref="L111" ca="1" si="293">IFERROR(IF(L107=0,"",IF(L108="",L107/L106,L108/L106)),"")</f>
        <v>0.68383529896890338</v>
      </c>
      <c r="M111" s="283">
        <f t="shared" ref="M111" ca="1" si="294">IFERROR(IF(M107=0,"",IF(M108="",M107/M106,M108/M106)),"")</f>
        <v>0.99395561001597421</v>
      </c>
      <c r="N111" s="282">
        <f t="shared" ref="N111" ca="1" si="295">IFERROR(IF(N107=0,"",IF(N108="",N107/N106,N108/N106)),"")</f>
        <v>0.60811659034794041</v>
      </c>
      <c r="O111" s="283">
        <f t="shared" ref="O111" ca="1" si="296">IFERROR(IF(O107=0,"",IF(O108="",O107/O106,O108/O106)),"")</f>
        <v>0.86801500121734299</v>
      </c>
      <c r="P111" s="284">
        <f t="shared" ref="P111" ca="1" si="297">IFERROR(IF(P107=0,"",IF(P108="",P107/P106,P108/P106)),"")</f>
        <v>0.57221129072874466</v>
      </c>
      <c r="Q111" s="285"/>
      <c r="R111" s="502"/>
    </row>
    <row r="112" spans="1:23">
      <c r="A112" s="216"/>
      <c r="B112" s="709"/>
      <c r="C112" s="710"/>
      <c r="D112" s="226" t="s">
        <v>18</v>
      </c>
      <c r="E112" s="286">
        <f ca="1">E111</f>
        <v>1.1083333333333334</v>
      </c>
      <c r="F112" s="287">
        <f>IFERROR(IF(F108="",SUM($E107:F107)/SUM($E106:F106),SUM($E108:F108)/SUM($E106:F106)),"")</f>
        <v>0.85056095736724013</v>
      </c>
      <c r="G112" s="287">
        <f>IFERROR(IF(G108="",SUM($E107:G107)/SUM($E106:G106),SUM($E108:G108)/SUM($E106:G106)),"")</f>
        <v>0.88971078976640716</v>
      </c>
      <c r="H112" s="286">
        <f>IFERROR(IF(H108="",SUM($E107:H107)/SUM($E106:H106),SUM($E108:H108)/SUM($E106:H106)),"")</f>
        <v>0.94070981210855953</v>
      </c>
      <c r="I112" s="287">
        <f>IFERROR(IF(I108="",SUM($E107:I107)/SUM($E106:I106),SUM($E108:I108)/SUM($E106:I106)),"")</f>
        <v>1.0146112600536192</v>
      </c>
      <c r="J112" s="288">
        <f>IFERROR(IF(J108="",SUM($E107:J107)/SUM($E106:J106),SUM($E108:J108)/SUM($E106:J106)),"")</f>
        <v>1.0006488240064881</v>
      </c>
      <c r="K112" s="287">
        <f>IFERROR(IF(K108="",SUM($E107:K107)/SUM($E106:K106),SUM($E108:K108)/SUM($E106:K106)),"")</f>
        <v>1.0842896807033782</v>
      </c>
      <c r="L112" s="287">
        <f ca="1">IFERROR(IF(L108="",SUM($E107:L107)/SUM($E106:L106),SUM($E108:L108)/SUM($E106:L106)),"")</f>
        <v>0.88130360552949538</v>
      </c>
      <c r="M112" s="287">
        <f ca="1">IFERROR(IF(M108="",SUM($E107:M107)/SUM($E106:M106),SUM($E108:M108)/SUM($E106:M106)),"")</f>
        <v>0.89398936822216235</v>
      </c>
      <c r="N112" s="286">
        <f ca="1">IFERROR(IF(N108="",SUM($E107:N107)/SUM($E106:N106),SUM($E108:N108)/SUM($E106:N106)),"")</f>
        <v>0.81966701263265818</v>
      </c>
      <c r="O112" s="287">
        <f ca="1">IFERROR(IF(O108="",SUM($E107:O107)/SUM($E106:O106),SUM($E108:O108)/SUM($E106:O106)),"")</f>
        <v>0.82421494209431445</v>
      </c>
      <c r="P112" s="288">
        <f ca="1">IFERROR(IF(P108="",SUM($E107:P107)/SUM($E106:P106),SUM($E108:P108)/SUM($E106:P106)),"")</f>
        <v>0.78215947490671156</v>
      </c>
      <c r="Q112" s="269"/>
      <c r="R112" s="502"/>
    </row>
    <row r="113" spans="1:19">
      <c r="A113" s="216"/>
      <c r="B113" s="705" t="s">
        <v>253</v>
      </c>
      <c r="C113" s="706"/>
      <c r="D113" s="221" t="s">
        <v>235</v>
      </c>
      <c r="E113" s="290">
        <f>SUM(E99,E106)</f>
        <v>6960</v>
      </c>
      <c r="F113" s="291">
        <f t="shared" ref="F113:P113" si="298">SUM(F99,F106)</f>
        <v>13510</v>
      </c>
      <c r="G113" s="291">
        <f t="shared" si="298"/>
        <v>7930</v>
      </c>
      <c r="H113" s="290">
        <f t="shared" si="298"/>
        <v>9160</v>
      </c>
      <c r="I113" s="291">
        <f t="shared" si="298"/>
        <v>10030</v>
      </c>
      <c r="J113" s="292">
        <f t="shared" si="298"/>
        <v>10180</v>
      </c>
      <c r="K113" s="291">
        <f t="shared" si="298"/>
        <v>8910</v>
      </c>
      <c r="L113" s="291">
        <f t="shared" si="298"/>
        <v>8770</v>
      </c>
      <c r="M113" s="291">
        <f t="shared" si="298"/>
        <v>8900</v>
      </c>
      <c r="N113" s="290">
        <f t="shared" si="298"/>
        <v>23620</v>
      </c>
      <c r="O113" s="291">
        <f t="shared" si="298"/>
        <v>10600</v>
      </c>
      <c r="P113" s="292">
        <f t="shared" si="298"/>
        <v>21090</v>
      </c>
      <c r="Q113" s="293">
        <f>SUM(E113:P113)</f>
        <v>139660</v>
      </c>
      <c r="R113" s="502"/>
    </row>
    <row r="114" spans="1:19">
      <c r="A114" s="216"/>
      <c r="B114" s="707"/>
      <c r="C114" s="708"/>
      <c r="D114" s="223" t="s">
        <v>249</v>
      </c>
      <c r="E114" s="274">
        <f ca="1">SUM(E100,E107)</f>
        <v>7346.946493039999</v>
      </c>
      <c r="F114" s="275">
        <f t="shared" ref="F114:P114" ca="1" si="299">SUM(F100,F107)</f>
        <v>7967.2241157100025</v>
      </c>
      <c r="G114" s="275">
        <f t="shared" ca="1" si="299"/>
        <v>5724.3221271999992</v>
      </c>
      <c r="H114" s="274">
        <f t="shared" ca="1" si="299"/>
        <v>8748.5558773199991</v>
      </c>
      <c r="I114" s="275">
        <f t="shared" ca="1" si="299"/>
        <v>10270.4879062</v>
      </c>
      <c r="J114" s="276">
        <f t="shared" ca="1" si="299"/>
        <v>7879.1830832000005</v>
      </c>
      <c r="K114" s="275">
        <f t="shared" ca="1" si="299"/>
        <v>11371.7635814</v>
      </c>
      <c r="L114" s="275">
        <f t="shared" ca="1" si="299"/>
        <v>6819.2336766999997</v>
      </c>
      <c r="M114" s="275">
        <f t="shared" ca="1" si="299"/>
        <v>9053.7883686999976</v>
      </c>
      <c r="N114" s="274">
        <f t="shared" ca="1" si="299"/>
        <v>14708.143259495275</v>
      </c>
      <c r="O114" s="275">
        <f t="shared" ca="1" si="299"/>
        <v>9602.1432594952748</v>
      </c>
      <c r="P114" s="276">
        <f t="shared" ca="1" si="299"/>
        <v>12336.055789004447</v>
      </c>
      <c r="Q114" s="277">
        <f ca="1">SUM(E114:P114)</f>
        <v>111827.847537465</v>
      </c>
      <c r="R114" s="502"/>
    </row>
    <row r="115" spans="1:19">
      <c r="A115" s="216"/>
      <c r="B115" s="707"/>
      <c r="C115" s="708"/>
      <c r="D115" s="228" t="s">
        <v>250</v>
      </c>
      <c r="E115" s="278">
        <f>IF(OR(E101="",E108=""),"",SUM(E101,E108))</f>
        <v>8885</v>
      </c>
      <c r="F115" s="279">
        <f t="shared" ref="F115:K115" si="300">IF(OR(F101="",F108=""),"",SUM(F101,F108))</f>
        <v>10564</v>
      </c>
      <c r="G115" s="279">
        <f t="shared" si="300"/>
        <v>7111</v>
      </c>
      <c r="H115" s="278">
        <f t="shared" si="300"/>
        <v>10773</v>
      </c>
      <c r="I115" s="279">
        <f t="shared" si="300"/>
        <v>12829</v>
      </c>
      <c r="J115" s="280">
        <f t="shared" si="300"/>
        <v>9829</v>
      </c>
      <c r="K115" s="279">
        <f t="shared" si="300"/>
        <v>12975</v>
      </c>
      <c r="L115" s="279"/>
      <c r="M115" s="279"/>
      <c r="N115" s="278"/>
      <c r="O115" s="279"/>
      <c r="P115" s="280"/>
      <c r="Q115" s="289">
        <f>SUM(E115:P115)</f>
        <v>72966</v>
      </c>
      <c r="R115" s="502"/>
      <c r="S115" s="351">
        <f ca="1">Q115/Q114</f>
        <v>0.65248506169766562</v>
      </c>
    </row>
    <row r="116" spans="1:19">
      <c r="A116" s="216"/>
      <c r="B116" s="707"/>
      <c r="C116" s="708"/>
      <c r="D116" s="622" t="s">
        <v>579</v>
      </c>
      <c r="E116" s="623">
        <f>IFERROR(E113/E45,"")</f>
        <v>0.18849869098131267</v>
      </c>
      <c r="F116" s="624">
        <f t="shared" ref="F116:Q116" si="301">IFERROR(F113/F45,"")</f>
        <v>0.25532316996346227</v>
      </c>
      <c r="G116" s="624">
        <f t="shared" si="301"/>
        <v>0.18283123270826931</v>
      </c>
      <c r="H116" s="623">
        <f t="shared" si="301"/>
        <v>0.18677360157683681</v>
      </c>
      <c r="I116" s="624">
        <f t="shared" si="301"/>
        <v>0.19081742659648676</v>
      </c>
      <c r="J116" s="625">
        <f t="shared" si="301"/>
        <v>0.17279619780468483</v>
      </c>
      <c r="K116" s="624">
        <f t="shared" si="301"/>
        <v>0.18756578485720299</v>
      </c>
      <c r="L116" s="624">
        <f t="shared" si="301"/>
        <v>0.17081088099720831</v>
      </c>
      <c r="M116" s="624">
        <f t="shared" si="301"/>
        <v>0.16986894006871103</v>
      </c>
      <c r="N116" s="623">
        <f t="shared" si="301"/>
        <v>0.34146106399383186</v>
      </c>
      <c r="O116" s="624">
        <f t="shared" si="301"/>
        <v>0.18703681919774143</v>
      </c>
      <c r="P116" s="625">
        <f t="shared" si="301"/>
        <v>0.21874567832941499</v>
      </c>
      <c r="Q116" s="626">
        <f t="shared" si="301"/>
        <v>0.20931313040480795</v>
      </c>
      <c r="R116" s="502"/>
    </row>
    <row r="117" spans="1:19">
      <c r="A117" s="216"/>
      <c r="B117" s="707"/>
      <c r="C117" s="708"/>
      <c r="D117" s="617" t="s">
        <v>578</v>
      </c>
      <c r="E117" s="618">
        <f ca="1">IFERROR(E114/E46,"")</f>
        <v>0.17214443482066855</v>
      </c>
      <c r="F117" s="620">
        <f t="shared" ref="F117:Q117" ca="1" si="302">IFERROR(F114/F46,"")</f>
        <v>0.19077406766810664</v>
      </c>
      <c r="G117" s="620">
        <f t="shared" ca="1" si="302"/>
        <v>0.18490087317548992</v>
      </c>
      <c r="H117" s="618">
        <f t="shared" ca="1" si="302"/>
        <v>0.17903305933293306</v>
      </c>
      <c r="I117" s="620">
        <f t="shared" ca="1" si="302"/>
        <v>0.18247683774175741</v>
      </c>
      <c r="J117" s="621">
        <f t="shared" ca="1" si="302"/>
        <v>0.1968770939638286</v>
      </c>
      <c r="K117" s="620">
        <f t="shared" ca="1" si="302"/>
        <v>0.18575159102856439</v>
      </c>
      <c r="L117" s="620">
        <f t="shared" ca="1" si="302"/>
        <v>0.21049267679597936</v>
      </c>
      <c r="M117" s="620">
        <f t="shared" ca="1" si="302"/>
        <v>0.20549978594874038</v>
      </c>
      <c r="N117" s="618">
        <f t="shared" ca="1" si="302"/>
        <v>0.30134220312056154</v>
      </c>
      <c r="O117" s="620">
        <f t="shared" ca="1" si="302"/>
        <v>0.18449419927675523</v>
      </c>
      <c r="P117" s="621">
        <f t="shared" ca="1" si="302"/>
        <v>0.17487678021539627</v>
      </c>
      <c r="Q117" s="619">
        <f t="shared" ca="1" si="302"/>
        <v>0.19631290490358899</v>
      </c>
      <c r="R117" s="502"/>
    </row>
    <row r="118" spans="1:19">
      <c r="A118" s="216"/>
      <c r="B118" s="707"/>
      <c r="C118" s="708"/>
      <c r="D118" s="227" t="s">
        <v>17</v>
      </c>
      <c r="E118" s="282">
        <f ca="1">IFERROR(IF(E114=0,"",IF(E115="",E114/E113,E115/E113)),"")</f>
        <v>1.2765804597701149</v>
      </c>
      <c r="F118" s="283">
        <f t="shared" ref="F118" ca="1" si="303">IFERROR(IF(F114=0,"",IF(F115="",F114/F113,F115/F113)),"")</f>
        <v>0.78193930421909696</v>
      </c>
      <c r="G118" s="283">
        <f t="shared" ref="G118" ca="1" si="304">IFERROR(IF(G114=0,"",IF(G115="",G114/G113,G115/G113)),"")</f>
        <v>0.89672131147540979</v>
      </c>
      <c r="H118" s="282">
        <f t="shared" ref="H118" ca="1" si="305">IFERROR(IF(H114=0,"",IF(H115="",H114/H113,H115/H113)),"")</f>
        <v>1.1760917030567686</v>
      </c>
      <c r="I118" s="283">
        <f t="shared" ref="I118" ca="1" si="306">IFERROR(IF(I114=0,"",IF(I115="",I114/I113,I115/I113)),"")</f>
        <v>1.279062811565304</v>
      </c>
      <c r="J118" s="284">
        <f t="shared" ref="J118" ca="1" si="307">IFERROR(IF(J114=0,"",IF(J115="",J114/J113,J115/J113)),"")</f>
        <v>0.96552062868369348</v>
      </c>
      <c r="K118" s="283">
        <f t="shared" ref="K118" ca="1" si="308">IFERROR(IF(K114=0,"",IF(K115="",K114/K113,K115/K113)),"")</f>
        <v>1.4562289562289563</v>
      </c>
      <c r="L118" s="283">
        <f t="shared" ref="L118" ca="1" si="309">IFERROR(IF(L114=0,"",IF(L115="",L114/L113,L115/L113)),"")</f>
        <v>0.77756370315849488</v>
      </c>
      <c r="M118" s="283">
        <f t="shared" ref="M118" ca="1" si="310">IFERROR(IF(M114=0,"",IF(M115="",M114/M113,M115/M113)),"")</f>
        <v>1.0172795919887638</v>
      </c>
      <c r="N118" s="282">
        <f t="shared" ref="N118" ca="1" si="311">IFERROR(IF(N114=0,"",IF(N115="",N114/N113,N115/N113)),"")</f>
        <v>0.62269869853917337</v>
      </c>
      <c r="O118" s="283">
        <f t="shared" ref="O118" ca="1" si="312">IFERROR(IF(O114=0,"",IF(O115="",O114/O113,O115/O113)),"")</f>
        <v>0.90586257165049766</v>
      </c>
      <c r="P118" s="284">
        <f t="shared" ref="P118" ca="1" si="313">IFERROR(IF(P114=0,"",IF(P115="",P114/P113,P115/P113)),"")</f>
        <v>0.58492440915146737</v>
      </c>
      <c r="Q118" s="285"/>
      <c r="R118" s="502"/>
    </row>
    <row r="119" spans="1:19">
      <c r="A119" s="218"/>
      <c r="B119" s="709"/>
      <c r="C119" s="710"/>
      <c r="D119" s="226" t="s">
        <v>18</v>
      </c>
      <c r="E119" s="286">
        <f ca="1">E118</f>
        <v>1.2765804597701149</v>
      </c>
      <c r="F119" s="287">
        <f>IFERROR(IF(F115="",SUM($E114:F114)/SUM($E113:F113),SUM($E115:F115)/SUM($E113:F113)),"")</f>
        <v>0.95012212994626277</v>
      </c>
      <c r="G119" s="287">
        <f>IFERROR(IF(G115="",SUM($E114:G114)/SUM($E113:G113),SUM($E115:G115)/SUM($E113:G113)),"")</f>
        <v>0.93521126760563378</v>
      </c>
      <c r="H119" s="286">
        <f>IFERROR(IF(H115="",SUM($E114:H114)/SUM($E113:H113),SUM($E115:H115)/SUM($E113:H113)),"")</f>
        <v>0.99395633652822146</v>
      </c>
      <c r="I119" s="287">
        <f>IFERROR(IF(I115="",SUM($E114:I114)/SUM($E113:I113),SUM($E115:I115)/SUM($E113:I113)),"")</f>
        <v>1.0540449674301324</v>
      </c>
      <c r="J119" s="288">
        <f>IFERROR(IF(J115="",SUM($E114:J114)/SUM($E113:J113),SUM($E115:J115)/SUM($E113:J113)),"")</f>
        <v>1.0384455599792279</v>
      </c>
      <c r="K119" s="287">
        <f>IFERROR(IF(K115="",SUM($E114:K114)/SUM($E113:K113),SUM($E115:K115)/SUM($E113:K113)),"")</f>
        <v>1.0942711457708458</v>
      </c>
      <c r="L119" s="287">
        <f ca="1">IFERROR(IF(L115="",SUM($E114:L114)/SUM($E113:L113),SUM($E115:L115)/SUM($E113:L113)),"")</f>
        <v>0.87644422612021211</v>
      </c>
      <c r="M119" s="287">
        <f ca="1">IFERROR(IF(M115="",SUM($E114:M114)/SUM($E113:M113),SUM($E115:M115)/SUM($E113:M113)),"")</f>
        <v>0.89130415209804381</v>
      </c>
      <c r="N119" s="286">
        <f ca="1">IFERROR(IF(N115="",SUM($E114:N114)/SUM($E113:N113),SUM($E115:N115)/SUM($E113:N113)),"")</f>
        <v>0.83254282197800578</v>
      </c>
      <c r="O119" s="287">
        <f ca="1">IFERROR(IF(O115="",SUM($E114:O114)/SUM($E113:O113),SUM($E115:O115)/SUM($E113:O113)),"")</f>
        <v>0.83909750989677456</v>
      </c>
      <c r="P119" s="288">
        <f ca="1">IFERROR(IF(P115="",SUM($E114:P114)/SUM($E113:P113),SUM($E115:P115)/SUM($E113:P113)),"")</f>
        <v>0.80071493296194329</v>
      </c>
      <c r="Q119" s="269"/>
      <c r="R119" s="502"/>
    </row>
  </sheetData>
  <mergeCells count="10">
    <mergeCell ref="B99:C105"/>
    <mergeCell ref="B106:C112"/>
    <mergeCell ref="B113:C119"/>
    <mergeCell ref="B15:B34"/>
    <mergeCell ref="B3:B14"/>
    <mergeCell ref="B51:B68"/>
    <mergeCell ref="B69:B98"/>
    <mergeCell ref="B45:C49"/>
    <mergeCell ref="B40:C44"/>
    <mergeCell ref="B35:C39"/>
  </mergeCells>
  <phoneticPr fontId="2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8EDD1-39D9-47AB-AD0B-E8B62FFE4356}">
  <sheetPr codeName="Sheet2">
    <tabColor theme="6" tint="0.79998168889431442"/>
  </sheetPr>
  <dimension ref="A1:U67"/>
  <sheetViews>
    <sheetView topLeftCell="D1" zoomScale="70" zoomScaleNormal="70" workbookViewId="0">
      <selection activeCell="M18" sqref="M18"/>
    </sheetView>
  </sheetViews>
  <sheetFormatPr defaultRowHeight="18"/>
  <cols>
    <col min="2" max="3" width="9" style="1"/>
    <col min="4" max="4" width="29.25" style="1" bestFit="1" customWidth="1"/>
    <col min="5" max="5" width="11" style="1" bestFit="1" customWidth="1"/>
    <col min="6" max="17" width="13.25" style="1" customWidth="1"/>
    <col min="18" max="21" width="13.25" style="29" customWidth="1"/>
  </cols>
  <sheetData>
    <row r="1" spans="1:21" ht="29">
      <c r="A1" s="64" t="s">
        <v>117</v>
      </c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6"/>
    </row>
    <row r="2" spans="1:21" ht="26.5">
      <c r="A2" s="229" t="s">
        <v>96</v>
      </c>
      <c r="B2" s="303" t="s">
        <v>48</v>
      </c>
      <c r="C2" s="303" t="s">
        <v>47</v>
      </c>
      <c r="D2" s="303" t="s">
        <v>98</v>
      </c>
      <c r="E2" s="303" t="s">
        <v>99</v>
      </c>
      <c r="F2" s="313">
        <v>45809</v>
      </c>
      <c r="G2" s="314">
        <v>45839</v>
      </c>
      <c r="H2" s="314">
        <v>45870</v>
      </c>
      <c r="I2" s="314">
        <v>45901</v>
      </c>
      <c r="J2" s="314">
        <v>45931</v>
      </c>
      <c r="K2" s="314">
        <v>45962</v>
      </c>
      <c r="L2" s="314">
        <v>45992</v>
      </c>
      <c r="M2" s="314">
        <v>46023</v>
      </c>
      <c r="N2" s="314">
        <v>46054</v>
      </c>
      <c r="O2" s="314">
        <v>46082</v>
      </c>
      <c r="P2" s="314">
        <v>46113</v>
      </c>
      <c r="Q2" s="315">
        <v>46143</v>
      </c>
      <c r="R2" s="109" t="s">
        <v>88</v>
      </c>
      <c r="S2" s="604"/>
      <c r="T2" s="110" t="s">
        <v>93</v>
      </c>
      <c r="U2" s="110" t="s">
        <v>94</v>
      </c>
    </row>
    <row r="3" spans="1:21">
      <c r="A3" s="155"/>
      <c r="B3" s="53" t="s">
        <v>55</v>
      </c>
      <c r="C3" s="48" t="s">
        <v>49</v>
      </c>
      <c r="D3" s="48" t="s">
        <v>57</v>
      </c>
      <c r="E3" s="48" t="s">
        <v>59</v>
      </c>
      <c r="F3" s="316">
        <f>松岡!E7</f>
        <v>560</v>
      </c>
      <c r="G3" s="317">
        <f>松岡!F7</f>
        <v>1050</v>
      </c>
      <c r="H3" s="317">
        <f>松岡!G7</f>
        <v>720</v>
      </c>
      <c r="I3" s="317">
        <f>松岡!H7</f>
        <v>580</v>
      </c>
      <c r="J3" s="317">
        <f>松岡!I7</f>
        <v>750</v>
      </c>
      <c r="K3" s="317">
        <f>松岡!J7</f>
        <v>160</v>
      </c>
      <c r="L3" s="317">
        <f>松岡!K7</f>
        <v>860</v>
      </c>
      <c r="M3" s="317">
        <f>松岡!L7</f>
        <v>1680</v>
      </c>
      <c r="N3" s="317">
        <f>松岡!M7</f>
        <v>420</v>
      </c>
      <c r="O3" s="317">
        <f>松岡!N7</f>
        <v>1240</v>
      </c>
      <c r="P3" s="317">
        <f>松岡!O7</f>
        <v>1400</v>
      </c>
      <c r="Q3" s="318">
        <f>松岡!P7</f>
        <v>1430</v>
      </c>
      <c r="R3" s="294">
        <f>SUM(F3:Q3)</f>
        <v>10850</v>
      </c>
      <c r="S3" s="602"/>
      <c r="T3" s="51">
        <f>SUM(R6,R10,R14,R18,R22,R26,R30)</f>
        <v>617100</v>
      </c>
      <c r="U3" s="51">
        <f>R34</f>
        <v>50130</v>
      </c>
    </row>
    <row r="4" spans="1:21">
      <c r="A4" s="155"/>
      <c r="B4" s="54"/>
      <c r="D4" s="1" t="s">
        <v>79</v>
      </c>
      <c r="E4" s="1" t="s">
        <v>59</v>
      </c>
      <c r="F4" s="319">
        <f>松岡!E17</f>
        <v>610</v>
      </c>
      <c r="G4" s="2">
        <f>松岡!F17</f>
        <v>1050</v>
      </c>
      <c r="H4" s="2">
        <f>松岡!G17</f>
        <v>750</v>
      </c>
      <c r="I4" s="2">
        <f>松岡!H17</f>
        <v>460</v>
      </c>
      <c r="J4" s="2">
        <f>松岡!I17</f>
        <v>880</v>
      </c>
      <c r="K4" s="2">
        <f>松岡!J17</f>
        <v>530</v>
      </c>
      <c r="L4" s="2">
        <f>松岡!K17</f>
        <v>180</v>
      </c>
      <c r="M4" s="2">
        <f>松岡!L17</f>
        <v>490</v>
      </c>
      <c r="N4" s="2">
        <f>松岡!M17</f>
        <v>290</v>
      </c>
      <c r="O4" s="2">
        <f>松岡!N17</f>
        <v>660</v>
      </c>
      <c r="P4" s="2">
        <f>松岡!O17</f>
        <v>720</v>
      </c>
      <c r="Q4" s="320">
        <f>松岡!P17</f>
        <v>590</v>
      </c>
      <c r="R4" s="295">
        <f t="shared" ref="R4:R29" si="0">SUM(F4:Q4)</f>
        <v>7210</v>
      </c>
      <c r="S4" s="605"/>
    </row>
    <row r="5" spans="1:21">
      <c r="A5" s="155"/>
      <c r="B5" s="54"/>
      <c r="D5" s="1" t="s">
        <v>61</v>
      </c>
      <c r="E5" s="1" t="s">
        <v>60</v>
      </c>
      <c r="F5" s="319">
        <f>松岡!E27</f>
        <v>1000</v>
      </c>
      <c r="G5" s="2">
        <f>松岡!F27</f>
        <v>1000</v>
      </c>
      <c r="H5" s="2">
        <f>松岡!G27</f>
        <v>1000</v>
      </c>
      <c r="I5" s="2">
        <f>松岡!H27</f>
        <v>710</v>
      </c>
      <c r="J5" s="2">
        <f>松岡!I27</f>
        <v>4030</v>
      </c>
      <c r="K5" s="2">
        <f>松岡!J27</f>
        <v>2990</v>
      </c>
      <c r="L5" s="2">
        <f>松岡!K27</f>
        <v>2640</v>
      </c>
      <c r="M5" s="2">
        <f>松岡!L27</f>
        <v>2200</v>
      </c>
      <c r="N5" s="2">
        <f>松岡!M27</f>
        <v>1220</v>
      </c>
      <c r="O5" s="2">
        <f>松岡!N27</f>
        <v>1140</v>
      </c>
      <c r="P5" s="2">
        <f>松岡!O27</f>
        <v>1870</v>
      </c>
      <c r="Q5" s="320">
        <f>松岡!P27</f>
        <v>4170</v>
      </c>
      <c r="R5" s="295">
        <f t="shared" si="0"/>
        <v>23970</v>
      </c>
      <c r="S5" s="602"/>
      <c r="T5" s="716" t="s">
        <v>95</v>
      </c>
      <c r="U5" s="716"/>
    </row>
    <row r="6" spans="1:21" s="45" customFormat="1" ht="18" customHeight="1">
      <c r="A6" s="155"/>
      <c r="B6" s="55"/>
      <c r="C6" s="52"/>
      <c r="D6" s="52"/>
      <c r="E6" s="60" t="s">
        <v>88</v>
      </c>
      <c r="F6" s="321">
        <f>SUM(F3:F5)</f>
        <v>2170</v>
      </c>
      <c r="G6" s="322">
        <f t="shared" ref="G6:R6" si="1">SUM(G3:G5)</f>
        <v>3100</v>
      </c>
      <c r="H6" s="322">
        <f t="shared" si="1"/>
        <v>2470</v>
      </c>
      <c r="I6" s="322">
        <f t="shared" si="1"/>
        <v>1750</v>
      </c>
      <c r="J6" s="322">
        <f t="shared" si="1"/>
        <v>5660</v>
      </c>
      <c r="K6" s="322">
        <f t="shared" si="1"/>
        <v>3680</v>
      </c>
      <c r="L6" s="322">
        <f t="shared" si="1"/>
        <v>3680</v>
      </c>
      <c r="M6" s="322">
        <f t="shared" si="1"/>
        <v>4370</v>
      </c>
      <c r="N6" s="322">
        <f t="shared" si="1"/>
        <v>1930</v>
      </c>
      <c r="O6" s="322">
        <f t="shared" si="1"/>
        <v>3040</v>
      </c>
      <c r="P6" s="322">
        <f t="shared" si="1"/>
        <v>3990</v>
      </c>
      <c r="Q6" s="323">
        <f t="shared" si="1"/>
        <v>6190</v>
      </c>
      <c r="R6" s="264">
        <f t="shared" si="1"/>
        <v>42030</v>
      </c>
      <c r="S6" s="603"/>
      <c r="T6" s="715">
        <f>T3+U3</f>
        <v>667230</v>
      </c>
      <c r="U6" s="715"/>
    </row>
    <row r="7" spans="1:21">
      <c r="A7" s="155"/>
      <c r="B7" s="54" t="s">
        <v>55</v>
      </c>
      <c r="C7" s="1" t="s">
        <v>50</v>
      </c>
      <c r="D7" s="1" t="s">
        <v>85</v>
      </c>
      <c r="E7" s="1" t="s">
        <v>62</v>
      </c>
      <c r="F7" s="319">
        <f>大谷!E7</f>
        <v>1230</v>
      </c>
      <c r="G7" s="2">
        <f>大谷!F7</f>
        <v>1470</v>
      </c>
      <c r="H7" s="2">
        <f>大谷!G7</f>
        <v>870</v>
      </c>
      <c r="I7" s="2">
        <f>大谷!H7</f>
        <v>1010</v>
      </c>
      <c r="J7" s="2">
        <f>大谷!I7</f>
        <v>2050</v>
      </c>
      <c r="K7" s="2">
        <f>大谷!J7</f>
        <v>1550</v>
      </c>
      <c r="L7" s="2">
        <f>大谷!K7</f>
        <v>0</v>
      </c>
      <c r="M7" s="2">
        <f>大谷!L7</f>
        <v>3120</v>
      </c>
      <c r="N7" s="2">
        <f>大谷!M7</f>
        <v>1280</v>
      </c>
      <c r="O7" s="2">
        <f>大谷!N7</f>
        <v>4650</v>
      </c>
      <c r="P7" s="2">
        <f>大谷!O7</f>
        <v>2010</v>
      </c>
      <c r="Q7" s="320">
        <f>大谷!P7</f>
        <v>1910</v>
      </c>
      <c r="R7" s="295">
        <f t="shared" si="0"/>
        <v>21150</v>
      </c>
      <c r="S7" s="605"/>
    </row>
    <row r="8" spans="1:21">
      <c r="A8" s="155"/>
      <c r="B8" s="54"/>
      <c r="D8" s="1" t="s">
        <v>85</v>
      </c>
      <c r="E8" s="1" t="s">
        <v>78</v>
      </c>
      <c r="F8" s="319">
        <f>大谷!E17</f>
        <v>5390</v>
      </c>
      <c r="G8" s="2">
        <f>大谷!F17</f>
        <v>6540</v>
      </c>
      <c r="H8" s="2">
        <f>大谷!G17</f>
        <v>3850</v>
      </c>
      <c r="I8" s="2">
        <f>大谷!H17</f>
        <v>7050</v>
      </c>
      <c r="J8" s="2">
        <f>大谷!I17</f>
        <v>8030</v>
      </c>
      <c r="K8" s="2">
        <f>大谷!J17</f>
        <v>5050</v>
      </c>
      <c r="L8" s="2">
        <f>大谷!K17</f>
        <v>5160</v>
      </c>
      <c r="M8" s="2">
        <f>大谷!L17</f>
        <v>2880</v>
      </c>
      <c r="N8" s="2">
        <f>大谷!M17</f>
        <v>3050</v>
      </c>
      <c r="O8" s="2">
        <f>大谷!N17</f>
        <v>6380</v>
      </c>
      <c r="P8" s="2">
        <f>大谷!O17</f>
        <v>3550</v>
      </c>
      <c r="Q8" s="320">
        <f>大谷!P17</f>
        <v>4730</v>
      </c>
      <c r="R8" s="295">
        <f t="shared" si="0"/>
        <v>61660</v>
      </c>
      <c r="S8" s="605"/>
      <c r="T8" s="304" t="s">
        <v>565</v>
      </c>
      <c r="U8" s="304" t="s">
        <v>566</v>
      </c>
    </row>
    <row r="9" spans="1:21">
      <c r="A9" s="155"/>
      <c r="B9" s="54"/>
      <c r="D9" s="1" t="s">
        <v>79</v>
      </c>
      <c r="E9" s="1" t="s">
        <v>63</v>
      </c>
      <c r="F9" s="319">
        <f>大谷!E27</f>
        <v>1580</v>
      </c>
      <c r="G9" s="2">
        <f>大谷!F27</f>
        <v>2620</v>
      </c>
      <c r="H9" s="2">
        <f>大谷!G27</f>
        <v>3220</v>
      </c>
      <c r="I9" s="2">
        <f>大谷!H27</f>
        <v>1440</v>
      </c>
      <c r="J9" s="2">
        <f>大谷!I27</f>
        <v>1150</v>
      </c>
      <c r="K9" s="2">
        <f>大谷!J27</f>
        <v>1320</v>
      </c>
      <c r="L9" s="2">
        <f>大谷!K27</f>
        <v>940</v>
      </c>
      <c r="M9" s="2">
        <f>大谷!L27</f>
        <v>700</v>
      </c>
      <c r="N9" s="2">
        <f>大谷!M27</f>
        <v>1380</v>
      </c>
      <c r="O9" s="2">
        <f>大谷!N27</f>
        <v>1090</v>
      </c>
      <c r="P9" s="2">
        <f>大谷!O27</f>
        <v>890</v>
      </c>
      <c r="Q9" s="320">
        <f>大谷!P27</f>
        <v>850</v>
      </c>
      <c r="R9" s="295">
        <f t="shared" si="0"/>
        <v>17180</v>
      </c>
      <c r="S9" s="605"/>
      <c r="T9" s="51">
        <f>SUM(R6,R10,R14)</f>
        <v>160000</v>
      </c>
      <c r="U9" s="51">
        <f>SUM(R18,R22,R26,R30,R34)</f>
        <v>507230</v>
      </c>
    </row>
    <row r="10" spans="1:21" s="45" customFormat="1" ht="18" customHeight="1">
      <c r="A10" s="155"/>
      <c r="B10" s="55"/>
      <c r="C10" s="52"/>
      <c r="D10" s="52"/>
      <c r="E10" s="60" t="s">
        <v>88</v>
      </c>
      <c r="F10" s="321">
        <f>SUM(F7:F9)</f>
        <v>8200</v>
      </c>
      <c r="G10" s="322">
        <f t="shared" ref="G10" si="2">SUM(G7:G9)</f>
        <v>10630</v>
      </c>
      <c r="H10" s="322">
        <f t="shared" ref="H10" si="3">SUM(H7:H9)</f>
        <v>7940</v>
      </c>
      <c r="I10" s="322">
        <f t="shared" ref="I10" si="4">SUM(I7:I9)</f>
        <v>9500</v>
      </c>
      <c r="J10" s="322">
        <f t="shared" ref="J10" si="5">SUM(J7:J9)</f>
        <v>11230</v>
      </c>
      <c r="K10" s="322">
        <f t="shared" ref="K10" si="6">SUM(K7:K9)</f>
        <v>7920</v>
      </c>
      <c r="L10" s="322">
        <f t="shared" ref="L10" si="7">SUM(L7:L9)</f>
        <v>6100</v>
      </c>
      <c r="M10" s="322">
        <f t="shared" ref="M10" si="8">SUM(M7:M9)</f>
        <v>6700</v>
      </c>
      <c r="N10" s="322">
        <f t="shared" ref="N10" si="9">SUM(N7:N9)</f>
        <v>5710</v>
      </c>
      <c r="O10" s="322">
        <f t="shared" ref="O10" si="10">SUM(O7:O9)</f>
        <v>12120</v>
      </c>
      <c r="P10" s="322">
        <f t="shared" ref="P10" si="11">SUM(P7:P9)</f>
        <v>6450</v>
      </c>
      <c r="Q10" s="323">
        <f t="shared" ref="Q10" si="12">SUM(Q7:Q9)</f>
        <v>7490</v>
      </c>
      <c r="R10" s="264">
        <f t="shared" ref="R10" si="13">SUM(R7:R9)</f>
        <v>99990</v>
      </c>
      <c r="S10" s="606"/>
      <c r="T10" s="29"/>
      <c r="U10" s="29"/>
    </row>
    <row r="11" spans="1:21">
      <c r="A11" s="155"/>
      <c r="B11" s="54" t="s">
        <v>55</v>
      </c>
      <c r="C11" s="1" t="s">
        <v>51</v>
      </c>
      <c r="D11" s="1" t="s">
        <v>79</v>
      </c>
      <c r="E11" s="1" t="s">
        <v>58</v>
      </c>
      <c r="F11" s="319">
        <f>宮本!E7</f>
        <v>1350</v>
      </c>
      <c r="G11" s="2">
        <f>宮本!F7</f>
        <v>1460</v>
      </c>
      <c r="H11" s="2">
        <f>宮本!G7</f>
        <v>1560</v>
      </c>
      <c r="I11" s="2">
        <f>宮本!H7</f>
        <v>1700</v>
      </c>
      <c r="J11" s="2">
        <f>宮本!I7</f>
        <v>1340</v>
      </c>
      <c r="K11" s="2">
        <f>宮本!J7</f>
        <v>1360</v>
      </c>
      <c r="L11" s="2">
        <f>宮本!K7</f>
        <v>1290</v>
      </c>
      <c r="M11" s="2">
        <f>宮本!L7</f>
        <v>1230</v>
      </c>
      <c r="N11" s="2">
        <f>宮本!M7</f>
        <v>1370</v>
      </c>
      <c r="O11" s="2">
        <f>宮本!N7</f>
        <v>2690</v>
      </c>
      <c r="P11" s="2">
        <f>宮本!O7</f>
        <v>1420</v>
      </c>
      <c r="Q11" s="320">
        <f>宮本!P7</f>
        <v>1210</v>
      </c>
      <c r="R11" s="295">
        <f t="shared" si="0"/>
        <v>17980</v>
      </c>
      <c r="S11" s="605"/>
    </row>
    <row r="12" spans="1:21">
      <c r="A12" s="155"/>
      <c r="B12" s="54"/>
      <c r="F12" s="319"/>
      <c r="G12" s="2"/>
      <c r="H12" s="2"/>
      <c r="I12" s="2"/>
      <c r="J12" s="2"/>
      <c r="K12" s="2"/>
      <c r="L12" s="2"/>
      <c r="M12" s="2"/>
      <c r="N12" s="2"/>
      <c r="O12" s="2"/>
      <c r="P12" s="2"/>
      <c r="Q12" s="320"/>
      <c r="R12" s="295"/>
      <c r="S12" s="605"/>
    </row>
    <row r="13" spans="1:21">
      <c r="A13" s="155"/>
      <c r="B13" s="54"/>
      <c r="F13" s="319"/>
      <c r="G13" s="2"/>
      <c r="H13" s="2"/>
      <c r="I13" s="2"/>
      <c r="J13" s="2"/>
      <c r="K13" s="2"/>
      <c r="L13" s="2"/>
      <c r="M13" s="2"/>
      <c r="N13" s="2"/>
      <c r="O13" s="2"/>
      <c r="P13" s="2"/>
      <c r="Q13" s="320"/>
      <c r="R13" s="295"/>
      <c r="S13" s="605"/>
    </row>
    <row r="14" spans="1:21" s="45" customFormat="1" ht="18" customHeight="1">
      <c r="A14" s="155"/>
      <c r="B14" s="55"/>
      <c r="C14" s="52"/>
      <c r="D14" s="52"/>
      <c r="E14" s="60" t="s">
        <v>88</v>
      </c>
      <c r="F14" s="321">
        <f>SUM(F11:F13)</f>
        <v>1350</v>
      </c>
      <c r="G14" s="322">
        <f t="shared" ref="G14" si="14">SUM(G11:G13)</f>
        <v>1460</v>
      </c>
      <c r="H14" s="322">
        <f t="shared" ref="H14" si="15">SUM(H11:H13)</f>
        <v>1560</v>
      </c>
      <c r="I14" s="322">
        <f t="shared" ref="I14" si="16">SUM(I11:I13)</f>
        <v>1700</v>
      </c>
      <c r="J14" s="322">
        <f t="shared" ref="J14" si="17">SUM(J11:J13)</f>
        <v>1340</v>
      </c>
      <c r="K14" s="322">
        <f t="shared" ref="K14" si="18">SUM(K11:K13)</f>
        <v>1360</v>
      </c>
      <c r="L14" s="322">
        <f t="shared" ref="L14" si="19">SUM(L11:L13)</f>
        <v>1290</v>
      </c>
      <c r="M14" s="322">
        <f t="shared" ref="M14" si="20">SUM(M11:M13)</f>
        <v>1230</v>
      </c>
      <c r="N14" s="322">
        <f t="shared" ref="N14" si="21">SUM(N11:N13)</f>
        <v>1370</v>
      </c>
      <c r="O14" s="322">
        <f t="shared" ref="O14" si="22">SUM(O11:O13)</f>
        <v>2690</v>
      </c>
      <c r="P14" s="322">
        <f t="shared" ref="P14" si="23">SUM(P11:P13)</f>
        <v>1420</v>
      </c>
      <c r="Q14" s="323">
        <f t="shared" ref="Q14" si="24">SUM(Q11:Q13)</f>
        <v>1210</v>
      </c>
      <c r="R14" s="264">
        <f t="shared" ref="R14" si="25">SUM(R11:R13)</f>
        <v>17980</v>
      </c>
      <c r="S14" s="606"/>
      <c r="T14" s="29"/>
      <c r="U14" s="29"/>
    </row>
    <row r="15" spans="1:21">
      <c r="A15" s="155"/>
      <c r="B15" s="54" t="s">
        <v>56</v>
      </c>
      <c r="C15" s="1" t="s">
        <v>52</v>
      </c>
      <c r="D15" s="1" t="s">
        <v>83</v>
      </c>
      <c r="E15" s="1" t="s">
        <v>76</v>
      </c>
      <c r="F15" s="319">
        <f>深串!E7</f>
        <v>0</v>
      </c>
      <c r="G15" s="2">
        <f>深串!F7</f>
        <v>160</v>
      </c>
      <c r="H15" s="2">
        <f>深串!G7</f>
        <v>170</v>
      </c>
      <c r="I15" s="2">
        <f>深串!H7</f>
        <v>3690</v>
      </c>
      <c r="J15" s="2">
        <f>深串!I7</f>
        <v>12060</v>
      </c>
      <c r="K15" s="2">
        <f>深串!J7</f>
        <v>6260</v>
      </c>
      <c r="L15" s="2">
        <f>深串!K7</f>
        <v>6540</v>
      </c>
      <c r="M15" s="2">
        <f>深串!L7</f>
        <v>6260</v>
      </c>
      <c r="N15" s="2">
        <f>深串!M7</f>
        <v>6290</v>
      </c>
      <c r="O15" s="2">
        <f>深串!N7</f>
        <v>6540</v>
      </c>
      <c r="P15" s="2">
        <f>深串!O7</f>
        <v>9520</v>
      </c>
      <c r="Q15" s="320">
        <f>深串!P7</f>
        <v>12510</v>
      </c>
      <c r="R15" s="295">
        <f t="shared" si="0"/>
        <v>70000</v>
      </c>
      <c r="S15" s="605"/>
    </row>
    <row r="16" spans="1:21">
      <c r="A16" s="155"/>
      <c r="B16" s="54"/>
      <c r="D16" s="1" t="s">
        <v>83</v>
      </c>
      <c r="E16" s="1" t="s">
        <v>77</v>
      </c>
      <c r="F16" s="319">
        <f>深串!E17</f>
        <v>3010</v>
      </c>
      <c r="G16" s="2">
        <f>深串!F17</f>
        <v>2370</v>
      </c>
      <c r="H16" s="2">
        <f>深串!G17</f>
        <v>4840</v>
      </c>
      <c r="I16" s="2">
        <f>深串!H17</f>
        <v>2380</v>
      </c>
      <c r="J16" s="2">
        <f>深串!I17</f>
        <v>110</v>
      </c>
      <c r="K16" s="2">
        <f>深串!J17</f>
        <v>8140</v>
      </c>
      <c r="L16" s="2">
        <f>深串!K17</f>
        <v>5320</v>
      </c>
      <c r="M16" s="2">
        <f>深串!L17</f>
        <v>4320</v>
      </c>
      <c r="N16" s="2">
        <f>深串!M17</f>
        <v>9860</v>
      </c>
      <c r="O16" s="2">
        <f>深串!N17</f>
        <v>3690</v>
      </c>
      <c r="P16" s="2">
        <f>深串!O17</f>
        <v>2530</v>
      </c>
      <c r="Q16" s="320">
        <f>深串!P17</f>
        <v>3850</v>
      </c>
      <c r="R16" s="295">
        <f t="shared" si="0"/>
        <v>50420</v>
      </c>
      <c r="S16" s="605"/>
    </row>
    <row r="17" spans="1:21">
      <c r="A17" s="155"/>
      <c r="B17" s="54"/>
      <c r="D17" s="1" t="s">
        <v>84</v>
      </c>
      <c r="E17" s="1" t="s">
        <v>78</v>
      </c>
      <c r="F17" s="319">
        <f>深串!E27</f>
        <v>6440</v>
      </c>
      <c r="G17" s="2">
        <f>深串!F27</f>
        <v>18450</v>
      </c>
      <c r="H17" s="2">
        <f>深串!G27</f>
        <v>9590</v>
      </c>
      <c r="I17" s="2">
        <f>深串!H27</f>
        <v>13840</v>
      </c>
      <c r="J17" s="2">
        <f>深串!I27</f>
        <v>3600</v>
      </c>
      <c r="K17" s="2">
        <f>深串!J27</f>
        <v>11430</v>
      </c>
      <c r="L17" s="2">
        <f>深串!K27</f>
        <v>10760</v>
      </c>
      <c r="M17" s="2">
        <f>深串!L27</f>
        <v>10640</v>
      </c>
      <c r="N17" s="2">
        <f>深串!M27</f>
        <v>10030</v>
      </c>
      <c r="O17" s="2">
        <f>深串!N27</f>
        <v>6840</v>
      </c>
      <c r="P17" s="2">
        <f>深串!O27</f>
        <v>10210</v>
      </c>
      <c r="Q17" s="320">
        <f>深串!P27</f>
        <v>13170</v>
      </c>
      <c r="R17" s="295">
        <f t="shared" si="0"/>
        <v>125000</v>
      </c>
      <c r="S17" s="605"/>
    </row>
    <row r="18" spans="1:21" s="45" customFormat="1" ht="18" customHeight="1">
      <c r="A18" s="155"/>
      <c r="B18" s="55"/>
      <c r="C18" s="52"/>
      <c r="D18" s="52"/>
      <c r="E18" s="60" t="s">
        <v>88</v>
      </c>
      <c r="F18" s="321">
        <f>SUM(F15:F17)</f>
        <v>9450</v>
      </c>
      <c r="G18" s="322">
        <f t="shared" ref="G18" si="26">SUM(G15:G17)</f>
        <v>20980</v>
      </c>
      <c r="H18" s="322">
        <f t="shared" ref="H18" si="27">SUM(H15:H17)</f>
        <v>14600</v>
      </c>
      <c r="I18" s="322">
        <f t="shared" ref="I18" si="28">SUM(I15:I17)</f>
        <v>19910</v>
      </c>
      <c r="J18" s="322">
        <f t="shared" ref="J18" si="29">SUM(J15:J17)</f>
        <v>15770</v>
      </c>
      <c r="K18" s="322">
        <f t="shared" ref="K18" si="30">SUM(K15:K17)</f>
        <v>25830</v>
      </c>
      <c r="L18" s="322">
        <f t="shared" ref="L18" si="31">SUM(L15:L17)</f>
        <v>22620</v>
      </c>
      <c r="M18" s="322">
        <f t="shared" ref="M18" si="32">SUM(M15:M17)</f>
        <v>21220</v>
      </c>
      <c r="N18" s="322">
        <f t="shared" ref="N18" si="33">SUM(N15:N17)</f>
        <v>26180</v>
      </c>
      <c r="O18" s="322">
        <f t="shared" ref="O18" si="34">SUM(O15:O17)</f>
        <v>17070</v>
      </c>
      <c r="P18" s="322">
        <f t="shared" ref="P18" si="35">SUM(P15:P17)</f>
        <v>22260</v>
      </c>
      <c r="Q18" s="323">
        <f t="shared" ref="Q18" si="36">SUM(Q15:Q17)</f>
        <v>29530</v>
      </c>
      <c r="R18" s="264">
        <f t="shared" ref="R18" si="37">SUM(R15:R17)</f>
        <v>245420</v>
      </c>
      <c r="S18" s="606"/>
      <c r="T18" s="29"/>
      <c r="U18" s="29"/>
    </row>
    <row r="19" spans="1:21">
      <c r="A19" s="155"/>
      <c r="B19" s="54" t="s">
        <v>56</v>
      </c>
      <c r="C19" s="1" t="s">
        <v>53</v>
      </c>
      <c r="D19" s="1" t="s">
        <v>79</v>
      </c>
      <c r="E19" s="1" t="s">
        <v>80</v>
      </c>
      <c r="F19" s="319">
        <f>前川!E7</f>
        <v>1850</v>
      </c>
      <c r="G19" s="2">
        <f>前川!F7</f>
        <v>830</v>
      </c>
      <c r="H19" s="2">
        <f>前川!G7</f>
        <v>1160</v>
      </c>
      <c r="I19" s="2">
        <f>前川!H7</f>
        <v>1290</v>
      </c>
      <c r="J19" s="2">
        <f>前川!I7</f>
        <v>1540</v>
      </c>
      <c r="K19" s="2">
        <f>前川!J7</f>
        <v>2200</v>
      </c>
      <c r="L19" s="2">
        <f>前川!K7</f>
        <v>880</v>
      </c>
      <c r="M19" s="2">
        <f>前川!L7</f>
        <v>860</v>
      </c>
      <c r="N19" s="2">
        <f>前川!M7</f>
        <v>150</v>
      </c>
      <c r="O19" s="2">
        <f>前川!N7</f>
        <v>1010</v>
      </c>
      <c r="P19" s="2">
        <f>前川!O7</f>
        <v>660</v>
      </c>
      <c r="Q19" s="320">
        <f>前川!P7</f>
        <v>840</v>
      </c>
      <c r="R19" s="295">
        <f t="shared" si="0"/>
        <v>13270</v>
      </c>
      <c r="S19" s="605"/>
    </row>
    <row r="20" spans="1:21">
      <c r="A20" s="155"/>
      <c r="B20" s="54"/>
      <c r="D20" s="1" t="s">
        <v>57</v>
      </c>
      <c r="E20" s="1" t="s">
        <v>576</v>
      </c>
      <c r="F20" s="319">
        <f>前川!E17</f>
        <v>2930</v>
      </c>
      <c r="G20" s="2">
        <f>前川!F17</f>
        <v>2040</v>
      </c>
      <c r="H20" s="2">
        <f>前川!G17</f>
        <v>2280</v>
      </c>
      <c r="I20" s="2">
        <f>前川!H17</f>
        <v>2630</v>
      </c>
      <c r="J20" s="2">
        <f>前川!I17</f>
        <v>2150</v>
      </c>
      <c r="K20" s="2">
        <f>前川!J17</f>
        <v>5660</v>
      </c>
      <c r="L20" s="2">
        <f>前川!K17</f>
        <v>2540</v>
      </c>
      <c r="M20" s="2">
        <f>前川!L17</f>
        <v>3340</v>
      </c>
      <c r="N20" s="2">
        <f>前川!M17</f>
        <v>1810</v>
      </c>
      <c r="O20" s="2">
        <f>前川!N17</f>
        <v>4480</v>
      </c>
      <c r="P20" s="2">
        <f>前川!O17</f>
        <v>3610</v>
      </c>
      <c r="Q20" s="320">
        <f>前川!P17</f>
        <v>1990</v>
      </c>
      <c r="R20" s="295">
        <f t="shared" si="0"/>
        <v>35460</v>
      </c>
      <c r="S20" s="605"/>
    </row>
    <row r="21" spans="1:21">
      <c r="A21" s="155"/>
      <c r="B21" s="54"/>
      <c r="D21" s="1" t="s">
        <v>81</v>
      </c>
      <c r="E21" s="1" t="s">
        <v>577</v>
      </c>
      <c r="F21" s="319">
        <f>前川!E27</f>
        <v>5420</v>
      </c>
      <c r="G21" s="2">
        <f>前川!F27</f>
        <v>1530</v>
      </c>
      <c r="H21" s="2">
        <f>前川!G27</f>
        <v>7720</v>
      </c>
      <c r="I21" s="2">
        <f>前川!H27</f>
        <v>3260</v>
      </c>
      <c r="J21" s="2">
        <f>前川!I27</f>
        <v>7690</v>
      </c>
      <c r="K21" s="2">
        <f>前川!J27</f>
        <v>3080</v>
      </c>
      <c r="L21" s="2">
        <f>前川!K27</f>
        <v>2960</v>
      </c>
      <c r="M21" s="2">
        <f>前川!L27</f>
        <v>7850</v>
      </c>
      <c r="N21" s="2">
        <f>前川!M27</f>
        <v>8800</v>
      </c>
      <c r="O21" s="2">
        <f>前川!N27</f>
        <v>14540</v>
      </c>
      <c r="P21" s="2">
        <f>前川!O27</f>
        <v>6560</v>
      </c>
      <c r="Q21" s="320">
        <f>前川!P27</f>
        <v>12570</v>
      </c>
      <c r="R21" s="295">
        <f t="shared" si="0"/>
        <v>81980</v>
      </c>
      <c r="S21" s="605"/>
    </row>
    <row r="22" spans="1:21" s="45" customFormat="1" ht="18" customHeight="1">
      <c r="A22" s="155"/>
      <c r="B22" s="55"/>
      <c r="C22" s="52"/>
      <c r="D22" s="52"/>
      <c r="E22" s="60" t="s">
        <v>88</v>
      </c>
      <c r="F22" s="321">
        <f>SUM(F19:F21)</f>
        <v>10200</v>
      </c>
      <c r="G22" s="322">
        <f t="shared" ref="G22" si="38">SUM(G19:G21)</f>
        <v>4400</v>
      </c>
      <c r="H22" s="322">
        <f t="shared" ref="H22" si="39">SUM(H19:H21)</f>
        <v>11160</v>
      </c>
      <c r="I22" s="322">
        <f t="shared" ref="I22" si="40">SUM(I19:I21)</f>
        <v>7180</v>
      </c>
      <c r="J22" s="322">
        <f t="shared" ref="J22" si="41">SUM(J19:J21)</f>
        <v>11380</v>
      </c>
      <c r="K22" s="322">
        <f t="shared" ref="K22" si="42">SUM(K19:K21)</f>
        <v>10940</v>
      </c>
      <c r="L22" s="322">
        <f t="shared" ref="L22" si="43">SUM(L19:L21)</f>
        <v>6380</v>
      </c>
      <c r="M22" s="322">
        <f t="shared" ref="M22" si="44">SUM(M19:M21)</f>
        <v>12050</v>
      </c>
      <c r="N22" s="322">
        <f t="shared" ref="N22" si="45">SUM(N19:N21)</f>
        <v>10760</v>
      </c>
      <c r="O22" s="322">
        <f t="shared" ref="O22" si="46">SUM(O19:O21)</f>
        <v>20030</v>
      </c>
      <c r="P22" s="322">
        <f t="shared" ref="P22" si="47">SUM(P19:P21)</f>
        <v>10830</v>
      </c>
      <c r="Q22" s="323">
        <f t="shared" ref="Q22" si="48">SUM(Q19:Q21)</f>
        <v>15400</v>
      </c>
      <c r="R22" s="264">
        <f t="shared" ref="R22" si="49">SUM(R19:R21)</f>
        <v>130710</v>
      </c>
      <c r="S22" s="606"/>
      <c r="T22" s="29"/>
      <c r="U22" s="29"/>
    </row>
    <row r="23" spans="1:21">
      <c r="A23" s="155"/>
      <c r="B23" s="54" t="s">
        <v>56</v>
      </c>
      <c r="C23" s="1" t="s">
        <v>54</v>
      </c>
      <c r="D23" s="1" t="s">
        <v>79</v>
      </c>
      <c r="E23" s="1" t="s">
        <v>580</v>
      </c>
      <c r="F23" s="319">
        <f>千葉!E7</f>
        <v>840</v>
      </c>
      <c r="G23" s="2">
        <f>千葉!F7</f>
        <v>9240</v>
      </c>
      <c r="H23" s="2">
        <f>千葉!G7</f>
        <v>2230</v>
      </c>
      <c r="I23" s="2">
        <f>千葉!H7</f>
        <v>3020</v>
      </c>
      <c r="J23" s="2">
        <f>千葉!I7</f>
        <v>2890</v>
      </c>
      <c r="K23" s="2">
        <f>千葉!J7</f>
        <v>2440</v>
      </c>
      <c r="L23" s="2">
        <f>千葉!K7</f>
        <v>1960</v>
      </c>
      <c r="M23" s="2">
        <f>千葉!L7</f>
        <v>1160</v>
      </c>
      <c r="N23" s="2">
        <f>千葉!M7</f>
        <v>3500</v>
      </c>
      <c r="O23" s="2">
        <f>千葉!N7</f>
        <v>7830</v>
      </c>
      <c r="P23" s="2">
        <f>千葉!O7</f>
        <v>7920</v>
      </c>
      <c r="Q23" s="320">
        <f>千葉!P7</f>
        <v>6960</v>
      </c>
      <c r="R23" s="295">
        <f t="shared" si="0"/>
        <v>49990</v>
      </c>
      <c r="S23" s="605"/>
    </row>
    <row r="24" spans="1:21">
      <c r="A24" s="155"/>
      <c r="B24" s="54"/>
      <c r="D24" s="1" t="s">
        <v>79</v>
      </c>
      <c r="E24" s="1" t="s">
        <v>581</v>
      </c>
      <c r="F24" s="319">
        <f>千葉!E17</f>
        <v>330</v>
      </c>
      <c r="G24" s="2">
        <f>千葉!F17</f>
        <v>330</v>
      </c>
      <c r="H24" s="2">
        <f>千葉!G17</f>
        <v>330</v>
      </c>
      <c r="I24" s="2">
        <f>千葉!H17</f>
        <v>330</v>
      </c>
      <c r="J24" s="2">
        <f>千葉!I17</f>
        <v>330</v>
      </c>
      <c r="K24" s="2">
        <f>千葉!J17</f>
        <v>330</v>
      </c>
      <c r="L24" s="2">
        <f>千葉!K17</f>
        <v>330</v>
      </c>
      <c r="M24" s="2">
        <f>千葉!L17</f>
        <v>330</v>
      </c>
      <c r="N24" s="2">
        <f>千葉!M17</f>
        <v>330</v>
      </c>
      <c r="O24" s="2">
        <f>千葉!N17</f>
        <v>330</v>
      </c>
      <c r="P24" s="2">
        <f>千葉!O17</f>
        <v>330</v>
      </c>
      <c r="Q24" s="320">
        <f>千葉!P17</f>
        <v>330</v>
      </c>
      <c r="R24" s="295">
        <f t="shared" si="0"/>
        <v>3960</v>
      </c>
      <c r="S24" s="605"/>
    </row>
    <row r="25" spans="1:21">
      <c r="A25" s="155"/>
      <c r="B25" s="54"/>
      <c r="D25" s="1" t="s">
        <v>79</v>
      </c>
      <c r="E25" s="1" t="s">
        <v>102</v>
      </c>
      <c r="F25" s="319">
        <f>千葉!E27</f>
        <v>420</v>
      </c>
      <c r="G25" s="2">
        <f>千葉!F27</f>
        <v>420</v>
      </c>
      <c r="H25" s="2">
        <f>千葉!G27</f>
        <v>420</v>
      </c>
      <c r="I25" s="2">
        <f>千葉!H27</f>
        <v>420</v>
      </c>
      <c r="J25" s="2">
        <f>千葉!I27</f>
        <v>420</v>
      </c>
      <c r="K25" s="2">
        <f>千葉!J27</f>
        <v>420</v>
      </c>
      <c r="L25" s="2">
        <f>千葉!K27</f>
        <v>420</v>
      </c>
      <c r="M25" s="2">
        <f>千葉!L27</f>
        <v>420</v>
      </c>
      <c r="N25" s="2">
        <f>千葉!M27</f>
        <v>420</v>
      </c>
      <c r="O25" s="2">
        <f>千葉!N27</f>
        <v>420</v>
      </c>
      <c r="P25" s="2">
        <f>千葉!O27</f>
        <v>420</v>
      </c>
      <c r="Q25" s="320">
        <f>千葉!P27</f>
        <v>420</v>
      </c>
      <c r="R25" s="295">
        <f t="shared" si="0"/>
        <v>5040</v>
      </c>
      <c r="S25" s="605"/>
    </row>
    <row r="26" spans="1:21" s="45" customFormat="1" ht="18" customHeight="1">
      <c r="A26" s="155"/>
      <c r="B26" s="55"/>
      <c r="C26" s="52"/>
      <c r="D26" s="52"/>
      <c r="E26" s="60" t="s">
        <v>88</v>
      </c>
      <c r="F26" s="321">
        <f>SUM(F23:F25)</f>
        <v>1590</v>
      </c>
      <c r="G26" s="322">
        <f t="shared" ref="G26" si="50">SUM(G23:G25)</f>
        <v>9990</v>
      </c>
      <c r="H26" s="322">
        <f t="shared" ref="H26" si="51">SUM(H23:H25)</f>
        <v>2980</v>
      </c>
      <c r="I26" s="322">
        <f t="shared" ref="I26" si="52">SUM(I23:I25)</f>
        <v>3770</v>
      </c>
      <c r="J26" s="322">
        <f t="shared" ref="J26" si="53">SUM(J23:J25)</f>
        <v>3640</v>
      </c>
      <c r="K26" s="322">
        <f t="shared" ref="K26" si="54">SUM(K23:K25)</f>
        <v>3190</v>
      </c>
      <c r="L26" s="322">
        <f t="shared" ref="L26" si="55">SUM(L23:L25)</f>
        <v>2710</v>
      </c>
      <c r="M26" s="322">
        <f t="shared" ref="M26" si="56">SUM(M23:M25)</f>
        <v>1910</v>
      </c>
      <c r="N26" s="322">
        <f t="shared" ref="N26" si="57">SUM(N23:N25)</f>
        <v>4250</v>
      </c>
      <c r="O26" s="322">
        <f t="shared" ref="O26" si="58">SUM(O23:O25)</f>
        <v>8580</v>
      </c>
      <c r="P26" s="322">
        <f t="shared" ref="P26" si="59">SUM(P23:P25)</f>
        <v>8670</v>
      </c>
      <c r="Q26" s="323">
        <f t="shared" ref="Q26" si="60">SUM(Q23:Q25)</f>
        <v>7710</v>
      </c>
      <c r="R26" s="264">
        <f t="shared" ref="R26" si="61">SUM(R23:R25)</f>
        <v>58990</v>
      </c>
      <c r="S26" s="606"/>
      <c r="T26" s="29"/>
      <c r="U26" s="29"/>
    </row>
    <row r="27" spans="1:21">
      <c r="A27" s="155"/>
      <c r="B27" s="54" t="s">
        <v>56</v>
      </c>
      <c r="C27" s="1" t="s">
        <v>116</v>
      </c>
      <c r="D27" s="1" t="s">
        <v>79</v>
      </c>
      <c r="E27" s="1" t="s">
        <v>76</v>
      </c>
      <c r="F27" s="319">
        <f>中国!E7</f>
        <v>280</v>
      </c>
      <c r="G27" s="2">
        <f>中国!F7</f>
        <v>560</v>
      </c>
      <c r="H27" s="2">
        <f>中国!G7</f>
        <v>450</v>
      </c>
      <c r="I27" s="2">
        <f>中国!H7</f>
        <v>890</v>
      </c>
      <c r="J27" s="2">
        <f>中国!I7</f>
        <v>510</v>
      </c>
      <c r="K27" s="2">
        <f>中国!J7</f>
        <v>440</v>
      </c>
      <c r="L27" s="2">
        <f>中国!K7</f>
        <v>550</v>
      </c>
      <c r="M27" s="2">
        <f>中国!L7</f>
        <v>330</v>
      </c>
      <c r="N27" s="2">
        <f>中国!M7</f>
        <v>350</v>
      </c>
      <c r="O27" s="2">
        <f>中国!N7</f>
        <v>980</v>
      </c>
      <c r="P27" s="2">
        <f>中国!O7</f>
        <v>480</v>
      </c>
      <c r="Q27" s="320">
        <f>中国!P7</f>
        <v>480</v>
      </c>
      <c r="R27" s="295">
        <f t="shared" si="0"/>
        <v>6300</v>
      </c>
      <c r="S27" s="605"/>
    </row>
    <row r="28" spans="1:21">
      <c r="A28" s="155"/>
      <c r="B28" s="54"/>
      <c r="C28" s="1" t="s">
        <v>116</v>
      </c>
      <c r="D28" s="1" t="s">
        <v>79</v>
      </c>
      <c r="E28" s="1" t="s">
        <v>82</v>
      </c>
      <c r="F28" s="319">
        <f>中国!E17</f>
        <v>450</v>
      </c>
      <c r="G28" s="2">
        <f>中国!F17</f>
        <v>730</v>
      </c>
      <c r="H28" s="2">
        <f>中国!G17</f>
        <v>700</v>
      </c>
      <c r="I28" s="2">
        <f>中国!H17</f>
        <v>530</v>
      </c>
      <c r="J28" s="2">
        <f>中国!I17</f>
        <v>600</v>
      </c>
      <c r="K28" s="2">
        <f>中国!J17</f>
        <v>790</v>
      </c>
      <c r="L28" s="2">
        <f>中国!K17</f>
        <v>660</v>
      </c>
      <c r="M28" s="2">
        <f>中国!L17</f>
        <v>240</v>
      </c>
      <c r="N28" s="2">
        <f>中国!M17</f>
        <v>510</v>
      </c>
      <c r="O28" s="2">
        <f>中国!N17</f>
        <v>1310</v>
      </c>
      <c r="P28" s="2">
        <f>中国!O17</f>
        <v>850</v>
      </c>
      <c r="Q28" s="320">
        <f>中国!P17</f>
        <v>620</v>
      </c>
      <c r="R28" s="295">
        <f t="shared" si="0"/>
        <v>7990</v>
      </c>
      <c r="S28" s="605"/>
    </row>
    <row r="29" spans="1:21">
      <c r="A29" s="155"/>
      <c r="B29" s="54"/>
      <c r="C29" s="1" t="s">
        <v>101</v>
      </c>
      <c r="D29" s="1" t="s">
        <v>79</v>
      </c>
      <c r="E29" s="1" t="s">
        <v>101</v>
      </c>
      <c r="F29" s="319">
        <f>VVR!E7</f>
        <v>270</v>
      </c>
      <c r="G29" s="2">
        <f>VVR!F7</f>
        <v>230</v>
      </c>
      <c r="H29" s="2">
        <f>VVR!G7</f>
        <v>680</v>
      </c>
      <c r="I29" s="2">
        <f>VVR!H7</f>
        <v>980</v>
      </c>
      <c r="J29" s="2">
        <f>VVR!I7</f>
        <v>1400</v>
      </c>
      <c r="K29" s="2">
        <f>VVR!J7</f>
        <v>1730</v>
      </c>
      <c r="L29" s="2">
        <f>VVR!K7</f>
        <v>280</v>
      </c>
      <c r="M29" s="2">
        <f>VVR!L7</f>
        <v>260</v>
      </c>
      <c r="N29" s="2">
        <f>VVR!M7</f>
        <v>300</v>
      </c>
      <c r="O29" s="2">
        <f>VVR!N7</f>
        <v>320</v>
      </c>
      <c r="P29" s="2">
        <f>VVR!O7</f>
        <v>690</v>
      </c>
      <c r="Q29" s="320">
        <f>VVR!P7</f>
        <v>550</v>
      </c>
      <c r="R29" s="295">
        <f t="shared" si="0"/>
        <v>7690</v>
      </c>
      <c r="S29" s="605"/>
    </row>
    <row r="30" spans="1:21" s="45" customFormat="1" ht="18" customHeight="1">
      <c r="A30" s="155"/>
      <c r="B30" s="55"/>
      <c r="C30" s="52"/>
      <c r="D30" s="52"/>
      <c r="E30" s="60" t="s">
        <v>88</v>
      </c>
      <c r="F30" s="321">
        <f>SUM(F27:F29)</f>
        <v>1000</v>
      </c>
      <c r="G30" s="322">
        <f t="shared" ref="G30" si="62">SUM(G27:G29)</f>
        <v>1520</v>
      </c>
      <c r="H30" s="322">
        <f t="shared" ref="H30" si="63">SUM(H27:H29)</f>
        <v>1830</v>
      </c>
      <c r="I30" s="322">
        <f t="shared" ref="I30" si="64">SUM(I27:I29)</f>
        <v>2400</v>
      </c>
      <c r="J30" s="322">
        <f t="shared" ref="J30" si="65">SUM(J27:J29)</f>
        <v>2510</v>
      </c>
      <c r="K30" s="322">
        <f t="shared" ref="K30" si="66">SUM(K27:K29)</f>
        <v>2960</v>
      </c>
      <c r="L30" s="322">
        <f t="shared" ref="L30" si="67">SUM(L27:L29)</f>
        <v>1490</v>
      </c>
      <c r="M30" s="322">
        <f t="shared" ref="M30" si="68">SUM(M27:M29)</f>
        <v>830</v>
      </c>
      <c r="N30" s="322">
        <f t="shared" ref="N30" si="69">SUM(N27:N29)</f>
        <v>1160</v>
      </c>
      <c r="O30" s="322">
        <f t="shared" ref="O30" si="70">SUM(O27:O29)</f>
        <v>2610</v>
      </c>
      <c r="P30" s="322">
        <f t="shared" ref="P30" si="71">SUM(P27:P29)</f>
        <v>2020</v>
      </c>
      <c r="Q30" s="323">
        <f t="shared" ref="Q30" si="72">SUM(Q27:Q29)</f>
        <v>1650</v>
      </c>
      <c r="R30" s="264">
        <f t="shared" ref="R30" si="73">SUM(R27:R29)</f>
        <v>21980</v>
      </c>
      <c r="S30" s="606"/>
      <c r="T30" s="29"/>
      <c r="U30" s="29"/>
    </row>
    <row r="31" spans="1:21">
      <c r="A31" s="155"/>
      <c r="B31" s="54" t="s">
        <v>56</v>
      </c>
      <c r="C31" s="1" t="s">
        <v>114</v>
      </c>
      <c r="D31" s="1" t="s">
        <v>559</v>
      </c>
      <c r="E31" s="1" t="s">
        <v>560</v>
      </c>
      <c r="F31" s="319">
        <f>新規1!E37</f>
        <v>2963.3333333333335</v>
      </c>
      <c r="G31" s="2">
        <f>新規1!F37</f>
        <v>833.33333333333337</v>
      </c>
      <c r="H31" s="2">
        <f>新規1!G37</f>
        <v>833.33333333333337</v>
      </c>
      <c r="I31" s="2">
        <f>新規1!H37</f>
        <v>2833.3333333333335</v>
      </c>
      <c r="J31" s="2">
        <f>新規1!I37</f>
        <v>833.33333333333337</v>
      </c>
      <c r="K31" s="2">
        <f>新規1!J37</f>
        <v>2833.3333333333335</v>
      </c>
      <c r="L31" s="2">
        <f>新規1!K37</f>
        <v>3033.3333333333335</v>
      </c>
      <c r="M31" s="2">
        <f>新規1!L37</f>
        <v>2833.3333333333335</v>
      </c>
      <c r="N31" s="2">
        <f>新規1!M37</f>
        <v>833.33333333333337</v>
      </c>
      <c r="O31" s="2">
        <f>新規1!N37</f>
        <v>2833.3333333333335</v>
      </c>
      <c r="P31" s="2">
        <f>新規1!O37</f>
        <v>833.33333333333337</v>
      </c>
      <c r="Q31" s="320">
        <f>新規1!P37</f>
        <v>5333.3333333333339</v>
      </c>
      <c r="R31" s="295">
        <f>SUM(F31:Q31)</f>
        <v>26830</v>
      </c>
      <c r="S31" s="605"/>
    </row>
    <row r="32" spans="1:21">
      <c r="A32" s="155"/>
      <c r="B32" s="54"/>
      <c r="C32" s="1" t="s">
        <v>115</v>
      </c>
      <c r="D32" s="1" t="s">
        <v>110</v>
      </c>
      <c r="E32" s="1" t="s">
        <v>111</v>
      </c>
      <c r="F32" s="319">
        <f>新規2!E37</f>
        <v>0</v>
      </c>
      <c r="G32" s="2">
        <f>新規2!F37</f>
        <v>0</v>
      </c>
      <c r="H32" s="2">
        <f>新規2!G37</f>
        <v>0</v>
      </c>
      <c r="I32" s="2">
        <f>新規2!H37</f>
        <v>0</v>
      </c>
      <c r="J32" s="2">
        <f>新規2!I37</f>
        <v>200</v>
      </c>
      <c r="K32" s="2">
        <f>新規2!J37</f>
        <v>200</v>
      </c>
      <c r="L32" s="2">
        <f>新規2!K37</f>
        <v>200</v>
      </c>
      <c r="M32" s="2">
        <f>新規2!L37</f>
        <v>200</v>
      </c>
      <c r="N32" s="2">
        <f>新規2!M37</f>
        <v>200</v>
      </c>
      <c r="O32" s="2">
        <f>新規2!N37</f>
        <v>200</v>
      </c>
      <c r="P32" s="2">
        <f>新規2!O37</f>
        <v>200</v>
      </c>
      <c r="Q32" s="320">
        <f>新規2!P37</f>
        <v>21900</v>
      </c>
      <c r="R32" s="295">
        <f>SUM(F32:Q32)</f>
        <v>23300</v>
      </c>
      <c r="S32" s="605"/>
    </row>
    <row r="33" spans="1:21">
      <c r="A33" s="155"/>
      <c r="B33" s="54"/>
      <c r="F33" s="319"/>
      <c r="G33" s="2"/>
      <c r="H33" s="2"/>
      <c r="I33" s="2"/>
      <c r="J33" s="2"/>
      <c r="K33" s="2"/>
      <c r="L33" s="2"/>
      <c r="M33" s="2"/>
      <c r="N33" s="2"/>
      <c r="O33" s="2"/>
      <c r="P33" s="2"/>
      <c r="Q33" s="320"/>
      <c r="R33" s="295"/>
      <c r="S33" s="605"/>
    </row>
    <row r="34" spans="1:21" s="45" customFormat="1" ht="18" customHeight="1">
      <c r="A34" s="156"/>
      <c r="B34" s="50"/>
      <c r="C34" s="46"/>
      <c r="D34" s="46"/>
      <c r="E34" s="61" t="s">
        <v>88</v>
      </c>
      <c r="F34" s="324">
        <f>SUM(F31:F33)</f>
        <v>2963.3333333333335</v>
      </c>
      <c r="G34" s="325">
        <f t="shared" ref="G34" si="74">SUM(G31:G33)</f>
        <v>833.33333333333337</v>
      </c>
      <c r="H34" s="325">
        <f t="shared" ref="H34" si="75">SUM(H31:H33)</f>
        <v>833.33333333333337</v>
      </c>
      <c r="I34" s="325">
        <f t="shared" ref="I34" si="76">SUM(I31:I33)</f>
        <v>2833.3333333333335</v>
      </c>
      <c r="J34" s="325">
        <f t="shared" ref="J34" si="77">SUM(J31:J33)</f>
        <v>1033.3333333333335</v>
      </c>
      <c r="K34" s="325">
        <f t="shared" ref="K34" si="78">SUM(K31:K33)</f>
        <v>3033.3333333333335</v>
      </c>
      <c r="L34" s="325">
        <f t="shared" ref="L34" si="79">SUM(L31:L33)</f>
        <v>3233.3333333333335</v>
      </c>
      <c r="M34" s="325">
        <f t="shared" ref="M34" si="80">SUM(M31:M33)</f>
        <v>3033.3333333333335</v>
      </c>
      <c r="N34" s="325">
        <f t="shared" ref="N34" si="81">SUM(N31:N33)</f>
        <v>1033.3333333333335</v>
      </c>
      <c r="O34" s="325">
        <f t="shared" ref="O34" si="82">SUM(O31:O33)</f>
        <v>3033.3333333333335</v>
      </c>
      <c r="P34" s="325">
        <f t="shared" ref="P34" si="83">SUM(P31:P33)</f>
        <v>1033.3333333333335</v>
      </c>
      <c r="Q34" s="326">
        <f t="shared" ref="Q34" si="84">SUM(Q31:Q33)</f>
        <v>27233.333333333336</v>
      </c>
      <c r="R34" s="269">
        <f t="shared" ref="R34" si="85">SUM(R31:R33)</f>
        <v>50130</v>
      </c>
      <c r="S34" s="607"/>
      <c r="T34" s="29"/>
      <c r="U34" s="29"/>
    </row>
    <row r="35" spans="1:21" ht="26.5">
      <c r="A35" s="312" t="s">
        <v>97</v>
      </c>
      <c r="B35" s="307" t="s">
        <v>48</v>
      </c>
      <c r="C35" s="307" t="s">
        <v>47</v>
      </c>
      <c r="D35" s="307" t="s">
        <v>98</v>
      </c>
      <c r="E35" s="307" t="s">
        <v>99</v>
      </c>
      <c r="F35" s="309">
        <v>45809</v>
      </c>
      <c r="G35" s="310">
        <v>45839</v>
      </c>
      <c r="H35" s="310">
        <v>45870</v>
      </c>
      <c r="I35" s="310">
        <v>45901</v>
      </c>
      <c r="J35" s="310">
        <v>45931</v>
      </c>
      <c r="K35" s="310">
        <v>45962</v>
      </c>
      <c r="L35" s="310">
        <v>45992</v>
      </c>
      <c r="M35" s="310">
        <v>46023</v>
      </c>
      <c r="N35" s="310">
        <v>46054</v>
      </c>
      <c r="O35" s="310">
        <v>46082</v>
      </c>
      <c r="P35" s="310">
        <v>46113</v>
      </c>
      <c r="Q35" s="311">
        <v>46143</v>
      </c>
      <c r="R35" s="56" t="s">
        <v>21</v>
      </c>
      <c r="S35" s="610" t="s">
        <v>564</v>
      </c>
      <c r="T35" s="57" t="s">
        <v>93</v>
      </c>
      <c r="U35" s="57" t="s">
        <v>94</v>
      </c>
    </row>
    <row r="36" spans="1:21">
      <c r="A36" s="157"/>
      <c r="B36" s="53" t="s">
        <v>55</v>
      </c>
      <c r="C36" s="48" t="s">
        <v>49</v>
      </c>
      <c r="D36" s="48" t="s">
        <v>57</v>
      </c>
      <c r="E36" s="48" t="s">
        <v>59</v>
      </c>
      <c r="F36" s="316">
        <f>松岡!E13</f>
        <v>50</v>
      </c>
      <c r="G36" s="317">
        <f>松岡!F13</f>
        <v>230</v>
      </c>
      <c r="H36" s="317">
        <f>松岡!G13</f>
        <v>60</v>
      </c>
      <c r="I36" s="317">
        <f>松岡!H13</f>
        <v>90</v>
      </c>
      <c r="J36" s="317">
        <f>松岡!I13</f>
        <v>170</v>
      </c>
      <c r="K36" s="317">
        <f>松岡!J13</f>
        <v>40</v>
      </c>
      <c r="L36" s="317">
        <f>松岡!K13</f>
        <v>160</v>
      </c>
      <c r="M36" s="317">
        <f>松岡!L13</f>
        <v>290</v>
      </c>
      <c r="N36" s="317">
        <f>松岡!M13</f>
        <v>80</v>
      </c>
      <c r="O36" s="317">
        <f>松岡!N13</f>
        <v>260</v>
      </c>
      <c r="P36" s="317">
        <f>松岡!O13</f>
        <v>290</v>
      </c>
      <c r="Q36" s="318">
        <f>松岡!P13</f>
        <v>400</v>
      </c>
      <c r="R36" s="294">
        <f>SUM(F36:Q36)</f>
        <v>2120</v>
      </c>
      <c r="S36" s="608"/>
      <c r="T36" s="51">
        <f>SUM(R39,R43,R47,R51,R55,R59,R63)</f>
        <v>129780</v>
      </c>
      <c r="U36" s="51">
        <f>R67</f>
        <v>9880</v>
      </c>
    </row>
    <row r="37" spans="1:21">
      <c r="A37" s="157"/>
      <c r="B37" s="54"/>
      <c r="D37" s="1" t="s">
        <v>79</v>
      </c>
      <c r="E37" s="1" t="s">
        <v>59</v>
      </c>
      <c r="F37" s="319">
        <f>松岡!E23</f>
        <v>190</v>
      </c>
      <c r="G37" s="2">
        <f>松岡!F23</f>
        <v>340</v>
      </c>
      <c r="H37" s="2">
        <f>松岡!G23</f>
        <v>200</v>
      </c>
      <c r="I37" s="2">
        <f>松岡!H23</f>
        <v>120</v>
      </c>
      <c r="J37" s="2">
        <f>松岡!I23</f>
        <v>210</v>
      </c>
      <c r="K37" s="2">
        <f>松岡!J23</f>
        <v>160</v>
      </c>
      <c r="L37" s="2">
        <f>松岡!K23</f>
        <v>30</v>
      </c>
      <c r="M37" s="2">
        <f>松岡!L23</f>
        <v>150</v>
      </c>
      <c r="N37" s="2">
        <f>松岡!M23</f>
        <v>80</v>
      </c>
      <c r="O37" s="2">
        <f>松岡!N23</f>
        <v>210</v>
      </c>
      <c r="P37" s="2">
        <f>松岡!O23</f>
        <v>200</v>
      </c>
      <c r="Q37" s="320">
        <f>松岡!P23</f>
        <v>200</v>
      </c>
      <c r="R37" s="295">
        <f t="shared" ref="R37:R38" si="86">SUM(F37:Q37)</f>
        <v>2090</v>
      </c>
      <c r="S37" s="602"/>
      <c r="T37" s="609">
        <f>T36/T3</f>
        <v>0.21030627126883811</v>
      </c>
      <c r="U37" s="609">
        <f>U36/U3</f>
        <v>0.19708757231198884</v>
      </c>
    </row>
    <row r="38" spans="1:21">
      <c r="A38" s="157"/>
      <c r="B38" s="54"/>
      <c r="D38" s="1" t="s">
        <v>61</v>
      </c>
      <c r="E38" s="1" t="s">
        <v>60</v>
      </c>
      <c r="F38" s="319">
        <f>松岡!E33</f>
        <v>290</v>
      </c>
      <c r="G38" s="2">
        <f>松岡!F33</f>
        <v>290</v>
      </c>
      <c r="H38" s="2">
        <f>松岡!G33</f>
        <v>290</v>
      </c>
      <c r="I38" s="2">
        <f>松岡!H33</f>
        <v>210</v>
      </c>
      <c r="J38" s="2">
        <f>松岡!I33</f>
        <v>960</v>
      </c>
      <c r="K38" s="2">
        <f>松岡!J33</f>
        <v>750</v>
      </c>
      <c r="L38" s="2">
        <f>松岡!K33</f>
        <v>620</v>
      </c>
      <c r="M38" s="2">
        <f>松岡!L33</f>
        <v>510</v>
      </c>
      <c r="N38" s="2">
        <f>松岡!M33</f>
        <v>440</v>
      </c>
      <c r="O38" s="2">
        <f>松岡!N33</f>
        <v>430</v>
      </c>
      <c r="P38" s="2">
        <f>松岡!O33</f>
        <v>620</v>
      </c>
      <c r="Q38" s="320">
        <f>松岡!P33</f>
        <v>1760</v>
      </c>
      <c r="R38" s="295">
        <f t="shared" si="86"/>
        <v>7170</v>
      </c>
      <c r="S38" s="602"/>
      <c r="T38" s="714" t="s">
        <v>95</v>
      </c>
      <c r="U38" s="714"/>
    </row>
    <row r="39" spans="1:21">
      <c r="A39" s="157"/>
      <c r="B39" s="55"/>
      <c r="C39" s="52"/>
      <c r="D39" s="52"/>
      <c r="E39" s="62" t="s">
        <v>21</v>
      </c>
      <c r="F39" s="327">
        <f>SUM(F36:F38)</f>
        <v>530</v>
      </c>
      <c r="G39" s="328">
        <f t="shared" ref="G39:R39" si="87">SUM(G36:G38)</f>
        <v>860</v>
      </c>
      <c r="H39" s="328">
        <f t="shared" si="87"/>
        <v>550</v>
      </c>
      <c r="I39" s="328">
        <f t="shared" si="87"/>
        <v>420</v>
      </c>
      <c r="J39" s="328">
        <f t="shared" si="87"/>
        <v>1340</v>
      </c>
      <c r="K39" s="328">
        <f t="shared" si="87"/>
        <v>950</v>
      </c>
      <c r="L39" s="328">
        <f t="shared" si="87"/>
        <v>810</v>
      </c>
      <c r="M39" s="328">
        <f t="shared" si="87"/>
        <v>950</v>
      </c>
      <c r="N39" s="328">
        <f t="shared" si="87"/>
        <v>600</v>
      </c>
      <c r="O39" s="328">
        <f t="shared" si="87"/>
        <v>900</v>
      </c>
      <c r="P39" s="328">
        <f t="shared" si="87"/>
        <v>1110</v>
      </c>
      <c r="Q39" s="329">
        <f t="shared" si="87"/>
        <v>2360</v>
      </c>
      <c r="R39" s="330">
        <f t="shared" si="87"/>
        <v>11380</v>
      </c>
      <c r="S39" s="611">
        <f>R39/R6</f>
        <v>0.27075898167975254</v>
      </c>
      <c r="T39" s="715">
        <f>T36+U36</f>
        <v>139660</v>
      </c>
      <c r="U39" s="715"/>
    </row>
    <row r="40" spans="1:21">
      <c r="A40" s="157"/>
      <c r="B40" s="54" t="s">
        <v>55</v>
      </c>
      <c r="C40" s="1" t="s">
        <v>50</v>
      </c>
      <c r="D40" s="1" t="s">
        <v>85</v>
      </c>
      <c r="E40" s="1" t="s">
        <v>62</v>
      </c>
      <c r="F40" s="319">
        <f>大谷!E13</f>
        <v>110</v>
      </c>
      <c r="G40" s="2">
        <f>大谷!F13</f>
        <v>140</v>
      </c>
      <c r="H40" s="2">
        <f>大谷!G13</f>
        <v>100</v>
      </c>
      <c r="I40" s="2">
        <f>大谷!H13</f>
        <v>110</v>
      </c>
      <c r="J40" s="2">
        <f>大谷!I13</f>
        <v>210</v>
      </c>
      <c r="K40" s="2">
        <f>大谷!J13</f>
        <v>150</v>
      </c>
      <c r="L40" s="2">
        <f>大谷!K13</f>
        <v>0</v>
      </c>
      <c r="M40" s="2">
        <f>大谷!L13</f>
        <v>320</v>
      </c>
      <c r="N40" s="2">
        <f>大谷!M13</f>
        <v>150</v>
      </c>
      <c r="O40" s="2">
        <f>大谷!N13</f>
        <v>590</v>
      </c>
      <c r="P40" s="2">
        <f>大谷!O13</f>
        <v>200</v>
      </c>
      <c r="Q40" s="320">
        <f>大谷!P13</f>
        <v>220</v>
      </c>
      <c r="R40" s="295">
        <f t="shared" ref="R40:R42" si="88">SUM(F40:Q40)</f>
        <v>2300</v>
      </c>
      <c r="S40" s="602"/>
      <c r="T40" s="717">
        <f>T39/T6</f>
        <v>0.20931313040480795</v>
      </c>
      <c r="U40" s="717"/>
    </row>
    <row r="41" spans="1:21">
      <c r="A41" s="157"/>
      <c r="B41" s="54"/>
      <c r="D41" s="1" t="s">
        <v>85</v>
      </c>
      <c r="E41" s="1" t="s">
        <v>61</v>
      </c>
      <c r="F41" s="319">
        <f>大谷!E23</f>
        <v>1300</v>
      </c>
      <c r="G41" s="2">
        <f>大谷!F23</f>
        <v>1590</v>
      </c>
      <c r="H41" s="2">
        <f>大谷!G23</f>
        <v>1140</v>
      </c>
      <c r="I41" s="2">
        <f>大谷!H23</f>
        <v>1380</v>
      </c>
      <c r="J41" s="2">
        <f>大谷!I23</f>
        <v>1520</v>
      </c>
      <c r="K41" s="2">
        <f>大谷!J23</f>
        <v>900</v>
      </c>
      <c r="L41" s="2">
        <f>大谷!K23</f>
        <v>1000</v>
      </c>
      <c r="M41" s="2">
        <f>大谷!L23</f>
        <v>640</v>
      </c>
      <c r="N41" s="2">
        <f>大谷!M23</f>
        <v>730</v>
      </c>
      <c r="O41" s="2">
        <f>大谷!N23</f>
        <v>1240</v>
      </c>
      <c r="P41" s="2">
        <f>大谷!O23</f>
        <v>580</v>
      </c>
      <c r="Q41" s="320">
        <f>大谷!P23</f>
        <v>1100</v>
      </c>
      <c r="R41" s="295">
        <f t="shared" si="88"/>
        <v>13120</v>
      </c>
      <c r="S41" s="602"/>
      <c r="T41" s="49"/>
    </row>
    <row r="42" spans="1:21">
      <c r="A42" s="157"/>
      <c r="B42" s="54"/>
      <c r="D42" s="1" t="s">
        <v>79</v>
      </c>
      <c r="E42" s="1" t="s">
        <v>63</v>
      </c>
      <c r="F42" s="319">
        <f>大谷!E33</f>
        <v>600</v>
      </c>
      <c r="G42" s="2">
        <f>大谷!F33</f>
        <v>790</v>
      </c>
      <c r="H42" s="2">
        <f>大谷!G33</f>
        <v>960</v>
      </c>
      <c r="I42" s="2">
        <f>大谷!H33</f>
        <v>620</v>
      </c>
      <c r="J42" s="2">
        <f>大谷!I33</f>
        <v>520</v>
      </c>
      <c r="K42" s="2">
        <f>大谷!J33</f>
        <v>490</v>
      </c>
      <c r="L42" s="2">
        <f>大谷!K33</f>
        <v>400</v>
      </c>
      <c r="M42" s="2">
        <f>大谷!L33</f>
        <v>320</v>
      </c>
      <c r="N42" s="2">
        <f>大谷!M33</f>
        <v>640</v>
      </c>
      <c r="O42" s="2">
        <f>大谷!N33</f>
        <v>460</v>
      </c>
      <c r="P42" s="2">
        <f>大谷!O33</f>
        <v>380</v>
      </c>
      <c r="Q42" s="320">
        <f>大谷!P33</f>
        <v>380</v>
      </c>
      <c r="R42" s="295">
        <f t="shared" si="88"/>
        <v>6560</v>
      </c>
      <c r="S42" s="602"/>
      <c r="T42" s="57" t="s">
        <v>565</v>
      </c>
      <c r="U42" s="57" t="s">
        <v>566</v>
      </c>
    </row>
    <row r="43" spans="1:21">
      <c r="A43" s="157"/>
      <c r="B43" s="55"/>
      <c r="C43" s="52"/>
      <c r="D43" s="52"/>
      <c r="E43" s="62" t="s">
        <v>21</v>
      </c>
      <c r="F43" s="327">
        <f>SUM(F40:F42)</f>
        <v>2010</v>
      </c>
      <c r="G43" s="328">
        <f t="shared" ref="G43:R43" si="89">SUM(G40:G42)</f>
        <v>2520</v>
      </c>
      <c r="H43" s="328">
        <f t="shared" si="89"/>
        <v>2200</v>
      </c>
      <c r="I43" s="328">
        <f t="shared" si="89"/>
        <v>2110</v>
      </c>
      <c r="J43" s="328">
        <f t="shared" si="89"/>
        <v>2250</v>
      </c>
      <c r="K43" s="328">
        <f t="shared" si="89"/>
        <v>1540</v>
      </c>
      <c r="L43" s="328">
        <f t="shared" si="89"/>
        <v>1400</v>
      </c>
      <c r="M43" s="328">
        <f t="shared" si="89"/>
        <v>1280</v>
      </c>
      <c r="N43" s="328">
        <f t="shared" si="89"/>
        <v>1520</v>
      </c>
      <c r="O43" s="328">
        <f t="shared" si="89"/>
        <v>2290</v>
      </c>
      <c r="P43" s="328">
        <f t="shared" si="89"/>
        <v>1160</v>
      </c>
      <c r="Q43" s="329">
        <f t="shared" si="89"/>
        <v>1700</v>
      </c>
      <c r="R43" s="330">
        <f t="shared" si="89"/>
        <v>21980</v>
      </c>
      <c r="S43" s="611">
        <f>R43/R10</f>
        <v>0.21982198219821983</v>
      </c>
      <c r="T43" s="51">
        <f>SUM(R39,R43,R47)</f>
        <v>40130</v>
      </c>
      <c r="U43" s="51">
        <f>SUM(R51,R55,R59,R63,R67)</f>
        <v>99530</v>
      </c>
    </row>
    <row r="44" spans="1:21">
      <c r="A44" s="157"/>
      <c r="B44" s="54" t="s">
        <v>55</v>
      </c>
      <c r="C44" s="1" t="s">
        <v>51</v>
      </c>
      <c r="D44" s="1" t="s">
        <v>112</v>
      </c>
      <c r="E44" s="1" t="s">
        <v>113</v>
      </c>
      <c r="F44" s="319">
        <f>宮本!E13</f>
        <v>580</v>
      </c>
      <c r="G44" s="2">
        <f>宮本!F13</f>
        <v>600</v>
      </c>
      <c r="H44" s="2">
        <f>宮本!G13</f>
        <v>570</v>
      </c>
      <c r="I44" s="2">
        <f>宮本!H13</f>
        <v>660</v>
      </c>
      <c r="J44" s="2">
        <f>宮本!I13</f>
        <v>550</v>
      </c>
      <c r="K44" s="2">
        <f>宮本!J13</f>
        <v>540</v>
      </c>
      <c r="L44" s="2">
        <f>宮本!K13</f>
        <v>470</v>
      </c>
      <c r="M44" s="2">
        <f>宮本!L13</f>
        <v>430</v>
      </c>
      <c r="N44" s="2">
        <f>宮本!M13</f>
        <v>520</v>
      </c>
      <c r="O44" s="2">
        <f>宮本!N13</f>
        <v>900</v>
      </c>
      <c r="P44" s="2">
        <f>宮本!O13</f>
        <v>530</v>
      </c>
      <c r="Q44" s="320">
        <f>宮本!P13</f>
        <v>420</v>
      </c>
      <c r="R44" s="295">
        <f t="shared" ref="R44:R46" si="90">SUM(F44:Q44)</f>
        <v>6770</v>
      </c>
      <c r="S44" s="602"/>
      <c r="T44" s="49"/>
    </row>
    <row r="45" spans="1:21">
      <c r="A45" s="157"/>
      <c r="B45" s="54"/>
      <c r="F45" s="319">
        <f>宮本!E23</f>
        <v>0</v>
      </c>
      <c r="G45" s="2">
        <f>宮本!F23</f>
        <v>0</v>
      </c>
      <c r="H45" s="2">
        <f>宮本!G23</f>
        <v>0</v>
      </c>
      <c r="I45" s="2">
        <f>宮本!H23</f>
        <v>0</v>
      </c>
      <c r="J45" s="2">
        <f>宮本!I23</f>
        <v>0</v>
      </c>
      <c r="K45" s="2">
        <f>宮本!J23</f>
        <v>0</v>
      </c>
      <c r="L45" s="2">
        <f>宮本!K23</f>
        <v>0</v>
      </c>
      <c r="M45" s="2">
        <f>宮本!L23</f>
        <v>0</v>
      </c>
      <c r="N45" s="2">
        <f>宮本!M23</f>
        <v>0</v>
      </c>
      <c r="O45" s="2">
        <f>宮本!N23</f>
        <v>0</v>
      </c>
      <c r="P45" s="2">
        <f>宮本!O23</f>
        <v>0</v>
      </c>
      <c r="Q45" s="320">
        <f>宮本!P23</f>
        <v>0</v>
      </c>
      <c r="R45" s="295">
        <f t="shared" si="90"/>
        <v>0</v>
      </c>
      <c r="S45" s="602"/>
      <c r="T45" s="49"/>
    </row>
    <row r="46" spans="1:21">
      <c r="A46" s="157"/>
      <c r="B46" s="54"/>
      <c r="F46" s="319">
        <f>宮本!E33</f>
        <v>0</v>
      </c>
      <c r="G46" s="2">
        <f>宮本!F33</f>
        <v>0</v>
      </c>
      <c r="H46" s="2">
        <f>宮本!G33</f>
        <v>0</v>
      </c>
      <c r="I46" s="2">
        <f>宮本!H33</f>
        <v>0</v>
      </c>
      <c r="J46" s="2">
        <f>宮本!I33</f>
        <v>0</v>
      </c>
      <c r="K46" s="2">
        <f>宮本!J33</f>
        <v>0</v>
      </c>
      <c r="L46" s="2">
        <f>宮本!K33</f>
        <v>0</v>
      </c>
      <c r="M46" s="2">
        <f>宮本!L33</f>
        <v>0</v>
      </c>
      <c r="N46" s="2">
        <f>宮本!M33</f>
        <v>0</v>
      </c>
      <c r="O46" s="2">
        <f>宮本!N33</f>
        <v>0</v>
      </c>
      <c r="P46" s="2">
        <f>宮本!O33</f>
        <v>0</v>
      </c>
      <c r="Q46" s="320">
        <f>宮本!P33</f>
        <v>0</v>
      </c>
      <c r="R46" s="295">
        <f t="shared" si="90"/>
        <v>0</v>
      </c>
      <c r="S46" s="602"/>
      <c r="T46" s="49"/>
    </row>
    <row r="47" spans="1:21">
      <c r="A47" s="157"/>
      <c r="B47" s="55"/>
      <c r="C47" s="52"/>
      <c r="D47" s="52"/>
      <c r="E47" s="62" t="s">
        <v>21</v>
      </c>
      <c r="F47" s="327">
        <f>SUM(F44:F46)</f>
        <v>580</v>
      </c>
      <c r="G47" s="328">
        <f t="shared" ref="G47:R47" si="91">SUM(G44:G46)</f>
        <v>600</v>
      </c>
      <c r="H47" s="328">
        <f t="shared" si="91"/>
        <v>570</v>
      </c>
      <c r="I47" s="328">
        <f t="shared" si="91"/>
        <v>660</v>
      </c>
      <c r="J47" s="328">
        <f t="shared" si="91"/>
        <v>550</v>
      </c>
      <c r="K47" s="328">
        <f t="shared" si="91"/>
        <v>540</v>
      </c>
      <c r="L47" s="328">
        <f t="shared" si="91"/>
        <v>470</v>
      </c>
      <c r="M47" s="328">
        <f t="shared" si="91"/>
        <v>430</v>
      </c>
      <c r="N47" s="328">
        <f t="shared" si="91"/>
        <v>520</v>
      </c>
      <c r="O47" s="328">
        <f t="shared" si="91"/>
        <v>900</v>
      </c>
      <c r="P47" s="328">
        <f t="shared" si="91"/>
        <v>530</v>
      </c>
      <c r="Q47" s="329">
        <f t="shared" si="91"/>
        <v>420</v>
      </c>
      <c r="R47" s="330">
        <f t="shared" si="91"/>
        <v>6770</v>
      </c>
      <c r="S47" s="611">
        <f>R47/R14</f>
        <v>0.37652947719688545</v>
      </c>
      <c r="T47" s="49"/>
    </row>
    <row r="48" spans="1:21">
      <c r="A48" s="157"/>
      <c r="B48" s="54" t="s">
        <v>56</v>
      </c>
      <c r="C48" s="1" t="s">
        <v>52</v>
      </c>
      <c r="D48" s="1" t="s">
        <v>83</v>
      </c>
      <c r="E48" s="1" t="s">
        <v>65</v>
      </c>
      <c r="F48" s="319">
        <f>深串!E13</f>
        <v>0</v>
      </c>
      <c r="G48" s="2">
        <f>深串!F13</f>
        <v>20</v>
      </c>
      <c r="H48" s="2">
        <f>深串!G13</f>
        <v>20</v>
      </c>
      <c r="I48" s="2">
        <f>深串!H13</f>
        <v>480</v>
      </c>
      <c r="J48" s="2">
        <f>深串!I13</f>
        <v>1570</v>
      </c>
      <c r="K48" s="2">
        <f>深串!J13</f>
        <v>810</v>
      </c>
      <c r="L48" s="2">
        <f>深串!K13</f>
        <v>850</v>
      </c>
      <c r="M48" s="2">
        <f>深串!L13</f>
        <v>810</v>
      </c>
      <c r="N48" s="2">
        <f>深串!M13</f>
        <v>820</v>
      </c>
      <c r="O48" s="2">
        <f>深串!N13</f>
        <v>850</v>
      </c>
      <c r="P48" s="2">
        <f>深串!O13</f>
        <v>1240</v>
      </c>
      <c r="Q48" s="320">
        <f>深串!P13</f>
        <v>1630</v>
      </c>
      <c r="R48" s="295">
        <f>SUM(F48:Q48)</f>
        <v>9100</v>
      </c>
      <c r="S48" s="602"/>
      <c r="T48" s="49"/>
    </row>
    <row r="49" spans="1:20">
      <c r="A49" s="157"/>
      <c r="B49" s="54"/>
      <c r="D49" s="1" t="s">
        <v>83</v>
      </c>
      <c r="E49" s="1" t="s">
        <v>77</v>
      </c>
      <c r="F49" s="319">
        <f>深串!E23</f>
        <v>130</v>
      </c>
      <c r="G49" s="2">
        <f>深串!F23</f>
        <v>210</v>
      </c>
      <c r="H49" s="2">
        <f>深串!G23</f>
        <v>500</v>
      </c>
      <c r="I49" s="2">
        <f>深串!H23</f>
        <v>230</v>
      </c>
      <c r="J49" s="2">
        <f>深串!I23</f>
        <v>10</v>
      </c>
      <c r="K49" s="2">
        <f>深串!J23</f>
        <v>620</v>
      </c>
      <c r="L49" s="2">
        <f>深串!K23</f>
        <v>490</v>
      </c>
      <c r="M49" s="2">
        <f>深串!L23</f>
        <v>240</v>
      </c>
      <c r="N49" s="2">
        <f>深串!M23</f>
        <v>650</v>
      </c>
      <c r="O49" s="2">
        <f>深串!N23</f>
        <v>200</v>
      </c>
      <c r="P49" s="2">
        <f>深串!O23</f>
        <v>130</v>
      </c>
      <c r="Q49" s="320">
        <f>深串!P23</f>
        <v>300</v>
      </c>
      <c r="R49" s="295">
        <f t="shared" ref="R49:R50" si="92">SUM(F49:Q49)</f>
        <v>3710</v>
      </c>
      <c r="S49" s="602"/>
      <c r="T49" s="49"/>
    </row>
    <row r="50" spans="1:20">
      <c r="A50" s="157"/>
      <c r="B50" s="54"/>
      <c r="D50" s="1" t="s">
        <v>84</v>
      </c>
      <c r="E50" s="1" t="s">
        <v>61</v>
      </c>
      <c r="F50" s="319">
        <f>深串!E33</f>
        <v>1900</v>
      </c>
      <c r="G50" s="2">
        <f>深串!F33</f>
        <v>4270</v>
      </c>
      <c r="H50" s="2">
        <f>深串!G33</f>
        <v>1930</v>
      </c>
      <c r="I50" s="2">
        <f>深串!H33</f>
        <v>2590</v>
      </c>
      <c r="J50" s="2">
        <f>深串!I33</f>
        <v>1200</v>
      </c>
      <c r="K50" s="2">
        <f>深串!J33</f>
        <v>2660</v>
      </c>
      <c r="L50" s="2">
        <f>深串!K33</f>
        <v>2700</v>
      </c>
      <c r="M50" s="2">
        <f>深串!L33</f>
        <v>2910</v>
      </c>
      <c r="N50" s="2">
        <f>深串!M33</f>
        <v>1830</v>
      </c>
      <c r="O50" s="2">
        <f>深串!N33</f>
        <v>2240</v>
      </c>
      <c r="P50" s="2">
        <f>深串!O33</f>
        <v>2130</v>
      </c>
      <c r="Q50" s="320">
        <f>深串!P33</f>
        <v>3640</v>
      </c>
      <c r="R50" s="295">
        <f t="shared" si="92"/>
        <v>30000</v>
      </c>
      <c r="S50" s="602"/>
      <c r="T50" s="49"/>
    </row>
    <row r="51" spans="1:20">
      <c r="A51" s="157"/>
      <c r="B51" s="55"/>
      <c r="C51" s="52"/>
      <c r="D51" s="52"/>
      <c r="E51" s="62" t="s">
        <v>21</v>
      </c>
      <c r="F51" s="327">
        <f>SUM(F48:F50)</f>
        <v>2030</v>
      </c>
      <c r="G51" s="328">
        <f t="shared" ref="G51:Q51" si="93">SUM(G48:G50)</f>
        <v>4500</v>
      </c>
      <c r="H51" s="328">
        <f t="shared" si="93"/>
        <v>2450</v>
      </c>
      <c r="I51" s="328">
        <f t="shared" si="93"/>
        <v>3300</v>
      </c>
      <c r="J51" s="328">
        <f t="shared" si="93"/>
        <v>2780</v>
      </c>
      <c r="K51" s="328">
        <f t="shared" si="93"/>
        <v>4090</v>
      </c>
      <c r="L51" s="328">
        <f t="shared" si="93"/>
        <v>4040</v>
      </c>
      <c r="M51" s="328">
        <f t="shared" si="93"/>
        <v>3960</v>
      </c>
      <c r="N51" s="328">
        <f t="shared" si="93"/>
        <v>3300</v>
      </c>
      <c r="O51" s="328">
        <f t="shared" si="93"/>
        <v>3290</v>
      </c>
      <c r="P51" s="328">
        <f t="shared" si="93"/>
        <v>3500</v>
      </c>
      <c r="Q51" s="329">
        <f t="shared" si="93"/>
        <v>5570</v>
      </c>
      <c r="R51" s="330">
        <f>SUM(R48:R50)</f>
        <v>42810</v>
      </c>
      <c r="S51" s="611">
        <f>R51/R18</f>
        <v>0.17443566131529623</v>
      </c>
      <c r="T51" s="49"/>
    </row>
    <row r="52" spans="1:20">
      <c r="A52" s="157"/>
      <c r="B52" s="54" t="s">
        <v>56</v>
      </c>
      <c r="C52" s="1" t="s">
        <v>53</v>
      </c>
      <c r="D52" s="1" t="s">
        <v>79</v>
      </c>
      <c r="E52" s="1" t="s">
        <v>80</v>
      </c>
      <c r="F52" s="319">
        <f>前川!E13</f>
        <v>370</v>
      </c>
      <c r="G52" s="2">
        <f>前川!F13</f>
        <v>160</v>
      </c>
      <c r="H52" s="2">
        <f>前川!G13</f>
        <v>230</v>
      </c>
      <c r="I52" s="2">
        <f>前川!H13</f>
        <v>260</v>
      </c>
      <c r="J52" s="2">
        <f>前川!I13</f>
        <v>360</v>
      </c>
      <c r="K52" s="2">
        <f>前川!J13</f>
        <v>430</v>
      </c>
      <c r="L52" s="2">
        <f>前川!K13</f>
        <v>180</v>
      </c>
      <c r="M52" s="2">
        <f>前川!L13</f>
        <v>160</v>
      </c>
      <c r="N52" s="2">
        <f>前川!M13</f>
        <v>30</v>
      </c>
      <c r="O52" s="2">
        <f>前川!N13</f>
        <v>200</v>
      </c>
      <c r="P52" s="2">
        <f>前川!O13</f>
        <v>140</v>
      </c>
      <c r="Q52" s="320">
        <f>前川!P13</f>
        <v>150</v>
      </c>
      <c r="R52" s="295">
        <f t="shared" ref="R52:R54" si="94">SUM(F52:Q52)</f>
        <v>2670</v>
      </c>
      <c r="S52" s="602"/>
      <c r="T52" s="49"/>
    </row>
    <row r="53" spans="1:20">
      <c r="A53" s="157"/>
      <c r="B53" s="54"/>
      <c r="D53" s="1" t="s">
        <v>57</v>
      </c>
      <c r="E53" s="1" t="s">
        <v>576</v>
      </c>
      <c r="F53" s="319">
        <f>前川!E23</f>
        <v>180</v>
      </c>
      <c r="G53" s="2">
        <f>前川!F23</f>
        <v>100</v>
      </c>
      <c r="H53" s="2">
        <f>前川!G23</f>
        <v>135</v>
      </c>
      <c r="I53" s="2">
        <f>前川!H23</f>
        <v>155</v>
      </c>
      <c r="J53" s="2">
        <f>前川!I23</f>
        <v>125</v>
      </c>
      <c r="K53" s="2">
        <f>前川!J23</f>
        <v>325</v>
      </c>
      <c r="L53" s="2">
        <f>前川!K23</f>
        <v>145</v>
      </c>
      <c r="M53" s="2">
        <f>前川!L23</f>
        <v>235</v>
      </c>
      <c r="N53" s="2">
        <f>前川!M23</f>
        <v>115</v>
      </c>
      <c r="O53" s="2">
        <f>前川!N23</f>
        <v>255</v>
      </c>
      <c r="P53" s="2">
        <f>前川!O23</f>
        <v>205</v>
      </c>
      <c r="Q53" s="320">
        <f>前川!P23</f>
        <v>135</v>
      </c>
      <c r="R53" s="295">
        <f t="shared" si="94"/>
        <v>2110</v>
      </c>
      <c r="S53" s="602"/>
      <c r="T53" s="49"/>
    </row>
    <row r="54" spans="1:20">
      <c r="A54" s="157"/>
      <c r="B54" s="54"/>
      <c r="D54" s="1" t="s">
        <v>57</v>
      </c>
      <c r="E54" s="1" t="s">
        <v>577</v>
      </c>
      <c r="F54" s="319">
        <f>前川!E33</f>
        <v>190</v>
      </c>
      <c r="G54" s="2">
        <f>前川!F33</f>
        <v>60</v>
      </c>
      <c r="H54" s="2">
        <f>前川!G33</f>
        <v>265</v>
      </c>
      <c r="I54" s="2">
        <f>前川!H33</f>
        <v>115</v>
      </c>
      <c r="J54" s="2">
        <f>前川!I33</f>
        <v>265</v>
      </c>
      <c r="K54" s="2">
        <f>前川!J33</f>
        <v>105</v>
      </c>
      <c r="L54" s="2">
        <f>前川!K33</f>
        <v>105</v>
      </c>
      <c r="M54" s="2">
        <f>前川!L33</f>
        <v>425</v>
      </c>
      <c r="N54" s="2">
        <f>前川!M33</f>
        <v>485</v>
      </c>
      <c r="O54" s="2">
        <f>前川!N33</f>
        <v>11395</v>
      </c>
      <c r="P54" s="2">
        <f>前川!O33</f>
        <v>345</v>
      </c>
      <c r="Q54" s="320">
        <f>前川!P33</f>
        <v>675</v>
      </c>
      <c r="R54" s="295">
        <f t="shared" si="94"/>
        <v>14430</v>
      </c>
      <c r="S54" s="602"/>
      <c r="T54" s="49"/>
    </row>
    <row r="55" spans="1:20">
      <c r="A55" s="157"/>
      <c r="B55" s="55"/>
      <c r="C55" s="52"/>
      <c r="D55" s="52"/>
      <c r="E55" s="62" t="s">
        <v>21</v>
      </c>
      <c r="F55" s="327">
        <f>SUM(F52:F54)</f>
        <v>740</v>
      </c>
      <c r="G55" s="328">
        <f t="shared" ref="G55:Q55" si="95">SUM(G52:G54)</f>
        <v>320</v>
      </c>
      <c r="H55" s="328">
        <f t="shared" si="95"/>
        <v>630</v>
      </c>
      <c r="I55" s="328">
        <f t="shared" si="95"/>
        <v>530</v>
      </c>
      <c r="J55" s="328">
        <f t="shared" si="95"/>
        <v>750</v>
      </c>
      <c r="K55" s="328">
        <f t="shared" si="95"/>
        <v>860</v>
      </c>
      <c r="L55" s="328">
        <f t="shared" si="95"/>
        <v>430</v>
      </c>
      <c r="M55" s="328">
        <f t="shared" si="95"/>
        <v>820</v>
      </c>
      <c r="N55" s="328">
        <f t="shared" si="95"/>
        <v>630</v>
      </c>
      <c r="O55" s="328">
        <f t="shared" si="95"/>
        <v>11850</v>
      </c>
      <c r="P55" s="328">
        <f t="shared" si="95"/>
        <v>690</v>
      </c>
      <c r="Q55" s="329">
        <f t="shared" si="95"/>
        <v>960</v>
      </c>
      <c r="R55" s="330">
        <f>SUM(R52:R54)</f>
        <v>19210</v>
      </c>
      <c r="S55" s="611">
        <f>R55/R22</f>
        <v>0.14696656720985388</v>
      </c>
      <c r="T55" s="49"/>
    </row>
    <row r="56" spans="1:20">
      <c r="A56" s="157"/>
      <c r="B56" s="54" t="s">
        <v>56</v>
      </c>
      <c r="C56" s="1" t="s">
        <v>54</v>
      </c>
      <c r="D56" s="1" t="s">
        <v>79</v>
      </c>
      <c r="E56" s="1" t="s">
        <v>86</v>
      </c>
      <c r="F56" s="319">
        <f>千葉!E13</f>
        <v>390</v>
      </c>
      <c r="G56" s="2">
        <f>千葉!F13</f>
        <v>4060</v>
      </c>
      <c r="H56" s="2">
        <f>千葉!G13</f>
        <v>800</v>
      </c>
      <c r="I56" s="2">
        <f>千葉!H13</f>
        <v>1190</v>
      </c>
      <c r="J56" s="2">
        <f>千葉!I13</f>
        <v>1250</v>
      </c>
      <c r="K56" s="2">
        <f>千葉!J13</f>
        <v>900</v>
      </c>
      <c r="L56" s="2">
        <f>千葉!K13</f>
        <v>780</v>
      </c>
      <c r="M56" s="2">
        <f>千葉!L13</f>
        <v>520</v>
      </c>
      <c r="N56" s="2">
        <f>千葉!M13</f>
        <v>1560</v>
      </c>
      <c r="O56" s="2">
        <f>千葉!N13</f>
        <v>3210</v>
      </c>
      <c r="P56" s="2">
        <f>千葉!O13</f>
        <v>2590</v>
      </c>
      <c r="Q56" s="320">
        <f>千葉!P13</f>
        <v>2740</v>
      </c>
      <c r="R56" s="295">
        <f t="shared" ref="R56:R58" si="96">SUM(F56:Q56)</f>
        <v>19990</v>
      </c>
      <c r="S56" s="602"/>
      <c r="T56" s="49"/>
    </row>
    <row r="57" spans="1:20">
      <c r="A57" s="157"/>
      <c r="B57" s="54"/>
      <c r="D57" s="1" t="s">
        <v>79</v>
      </c>
      <c r="E57" s="1" t="s">
        <v>87</v>
      </c>
      <c r="F57" s="319">
        <f>千葉!E23</f>
        <v>100</v>
      </c>
      <c r="G57" s="2">
        <f>千葉!F23</f>
        <v>100</v>
      </c>
      <c r="H57" s="2">
        <f>千葉!G23</f>
        <v>100</v>
      </c>
      <c r="I57" s="2">
        <f>千葉!H23</f>
        <v>100</v>
      </c>
      <c r="J57" s="2">
        <f>千葉!I23</f>
        <v>100</v>
      </c>
      <c r="K57" s="2">
        <f>千葉!J23</f>
        <v>100</v>
      </c>
      <c r="L57" s="2">
        <f>千葉!K23</f>
        <v>100</v>
      </c>
      <c r="M57" s="2">
        <f>千葉!L23</f>
        <v>100</v>
      </c>
      <c r="N57" s="2">
        <f>千葉!M23</f>
        <v>100</v>
      </c>
      <c r="O57" s="2">
        <f>千葉!N23</f>
        <v>100</v>
      </c>
      <c r="P57" s="2">
        <f>千葉!O23</f>
        <v>100</v>
      </c>
      <c r="Q57" s="320">
        <f>千葉!P23</f>
        <v>100</v>
      </c>
      <c r="R57" s="295">
        <f t="shared" si="96"/>
        <v>1200</v>
      </c>
      <c r="S57" s="602"/>
      <c r="T57" s="49"/>
    </row>
    <row r="58" spans="1:20">
      <c r="A58" s="157"/>
      <c r="B58" s="54"/>
      <c r="D58" s="1" t="s">
        <v>79</v>
      </c>
      <c r="E58" s="1" t="s">
        <v>102</v>
      </c>
      <c r="F58" s="319">
        <f>千葉!E33</f>
        <v>150</v>
      </c>
      <c r="G58" s="2">
        <f>千葉!F33</f>
        <v>150</v>
      </c>
      <c r="H58" s="2">
        <f>千葉!G33</f>
        <v>150</v>
      </c>
      <c r="I58" s="2">
        <f>千葉!H33</f>
        <v>150</v>
      </c>
      <c r="J58" s="2">
        <f>千葉!I33</f>
        <v>150</v>
      </c>
      <c r="K58" s="2">
        <f>千葉!J33</f>
        <v>150</v>
      </c>
      <c r="L58" s="2">
        <f>千葉!K33</f>
        <v>150</v>
      </c>
      <c r="M58" s="2">
        <f>千葉!L33</f>
        <v>150</v>
      </c>
      <c r="N58" s="2">
        <f>千葉!M33</f>
        <v>150</v>
      </c>
      <c r="O58" s="2">
        <f>千葉!N33</f>
        <v>150</v>
      </c>
      <c r="P58" s="2">
        <f>千葉!O33</f>
        <v>150</v>
      </c>
      <c r="Q58" s="320">
        <f>千葉!P33</f>
        <v>150</v>
      </c>
      <c r="R58" s="295">
        <f t="shared" si="96"/>
        <v>1800</v>
      </c>
      <c r="S58" s="602"/>
      <c r="T58" s="49"/>
    </row>
    <row r="59" spans="1:20">
      <c r="A59" s="157"/>
      <c r="B59" s="55"/>
      <c r="C59" s="52"/>
      <c r="D59" s="52"/>
      <c r="E59" s="62" t="s">
        <v>21</v>
      </c>
      <c r="F59" s="327">
        <f>SUM(F56:F58)</f>
        <v>640</v>
      </c>
      <c r="G59" s="328">
        <f t="shared" ref="G59:R59" si="97">SUM(G56:G58)</f>
        <v>4310</v>
      </c>
      <c r="H59" s="328">
        <f t="shared" si="97"/>
        <v>1050</v>
      </c>
      <c r="I59" s="328">
        <f t="shared" si="97"/>
        <v>1440</v>
      </c>
      <c r="J59" s="328">
        <f t="shared" si="97"/>
        <v>1500</v>
      </c>
      <c r="K59" s="328">
        <f t="shared" si="97"/>
        <v>1150</v>
      </c>
      <c r="L59" s="328">
        <f t="shared" si="97"/>
        <v>1030</v>
      </c>
      <c r="M59" s="328">
        <f t="shared" si="97"/>
        <v>770</v>
      </c>
      <c r="N59" s="328">
        <f t="shared" si="97"/>
        <v>1810</v>
      </c>
      <c r="O59" s="328">
        <f t="shared" si="97"/>
        <v>3460</v>
      </c>
      <c r="P59" s="328">
        <f t="shared" si="97"/>
        <v>2840</v>
      </c>
      <c r="Q59" s="329">
        <f t="shared" si="97"/>
        <v>2990</v>
      </c>
      <c r="R59" s="330">
        <f t="shared" si="97"/>
        <v>22990</v>
      </c>
      <c r="S59" s="611">
        <f>R59/R26</f>
        <v>0.38972707238515003</v>
      </c>
      <c r="T59" s="49"/>
    </row>
    <row r="60" spans="1:20">
      <c r="A60" s="157"/>
      <c r="B60" s="54" t="s">
        <v>56</v>
      </c>
      <c r="C60" s="1" t="s">
        <v>116</v>
      </c>
      <c r="D60" s="1" t="s">
        <v>79</v>
      </c>
      <c r="E60" s="1" t="s">
        <v>65</v>
      </c>
      <c r="F60" s="319">
        <f>中国!E13</f>
        <v>50</v>
      </c>
      <c r="G60" s="2">
        <f>中国!F13</f>
        <v>90</v>
      </c>
      <c r="H60" s="2">
        <f>中国!G13</f>
        <v>80</v>
      </c>
      <c r="I60" s="2">
        <f>中国!H13</f>
        <v>150</v>
      </c>
      <c r="J60" s="2">
        <f>中国!I13</f>
        <v>90</v>
      </c>
      <c r="K60" s="2">
        <f>中国!J13</f>
        <v>60</v>
      </c>
      <c r="L60" s="2">
        <f>中国!K13</f>
        <v>100</v>
      </c>
      <c r="M60" s="2">
        <f>中国!L13</f>
        <v>50</v>
      </c>
      <c r="N60" s="2">
        <f>中国!M13</f>
        <v>40</v>
      </c>
      <c r="O60" s="2">
        <f>中国!N13</f>
        <v>160</v>
      </c>
      <c r="P60" s="2">
        <f>中国!O13</f>
        <v>70</v>
      </c>
      <c r="Q60" s="320">
        <f>中国!P13</f>
        <v>70</v>
      </c>
      <c r="R60" s="295">
        <f t="shared" ref="R60:R62" si="98">SUM(F60:Q60)</f>
        <v>1010</v>
      </c>
      <c r="S60" s="602"/>
      <c r="T60" s="49"/>
    </row>
    <row r="61" spans="1:20">
      <c r="A61" s="157"/>
      <c r="B61" s="54"/>
      <c r="C61" s="1" t="s">
        <v>116</v>
      </c>
      <c r="D61" s="1" t="s">
        <v>79</v>
      </c>
      <c r="E61" s="1" t="s">
        <v>82</v>
      </c>
      <c r="F61" s="319">
        <f>中国!E23</f>
        <v>100</v>
      </c>
      <c r="G61" s="2">
        <f>中国!F23</f>
        <v>150</v>
      </c>
      <c r="H61" s="2">
        <f>中国!G23</f>
        <v>140</v>
      </c>
      <c r="I61" s="2">
        <f>中国!H23</f>
        <v>110</v>
      </c>
      <c r="J61" s="2">
        <f>中国!I23</f>
        <v>130</v>
      </c>
      <c r="K61" s="2">
        <f>中国!J23</f>
        <v>170</v>
      </c>
      <c r="L61" s="2">
        <f>中国!K23</f>
        <v>140</v>
      </c>
      <c r="M61" s="2">
        <f>中国!L23</f>
        <v>50</v>
      </c>
      <c r="N61" s="2">
        <f>中国!M23</f>
        <v>110</v>
      </c>
      <c r="O61" s="2">
        <f>中国!N23</f>
        <v>290</v>
      </c>
      <c r="P61" s="2">
        <f>中国!O23</f>
        <v>190</v>
      </c>
      <c r="Q61" s="320">
        <f>中国!P23</f>
        <v>130</v>
      </c>
      <c r="R61" s="295">
        <f t="shared" si="98"/>
        <v>1710</v>
      </c>
      <c r="S61" s="602"/>
      <c r="T61" s="49"/>
    </row>
    <row r="62" spans="1:20">
      <c r="A62" s="157"/>
      <c r="B62" s="54"/>
      <c r="C62" s="1" t="s">
        <v>101</v>
      </c>
      <c r="D62" s="1" t="s">
        <v>79</v>
      </c>
      <c r="E62" s="1" t="s">
        <v>101</v>
      </c>
      <c r="F62" s="319">
        <f>VVR!E13</f>
        <v>70</v>
      </c>
      <c r="G62" s="2">
        <f>VVR!F13</f>
        <v>60</v>
      </c>
      <c r="H62" s="2">
        <f>VVR!G13</f>
        <v>160</v>
      </c>
      <c r="I62" s="2">
        <f>VVR!H13</f>
        <v>240</v>
      </c>
      <c r="J62" s="2">
        <f>VVR!I13</f>
        <v>340</v>
      </c>
      <c r="K62" s="2">
        <f>VVR!J13</f>
        <v>420</v>
      </c>
      <c r="L62" s="2">
        <f>VVR!K13</f>
        <v>70</v>
      </c>
      <c r="M62" s="2">
        <f>VVR!L13</f>
        <v>60</v>
      </c>
      <c r="N62" s="2">
        <f>VVR!M13</f>
        <v>70</v>
      </c>
      <c r="O62" s="2">
        <f>VVR!N13</f>
        <v>80</v>
      </c>
      <c r="P62" s="2">
        <f>VVR!O13</f>
        <v>210</v>
      </c>
      <c r="Q62" s="320">
        <f>VVR!P13</f>
        <v>140</v>
      </c>
      <c r="R62" s="295">
        <f t="shared" si="98"/>
        <v>1920</v>
      </c>
      <c r="S62" s="602"/>
      <c r="T62" s="49"/>
    </row>
    <row r="63" spans="1:20">
      <c r="A63" s="157"/>
      <c r="B63" s="55"/>
      <c r="C63" s="52"/>
      <c r="D63" s="52"/>
      <c r="E63" s="62" t="s">
        <v>21</v>
      </c>
      <c r="F63" s="327">
        <f>SUM(F60:F62)</f>
        <v>220</v>
      </c>
      <c r="G63" s="328">
        <f t="shared" ref="G63:R63" si="99">SUM(G60:G62)</f>
        <v>300</v>
      </c>
      <c r="H63" s="328">
        <f t="shared" si="99"/>
        <v>380</v>
      </c>
      <c r="I63" s="328">
        <f t="shared" si="99"/>
        <v>500</v>
      </c>
      <c r="J63" s="328">
        <f t="shared" si="99"/>
        <v>560</v>
      </c>
      <c r="K63" s="328">
        <f t="shared" si="99"/>
        <v>650</v>
      </c>
      <c r="L63" s="328">
        <f t="shared" si="99"/>
        <v>310</v>
      </c>
      <c r="M63" s="328">
        <f t="shared" si="99"/>
        <v>160</v>
      </c>
      <c r="N63" s="328">
        <f t="shared" si="99"/>
        <v>220</v>
      </c>
      <c r="O63" s="328">
        <f t="shared" si="99"/>
        <v>530</v>
      </c>
      <c r="P63" s="328">
        <f t="shared" si="99"/>
        <v>470</v>
      </c>
      <c r="Q63" s="329">
        <f t="shared" si="99"/>
        <v>340</v>
      </c>
      <c r="R63" s="330">
        <f t="shared" si="99"/>
        <v>4640</v>
      </c>
      <c r="S63" s="611">
        <f>R63/R30</f>
        <v>0.2111010009099181</v>
      </c>
      <c r="T63" s="49"/>
    </row>
    <row r="64" spans="1:20">
      <c r="A64" s="157"/>
      <c r="B64" s="54" t="s">
        <v>56</v>
      </c>
      <c r="C64" s="1" t="s">
        <v>114</v>
      </c>
      <c r="D64" s="1" t="s">
        <v>109</v>
      </c>
      <c r="E64" s="1" t="s">
        <v>65</v>
      </c>
      <c r="F64" s="319">
        <f>新規1!E41</f>
        <v>210</v>
      </c>
      <c r="G64" s="2">
        <f>新規1!F41</f>
        <v>100</v>
      </c>
      <c r="H64" s="2">
        <f>新規1!G41</f>
        <v>100</v>
      </c>
      <c r="I64" s="2">
        <f>新規1!H41</f>
        <v>200</v>
      </c>
      <c r="J64" s="2">
        <f>新規1!I41</f>
        <v>100</v>
      </c>
      <c r="K64" s="2">
        <f>新規1!J41</f>
        <v>200</v>
      </c>
      <c r="L64" s="2">
        <f>新規1!K41</f>
        <v>220</v>
      </c>
      <c r="M64" s="2">
        <f>新規1!L41</f>
        <v>200</v>
      </c>
      <c r="N64" s="2">
        <f>新規1!M41</f>
        <v>100</v>
      </c>
      <c r="O64" s="2">
        <f>新規1!N41</f>
        <v>200</v>
      </c>
      <c r="P64" s="2">
        <f>新規1!O41</f>
        <v>100</v>
      </c>
      <c r="Q64" s="320">
        <f>新規1!P41</f>
        <v>350</v>
      </c>
      <c r="R64" s="295">
        <f t="shared" ref="R64:R65" si="100">SUM(F64:Q64)</f>
        <v>2080</v>
      </c>
      <c r="S64" s="602"/>
      <c r="T64" s="49"/>
    </row>
    <row r="65" spans="1:20">
      <c r="A65" s="157"/>
      <c r="B65" s="54"/>
      <c r="C65" s="1" t="s">
        <v>115</v>
      </c>
      <c r="D65" s="1" t="s">
        <v>110</v>
      </c>
      <c r="E65" s="1" t="s">
        <v>111</v>
      </c>
      <c r="F65" s="319">
        <f>新規2!E41</f>
        <v>0</v>
      </c>
      <c r="G65" s="2">
        <f>新規2!F41</f>
        <v>0</v>
      </c>
      <c r="H65" s="2">
        <f>新規2!G41</f>
        <v>0</v>
      </c>
      <c r="I65" s="2">
        <f>新規2!H41</f>
        <v>0</v>
      </c>
      <c r="J65" s="2">
        <f>新規2!I41</f>
        <v>200</v>
      </c>
      <c r="K65" s="2">
        <f>新規2!J41</f>
        <v>200</v>
      </c>
      <c r="L65" s="2">
        <f>新規2!K41</f>
        <v>200</v>
      </c>
      <c r="M65" s="2">
        <f>新規2!L41</f>
        <v>200</v>
      </c>
      <c r="N65" s="2">
        <f>新規2!M41</f>
        <v>200</v>
      </c>
      <c r="O65" s="2">
        <f>新規2!N41</f>
        <v>200</v>
      </c>
      <c r="P65" s="2">
        <f>新規2!O41</f>
        <v>200</v>
      </c>
      <c r="Q65" s="320">
        <f>新規2!P41</f>
        <v>6400</v>
      </c>
      <c r="R65" s="295">
        <f t="shared" si="100"/>
        <v>7800</v>
      </c>
      <c r="S65" s="602"/>
      <c r="T65" s="49"/>
    </row>
    <row r="66" spans="1:20">
      <c r="A66" s="157"/>
      <c r="B66" s="54"/>
      <c r="F66" s="319"/>
      <c r="G66" s="2"/>
      <c r="H66" s="2"/>
      <c r="I66" s="2"/>
      <c r="J66" s="2"/>
      <c r="K66" s="2"/>
      <c r="L66" s="2"/>
      <c r="M66" s="2"/>
      <c r="N66" s="2"/>
      <c r="O66" s="2"/>
      <c r="P66" s="2"/>
      <c r="Q66" s="320"/>
      <c r="R66" s="295"/>
      <c r="S66" s="602"/>
      <c r="T66" s="49"/>
    </row>
    <row r="67" spans="1:20">
      <c r="A67" s="158"/>
      <c r="B67" s="50"/>
      <c r="C67" s="46"/>
      <c r="D67" s="46"/>
      <c r="E67" s="63" t="s">
        <v>21</v>
      </c>
      <c r="F67" s="331">
        <f>SUM(F64:F66)</f>
        <v>210</v>
      </c>
      <c r="G67" s="332">
        <f t="shared" ref="G67:R67" si="101">SUM(G64:G66)</f>
        <v>100</v>
      </c>
      <c r="H67" s="332">
        <f t="shared" si="101"/>
        <v>100</v>
      </c>
      <c r="I67" s="332">
        <f t="shared" si="101"/>
        <v>200</v>
      </c>
      <c r="J67" s="332">
        <f t="shared" si="101"/>
        <v>300</v>
      </c>
      <c r="K67" s="332">
        <f t="shared" si="101"/>
        <v>400</v>
      </c>
      <c r="L67" s="332">
        <f t="shared" si="101"/>
        <v>420</v>
      </c>
      <c r="M67" s="332">
        <f t="shared" si="101"/>
        <v>400</v>
      </c>
      <c r="N67" s="332">
        <f t="shared" si="101"/>
        <v>300</v>
      </c>
      <c r="O67" s="332">
        <f t="shared" si="101"/>
        <v>400</v>
      </c>
      <c r="P67" s="332">
        <f t="shared" si="101"/>
        <v>300</v>
      </c>
      <c r="Q67" s="333">
        <f t="shared" si="101"/>
        <v>6750</v>
      </c>
      <c r="R67" s="334">
        <f t="shared" si="101"/>
        <v>9880</v>
      </c>
      <c r="S67" s="612">
        <f>R67/R34</f>
        <v>0.19708757231198884</v>
      </c>
      <c r="T67" s="49"/>
    </row>
  </sheetData>
  <mergeCells count="5">
    <mergeCell ref="T38:U38"/>
    <mergeCell ref="T39:U39"/>
    <mergeCell ref="T5:U5"/>
    <mergeCell ref="T6:U6"/>
    <mergeCell ref="T40:U40"/>
  </mergeCells>
  <phoneticPr fontId="2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B15B40-EB58-410A-A414-60632676734B}">
  <sheetPr codeName="Sheet3">
    <tabColor theme="8" tint="0.79998168889431442"/>
  </sheetPr>
  <dimension ref="A1:U67"/>
  <sheetViews>
    <sheetView zoomScale="70" zoomScaleNormal="70" workbookViewId="0">
      <selection activeCell="M36" sqref="M36:M67"/>
    </sheetView>
  </sheetViews>
  <sheetFormatPr defaultRowHeight="18"/>
  <cols>
    <col min="1" max="1" width="9" customWidth="1"/>
    <col min="2" max="3" width="9" style="1"/>
    <col min="4" max="4" width="29.25" style="1" bestFit="1" customWidth="1"/>
    <col min="5" max="5" width="11" style="1" bestFit="1" customWidth="1"/>
    <col min="6" max="17" width="13.25" style="1" customWidth="1"/>
    <col min="18" max="21" width="13.25" style="29" customWidth="1"/>
  </cols>
  <sheetData>
    <row r="1" spans="1:21" ht="29">
      <c r="A1" s="64" t="s">
        <v>118</v>
      </c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6"/>
    </row>
    <row r="2" spans="1:21" ht="26.5">
      <c r="A2" s="229" t="s">
        <v>15</v>
      </c>
      <c r="B2" s="303" t="s">
        <v>48</v>
      </c>
      <c r="C2" s="303" t="s">
        <v>47</v>
      </c>
      <c r="D2" s="303" t="s">
        <v>98</v>
      </c>
      <c r="E2" s="303" t="s">
        <v>99</v>
      </c>
      <c r="F2" s="313">
        <v>45809</v>
      </c>
      <c r="G2" s="314">
        <v>45839</v>
      </c>
      <c r="H2" s="314">
        <v>45870</v>
      </c>
      <c r="I2" s="314">
        <v>45901</v>
      </c>
      <c r="J2" s="314">
        <v>45931</v>
      </c>
      <c r="K2" s="314">
        <v>45962</v>
      </c>
      <c r="L2" s="314">
        <v>45992</v>
      </c>
      <c r="M2" s="314">
        <v>46023</v>
      </c>
      <c r="N2" s="314">
        <v>46054</v>
      </c>
      <c r="O2" s="314">
        <v>46082</v>
      </c>
      <c r="P2" s="314">
        <v>46113</v>
      </c>
      <c r="Q2" s="315">
        <v>46143</v>
      </c>
      <c r="R2" s="109" t="s">
        <v>21</v>
      </c>
      <c r="S2" s="604"/>
      <c r="T2" s="110" t="s">
        <v>93</v>
      </c>
      <c r="U2" s="110" t="s">
        <v>94</v>
      </c>
    </row>
    <row r="3" spans="1:21">
      <c r="A3" s="155"/>
      <c r="B3" s="53" t="s">
        <v>55</v>
      </c>
      <c r="C3" s="48" t="s">
        <v>49</v>
      </c>
      <c r="D3" s="48" t="s">
        <v>57</v>
      </c>
      <c r="E3" s="48" t="s">
        <v>59</v>
      </c>
      <c r="F3" s="316">
        <f>松岡!E8</f>
        <v>2141</v>
      </c>
      <c r="G3" s="317">
        <f>松岡!F8</f>
        <v>637</v>
      </c>
      <c r="H3" s="317">
        <f>松岡!G8</f>
        <v>399</v>
      </c>
      <c r="I3" s="317">
        <f>松岡!H8</f>
        <v>1475</v>
      </c>
      <c r="J3" s="317">
        <f>松岡!I8</f>
        <v>2345</v>
      </c>
      <c r="K3" s="317">
        <f>松岡!J8</f>
        <v>1707</v>
      </c>
      <c r="L3" s="317">
        <f>松岡!K8</f>
        <v>1555</v>
      </c>
      <c r="M3" s="317">
        <f>松岡!L8</f>
        <v>1505</v>
      </c>
      <c r="N3" s="317">
        <f>松岡!M8</f>
        <v>1470.5</v>
      </c>
      <c r="O3" s="317">
        <f>松岡!N8</f>
        <v>1470.5</v>
      </c>
      <c r="P3" s="317">
        <f>松岡!O8</f>
        <v>1470.5</v>
      </c>
      <c r="Q3" s="318">
        <f>松岡!P8</f>
        <v>1470.5</v>
      </c>
      <c r="R3" s="294">
        <f>SUM(F3:Q3)</f>
        <v>17646</v>
      </c>
      <c r="S3" s="602"/>
      <c r="T3" s="51">
        <f ca="1">SUM(R6,R10,R14,R18,R22,R26,R30)</f>
        <v>563095.39019439172</v>
      </c>
      <c r="U3" s="51">
        <f ca="1">R34</f>
        <v>6545.4471840000006</v>
      </c>
    </row>
    <row r="4" spans="1:21">
      <c r="A4" s="155"/>
      <c r="B4" s="54"/>
      <c r="D4" s="1" t="s">
        <v>79</v>
      </c>
      <c r="E4" s="1" t="s">
        <v>59</v>
      </c>
      <c r="F4" s="319">
        <f>松岡!E18</f>
        <v>1240</v>
      </c>
      <c r="G4" s="2">
        <f>松岡!F18</f>
        <v>1424</v>
      </c>
      <c r="H4" s="2">
        <f>松岡!G18</f>
        <v>606</v>
      </c>
      <c r="I4" s="2">
        <f>松岡!H18</f>
        <v>460</v>
      </c>
      <c r="J4" s="2">
        <f>松岡!I18</f>
        <v>443</v>
      </c>
      <c r="K4" s="2">
        <f>松岡!J18</f>
        <v>155</v>
      </c>
      <c r="L4" s="2">
        <f>松岡!K18</f>
        <v>433</v>
      </c>
      <c r="M4" s="2">
        <f>松岡!L18</f>
        <v>647</v>
      </c>
      <c r="N4" s="2">
        <f>松岡!M18</f>
        <v>676</v>
      </c>
      <c r="O4" s="2">
        <f>松岡!N18</f>
        <v>676</v>
      </c>
      <c r="P4" s="2">
        <f>松岡!O18</f>
        <v>676</v>
      </c>
      <c r="Q4" s="320">
        <f>松岡!P18</f>
        <v>676</v>
      </c>
      <c r="R4" s="295">
        <f t="shared" ref="R4:R32" si="0">SUM(F4:Q4)</f>
        <v>8112</v>
      </c>
      <c r="S4" s="605"/>
    </row>
    <row r="5" spans="1:21">
      <c r="A5" s="155"/>
      <c r="B5" s="54"/>
      <c r="D5" s="1" t="s">
        <v>61</v>
      </c>
      <c r="E5" s="1" t="s">
        <v>60</v>
      </c>
      <c r="F5" s="319">
        <f>松岡!E28</f>
        <v>1867</v>
      </c>
      <c r="G5" s="2">
        <f>松岡!F28</f>
        <v>1019</v>
      </c>
      <c r="H5" s="2">
        <f>松岡!G28</f>
        <v>1320</v>
      </c>
      <c r="I5" s="2">
        <f>松岡!H28</f>
        <v>2234</v>
      </c>
      <c r="J5" s="2">
        <f>松岡!I28</f>
        <v>1280</v>
      </c>
      <c r="K5" s="2">
        <f>松岡!J28</f>
        <v>2033</v>
      </c>
      <c r="L5" s="2">
        <f>松岡!K28</f>
        <v>798</v>
      </c>
      <c r="M5" s="2">
        <f>松岡!L28</f>
        <v>1687</v>
      </c>
      <c r="N5" s="2">
        <f>松岡!M28</f>
        <v>1529.75</v>
      </c>
      <c r="O5" s="2">
        <f>松岡!N28</f>
        <v>1529.75</v>
      </c>
      <c r="P5" s="2">
        <f>松岡!O28</f>
        <v>1529.75</v>
      </c>
      <c r="Q5" s="320">
        <f>松岡!P28</f>
        <v>1529.75</v>
      </c>
      <c r="R5" s="295">
        <f t="shared" si="0"/>
        <v>18357</v>
      </c>
      <c r="S5" s="602"/>
      <c r="T5" s="716" t="s">
        <v>95</v>
      </c>
      <c r="U5" s="716"/>
    </row>
    <row r="6" spans="1:21" s="45" customFormat="1" ht="18" customHeight="1">
      <c r="A6" s="155"/>
      <c r="B6" s="55"/>
      <c r="C6" s="52"/>
      <c r="D6" s="52"/>
      <c r="E6" s="60" t="s">
        <v>21</v>
      </c>
      <c r="F6" s="321">
        <f>SUM(F3:F5)</f>
        <v>5248</v>
      </c>
      <c r="G6" s="322">
        <f t="shared" ref="G6:R6" si="1">SUM(G3:G5)</f>
        <v>3080</v>
      </c>
      <c r="H6" s="322">
        <f t="shared" si="1"/>
        <v>2325</v>
      </c>
      <c r="I6" s="322">
        <f t="shared" si="1"/>
        <v>4169</v>
      </c>
      <c r="J6" s="322">
        <f t="shared" si="1"/>
        <v>4068</v>
      </c>
      <c r="K6" s="322">
        <f t="shared" si="1"/>
        <v>3895</v>
      </c>
      <c r="L6" s="322">
        <f t="shared" si="1"/>
        <v>2786</v>
      </c>
      <c r="M6" s="322">
        <f t="shared" si="1"/>
        <v>3839</v>
      </c>
      <c r="N6" s="322">
        <f t="shared" si="1"/>
        <v>3676.25</v>
      </c>
      <c r="O6" s="322">
        <f t="shared" si="1"/>
        <v>3676.25</v>
      </c>
      <c r="P6" s="322">
        <f t="shared" si="1"/>
        <v>3676.25</v>
      </c>
      <c r="Q6" s="323">
        <f t="shared" si="1"/>
        <v>3676.25</v>
      </c>
      <c r="R6" s="264">
        <f t="shared" si="1"/>
        <v>44115</v>
      </c>
      <c r="S6" s="603"/>
      <c r="T6" s="715">
        <f ca="1">T3+U3</f>
        <v>569640.83737839176</v>
      </c>
      <c r="U6" s="715"/>
    </row>
    <row r="7" spans="1:21">
      <c r="A7" s="155"/>
      <c r="B7" s="54" t="s">
        <v>55</v>
      </c>
      <c r="C7" s="1" t="s">
        <v>50</v>
      </c>
      <c r="D7" s="1" t="s">
        <v>85</v>
      </c>
      <c r="E7" s="1" t="s">
        <v>62</v>
      </c>
      <c r="F7" s="319">
        <f>大谷!E8</f>
        <v>1417</v>
      </c>
      <c r="G7" s="2">
        <f>大谷!F8</f>
        <v>1414.4</v>
      </c>
      <c r="H7" s="2">
        <f>大谷!G8</f>
        <v>1142</v>
      </c>
      <c r="I7" s="2">
        <f>大谷!H8</f>
        <v>2210</v>
      </c>
      <c r="J7" s="2">
        <f>大谷!I8</f>
        <v>3287</v>
      </c>
      <c r="K7" s="2">
        <f>大谷!J8</f>
        <v>1061</v>
      </c>
      <c r="L7" s="2">
        <f>大谷!K8</f>
        <v>420</v>
      </c>
      <c r="M7" s="2">
        <f>大谷!L8</f>
        <v>1603</v>
      </c>
      <c r="N7" s="2">
        <f>大谷!M8</f>
        <v>1569.3</v>
      </c>
      <c r="O7" s="2">
        <f>大谷!N8</f>
        <v>1569.3</v>
      </c>
      <c r="P7" s="2">
        <f>大谷!O8</f>
        <v>1569.3</v>
      </c>
      <c r="Q7" s="320">
        <f>大谷!P8</f>
        <v>1569.3</v>
      </c>
      <c r="R7" s="295">
        <f t="shared" si="0"/>
        <v>18831.599999999999</v>
      </c>
      <c r="S7" s="605"/>
    </row>
    <row r="8" spans="1:21">
      <c r="A8" s="155"/>
      <c r="B8" s="54"/>
      <c r="D8" s="1" t="s">
        <v>85</v>
      </c>
      <c r="E8" s="1" t="s">
        <v>61</v>
      </c>
      <c r="F8" s="319">
        <f>大谷!E18</f>
        <v>7799</v>
      </c>
      <c r="G8" s="2">
        <f>大谷!F18</f>
        <v>4084.17</v>
      </c>
      <c r="H8" s="2">
        <f>大谷!G18</f>
        <v>3964</v>
      </c>
      <c r="I8" s="2">
        <f>大谷!H18</f>
        <v>3982</v>
      </c>
      <c r="J8" s="2">
        <f>大谷!I18</f>
        <v>8265</v>
      </c>
      <c r="K8" s="2">
        <f>大谷!J18</f>
        <v>2666</v>
      </c>
      <c r="L8" s="2">
        <f>大谷!K18</f>
        <v>4100</v>
      </c>
      <c r="M8" s="2">
        <f>大谷!L18</f>
        <v>5855</v>
      </c>
      <c r="N8" s="2">
        <f>大谷!M18</f>
        <v>5089.3962499999998</v>
      </c>
      <c r="O8" s="2">
        <f>大谷!N18</f>
        <v>5089.3962499999998</v>
      </c>
      <c r="P8" s="2">
        <f>大谷!O18</f>
        <v>5089.3962499999998</v>
      </c>
      <c r="Q8" s="320">
        <f>大谷!P18</f>
        <v>5089.3962499999998</v>
      </c>
      <c r="R8" s="295">
        <f t="shared" si="0"/>
        <v>61072.75499999999</v>
      </c>
      <c r="S8" s="605"/>
      <c r="T8" s="613"/>
      <c r="U8" s="613"/>
    </row>
    <row r="9" spans="1:21">
      <c r="A9" s="155"/>
      <c r="B9" s="54"/>
      <c r="D9" s="1" t="s">
        <v>79</v>
      </c>
      <c r="E9" s="1" t="s">
        <v>63</v>
      </c>
      <c r="F9" s="319">
        <f>大谷!E28</f>
        <v>608</v>
      </c>
      <c r="G9" s="2">
        <f>大谷!F28</f>
        <v>837.93100000000004</v>
      </c>
      <c r="H9" s="2">
        <f>大谷!G28</f>
        <v>435</v>
      </c>
      <c r="I9" s="2">
        <f>大谷!H28</f>
        <v>1249</v>
      </c>
      <c r="J9" s="2">
        <f>大谷!I28</f>
        <v>1123</v>
      </c>
      <c r="K9" s="2">
        <f>大谷!J28</f>
        <v>731</v>
      </c>
      <c r="L9" s="2">
        <f>大谷!K28</f>
        <v>981</v>
      </c>
      <c r="M9" s="2">
        <f>大谷!L28</f>
        <v>509</v>
      </c>
      <c r="N9" s="2">
        <f>大谷!M28</f>
        <v>809.24137500000006</v>
      </c>
      <c r="O9" s="2">
        <f>大谷!N28</f>
        <v>809.24137500000006</v>
      </c>
      <c r="P9" s="2">
        <f>大谷!O28</f>
        <v>809.24137500000006</v>
      </c>
      <c r="Q9" s="320">
        <f>大谷!P28</f>
        <v>809.24137500000006</v>
      </c>
      <c r="R9" s="295">
        <f t="shared" si="0"/>
        <v>9710.8964999999989</v>
      </c>
      <c r="S9" s="605"/>
      <c r="T9" s="501">
        <f>SUM(R6,R10,R14)</f>
        <v>149132.25149999998</v>
      </c>
      <c r="U9" s="501">
        <f ca="1">SUM(R18,R22,R26,R30,R34)</f>
        <v>420508.58587839163</v>
      </c>
    </row>
    <row r="10" spans="1:21" s="45" customFormat="1" ht="18" customHeight="1">
      <c r="A10" s="155"/>
      <c r="B10" s="55"/>
      <c r="C10" s="52"/>
      <c r="D10" s="52"/>
      <c r="E10" s="60" t="s">
        <v>21</v>
      </c>
      <c r="F10" s="321">
        <f>SUM(F7:F9)</f>
        <v>9824</v>
      </c>
      <c r="G10" s="322">
        <f t="shared" ref="G10:R10" si="2">SUM(G7:G9)</f>
        <v>6336.5010000000002</v>
      </c>
      <c r="H10" s="322">
        <f t="shared" si="2"/>
        <v>5541</v>
      </c>
      <c r="I10" s="322">
        <f t="shared" si="2"/>
        <v>7441</v>
      </c>
      <c r="J10" s="322">
        <f t="shared" si="2"/>
        <v>12675</v>
      </c>
      <c r="K10" s="322">
        <f t="shared" si="2"/>
        <v>4458</v>
      </c>
      <c r="L10" s="322">
        <f t="shared" si="2"/>
        <v>5501</v>
      </c>
      <c r="M10" s="322">
        <f t="shared" si="2"/>
        <v>7967</v>
      </c>
      <c r="N10" s="322">
        <f t="shared" si="2"/>
        <v>7467.9376250000005</v>
      </c>
      <c r="O10" s="322">
        <f t="shared" si="2"/>
        <v>7467.9376250000005</v>
      </c>
      <c r="P10" s="322">
        <f t="shared" si="2"/>
        <v>7467.9376250000005</v>
      </c>
      <c r="Q10" s="323">
        <f t="shared" si="2"/>
        <v>7467.9376250000005</v>
      </c>
      <c r="R10" s="264">
        <f t="shared" si="2"/>
        <v>89615.251499999984</v>
      </c>
      <c r="S10" s="606"/>
      <c r="T10" s="29"/>
      <c r="U10" s="29"/>
    </row>
    <row r="11" spans="1:21">
      <c r="A11" s="155"/>
      <c r="B11" s="54" t="s">
        <v>55</v>
      </c>
      <c r="C11" s="1" t="s">
        <v>51</v>
      </c>
      <c r="D11" s="1" t="s">
        <v>79</v>
      </c>
      <c r="E11" s="1" t="s">
        <v>58</v>
      </c>
      <c r="F11" s="319">
        <f>宮本!E8</f>
        <v>1184</v>
      </c>
      <c r="G11" s="2">
        <f>宮本!F8</f>
        <v>1045</v>
      </c>
      <c r="H11" s="2">
        <f>宮本!G8</f>
        <v>790</v>
      </c>
      <c r="I11" s="2">
        <f>宮本!H8</f>
        <v>1876</v>
      </c>
      <c r="J11" s="2">
        <f>宮本!I8</f>
        <v>1174</v>
      </c>
      <c r="K11" s="2">
        <f>宮本!J8</f>
        <v>1641</v>
      </c>
      <c r="L11" s="2">
        <f>宮本!K8</f>
        <v>1463</v>
      </c>
      <c r="M11" s="2">
        <f>宮本!L8</f>
        <v>1095</v>
      </c>
      <c r="N11" s="2">
        <f>宮本!M8</f>
        <v>1283.5</v>
      </c>
      <c r="O11" s="2">
        <f>宮本!N8</f>
        <v>1283.5</v>
      </c>
      <c r="P11" s="2">
        <f>宮本!O8</f>
        <v>1283.5</v>
      </c>
      <c r="Q11" s="320">
        <f>宮本!P8</f>
        <v>1283.5</v>
      </c>
      <c r="R11" s="295">
        <f t="shared" si="0"/>
        <v>15402</v>
      </c>
      <c r="S11" s="605"/>
    </row>
    <row r="12" spans="1:21">
      <c r="A12" s="155"/>
      <c r="B12" s="54"/>
      <c r="F12" s="319"/>
      <c r="G12" s="2"/>
      <c r="H12" s="2"/>
      <c r="I12" s="2"/>
      <c r="J12" s="2"/>
      <c r="K12" s="2"/>
      <c r="L12" s="2"/>
      <c r="M12" s="2"/>
      <c r="N12" s="2"/>
      <c r="O12" s="2"/>
      <c r="P12" s="2"/>
      <c r="Q12" s="320"/>
      <c r="R12" s="295"/>
      <c r="S12" s="605"/>
    </row>
    <row r="13" spans="1:21">
      <c r="A13" s="155"/>
      <c r="B13" s="54"/>
      <c r="F13" s="319"/>
      <c r="G13" s="2"/>
      <c r="H13" s="2"/>
      <c r="I13" s="2"/>
      <c r="J13" s="2"/>
      <c r="K13" s="2"/>
      <c r="L13" s="2"/>
      <c r="M13" s="2"/>
      <c r="N13" s="2"/>
      <c r="O13" s="2"/>
      <c r="P13" s="2"/>
      <c r="Q13" s="320"/>
      <c r="R13" s="295"/>
      <c r="S13" s="605"/>
    </row>
    <row r="14" spans="1:21" s="45" customFormat="1" ht="18" customHeight="1">
      <c r="A14" s="155"/>
      <c r="B14" s="55"/>
      <c r="C14" s="52"/>
      <c r="D14" s="52"/>
      <c r="E14" s="60" t="s">
        <v>21</v>
      </c>
      <c r="F14" s="321">
        <f>SUM(F11:F13)</f>
        <v>1184</v>
      </c>
      <c r="G14" s="322">
        <f t="shared" ref="G14:R14" si="3">SUM(G11:G13)</f>
        <v>1045</v>
      </c>
      <c r="H14" s="322">
        <f t="shared" si="3"/>
        <v>790</v>
      </c>
      <c r="I14" s="322">
        <f t="shared" si="3"/>
        <v>1876</v>
      </c>
      <c r="J14" s="322">
        <f t="shared" si="3"/>
        <v>1174</v>
      </c>
      <c r="K14" s="322">
        <f t="shared" si="3"/>
        <v>1641</v>
      </c>
      <c r="L14" s="322">
        <f t="shared" si="3"/>
        <v>1463</v>
      </c>
      <c r="M14" s="322">
        <f t="shared" si="3"/>
        <v>1095</v>
      </c>
      <c r="N14" s="322">
        <f t="shared" si="3"/>
        <v>1283.5</v>
      </c>
      <c r="O14" s="322">
        <f t="shared" si="3"/>
        <v>1283.5</v>
      </c>
      <c r="P14" s="322">
        <f t="shared" si="3"/>
        <v>1283.5</v>
      </c>
      <c r="Q14" s="323">
        <f t="shared" si="3"/>
        <v>1283.5</v>
      </c>
      <c r="R14" s="264">
        <f t="shared" si="3"/>
        <v>15402</v>
      </c>
      <c r="S14" s="606"/>
      <c r="T14" s="29"/>
      <c r="U14" s="29"/>
    </row>
    <row r="15" spans="1:21">
      <c r="A15" s="155"/>
      <c r="B15" s="54" t="s">
        <v>56</v>
      </c>
      <c r="C15" s="1" t="s">
        <v>52</v>
      </c>
      <c r="D15" s="1" t="s">
        <v>83</v>
      </c>
      <c r="E15" s="1" t="s">
        <v>65</v>
      </c>
      <c r="F15" s="319">
        <f ca="1">深串!E8</f>
        <v>92.4</v>
      </c>
      <c r="G15" s="2">
        <f ca="1">深串!F8</f>
        <v>204.4</v>
      </c>
      <c r="H15" s="2">
        <f ca="1">深串!G8</f>
        <v>249.6</v>
      </c>
      <c r="I15" s="2">
        <f ca="1">深串!H8</f>
        <v>7918.4</v>
      </c>
      <c r="J15" s="2">
        <f ca="1">深串!I8</f>
        <v>83.2</v>
      </c>
      <c r="K15" s="2">
        <f ca="1">深串!J8</f>
        <v>166.4</v>
      </c>
      <c r="L15" s="2">
        <f ca="1">深串!K8</f>
        <v>15678.4</v>
      </c>
      <c r="M15" s="2">
        <f ca="1">深串!L8</f>
        <v>0</v>
      </c>
      <c r="N15" s="2">
        <f ca="1">深串!M8</f>
        <v>1900.8</v>
      </c>
      <c r="O15" s="2">
        <f>深串!N8</f>
        <v>8200</v>
      </c>
      <c r="P15" s="2">
        <f>深串!O8</f>
        <v>8200</v>
      </c>
      <c r="Q15" s="320">
        <f>深串!P8</f>
        <v>4200</v>
      </c>
      <c r="R15" s="295">
        <f t="shared" ca="1" si="0"/>
        <v>46893.599999999999</v>
      </c>
      <c r="S15" s="605"/>
    </row>
    <row r="16" spans="1:21">
      <c r="A16" s="155"/>
      <c r="B16" s="54"/>
      <c r="D16" s="1" t="s">
        <v>83</v>
      </c>
      <c r="E16" s="1" t="s">
        <v>77</v>
      </c>
      <c r="F16" s="319">
        <f ca="1">深串!E18</f>
        <v>6118</v>
      </c>
      <c r="G16" s="2">
        <f ca="1">深串!F18</f>
        <v>5111</v>
      </c>
      <c r="H16" s="2">
        <f ca="1">深串!G18</f>
        <v>0</v>
      </c>
      <c r="I16" s="2">
        <f ca="1">深串!H18</f>
        <v>6372</v>
      </c>
      <c r="J16" s="2">
        <f ca="1">深串!I18</f>
        <v>4743</v>
      </c>
      <c r="K16" s="2">
        <f ca="1">深串!J18</f>
        <v>3582</v>
      </c>
      <c r="L16" s="2">
        <f ca="1">深串!K18</f>
        <v>7857</v>
      </c>
      <c r="M16" s="2">
        <f ca="1">深串!L18</f>
        <v>0</v>
      </c>
      <c r="N16" s="2">
        <f ca="1">深串!M18</f>
        <v>8019.6</v>
      </c>
      <c r="O16" s="2">
        <f>深串!N18</f>
        <v>6808</v>
      </c>
      <c r="P16" s="2">
        <f>深串!O18</f>
        <v>6355</v>
      </c>
      <c r="Q16" s="320">
        <f>深串!P18</f>
        <v>5200</v>
      </c>
      <c r="R16" s="295">
        <f t="shared" ca="1" si="0"/>
        <v>60165.599999999999</v>
      </c>
      <c r="S16" s="605"/>
    </row>
    <row r="17" spans="1:21">
      <c r="A17" s="155"/>
      <c r="B17" s="54"/>
      <c r="D17" s="1" t="s">
        <v>84</v>
      </c>
      <c r="E17" s="1" t="s">
        <v>61</v>
      </c>
      <c r="F17" s="319">
        <f ca="1">深串!E28</f>
        <v>2807.2241999999997</v>
      </c>
      <c r="G17" s="2">
        <f ca="1">深串!F28</f>
        <v>11983.115110000001</v>
      </c>
      <c r="H17" s="2">
        <f ca="1">深串!G28</f>
        <v>6873.3231299999998</v>
      </c>
      <c r="I17" s="2">
        <f ca="1">深串!H28</f>
        <v>3916.4087000000004</v>
      </c>
      <c r="J17" s="2">
        <f ca="1">深串!I28</f>
        <v>8400.0965500000002</v>
      </c>
      <c r="K17" s="2">
        <f ca="1">深串!J28</f>
        <v>5874.9984000000004</v>
      </c>
      <c r="L17" s="2">
        <f ca="1">深串!K28</f>
        <v>10074.281720000001</v>
      </c>
      <c r="M17" s="2">
        <f ca="1">深串!L28</f>
        <v>4962.7001700000001</v>
      </c>
      <c r="N17" s="2">
        <f ca="1">深串!M28</f>
        <v>9303.1133799999989</v>
      </c>
      <c r="O17" s="2">
        <f>深串!N28</f>
        <v>5130</v>
      </c>
      <c r="P17" s="2">
        <f>深串!O28</f>
        <v>8450</v>
      </c>
      <c r="Q17" s="320">
        <f>深串!P28</f>
        <v>12330</v>
      </c>
      <c r="R17" s="295">
        <f t="shared" ca="1" si="0"/>
        <v>90105.26135999999</v>
      </c>
      <c r="S17" s="605"/>
    </row>
    <row r="18" spans="1:21" s="45" customFormat="1" ht="18" customHeight="1">
      <c r="A18" s="155"/>
      <c r="B18" s="55"/>
      <c r="C18" s="52"/>
      <c r="D18" s="52"/>
      <c r="E18" s="60" t="s">
        <v>21</v>
      </c>
      <c r="F18" s="321">
        <f ca="1">SUM(F15:F17)</f>
        <v>9017.6241999999984</v>
      </c>
      <c r="G18" s="322">
        <f t="shared" ref="G18:R18" ca="1" si="4">SUM(G15:G17)</f>
        <v>17298.51511</v>
      </c>
      <c r="H18" s="322">
        <f t="shared" ca="1" si="4"/>
        <v>7122.9231300000001</v>
      </c>
      <c r="I18" s="322">
        <f t="shared" ca="1" si="4"/>
        <v>18206.808700000001</v>
      </c>
      <c r="J18" s="322">
        <f t="shared" ca="1" si="4"/>
        <v>13226.296549999999</v>
      </c>
      <c r="K18" s="322">
        <f t="shared" ca="1" si="4"/>
        <v>9623.3984</v>
      </c>
      <c r="L18" s="322">
        <f t="shared" ca="1" si="4"/>
        <v>33609.68172</v>
      </c>
      <c r="M18" s="322">
        <f t="shared" ca="1" si="4"/>
        <v>4962.7001700000001</v>
      </c>
      <c r="N18" s="322">
        <f t="shared" ca="1" si="4"/>
        <v>19223.513379999997</v>
      </c>
      <c r="O18" s="322">
        <f t="shared" si="4"/>
        <v>20138</v>
      </c>
      <c r="P18" s="322">
        <f t="shared" si="4"/>
        <v>23005</v>
      </c>
      <c r="Q18" s="323">
        <f t="shared" si="4"/>
        <v>21730</v>
      </c>
      <c r="R18" s="264">
        <f t="shared" ca="1" si="4"/>
        <v>197164.46135999999</v>
      </c>
      <c r="S18" s="606"/>
      <c r="T18" s="29"/>
      <c r="U18" s="29"/>
    </row>
    <row r="19" spans="1:21">
      <c r="A19" s="155"/>
      <c r="B19" s="54" t="s">
        <v>56</v>
      </c>
      <c r="C19" s="1" t="s">
        <v>53</v>
      </c>
      <c r="D19" s="1" t="s">
        <v>79</v>
      </c>
      <c r="E19" s="1" t="s">
        <v>80</v>
      </c>
      <c r="F19" s="319">
        <f ca="1">前川!E8</f>
        <v>463.54</v>
      </c>
      <c r="G19" s="2">
        <f ca="1">前川!F8</f>
        <v>664.46</v>
      </c>
      <c r="H19" s="2">
        <f ca="1">前川!G8</f>
        <v>1555.72</v>
      </c>
      <c r="I19" s="2">
        <f ca="1">前川!H8</f>
        <v>1003.8150000000001</v>
      </c>
      <c r="J19" s="2">
        <f ca="1">前川!I8</f>
        <v>541.4</v>
      </c>
      <c r="K19" s="2">
        <f ca="1">前川!J8</f>
        <v>780.82500000000005</v>
      </c>
      <c r="L19" s="2">
        <f ca="1">前川!K8</f>
        <v>969.89</v>
      </c>
      <c r="M19" s="2">
        <f ca="1">前川!L8</f>
        <v>595.92999999999995</v>
      </c>
      <c r="N19" s="2">
        <f ca="1">前川!M8</f>
        <v>821.9475000000001</v>
      </c>
      <c r="O19" s="2">
        <f ca="1">前川!N8</f>
        <v>821.9475000000001</v>
      </c>
      <c r="P19" s="2">
        <f ca="1">前川!O8</f>
        <v>821.9475000000001</v>
      </c>
      <c r="Q19" s="320">
        <f ca="1">前川!P8</f>
        <v>821.9475000000001</v>
      </c>
      <c r="R19" s="295">
        <f t="shared" ca="1" si="0"/>
        <v>9863.3700000000008</v>
      </c>
      <c r="S19" s="605"/>
    </row>
    <row r="20" spans="1:21">
      <c r="A20" s="155"/>
      <c r="B20" s="54"/>
      <c r="D20" s="1" t="s">
        <v>57</v>
      </c>
      <c r="E20" s="1" t="s">
        <v>576</v>
      </c>
      <c r="F20" s="319">
        <f ca="1">前川!E18</f>
        <v>2185.1303275</v>
      </c>
      <c r="G20" s="2">
        <f ca="1">前川!F18</f>
        <v>1570.2389209</v>
      </c>
      <c r="H20" s="2">
        <f ca="1">前川!G18</f>
        <v>1733.7937085999999</v>
      </c>
      <c r="I20" s="2">
        <f ca="1">前川!H18</f>
        <v>2176.7667190000006</v>
      </c>
      <c r="J20" s="2">
        <f ca="1">前川!I18</f>
        <v>3774.6027126000004</v>
      </c>
      <c r="K20" s="2">
        <f ca="1">前川!J18</f>
        <v>1045.3423918999999</v>
      </c>
      <c r="L20" s="2">
        <f ca="1">前川!K18</f>
        <v>4753.5990220999993</v>
      </c>
      <c r="M20" s="2">
        <f ca="1">前川!L18</f>
        <v>3397.2049641999997</v>
      </c>
      <c r="N20" s="2">
        <f ca="1">前川!M18</f>
        <v>2107.2230767000001</v>
      </c>
      <c r="O20" s="2">
        <f ca="1">前川!N18</f>
        <v>2579.58484585</v>
      </c>
      <c r="P20" s="2">
        <f ca="1">前川!O18</f>
        <v>2579.58484585</v>
      </c>
      <c r="Q20" s="320">
        <f ca="1">前川!P18</f>
        <v>2579.58484585</v>
      </c>
      <c r="R20" s="295">
        <f t="shared" ca="1" si="0"/>
        <v>30482.656381050001</v>
      </c>
      <c r="S20" s="605"/>
    </row>
    <row r="21" spans="1:21">
      <c r="A21" s="155"/>
      <c r="B21" s="54"/>
      <c r="D21" s="1" t="s">
        <v>57</v>
      </c>
      <c r="E21" s="1" t="s">
        <v>577</v>
      </c>
      <c r="F21" s="319">
        <f ca="1">前川!E28</f>
        <v>5504.8773369</v>
      </c>
      <c r="G21" s="2">
        <f ca="1">前川!F28</f>
        <v>7246.5224614000008</v>
      </c>
      <c r="H21" s="2">
        <f ca="1">前川!G28</f>
        <v>6505.8840468999997</v>
      </c>
      <c r="I21" s="2">
        <f ca="1">前川!H28</f>
        <v>8723.9359762999993</v>
      </c>
      <c r="J21" s="2">
        <f ca="1">前川!I28</f>
        <v>13062.8752852</v>
      </c>
      <c r="K21" s="2">
        <f ca="1">前川!J28</f>
        <v>9805.1026074000001</v>
      </c>
      <c r="L21" s="2">
        <f ca="1">前川!K28</f>
        <v>2499.59256</v>
      </c>
      <c r="M21" s="2">
        <f ca="1">前川!L28</f>
        <v>1910.0636549999999</v>
      </c>
      <c r="N21" s="2">
        <f ca="1">前川!M28</f>
        <v>4108.4002160999999</v>
      </c>
      <c r="O21" s="2">
        <f ca="1">前川!N28</f>
        <v>6907.3567411374988</v>
      </c>
      <c r="P21" s="2">
        <f ca="1">前川!O28</f>
        <v>6907.3567411374988</v>
      </c>
      <c r="Q21" s="320">
        <f>前川!P28</f>
        <v>26818</v>
      </c>
      <c r="R21" s="295">
        <f t="shared" ca="1" si="0"/>
        <v>99999.967627474995</v>
      </c>
      <c r="S21" s="605"/>
    </row>
    <row r="22" spans="1:21" s="45" customFormat="1" ht="18" customHeight="1">
      <c r="A22" s="155"/>
      <c r="B22" s="55"/>
      <c r="C22" s="52"/>
      <c r="D22" s="52"/>
      <c r="E22" s="60" t="s">
        <v>21</v>
      </c>
      <c r="F22" s="321">
        <f ca="1">SUM(F19:F21)</f>
        <v>8153.5476644</v>
      </c>
      <c r="G22" s="322">
        <f t="shared" ref="G22:R22" ca="1" si="5">SUM(G19:G21)</f>
        <v>9481.221382300002</v>
      </c>
      <c r="H22" s="322">
        <f t="shared" ca="1" si="5"/>
        <v>9795.3977555000001</v>
      </c>
      <c r="I22" s="322">
        <f t="shared" ca="1" si="5"/>
        <v>11904.517695300001</v>
      </c>
      <c r="J22" s="322">
        <f t="shared" ca="1" si="5"/>
        <v>17378.877997800002</v>
      </c>
      <c r="K22" s="322">
        <f t="shared" ca="1" si="5"/>
        <v>11631.269999300001</v>
      </c>
      <c r="L22" s="322">
        <f t="shared" ca="1" si="5"/>
        <v>8223.0815820999997</v>
      </c>
      <c r="M22" s="322">
        <f t="shared" ca="1" si="5"/>
        <v>5903.1986191999995</v>
      </c>
      <c r="N22" s="322">
        <f t="shared" ca="1" si="5"/>
        <v>7037.5707928000002</v>
      </c>
      <c r="O22" s="322">
        <f t="shared" ca="1" si="5"/>
        <v>10308.889086987499</v>
      </c>
      <c r="P22" s="322">
        <f t="shared" ca="1" si="5"/>
        <v>10308.889086987499</v>
      </c>
      <c r="Q22" s="323">
        <f t="shared" ca="1" si="5"/>
        <v>30219.532345849999</v>
      </c>
      <c r="R22" s="264">
        <f t="shared" ca="1" si="5"/>
        <v>140345.99400852498</v>
      </c>
      <c r="S22" s="606"/>
      <c r="T22" s="29"/>
      <c r="U22" s="29"/>
    </row>
    <row r="23" spans="1:21">
      <c r="A23" s="155"/>
      <c r="B23" s="54" t="s">
        <v>56</v>
      </c>
      <c r="C23" s="1" t="s">
        <v>54</v>
      </c>
      <c r="D23" s="1" t="s">
        <v>79</v>
      </c>
      <c r="E23" s="1" t="s">
        <v>576</v>
      </c>
      <c r="F23" s="319">
        <f ca="1">千葉!E8</f>
        <v>3096.3091566999997</v>
      </c>
      <c r="G23" s="2">
        <f ca="1">千葉!F8</f>
        <v>1828.8960447000004</v>
      </c>
      <c r="H23" s="2">
        <f ca="1">千葉!G8</f>
        <v>1250.3207058</v>
      </c>
      <c r="I23" s="2">
        <f ca="1">千葉!H8</f>
        <v>1667.7115162000002</v>
      </c>
      <c r="J23" s="2">
        <f ca="1">千葉!I8</f>
        <v>2047.7790259999997</v>
      </c>
      <c r="K23" s="2">
        <f ca="1">千葉!J8</f>
        <v>3284.1231213999999</v>
      </c>
      <c r="L23" s="2">
        <f ca="1">千葉!K8</f>
        <v>3308.6690820000003</v>
      </c>
      <c r="M23" s="2">
        <f ca="1">千葉!L8</f>
        <v>3901.9680588000001</v>
      </c>
      <c r="N23" s="2">
        <f ca="1">千葉!M8</f>
        <v>3345.8662904999996</v>
      </c>
      <c r="O23" s="2">
        <f ca="1">千葉!N8</f>
        <v>2636.8492224555553</v>
      </c>
      <c r="P23" s="2">
        <f ca="1">千葉!O8</f>
        <v>2636.8492224555553</v>
      </c>
      <c r="Q23" s="320">
        <f ca="1">千葉!P8</f>
        <v>2636.8492224555553</v>
      </c>
      <c r="R23" s="295">
        <f t="shared" ca="1" si="0"/>
        <v>31642.190669466665</v>
      </c>
      <c r="S23" s="605"/>
    </row>
    <row r="24" spans="1:21">
      <c r="A24" s="155"/>
      <c r="B24" s="54"/>
      <c r="D24" s="1" t="s">
        <v>79</v>
      </c>
      <c r="E24" s="1" t="s">
        <v>577</v>
      </c>
      <c r="F24" s="319">
        <f ca="1">千葉!E18</f>
        <v>0</v>
      </c>
      <c r="G24" s="2">
        <f ca="1">千葉!F18</f>
        <v>310.60357199999999</v>
      </c>
      <c r="H24" s="2">
        <f ca="1">千葉!G18</f>
        <v>0</v>
      </c>
      <c r="I24" s="2">
        <f ca="1">千葉!H18</f>
        <v>1045.1259689999999</v>
      </c>
      <c r="J24" s="2">
        <f ca="1">千葉!I18</f>
        <v>332.46319800000003</v>
      </c>
      <c r="K24" s="2">
        <f ca="1">千葉!J18</f>
        <v>0</v>
      </c>
      <c r="L24" s="2">
        <f ca="1">千葉!K18</f>
        <v>444.74728800000003</v>
      </c>
      <c r="M24" s="2">
        <f ca="1">千葉!L18</f>
        <v>334.82030399999996</v>
      </c>
      <c r="N24" s="2">
        <f ca="1">千葉!M18</f>
        <v>621.63701099999992</v>
      </c>
      <c r="O24" s="2">
        <f ca="1">千葉!N18</f>
        <v>343.26637133333332</v>
      </c>
      <c r="P24" s="2">
        <f ca="1">千葉!O18</f>
        <v>343.26637133333332</v>
      </c>
      <c r="Q24" s="320">
        <f ca="1">千葉!P18</f>
        <v>343.26637133333332</v>
      </c>
      <c r="R24" s="295">
        <f t="shared" ca="1" si="0"/>
        <v>4119.1964559999997</v>
      </c>
      <c r="S24" s="605"/>
    </row>
    <row r="25" spans="1:21">
      <c r="A25" s="155"/>
      <c r="B25" s="54"/>
      <c r="D25" s="1" t="s">
        <v>79</v>
      </c>
      <c r="E25" s="1" t="s">
        <v>102</v>
      </c>
      <c r="F25" s="319">
        <f ca="1">千葉!E28</f>
        <v>313.41909600000002</v>
      </c>
      <c r="G25" s="2">
        <f ca="1">千葉!F28</f>
        <v>129.281362</v>
      </c>
      <c r="H25" s="2">
        <f ca="1">千葉!G28</f>
        <v>127.46753</v>
      </c>
      <c r="I25" s="2">
        <f ca="1">千葉!H28</f>
        <v>45.296471999999994</v>
      </c>
      <c r="J25" s="2">
        <f ca="1">千葉!I28</f>
        <v>1297.2168802000001</v>
      </c>
      <c r="K25" s="2">
        <f ca="1">千葉!J28</f>
        <v>281.46212429999997</v>
      </c>
      <c r="L25" s="2">
        <f ca="1">千葉!K28</f>
        <v>951.49009980000005</v>
      </c>
      <c r="M25" s="2">
        <f ca="1">千葉!L28</f>
        <v>183.14040000000003</v>
      </c>
      <c r="N25" s="2">
        <f ca="1">千葉!M28</f>
        <v>660.92311600000005</v>
      </c>
      <c r="O25" s="2">
        <f ca="1">千葉!N28</f>
        <v>443.29967558888893</v>
      </c>
      <c r="P25" s="2">
        <f ca="1">千葉!O28</f>
        <v>443.29967558888893</v>
      </c>
      <c r="Q25" s="320">
        <f ca="1">千葉!P28</f>
        <v>443.29967558888893</v>
      </c>
      <c r="R25" s="295">
        <f t="shared" ca="1" si="0"/>
        <v>5319.5961070666672</v>
      </c>
      <c r="S25" s="605"/>
    </row>
    <row r="26" spans="1:21" s="45" customFormat="1" ht="18" customHeight="1">
      <c r="A26" s="155"/>
      <c r="B26" s="55"/>
      <c r="C26" s="52"/>
      <c r="D26" s="52"/>
      <c r="E26" s="60" t="s">
        <v>21</v>
      </c>
      <c r="F26" s="321">
        <f ca="1">SUM(F23:F25)</f>
        <v>3409.7282526999998</v>
      </c>
      <c r="G26" s="322">
        <f t="shared" ref="G26:R26" ca="1" si="6">SUM(G23:G25)</f>
        <v>2268.7809787000006</v>
      </c>
      <c r="H26" s="322">
        <f t="shared" ca="1" si="6"/>
        <v>1377.7882357999999</v>
      </c>
      <c r="I26" s="322">
        <f t="shared" ca="1" si="6"/>
        <v>2758.1339572000002</v>
      </c>
      <c r="J26" s="322">
        <f t="shared" ca="1" si="6"/>
        <v>3677.4591041999997</v>
      </c>
      <c r="K26" s="322">
        <f t="shared" ca="1" si="6"/>
        <v>3565.5852457000001</v>
      </c>
      <c r="L26" s="322">
        <f t="shared" ca="1" si="6"/>
        <v>4704.9064698000002</v>
      </c>
      <c r="M26" s="322">
        <f t="shared" ca="1" si="6"/>
        <v>4419.9287628000002</v>
      </c>
      <c r="N26" s="322">
        <f t="shared" ca="1" si="6"/>
        <v>4628.4264174999998</v>
      </c>
      <c r="O26" s="322">
        <f t="shared" ca="1" si="6"/>
        <v>3423.4152693777773</v>
      </c>
      <c r="P26" s="322">
        <f t="shared" ca="1" si="6"/>
        <v>3423.4152693777773</v>
      </c>
      <c r="Q26" s="323">
        <f t="shared" ca="1" si="6"/>
        <v>3423.4152693777773</v>
      </c>
      <c r="R26" s="264">
        <f t="shared" ca="1" si="6"/>
        <v>41080.983232533334</v>
      </c>
      <c r="S26" s="606"/>
      <c r="T26" s="29"/>
      <c r="U26" s="29"/>
    </row>
    <row r="27" spans="1:21">
      <c r="A27" s="155"/>
      <c r="B27" s="54" t="s">
        <v>56</v>
      </c>
      <c r="C27" s="1" t="s">
        <v>116</v>
      </c>
      <c r="D27" s="1" t="s">
        <v>79</v>
      </c>
      <c r="E27" s="1" t="s">
        <v>65</v>
      </c>
      <c r="F27" s="319">
        <f ca="1">中国!E8</f>
        <v>2738.1445699999995</v>
      </c>
      <c r="G27" s="2">
        <f ca="1">中国!F8</f>
        <v>648.66264999999987</v>
      </c>
      <c r="H27" s="2">
        <f ca="1">中国!G8</f>
        <v>380.81834999999995</v>
      </c>
      <c r="I27" s="2">
        <f ca="1">中国!H8</f>
        <v>648.96285000000012</v>
      </c>
      <c r="J27" s="2">
        <f ca="1">中国!I8</f>
        <v>1835.55125</v>
      </c>
      <c r="K27" s="2">
        <f ca="1">中国!J8</f>
        <v>2045.7026000000001</v>
      </c>
      <c r="L27" s="2">
        <f ca="1">中国!K8</f>
        <v>1893.94075</v>
      </c>
      <c r="M27" s="2">
        <f ca="1">中国!L8</f>
        <v>612.45000000000005</v>
      </c>
      <c r="N27" s="2">
        <f ca="1">中国!M8</f>
        <v>358.54399999999998</v>
      </c>
      <c r="O27" s="2">
        <f ca="1">中国!N8</f>
        <v>1240.3085577777777</v>
      </c>
      <c r="P27" s="2">
        <f ca="1">中国!O8</f>
        <v>1240.3085577777777</v>
      </c>
      <c r="Q27" s="320">
        <f ca="1">中国!P8</f>
        <v>1240.3085577777777</v>
      </c>
      <c r="R27" s="295">
        <f t="shared" ca="1" si="0"/>
        <v>14883.702693333335</v>
      </c>
      <c r="S27" s="605"/>
    </row>
    <row r="28" spans="1:21">
      <c r="A28" s="155"/>
      <c r="B28" s="54"/>
      <c r="C28" s="1" t="s">
        <v>116</v>
      </c>
      <c r="D28" s="1" t="s">
        <v>79</v>
      </c>
      <c r="E28" s="1" t="s">
        <v>82</v>
      </c>
      <c r="F28" s="319">
        <f ca="1">中国!E18</f>
        <v>700.43419999999992</v>
      </c>
      <c r="G28" s="2">
        <f ca="1">中国!F18</f>
        <v>1323.6848</v>
      </c>
      <c r="H28" s="2">
        <f ca="1">中国!G18</f>
        <v>618.3626999999999</v>
      </c>
      <c r="I28" s="2">
        <f ca="1">中国!H18</f>
        <v>637.4307</v>
      </c>
      <c r="J28" s="2">
        <f ca="1">中国!I18</f>
        <v>836.51949999999999</v>
      </c>
      <c r="K28" s="2">
        <f ca="1">中国!J18</f>
        <v>791.12049999999999</v>
      </c>
      <c r="L28" s="2">
        <f ca="1">中国!K18</f>
        <v>2089.4899999999998</v>
      </c>
      <c r="M28" s="2">
        <f ca="1">中国!L18</f>
        <v>1312.4288999999999</v>
      </c>
      <c r="N28" s="2">
        <f ca="1">中国!M18</f>
        <v>244.78299999999999</v>
      </c>
      <c r="O28" s="2">
        <f ca="1">中国!N18</f>
        <v>950.4726999999998</v>
      </c>
      <c r="P28" s="2">
        <f ca="1">中国!O18</f>
        <v>950.4726999999998</v>
      </c>
      <c r="Q28" s="320">
        <f ca="1">中国!P18</f>
        <v>950.4726999999998</v>
      </c>
      <c r="R28" s="295">
        <f t="shared" ca="1" si="0"/>
        <v>11405.672399999999</v>
      </c>
      <c r="S28" s="605"/>
    </row>
    <row r="29" spans="1:21">
      <c r="A29" s="155"/>
      <c r="B29" s="54"/>
      <c r="C29" s="1" t="s">
        <v>101</v>
      </c>
      <c r="D29" s="1" t="s">
        <v>79</v>
      </c>
      <c r="E29" s="1" t="s">
        <v>101</v>
      </c>
      <c r="F29" s="319">
        <f ca="1">VVR!E8</f>
        <v>253.77</v>
      </c>
      <c r="G29" s="2">
        <f ca="1">VVR!F8</f>
        <v>280.25</v>
      </c>
      <c r="H29" s="2">
        <f ca="1">VVR!G8</f>
        <v>741.74</v>
      </c>
      <c r="I29" s="2">
        <f ca="1">VVR!H8</f>
        <v>1223.7349999999999</v>
      </c>
      <c r="J29" s="2">
        <f ca="1">VVR!I8</f>
        <v>1412.085</v>
      </c>
      <c r="K29" s="2">
        <f ca="1">VVR!J8</f>
        <v>2369.7449999999999</v>
      </c>
      <c r="L29" s="2">
        <f ca="1">VVR!K8</f>
        <v>949.17499999999995</v>
      </c>
      <c r="M29" s="2">
        <f ca="1">VVR!L8</f>
        <v>154.94</v>
      </c>
      <c r="N29" s="2">
        <f ca="1">VVR!M8</f>
        <v>136.88499999999999</v>
      </c>
      <c r="O29" s="2">
        <f>VVR!N8</f>
        <v>320</v>
      </c>
      <c r="P29" s="2">
        <f>VVR!O8</f>
        <v>690</v>
      </c>
      <c r="Q29" s="320">
        <f>VVR!P8</f>
        <v>550</v>
      </c>
      <c r="R29" s="295">
        <f t="shared" ca="1" si="0"/>
        <v>9082.3250000000007</v>
      </c>
      <c r="S29" s="605"/>
    </row>
    <row r="30" spans="1:21" s="45" customFormat="1" ht="18" customHeight="1">
      <c r="A30" s="155"/>
      <c r="B30" s="55"/>
      <c r="C30" s="52"/>
      <c r="D30" s="52"/>
      <c r="E30" s="60" t="s">
        <v>21</v>
      </c>
      <c r="F30" s="321">
        <f ca="1">SUM(F27:F29)</f>
        <v>3692.3487699999991</v>
      </c>
      <c r="G30" s="322">
        <f t="shared" ref="G30:R30" ca="1" si="7">SUM(G27:G29)</f>
        <v>2252.5974499999998</v>
      </c>
      <c r="H30" s="322">
        <f t="shared" ca="1" si="7"/>
        <v>1740.9210499999999</v>
      </c>
      <c r="I30" s="322">
        <f t="shared" ca="1" si="7"/>
        <v>2510.1285500000004</v>
      </c>
      <c r="J30" s="322">
        <f t="shared" ca="1" si="7"/>
        <v>4084.1557499999999</v>
      </c>
      <c r="K30" s="322">
        <f t="shared" ca="1" si="7"/>
        <v>5206.5681000000004</v>
      </c>
      <c r="L30" s="322">
        <f t="shared" ca="1" si="7"/>
        <v>4932.6057499999997</v>
      </c>
      <c r="M30" s="322">
        <f t="shared" ca="1" si="7"/>
        <v>2079.8188999999998</v>
      </c>
      <c r="N30" s="322">
        <f t="shared" ca="1" si="7"/>
        <v>740.21199999999999</v>
      </c>
      <c r="O30" s="322">
        <f t="shared" ca="1" si="7"/>
        <v>2510.7812577777777</v>
      </c>
      <c r="P30" s="322">
        <f t="shared" ca="1" si="7"/>
        <v>2880.7812577777777</v>
      </c>
      <c r="Q30" s="323">
        <f t="shared" ca="1" si="7"/>
        <v>2740.7812577777777</v>
      </c>
      <c r="R30" s="264">
        <f t="shared" ca="1" si="7"/>
        <v>35371.700093333333</v>
      </c>
      <c r="S30" s="606"/>
      <c r="T30" s="29"/>
      <c r="U30" s="29"/>
    </row>
    <row r="31" spans="1:21">
      <c r="A31" s="155"/>
      <c r="B31" s="54" t="s">
        <v>56</v>
      </c>
      <c r="C31" s="1" t="s">
        <v>114</v>
      </c>
      <c r="D31" s="1" t="s">
        <v>559</v>
      </c>
      <c r="E31" s="1" t="s">
        <v>560</v>
      </c>
      <c r="F31" s="319">
        <f ca="1">新規1!E38</f>
        <v>2149.7171840000001</v>
      </c>
      <c r="G31" s="2">
        <f ca="1">新規1!F38</f>
        <v>0</v>
      </c>
      <c r="H31" s="2">
        <f ca="1">新規1!G38</f>
        <v>2265.84</v>
      </c>
      <c r="I31" s="2">
        <f ca="1">新規1!H38</f>
        <v>0</v>
      </c>
      <c r="J31" s="2">
        <f ca="1">新規1!I38</f>
        <v>0</v>
      </c>
      <c r="K31" s="2">
        <f ca="1">新規1!J38</f>
        <v>0</v>
      </c>
      <c r="L31" s="2">
        <f ca="1">新規1!K38</f>
        <v>0</v>
      </c>
      <c r="M31" s="2">
        <f ca="1">新規1!L38</f>
        <v>2129.89</v>
      </c>
      <c r="N31" s="2">
        <f ca="1">新規1!M38</f>
        <v>0</v>
      </c>
      <c r="O31" s="2">
        <f ca="1">新規1!N38</f>
        <v>0</v>
      </c>
      <c r="P31" s="2">
        <f ca="1">新規1!O38</f>
        <v>0</v>
      </c>
      <c r="Q31" s="320">
        <f ca="1">新規1!P38</f>
        <v>0</v>
      </c>
      <c r="R31" s="295">
        <f t="shared" ca="1" si="0"/>
        <v>6545.4471840000006</v>
      </c>
      <c r="S31" s="605"/>
    </row>
    <row r="32" spans="1:21">
      <c r="A32" s="155"/>
      <c r="B32" s="54"/>
      <c r="C32" s="1" t="s">
        <v>115</v>
      </c>
      <c r="D32" s="1" t="s">
        <v>110</v>
      </c>
      <c r="E32" s="1" t="s">
        <v>111</v>
      </c>
      <c r="F32" s="319">
        <f ca="1">新規2!E38</f>
        <v>0</v>
      </c>
      <c r="G32" s="2">
        <f ca="1">新規2!F38</f>
        <v>0</v>
      </c>
      <c r="H32" s="2">
        <f ca="1">新規2!G38</f>
        <v>0</v>
      </c>
      <c r="I32" s="2">
        <f ca="1">新規2!H38</f>
        <v>0</v>
      </c>
      <c r="J32" s="2">
        <f ca="1">新規2!I38</f>
        <v>0</v>
      </c>
      <c r="K32" s="2">
        <f ca="1">新規2!J38</f>
        <v>0</v>
      </c>
      <c r="L32" s="2">
        <f ca="1">新規2!K38</f>
        <v>0</v>
      </c>
      <c r="M32" s="2">
        <f ca="1">新規2!L38</f>
        <v>0</v>
      </c>
      <c r="N32" s="2">
        <f ca="1">新規2!M38</f>
        <v>0</v>
      </c>
      <c r="O32" s="2">
        <f ca="1">新規2!N38</f>
        <v>0</v>
      </c>
      <c r="P32" s="2">
        <f ca="1">新規2!O38</f>
        <v>0</v>
      </c>
      <c r="Q32" s="320">
        <f ca="1">新規2!P38</f>
        <v>0</v>
      </c>
      <c r="R32" s="295">
        <f t="shared" ca="1" si="0"/>
        <v>0</v>
      </c>
      <c r="S32" s="605"/>
    </row>
    <row r="33" spans="1:21">
      <c r="A33" s="155"/>
      <c r="B33" s="54"/>
      <c r="F33" s="319"/>
      <c r="G33" s="2"/>
      <c r="H33" s="2"/>
      <c r="I33" s="2"/>
      <c r="J33" s="2"/>
      <c r="K33" s="2"/>
      <c r="L33" s="2"/>
      <c r="M33" s="2"/>
      <c r="N33" s="2"/>
      <c r="O33" s="2"/>
      <c r="P33" s="2"/>
      <c r="Q33" s="320"/>
      <c r="R33" s="295"/>
      <c r="S33" s="605"/>
    </row>
    <row r="34" spans="1:21" s="45" customFormat="1" ht="18" customHeight="1">
      <c r="A34" s="156"/>
      <c r="B34" s="50"/>
      <c r="C34" s="46"/>
      <c r="D34" s="46"/>
      <c r="E34" s="61" t="s">
        <v>21</v>
      </c>
      <c r="F34" s="324">
        <f ca="1">SUM(F31:F33)</f>
        <v>2149.7171840000001</v>
      </c>
      <c r="G34" s="325">
        <f t="shared" ref="G34:R34" ca="1" si="8">SUM(G31:G33)</f>
        <v>0</v>
      </c>
      <c r="H34" s="325">
        <f t="shared" ca="1" si="8"/>
        <v>2265.84</v>
      </c>
      <c r="I34" s="325">
        <f t="shared" ca="1" si="8"/>
        <v>0</v>
      </c>
      <c r="J34" s="325">
        <f t="shared" ca="1" si="8"/>
        <v>0</v>
      </c>
      <c r="K34" s="325">
        <f t="shared" ca="1" si="8"/>
        <v>0</v>
      </c>
      <c r="L34" s="325">
        <f t="shared" ca="1" si="8"/>
        <v>0</v>
      </c>
      <c r="M34" s="325">
        <f t="shared" ca="1" si="8"/>
        <v>2129.89</v>
      </c>
      <c r="N34" s="325">
        <f t="shared" ca="1" si="8"/>
        <v>0</v>
      </c>
      <c r="O34" s="325">
        <f t="shared" ca="1" si="8"/>
        <v>0</v>
      </c>
      <c r="P34" s="325">
        <f t="shared" ca="1" si="8"/>
        <v>0</v>
      </c>
      <c r="Q34" s="326">
        <f t="shared" ca="1" si="8"/>
        <v>0</v>
      </c>
      <c r="R34" s="269">
        <f t="shared" ca="1" si="8"/>
        <v>6545.4471840000006</v>
      </c>
      <c r="S34" s="607"/>
      <c r="T34" s="29"/>
      <c r="U34" s="29"/>
    </row>
    <row r="35" spans="1:21" ht="26.5">
      <c r="A35" s="335" t="s">
        <v>16</v>
      </c>
      <c r="B35" s="307" t="s">
        <v>48</v>
      </c>
      <c r="C35" s="307" t="s">
        <v>47</v>
      </c>
      <c r="D35" s="307" t="s">
        <v>98</v>
      </c>
      <c r="E35" s="307" t="s">
        <v>99</v>
      </c>
      <c r="F35" s="309">
        <v>45809</v>
      </c>
      <c r="G35" s="310">
        <v>45839</v>
      </c>
      <c r="H35" s="310">
        <v>45870</v>
      </c>
      <c r="I35" s="310">
        <v>45901</v>
      </c>
      <c r="J35" s="310">
        <v>45931</v>
      </c>
      <c r="K35" s="310">
        <v>45962</v>
      </c>
      <c r="L35" s="310">
        <v>45992</v>
      </c>
      <c r="M35" s="310">
        <v>46023</v>
      </c>
      <c r="N35" s="310">
        <v>46054</v>
      </c>
      <c r="O35" s="310">
        <v>46082</v>
      </c>
      <c r="P35" s="310">
        <v>46113</v>
      </c>
      <c r="Q35" s="311">
        <v>46143</v>
      </c>
      <c r="R35" s="56" t="s">
        <v>21</v>
      </c>
      <c r="S35" s="610" t="s">
        <v>564</v>
      </c>
      <c r="T35" s="57" t="s">
        <v>93</v>
      </c>
      <c r="U35" s="57" t="s">
        <v>94</v>
      </c>
    </row>
    <row r="36" spans="1:21">
      <c r="A36" s="157"/>
      <c r="B36" s="53" t="s">
        <v>55</v>
      </c>
      <c r="C36" s="48" t="s">
        <v>49</v>
      </c>
      <c r="D36" s="48" t="s">
        <v>57</v>
      </c>
      <c r="E36" s="48" t="s">
        <v>59</v>
      </c>
      <c r="F36" s="316">
        <f>松岡!E14</f>
        <v>404</v>
      </c>
      <c r="G36" s="317">
        <f>松岡!F14</f>
        <v>140</v>
      </c>
      <c r="H36" s="317">
        <f>松岡!G14</f>
        <v>39</v>
      </c>
      <c r="I36" s="317">
        <f>松岡!H14</f>
        <v>268</v>
      </c>
      <c r="J36" s="317">
        <f>松岡!I14</f>
        <v>535</v>
      </c>
      <c r="K36" s="317">
        <f>松岡!J14</f>
        <v>288</v>
      </c>
      <c r="L36" s="317">
        <f>松岡!K14</f>
        <v>377</v>
      </c>
      <c r="M36" s="317">
        <f>松岡!L14</f>
        <v>252</v>
      </c>
      <c r="N36" s="317">
        <f>松岡!M14</f>
        <v>287.875</v>
      </c>
      <c r="O36" s="317">
        <f>松岡!N14</f>
        <v>287.875</v>
      </c>
      <c r="P36" s="317">
        <f>松岡!O14</f>
        <v>287.875</v>
      </c>
      <c r="Q36" s="318">
        <f>松岡!P14</f>
        <v>287.875</v>
      </c>
      <c r="R36" s="294">
        <f>SUM(F36:Q36)</f>
        <v>3454.5</v>
      </c>
      <c r="S36" s="608"/>
      <c r="T36" s="51">
        <f ca="1">SUM(R39,R43,R47,R51,R55,R59,R63)</f>
        <v>111487.77135346501</v>
      </c>
      <c r="U36" s="51">
        <f ca="1">R67</f>
        <v>340.07618400000024</v>
      </c>
    </row>
    <row r="37" spans="1:21">
      <c r="A37" s="157"/>
      <c r="B37" s="54"/>
      <c r="D37" s="1" t="s">
        <v>79</v>
      </c>
      <c r="E37" s="1" t="s">
        <v>59</v>
      </c>
      <c r="F37" s="319">
        <f>松岡!E24</f>
        <v>418</v>
      </c>
      <c r="G37" s="2">
        <f>松岡!F24</f>
        <v>358</v>
      </c>
      <c r="H37" s="2">
        <f>松岡!G24</f>
        <v>203</v>
      </c>
      <c r="I37" s="2">
        <f>松岡!H24</f>
        <v>143</v>
      </c>
      <c r="J37" s="2">
        <f>松岡!I24</f>
        <v>49</v>
      </c>
      <c r="K37" s="2">
        <f>松岡!J24</f>
        <v>46</v>
      </c>
      <c r="L37" s="2">
        <f>松岡!K24</f>
        <v>82</v>
      </c>
      <c r="M37" s="2">
        <f>松岡!L24</f>
        <v>227</v>
      </c>
      <c r="N37" s="2">
        <f>松岡!M24</f>
        <v>190.75</v>
      </c>
      <c r="O37" s="2">
        <f>松岡!N24</f>
        <v>190.75</v>
      </c>
      <c r="P37" s="2">
        <f>松岡!O24</f>
        <v>190.75</v>
      </c>
      <c r="Q37" s="320">
        <f>松岡!P24</f>
        <v>190.75</v>
      </c>
      <c r="R37" s="295">
        <f t="shared" ref="R37:R38" si="9">SUM(F37:Q37)</f>
        <v>2289</v>
      </c>
      <c r="S37" s="602"/>
      <c r="T37" s="609">
        <f ca="1">T36/T3</f>
        <v>0.19799091467429208</v>
      </c>
      <c r="U37" s="609">
        <f ca="1">U36/U3</f>
        <v>5.1956142100007846E-2</v>
      </c>
    </row>
    <row r="38" spans="1:21">
      <c r="A38" s="157"/>
      <c r="B38" s="54"/>
      <c r="D38" s="1" t="s">
        <v>61</v>
      </c>
      <c r="E38" s="1" t="s">
        <v>60</v>
      </c>
      <c r="F38" s="319">
        <f>松岡!E34</f>
        <v>477</v>
      </c>
      <c r="G38" s="2">
        <f>松岡!F34</f>
        <v>405</v>
      </c>
      <c r="H38" s="2">
        <f>松岡!G34</f>
        <v>364</v>
      </c>
      <c r="I38" s="2">
        <f>松岡!H34</f>
        <v>607</v>
      </c>
      <c r="J38" s="2">
        <f>松岡!I34</f>
        <v>384</v>
      </c>
      <c r="K38" s="2">
        <f>松岡!J34</f>
        <v>547</v>
      </c>
      <c r="L38" s="2">
        <f>松岡!K34</f>
        <v>251</v>
      </c>
      <c r="M38" s="2">
        <f>松岡!L34</f>
        <v>421</v>
      </c>
      <c r="N38" s="2">
        <f>松岡!M34</f>
        <v>432</v>
      </c>
      <c r="O38" s="2">
        <f>松岡!N34</f>
        <v>432</v>
      </c>
      <c r="P38" s="2">
        <f>松岡!O34</f>
        <v>432</v>
      </c>
      <c r="Q38" s="320">
        <f>松岡!P34</f>
        <v>432</v>
      </c>
      <c r="R38" s="295">
        <f t="shared" si="9"/>
        <v>5184</v>
      </c>
      <c r="S38" s="602"/>
      <c r="T38" s="714" t="s">
        <v>95</v>
      </c>
      <c r="U38" s="714"/>
    </row>
    <row r="39" spans="1:21">
      <c r="A39" s="157"/>
      <c r="B39" s="55"/>
      <c r="C39" s="52"/>
      <c r="D39" s="52"/>
      <c r="E39" s="62" t="s">
        <v>21</v>
      </c>
      <c r="F39" s="327">
        <f>SUM(F36:F38)</f>
        <v>1299</v>
      </c>
      <c r="G39" s="328">
        <f t="shared" ref="G39:R39" si="10">SUM(G36:G38)</f>
        <v>903</v>
      </c>
      <c r="H39" s="328">
        <f t="shared" si="10"/>
        <v>606</v>
      </c>
      <c r="I39" s="328">
        <f t="shared" si="10"/>
        <v>1018</v>
      </c>
      <c r="J39" s="328">
        <f t="shared" si="10"/>
        <v>968</v>
      </c>
      <c r="K39" s="328">
        <f t="shared" si="10"/>
        <v>881</v>
      </c>
      <c r="L39" s="328">
        <f t="shared" si="10"/>
        <v>710</v>
      </c>
      <c r="M39" s="328">
        <f t="shared" si="10"/>
        <v>900</v>
      </c>
      <c r="N39" s="328">
        <f t="shared" si="10"/>
        <v>910.625</v>
      </c>
      <c r="O39" s="328">
        <f t="shared" si="10"/>
        <v>910.625</v>
      </c>
      <c r="P39" s="328">
        <f t="shared" si="10"/>
        <v>910.625</v>
      </c>
      <c r="Q39" s="329">
        <f t="shared" si="10"/>
        <v>910.625</v>
      </c>
      <c r="R39" s="330">
        <f t="shared" si="10"/>
        <v>10927.5</v>
      </c>
      <c r="S39" s="611">
        <f>R39/R6</f>
        <v>0.24770486229173749</v>
      </c>
      <c r="T39" s="715">
        <f ca="1">T36+U36</f>
        <v>111827.84753746502</v>
      </c>
      <c r="U39" s="715"/>
    </row>
    <row r="40" spans="1:21">
      <c r="A40" s="157"/>
      <c r="B40" s="54" t="s">
        <v>55</v>
      </c>
      <c r="C40" s="1" t="s">
        <v>50</v>
      </c>
      <c r="D40" s="1" t="s">
        <v>85</v>
      </c>
      <c r="E40" s="1" t="s">
        <v>62</v>
      </c>
      <c r="F40" s="319">
        <f>大谷!E14</f>
        <v>72</v>
      </c>
      <c r="G40" s="2">
        <f>大谷!F14</f>
        <v>93.763000000000147</v>
      </c>
      <c r="H40" s="2">
        <f>大谷!G14</f>
        <v>74</v>
      </c>
      <c r="I40" s="2">
        <f>大谷!H14</f>
        <v>173</v>
      </c>
      <c r="J40" s="2">
        <f>大谷!I14</f>
        <v>264</v>
      </c>
      <c r="K40" s="2">
        <f>大谷!J14</f>
        <v>55</v>
      </c>
      <c r="L40" s="2">
        <f>大谷!K14</f>
        <v>29</v>
      </c>
      <c r="M40" s="2">
        <f>大谷!L14</f>
        <v>128</v>
      </c>
      <c r="N40" s="2">
        <f>大谷!M14</f>
        <v>111.0953750000001</v>
      </c>
      <c r="O40" s="2">
        <f>大谷!N14</f>
        <v>111.0953750000001</v>
      </c>
      <c r="P40" s="2">
        <f>大谷!O14</f>
        <v>111.0953750000001</v>
      </c>
      <c r="Q40" s="320">
        <f>大谷!P14</f>
        <v>111.0953750000001</v>
      </c>
      <c r="R40" s="295">
        <f t="shared" ref="R40:R42" si="11">SUM(F40:Q40)</f>
        <v>1333.1445000000006</v>
      </c>
      <c r="S40" s="602"/>
      <c r="T40" s="717">
        <f ca="1">T39/T6</f>
        <v>0.19631290490358896</v>
      </c>
      <c r="U40" s="717"/>
    </row>
    <row r="41" spans="1:21">
      <c r="A41" s="157"/>
      <c r="B41" s="54"/>
      <c r="D41" s="1" t="s">
        <v>85</v>
      </c>
      <c r="E41" s="1" t="s">
        <v>61</v>
      </c>
      <c r="F41" s="319">
        <f>大谷!E24</f>
        <v>1348</v>
      </c>
      <c r="G41" s="2">
        <f>大谷!F24</f>
        <v>947.56100000000015</v>
      </c>
      <c r="H41" s="2">
        <f>大谷!G24</f>
        <v>817</v>
      </c>
      <c r="I41" s="2">
        <f>大谷!H24</f>
        <v>902</v>
      </c>
      <c r="J41" s="2">
        <f>大谷!I24</f>
        <v>1606</v>
      </c>
      <c r="K41" s="2">
        <f>大谷!J24</f>
        <v>607</v>
      </c>
      <c r="L41" s="2">
        <f>大谷!K24</f>
        <v>824</v>
      </c>
      <c r="M41" s="2">
        <f>大谷!L24</f>
        <v>1039</v>
      </c>
      <c r="N41" s="2">
        <f>大谷!M24</f>
        <v>1011.3201249999997</v>
      </c>
      <c r="O41" s="2">
        <f>大谷!N24</f>
        <v>1011.3201249999997</v>
      </c>
      <c r="P41" s="2">
        <f>大谷!O24</f>
        <v>1011.3201249999997</v>
      </c>
      <c r="Q41" s="320">
        <f>大谷!P24</f>
        <v>1011.3201249999997</v>
      </c>
      <c r="R41" s="295">
        <f t="shared" si="11"/>
        <v>12135.8415</v>
      </c>
      <c r="S41" s="602"/>
      <c r="T41" s="49"/>
    </row>
    <row r="42" spans="1:21">
      <c r="A42" s="157"/>
      <c r="B42" s="54"/>
      <c r="D42" s="1" t="s">
        <v>79</v>
      </c>
      <c r="E42" s="1" t="s">
        <v>63</v>
      </c>
      <c r="F42" s="319">
        <f>大谷!E34</f>
        <v>329</v>
      </c>
      <c r="G42" s="2">
        <f>大谷!F34</f>
        <v>435.68600000000004</v>
      </c>
      <c r="H42" s="2">
        <f>大谷!G34</f>
        <v>232</v>
      </c>
      <c r="I42" s="2">
        <f>大谷!H34</f>
        <v>677</v>
      </c>
      <c r="J42" s="2">
        <f>大谷!I34</f>
        <v>599</v>
      </c>
      <c r="K42" s="2">
        <f>大谷!J34</f>
        <v>383</v>
      </c>
      <c r="L42" s="2">
        <f>大谷!K34</f>
        <v>455</v>
      </c>
      <c r="M42" s="2">
        <f>大谷!L34</f>
        <v>279</v>
      </c>
      <c r="N42" s="2">
        <f>大谷!M34</f>
        <v>423.71075000000008</v>
      </c>
      <c r="O42" s="2">
        <f>大谷!N34</f>
        <v>423.71075000000008</v>
      </c>
      <c r="P42" s="2">
        <f>大谷!O34</f>
        <v>423.71075000000008</v>
      </c>
      <c r="Q42" s="320">
        <f>大谷!P34</f>
        <v>423.71075000000008</v>
      </c>
      <c r="R42" s="295">
        <f t="shared" si="11"/>
        <v>5084.5290000000005</v>
      </c>
      <c r="S42" s="602"/>
      <c r="T42" s="614"/>
      <c r="U42" s="614"/>
    </row>
    <row r="43" spans="1:21">
      <c r="A43" s="157"/>
      <c r="B43" s="55"/>
      <c r="C43" s="52"/>
      <c r="D43" s="52"/>
      <c r="E43" s="62" t="s">
        <v>21</v>
      </c>
      <c r="F43" s="327">
        <f>SUM(F40:F42)</f>
        <v>1749</v>
      </c>
      <c r="G43" s="328">
        <f t="shared" ref="G43:R43" si="12">SUM(G40:G42)</f>
        <v>1477.0100000000002</v>
      </c>
      <c r="H43" s="328">
        <f t="shared" si="12"/>
        <v>1123</v>
      </c>
      <c r="I43" s="328">
        <f t="shared" si="12"/>
        <v>1752</v>
      </c>
      <c r="J43" s="328">
        <f t="shared" si="12"/>
        <v>2469</v>
      </c>
      <c r="K43" s="328">
        <f t="shared" si="12"/>
        <v>1045</v>
      </c>
      <c r="L43" s="328">
        <f t="shared" si="12"/>
        <v>1308</v>
      </c>
      <c r="M43" s="328">
        <f t="shared" si="12"/>
        <v>1446</v>
      </c>
      <c r="N43" s="328">
        <f t="shared" si="12"/>
        <v>1546.1262499999998</v>
      </c>
      <c r="O43" s="328">
        <f t="shared" si="12"/>
        <v>1546.1262499999998</v>
      </c>
      <c r="P43" s="328">
        <f t="shared" si="12"/>
        <v>1546.1262499999998</v>
      </c>
      <c r="Q43" s="329">
        <f t="shared" si="12"/>
        <v>1546.1262499999998</v>
      </c>
      <c r="R43" s="330">
        <f t="shared" si="12"/>
        <v>18553.514999999999</v>
      </c>
      <c r="S43" s="611">
        <f>R43/R10</f>
        <v>0.20703523886221536</v>
      </c>
      <c r="T43" s="501">
        <f>SUM(R39,R43,R47)</f>
        <v>33979.514999999999</v>
      </c>
      <c r="U43" s="501">
        <f ca="1">SUM(R51,R55,R59,R63,R67)</f>
        <v>77848.332537465001</v>
      </c>
    </row>
    <row r="44" spans="1:21">
      <c r="A44" s="157"/>
      <c r="B44" s="54" t="s">
        <v>55</v>
      </c>
      <c r="C44" s="1" t="s">
        <v>51</v>
      </c>
      <c r="D44" s="1" t="s">
        <v>112</v>
      </c>
      <c r="E44" s="1" t="s">
        <v>113</v>
      </c>
      <c r="F44" s="319">
        <f>宮本!E14</f>
        <v>410</v>
      </c>
      <c r="G44" s="2">
        <f>宮本!F14</f>
        <v>314</v>
      </c>
      <c r="H44" s="2">
        <f>宮本!G14</f>
        <v>249</v>
      </c>
      <c r="I44" s="2">
        <f>宮本!H14</f>
        <v>531</v>
      </c>
      <c r="J44" s="2">
        <f>宮本!I14</f>
        <v>356</v>
      </c>
      <c r="K44" s="2">
        <f>宮本!J14</f>
        <v>439</v>
      </c>
      <c r="L44" s="2">
        <f>宮本!K14</f>
        <v>405</v>
      </c>
      <c r="M44" s="2">
        <f>宮本!L14</f>
        <v>295</v>
      </c>
      <c r="N44" s="2">
        <f>宮本!M14</f>
        <v>374.875</v>
      </c>
      <c r="O44" s="2">
        <f>宮本!N14</f>
        <v>374.875</v>
      </c>
      <c r="P44" s="2">
        <f>宮本!O14</f>
        <v>374.875</v>
      </c>
      <c r="Q44" s="320">
        <f>宮本!P14</f>
        <v>374.875</v>
      </c>
      <c r="R44" s="295">
        <f t="shared" ref="R44" si="13">SUM(F44:Q44)</f>
        <v>4498.5</v>
      </c>
      <c r="S44" s="602"/>
      <c r="T44" s="49"/>
    </row>
    <row r="45" spans="1:21">
      <c r="A45" s="157"/>
      <c r="B45" s="54"/>
      <c r="F45" s="319"/>
      <c r="G45" s="2"/>
      <c r="H45" s="2"/>
      <c r="I45" s="2"/>
      <c r="J45" s="2"/>
      <c r="K45" s="2"/>
      <c r="L45" s="2"/>
      <c r="M45" s="2"/>
      <c r="N45" s="2"/>
      <c r="O45" s="2"/>
      <c r="P45" s="2"/>
      <c r="Q45" s="320"/>
      <c r="R45" s="295"/>
      <c r="S45" s="602"/>
      <c r="T45" s="49"/>
    </row>
    <row r="46" spans="1:21">
      <c r="A46" s="157"/>
      <c r="B46" s="54"/>
      <c r="F46" s="319"/>
      <c r="G46" s="2"/>
      <c r="H46" s="2"/>
      <c r="I46" s="2"/>
      <c r="J46" s="2"/>
      <c r="K46" s="2"/>
      <c r="L46" s="2"/>
      <c r="M46" s="2"/>
      <c r="N46" s="2"/>
      <c r="O46" s="2"/>
      <c r="P46" s="2"/>
      <c r="Q46" s="320"/>
      <c r="R46" s="295"/>
      <c r="S46" s="602"/>
      <c r="T46" s="49"/>
    </row>
    <row r="47" spans="1:21">
      <c r="A47" s="157"/>
      <c r="B47" s="55"/>
      <c r="C47" s="52"/>
      <c r="D47" s="52"/>
      <c r="E47" s="62" t="s">
        <v>21</v>
      </c>
      <c r="F47" s="327">
        <f>SUM(F44:F46)</f>
        <v>410</v>
      </c>
      <c r="G47" s="328">
        <f t="shared" ref="G47:R47" si="14">SUM(G44:G46)</f>
        <v>314</v>
      </c>
      <c r="H47" s="328">
        <f t="shared" si="14"/>
        <v>249</v>
      </c>
      <c r="I47" s="328">
        <f t="shared" si="14"/>
        <v>531</v>
      </c>
      <c r="J47" s="328">
        <f t="shared" si="14"/>
        <v>356</v>
      </c>
      <c r="K47" s="328">
        <f t="shared" si="14"/>
        <v>439</v>
      </c>
      <c r="L47" s="328">
        <f t="shared" si="14"/>
        <v>405</v>
      </c>
      <c r="M47" s="328">
        <f t="shared" si="14"/>
        <v>295</v>
      </c>
      <c r="N47" s="328">
        <f t="shared" si="14"/>
        <v>374.875</v>
      </c>
      <c r="O47" s="328">
        <f t="shared" si="14"/>
        <v>374.875</v>
      </c>
      <c r="P47" s="328">
        <f t="shared" si="14"/>
        <v>374.875</v>
      </c>
      <c r="Q47" s="329">
        <f t="shared" si="14"/>
        <v>374.875</v>
      </c>
      <c r="R47" s="330">
        <f t="shared" si="14"/>
        <v>4498.5</v>
      </c>
      <c r="S47" s="611">
        <f>R47/R14</f>
        <v>0.2920724581223218</v>
      </c>
      <c r="T47" s="49"/>
    </row>
    <row r="48" spans="1:21">
      <c r="A48" s="157"/>
      <c r="B48" s="54" t="s">
        <v>56</v>
      </c>
      <c r="C48" s="1" t="s">
        <v>52</v>
      </c>
      <c r="D48" s="1" t="s">
        <v>83</v>
      </c>
      <c r="E48" s="1" t="s">
        <v>65</v>
      </c>
      <c r="F48" s="319">
        <f ca="1">深串!E14</f>
        <v>9.8000000000000114</v>
      </c>
      <c r="G48" s="2">
        <f ca="1">深串!F14</f>
        <v>23.200000000000017</v>
      </c>
      <c r="H48" s="2">
        <f ca="1">深串!G14</f>
        <v>41.099999999999994</v>
      </c>
      <c r="I48" s="2">
        <f ca="1">深串!H14</f>
        <v>834.19999999999982</v>
      </c>
      <c r="J48" s="2">
        <f ca="1">深串!I14</f>
        <v>14.700000000000003</v>
      </c>
      <c r="K48" s="2">
        <f ca="1">深串!J14</f>
        <v>29.355000000000018</v>
      </c>
      <c r="L48" s="2">
        <f ca="1">深串!K14</f>
        <v>1809.8050000000003</v>
      </c>
      <c r="M48" s="2">
        <f ca="1">深串!L14</f>
        <v>0</v>
      </c>
      <c r="N48" s="2">
        <f ca="1">深串!M14</f>
        <v>368.53</v>
      </c>
      <c r="O48" s="2">
        <f>深串!N14</f>
        <v>1000</v>
      </c>
      <c r="P48" s="2">
        <f>深串!O14</f>
        <v>1000</v>
      </c>
      <c r="Q48" s="320">
        <f>深串!P14</f>
        <v>500</v>
      </c>
      <c r="R48" s="295">
        <f ca="1">SUM(F48:Q48)</f>
        <v>5630.6900000000005</v>
      </c>
      <c r="S48" s="602"/>
      <c r="T48" s="49"/>
    </row>
    <row r="49" spans="1:20">
      <c r="A49" s="157"/>
      <c r="B49" s="54"/>
      <c r="D49" s="1" t="s">
        <v>83</v>
      </c>
      <c r="E49" s="1" t="s">
        <v>77</v>
      </c>
      <c r="F49" s="319">
        <f ca="1">深串!E24</f>
        <v>422.39999999999964</v>
      </c>
      <c r="G49" s="2">
        <f ca="1">深串!F24</f>
        <v>423.89999999999964</v>
      </c>
      <c r="H49" s="2">
        <f ca="1">深串!G24</f>
        <v>0</v>
      </c>
      <c r="I49" s="2">
        <f ca="1">深串!H24</f>
        <v>548.5</v>
      </c>
      <c r="J49" s="2">
        <f ca="1">深串!I24</f>
        <v>405.1899999999996</v>
      </c>
      <c r="K49" s="2">
        <f ca="1">深串!J24</f>
        <v>309.34999999999991</v>
      </c>
      <c r="L49" s="2">
        <f ca="1">深串!K24</f>
        <v>708</v>
      </c>
      <c r="M49" s="2">
        <f ca="1">深串!L24</f>
        <v>0</v>
      </c>
      <c r="N49" s="2">
        <f ca="1">深串!M24</f>
        <v>580.80000000000018</v>
      </c>
      <c r="O49" s="2">
        <f>深串!N24</f>
        <v>669</v>
      </c>
      <c r="P49" s="2">
        <f>深串!O24</f>
        <v>653</v>
      </c>
      <c r="Q49" s="320">
        <f>深串!P24</f>
        <v>500</v>
      </c>
      <c r="R49" s="295">
        <f t="shared" ref="R49:R50" ca="1" si="15">SUM(F49:Q49)</f>
        <v>5220.1399999999994</v>
      </c>
      <c r="S49" s="602"/>
      <c r="T49" s="49"/>
    </row>
    <row r="50" spans="1:20">
      <c r="A50" s="157"/>
      <c r="B50" s="54"/>
      <c r="D50" s="1" t="s">
        <v>84</v>
      </c>
      <c r="E50" s="1" t="s">
        <v>61</v>
      </c>
      <c r="F50" s="319">
        <f ca="1">深串!E34</f>
        <v>765.85419999999976</v>
      </c>
      <c r="G50" s="2">
        <f ca="1">深串!F34</f>
        <v>2414.1271100000013</v>
      </c>
      <c r="H50" s="2">
        <f ca="1">深串!G34</f>
        <v>1492.08313</v>
      </c>
      <c r="I50" s="2">
        <f ca="1">深串!H34</f>
        <v>1077.9387000000006</v>
      </c>
      <c r="J50" s="2">
        <f ca="1">深串!I34</f>
        <v>1766.36355</v>
      </c>
      <c r="K50" s="2">
        <f ca="1">深串!J34</f>
        <v>1498.1034</v>
      </c>
      <c r="L50" s="2">
        <f ca="1">深串!K34</f>
        <v>2585.9067200000009</v>
      </c>
      <c r="M50" s="2">
        <f ca="1">深串!L34</f>
        <v>1308.0551700000001</v>
      </c>
      <c r="N50" s="2">
        <f ca="1">深串!M34</f>
        <v>2413.8933799999986</v>
      </c>
      <c r="O50" s="2">
        <f>深串!N34</f>
        <v>1650</v>
      </c>
      <c r="P50" s="2">
        <f>深串!O34</f>
        <v>2030</v>
      </c>
      <c r="Q50" s="320">
        <f>深串!P34</f>
        <v>3450</v>
      </c>
      <c r="R50" s="295">
        <f t="shared" ca="1" si="15"/>
        <v>22452.325360000003</v>
      </c>
      <c r="S50" s="602"/>
      <c r="T50" s="49"/>
    </row>
    <row r="51" spans="1:20">
      <c r="A51" s="157"/>
      <c r="B51" s="55"/>
      <c r="C51" s="52"/>
      <c r="D51" s="52"/>
      <c r="E51" s="62" t="s">
        <v>21</v>
      </c>
      <c r="F51" s="327">
        <f ca="1">SUM(F48:F50)</f>
        <v>1198.0541999999994</v>
      </c>
      <c r="G51" s="328">
        <f t="shared" ref="G51:Q51" ca="1" si="16">SUM(G48:G50)</f>
        <v>2861.2271100000007</v>
      </c>
      <c r="H51" s="328">
        <f t="shared" ca="1" si="16"/>
        <v>1533.1831299999999</v>
      </c>
      <c r="I51" s="328">
        <f t="shared" ca="1" si="16"/>
        <v>2460.6387000000004</v>
      </c>
      <c r="J51" s="328">
        <f t="shared" ca="1" si="16"/>
        <v>2186.2535499999994</v>
      </c>
      <c r="K51" s="328">
        <f t="shared" ca="1" si="16"/>
        <v>1836.8083999999999</v>
      </c>
      <c r="L51" s="328">
        <f t="shared" ca="1" si="16"/>
        <v>5103.7117200000012</v>
      </c>
      <c r="M51" s="328">
        <f t="shared" ca="1" si="16"/>
        <v>1308.0551700000001</v>
      </c>
      <c r="N51" s="328">
        <f t="shared" ca="1" si="16"/>
        <v>3363.2233799999985</v>
      </c>
      <c r="O51" s="328">
        <f t="shared" si="16"/>
        <v>3319</v>
      </c>
      <c r="P51" s="328">
        <f t="shared" si="16"/>
        <v>3683</v>
      </c>
      <c r="Q51" s="329">
        <f t="shared" si="16"/>
        <v>4450</v>
      </c>
      <c r="R51" s="330">
        <f ca="1">SUM(R48:R50)</f>
        <v>33303.155360000004</v>
      </c>
      <c r="S51" s="611">
        <f ca="1">R51/R18</f>
        <v>0.16891053859443875</v>
      </c>
      <c r="T51" s="49"/>
    </row>
    <row r="52" spans="1:20">
      <c r="A52" s="157"/>
      <c r="B52" s="54" t="s">
        <v>56</v>
      </c>
      <c r="C52" s="1" t="s">
        <v>53</v>
      </c>
      <c r="D52" s="1" t="s">
        <v>79</v>
      </c>
      <c r="E52" s="1" t="s">
        <v>80</v>
      </c>
      <c r="F52" s="319">
        <f ca="1">前川!E14</f>
        <v>102.834</v>
      </c>
      <c r="G52" s="2">
        <f ca="1">前川!F14</f>
        <v>141.62800000000004</v>
      </c>
      <c r="H52" s="2">
        <f ca="1">前川!G14</f>
        <v>332.74800000000005</v>
      </c>
      <c r="I52" s="2">
        <f ca="1">前川!H14</f>
        <v>232.80200000000002</v>
      </c>
      <c r="J52" s="2">
        <f ca="1">前川!I14</f>
        <v>127.88999999999999</v>
      </c>
      <c r="K52" s="2">
        <f ca="1">前川!J14</f>
        <v>175.38</v>
      </c>
      <c r="L52" s="2">
        <f ca="1">前川!K14</f>
        <v>210.79300000000001</v>
      </c>
      <c r="M52" s="2">
        <f ca="1">前川!L14</f>
        <v>132.33699999999993</v>
      </c>
      <c r="N52" s="2">
        <f ca="1">前川!M14</f>
        <v>182.05150000000003</v>
      </c>
      <c r="O52" s="2">
        <f ca="1">前川!N14</f>
        <v>182.05150000000003</v>
      </c>
      <c r="P52" s="2">
        <f ca="1">前川!O14</f>
        <v>182.05150000000003</v>
      </c>
      <c r="Q52" s="320">
        <f ca="1">前川!P14</f>
        <v>182.05150000000003</v>
      </c>
      <c r="R52" s="295">
        <f t="shared" ref="R52:R54" ca="1" si="17">SUM(F52:Q52)</f>
        <v>2184.6180000000004</v>
      </c>
      <c r="S52" s="602"/>
      <c r="T52" s="49"/>
    </row>
    <row r="53" spans="1:20">
      <c r="A53" s="157"/>
      <c r="B53" s="54"/>
      <c r="D53" s="1" t="s">
        <v>57</v>
      </c>
      <c r="E53" s="1" t="s">
        <v>576</v>
      </c>
      <c r="F53" s="319">
        <f ca="1">前川!E24</f>
        <v>108.27883350000002</v>
      </c>
      <c r="G53" s="2">
        <f ca="1">前川!F24</f>
        <v>86.132396100000278</v>
      </c>
      <c r="H53" s="2">
        <f ca="1">前川!G24</f>
        <v>98.697904200000266</v>
      </c>
      <c r="I53" s="2">
        <f ca="1">前川!H24</f>
        <v>120.55580660000078</v>
      </c>
      <c r="J53" s="2">
        <f ca="1">前川!I24</f>
        <v>188.66625520000025</v>
      </c>
      <c r="K53" s="2">
        <f ca="1">前川!J24</f>
        <v>56.028636599999913</v>
      </c>
      <c r="L53" s="2">
        <f ca="1">前川!K24</f>
        <v>289.53676659999837</v>
      </c>
      <c r="M53" s="2">
        <f ca="1">前川!L24</f>
        <v>177.96931089999953</v>
      </c>
      <c r="N53" s="2">
        <f ca="1">前川!M24</f>
        <v>104.80775440000025</v>
      </c>
      <c r="O53" s="2">
        <f ca="1">前川!N24</f>
        <v>140.73323871249977</v>
      </c>
      <c r="P53" s="2">
        <f ca="1">前川!O24</f>
        <v>140.73323871249977</v>
      </c>
      <c r="Q53" s="320">
        <f ca="1">前川!P24</f>
        <v>140.73323871249977</v>
      </c>
      <c r="R53" s="295">
        <f t="shared" ca="1" si="17"/>
        <v>1652.8733802374991</v>
      </c>
      <c r="S53" s="602"/>
      <c r="T53" s="49"/>
    </row>
    <row r="54" spans="1:20">
      <c r="A54" s="157"/>
      <c r="B54" s="54"/>
      <c r="D54" s="1" t="s">
        <v>57</v>
      </c>
      <c r="E54" s="1" t="s">
        <v>577</v>
      </c>
      <c r="F54" s="319">
        <f ca="1">前川!E34</f>
        <v>560.4702527999998</v>
      </c>
      <c r="G54" s="2">
        <f ca="1">前川!F34</f>
        <v>739.69318080000085</v>
      </c>
      <c r="H54" s="2">
        <f ca="1">前川!G34</f>
        <v>663.39680709999902</v>
      </c>
      <c r="I54" s="2">
        <f ca="1">前川!H34</f>
        <v>895.21426339999834</v>
      </c>
      <c r="J54" s="2">
        <f ca="1">前川!I34</f>
        <v>1334.0552468000005</v>
      </c>
      <c r="K54" s="2">
        <f ca="1">前川!J34</f>
        <v>1002.3407009000002</v>
      </c>
      <c r="L54" s="2">
        <f ca="1">前川!K34</f>
        <v>255.60487499999999</v>
      </c>
      <c r="M54" s="2">
        <f ca="1">前川!L34</f>
        <v>202.35453299999995</v>
      </c>
      <c r="N54" s="2">
        <f ca="1">前川!M34</f>
        <v>420.10806679999996</v>
      </c>
      <c r="O54" s="2">
        <f ca="1">前川!N34</f>
        <v>6306.641232474999</v>
      </c>
      <c r="P54" s="2">
        <f ca="1">前川!O34</f>
        <v>706.64123247499811</v>
      </c>
      <c r="Q54" s="320">
        <f ca="1">前川!P34</f>
        <v>2743.5537619841707</v>
      </c>
      <c r="R54" s="295">
        <f t="shared" ca="1" si="17"/>
        <v>15830.074153534166</v>
      </c>
      <c r="S54" s="602"/>
      <c r="T54" s="49"/>
    </row>
    <row r="55" spans="1:20">
      <c r="A55" s="157"/>
      <c r="B55" s="55"/>
      <c r="C55" s="52"/>
      <c r="D55" s="52"/>
      <c r="E55" s="62" t="s">
        <v>21</v>
      </c>
      <c r="F55" s="327">
        <f ca="1">SUM(F52:F54)</f>
        <v>771.58308629999988</v>
      </c>
      <c r="G55" s="328">
        <f t="shared" ref="G55:Q55" ca="1" si="18">SUM(G52:G54)</f>
        <v>967.45357690000117</v>
      </c>
      <c r="H55" s="328">
        <f t="shared" ca="1" si="18"/>
        <v>1094.8427112999993</v>
      </c>
      <c r="I55" s="328">
        <f t="shared" ca="1" si="18"/>
        <v>1248.5720699999993</v>
      </c>
      <c r="J55" s="328">
        <f t="shared" ca="1" si="18"/>
        <v>1650.6115020000007</v>
      </c>
      <c r="K55" s="328">
        <f t="shared" ca="1" si="18"/>
        <v>1233.7493375000001</v>
      </c>
      <c r="L55" s="328">
        <f t="shared" ca="1" si="18"/>
        <v>755.93464159999837</v>
      </c>
      <c r="M55" s="328">
        <f t="shared" ca="1" si="18"/>
        <v>512.66084389999946</v>
      </c>
      <c r="N55" s="328">
        <f t="shared" ca="1" si="18"/>
        <v>706.96732120000024</v>
      </c>
      <c r="O55" s="328">
        <f t="shared" ca="1" si="18"/>
        <v>6629.4259711874984</v>
      </c>
      <c r="P55" s="328">
        <f t="shared" ca="1" si="18"/>
        <v>1029.4259711874979</v>
      </c>
      <c r="Q55" s="329">
        <f t="shared" ca="1" si="18"/>
        <v>3066.3385006966705</v>
      </c>
      <c r="R55" s="330">
        <f ca="1">SUM(R52:R54)</f>
        <v>19667.565533771667</v>
      </c>
      <c r="S55" s="611">
        <f ca="1">R55/R22</f>
        <v>0.14013628014617224</v>
      </c>
      <c r="T55" s="49"/>
    </row>
    <row r="56" spans="1:20">
      <c r="A56" s="157"/>
      <c r="B56" s="54" t="s">
        <v>56</v>
      </c>
      <c r="C56" s="1" t="s">
        <v>54</v>
      </c>
      <c r="D56" s="1" t="s">
        <v>79</v>
      </c>
      <c r="E56" s="1" t="s">
        <v>576</v>
      </c>
      <c r="F56" s="319">
        <f ca="1">千葉!E14</f>
        <v>974.97615669999959</v>
      </c>
      <c r="G56" s="2">
        <f ca="1">千葉!F14</f>
        <v>764.65804470000035</v>
      </c>
      <c r="H56" s="2">
        <f ca="1">千葉!G14</f>
        <v>539.10970580000003</v>
      </c>
      <c r="I56" s="2">
        <f ca="1">千葉!H14</f>
        <v>682.81951620000018</v>
      </c>
      <c r="J56" s="2">
        <f ca="1">千葉!I14</f>
        <v>909.16102599999977</v>
      </c>
      <c r="K56" s="2">
        <f ca="1">千葉!J14</f>
        <v>1247.4691213999999</v>
      </c>
      <c r="L56" s="2">
        <f ca="1">千葉!K14</f>
        <v>1393.4630820000004</v>
      </c>
      <c r="M56" s="2">
        <f ca="1">千葉!L14</f>
        <v>1568.3500588000002</v>
      </c>
      <c r="N56" s="2">
        <f ca="1">千葉!M14</f>
        <v>1388.6492904999996</v>
      </c>
      <c r="O56" s="2">
        <f ca="1">千葉!N14</f>
        <v>1052.0728891222218</v>
      </c>
      <c r="P56" s="2">
        <f ca="1">千葉!O14</f>
        <v>1052.0728891222218</v>
      </c>
      <c r="Q56" s="320">
        <f ca="1">千葉!P14</f>
        <v>1052.0728891222218</v>
      </c>
      <c r="R56" s="295">
        <f t="shared" ref="R56:R58" ca="1" si="19">SUM(F56:Q56)</f>
        <v>12624.874669466668</v>
      </c>
      <c r="S56" s="602"/>
      <c r="T56" s="49"/>
    </row>
    <row r="57" spans="1:20">
      <c r="A57" s="157"/>
      <c r="B57" s="54"/>
      <c r="D57" s="1" t="s">
        <v>79</v>
      </c>
      <c r="E57" s="1" t="s">
        <v>577</v>
      </c>
      <c r="F57" s="319">
        <f ca="1">千葉!E24</f>
        <v>0</v>
      </c>
      <c r="G57" s="2">
        <f ca="1">千葉!F24</f>
        <v>159.08157199999999</v>
      </c>
      <c r="H57" s="2">
        <f ca="1">千葉!G24</f>
        <v>0</v>
      </c>
      <c r="I57" s="2">
        <f ca="1">千葉!H24</f>
        <v>472.87356899999986</v>
      </c>
      <c r="J57" s="2">
        <f ca="1">千葉!I24</f>
        <v>153.74819800000003</v>
      </c>
      <c r="K57" s="2">
        <f ca="1">千葉!J24</f>
        <v>0</v>
      </c>
      <c r="L57" s="2">
        <f ca="1">千葉!K24</f>
        <v>209.67528800000002</v>
      </c>
      <c r="M57" s="2">
        <f ca="1">千葉!L24</f>
        <v>149.93230399999996</v>
      </c>
      <c r="N57" s="2">
        <f ca="1">千葉!M24</f>
        <v>258.9790109999999</v>
      </c>
      <c r="O57" s="2">
        <f ca="1">千葉!N24</f>
        <v>156.03221577777779</v>
      </c>
      <c r="P57" s="2">
        <f ca="1">千葉!O24</f>
        <v>156.03221577777779</v>
      </c>
      <c r="Q57" s="320">
        <f ca="1">千葉!P24</f>
        <v>156.03221577777779</v>
      </c>
      <c r="R57" s="295">
        <f t="shared" ca="1" si="19"/>
        <v>1872.3865893333332</v>
      </c>
      <c r="S57" s="602"/>
      <c r="T57" s="49"/>
    </row>
    <row r="58" spans="1:20">
      <c r="A58" s="157"/>
      <c r="B58" s="54"/>
      <c r="D58" s="1" t="s">
        <v>79</v>
      </c>
      <c r="E58" s="1" t="s">
        <v>102</v>
      </c>
      <c r="F58" s="319">
        <f ca="1">千葉!E34</f>
        <v>190.80909600000001</v>
      </c>
      <c r="G58" s="2">
        <f ca="1">千葉!F34</f>
        <v>85.429361999999998</v>
      </c>
      <c r="H58" s="2">
        <f ca="1">千葉!G34</f>
        <v>79.787530000000004</v>
      </c>
      <c r="I58" s="2">
        <f ca="1">千葉!H34</f>
        <v>21.596471999999995</v>
      </c>
      <c r="J58" s="2">
        <f ca="1">千葉!I34</f>
        <v>758.09188020000011</v>
      </c>
      <c r="K58" s="2">
        <f ca="1">千葉!J34</f>
        <v>176.22312429999997</v>
      </c>
      <c r="L58" s="2">
        <f ca="1">千葉!K34</f>
        <v>552.74009980000005</v>
      </c>
      <c r="M58" s="2">
        <f ca="1">千葉!L34</f>
        <v>109.06040000000003</v>
      </c>
      <c r="N58" s="2">
        <f ca="1">千葉!M34</f>
        <v>360.56311600000004</v>
      </c>
      <c r="O58" s="2">
        <f ca="1">千葉!N34</f>
        <v>259.36678670000003</v>
      </c>
      <c r="P58" s="2">
        <f ca="1">千葉!O34</f>
        <v>259.36678670000003</v>
      </c>
      <c r="Q58" s="320">
        <f ca="1">千葉!P34</f>
        <v>259.36678670000003</v>
      </c>
      <c r="R58" s="295">
        <f t="shared" ca="1" si="19"/>
        <v>3112.4014404</v>
      </c>
      <c r="S58" s="602"/>
      <c r="T58" s="49"/>
    </row>
    <row r="59" spans="1:20">
      <c r="A59" s="157"/>
      <c r="B59" s="55"/>
      <c r="C59" s="52"/>
      <c r="D59" s="52"/>
      <c r="E59" s="62" t="s">
        <v>21</v>
      </c>
      <c r="F59" s="327">
        <f ca="1">SUM(F56:F58)</f>
        <v>1165.7852526999995</v>
      </c>
      <c r="G59" s="328">
        <f t="shared" ref="G59:R59" ca="1" si="20">SUM(G56:G58)</f>
        <v>1009.1689787000004</v>
      </c>
      <c r="H59" s="328">
        <f t="shared" ca="1" si="20"/>
        <v>618.89723580000009</v>
      </c>
      <c r="I59" s="328">
        <f t="shared" ca="1" si="20"/>
        <v>1177.2895572</v>
      </c>
      <c r="J59" s="328">
        <f t="shared" ca="1" si="20"/>
        <v>1821.0011041999999</v>
      </c>
      <c r="K59" s="328">
        <f t="shared" ca="1" si="20"/>
        <v>1423.6922456999998</v>
      </c>
      <c r="L59" s="328">
        <f t="shared" ca="1" si="20"/>
        <v>2155.8784698000009</v>
      </c>
      <c r="M59" s="328">
        <f t="shared" ca="1" si="20"/>
        <v>1827.3427628000002</v>
      </c>
      <c r="N59" s="328">
        <f t="shared" ca="1" si="20"/>
        <v>2008.1914174999995</v>
      </c>
      <c r="O59" s="328">
        <f t="shared" ca="1" si="20"/>
        <v>1467.4718915999997</v>
      </c>
      <c r="P59" s="328">
        <f t="shared" ca="1" si="20"/>
        <v>1467.4718915999997</v>
      </c>
      <c r="Q59" s="329">
        <f t="shared" ca="1" si="20"/>
        <v>1467.4718915999997</v>
      </c>
      <c r="R59" s="330">
        <f t="shared" ca="1" si="20"/>
        <v>17609.662699200002</v>
      </c>
      <c r="S59" s="611">
        <f ca="1">R59/R26</f>
        <v>0.42865728406554671</v>
      </c>
      <c r="T59" s="49"/>
    </row>
    <row r="60" spans="1:20">
      <c r="A60" s="157"/>
      <c r="B60" s="54" t="s">
        <v>56</v>
      </c>
      <c r="C60" s="1" t="s">
        <v>116</v>
      </c>
      <c r="D60" s="1" t="s">
        <v>79</v>
      </c>
      <c r="E60" s="1" t="s">
        <v>65</v>
      </c>
      <c r="F60" s="319">
        <f ca="1">中国!E14</f>
        <v>423.39856999999938</v>
      </c>
      <c r="G60" s="2">
        <f ca="1">中国!F14</f>
        <v>80.91664999999989</v>
      </c>
      <c r="H60" s="2">
        <f ca="1">中国!G14</f>
        <v>50.403349999999932</v>
      </c>
      <c r="I60" s="2">
        <f ca="1">中国!H14</f>
        <v>98.837850000000117</v>
      </c>
      <c r="J60" s="2">
        <f ca="1">中国!I14</f>
        <v>278.13625000000002</v>
      </c>
      <c r="K60" s="2">
        <f ca="1">中国!J14</f>
        <v>247.17360000000008</v>
      </c>
      <c r="L60" s="2">
        <f ca="1">中国!K14</f>
        <v>224.71374999999989</v>
      </c>
      <c r="M60" s="2">
        <f ca="1">中国!L14</f>
        <v>90.831000000000017</v>
      </c>
      <c r="N60" s="2">
        <f ca="1">中国!M14</f>
        <v>54.623999999999967</v>
      </c>
      <c r="O60" s="2">
        <f ca="1">中国!N14</f>
        <v>172.11500222222185</v>
      </c>
      <c r="P60" s="2">
        <f ca="1">中国!O14</f>
        <v>172.11500222222185</v>
      </c>
      <c r="Q60" s="320">
        <f ca="1">中国!P14</f>
        <v>172.11500222222185</v>
      </c>
      <c r="R60" s="295">
        <f t="shared" ref="R60:R62" ca="1" si="21">SUM(F60:Q60)</f>
        <v>2065.3800266666649</v>
      </c>
      <c r="S60" s="602"/>
      <c r="T60" s="49"/>
    </row>
    <row r="61" spans="1:20">
      <c r="A61" s="157"/>
      <c r="B61" s="54"/>
      <c r="C61" s="1" t="s">
        <v>116</v>
      </c>
      <c r="D61" s="1" t="s">
        <v>79</v>
      </c>
      <c r="E61" s="1" t="s">
        <v>82</v>
      </c>
      <c r="F61" s="319">
        <f ca="1">中国!E24</f>
        <v>151.82020004000003</v>
      </c>
      <c r="G61" s="2">
        <f ca="1">中国!F24</f>
        <v>284.80280010999991</v>
      </c>
      <c r="H61" s="2">
        <f ca="1">中国!G24</f>
        <v>138.42270009999993</v>
      </c>
      <c r="I61" s="2">
        <f ca="1">中国!H24</f>
        <v>140.36670011999996</v>
      </c>
      <c r="J61" s="2">
        <f ca="1">中国!I24</f>
        <v>184.8655</v>
      </c>
      <c r="K61" s="2">
        <f ca="1">中国!J24</f>
        <v>175.69949999999994</v>
      </c>
      <c r="L61" s="2">
        <f ca="1">中国!K24</f>
        <v>457.33399999999983</v>
      </c>
      <c r="M61" s="2">
        <f ca="1">中国!L24</f>
        <v>289.79889999999989</v>
      </c>
      <c r="N61" s="2">
        <f ca="1">中国!M24</f>
        <v>53.426999999999992</v>
      </c>
      <c r="O61" s="2">
        <f ca="1">中国!N24</f>
        <v>208.50414448555534</v>
      </c>
      <c r="P61" s="2">
        <f ca="1">中国!O24</f>
        <v>208.50414448555534</v>
      </c>
      <c r="Q61" s="320">
        <f ca="1">中国!P24</f>
        <v>208.50414448555534</v>
      </c>
      <c r="R61" s="295">
        <f t="shared" ca="1" si="21"/>
        <v>2502.049733826665</v>
      </c>
      <c r="S61" s="602"/>
      <c r="T61" s="49"/>
    </row>
    <row r="62" spans="1:20">
      <c r="A62" s="157"/>
      <c r="B62" s="54"/>
      <c r="C62" s="1" t="s">
        <v>101</v>
      </c>
      <c r="D62" s="1" t="s">
        <v>79</v>
      </c>
      <c r="E62" s="1" t="s">
        <v>101</v>
      </c>
      <c r="F62" s="319">
        <f ca="1">VVR!E14</f>
        <v>66.01400000000001</v>
      </c>
      <c r="G62" s="2">
        <f ca="1">VVR!F14</f>
        <v>69.64500000000001</v>
      </c>
      <c r="H62" s="2">
        <f ca="1">VVR!G14</f>
        <v>193.32799999999997</v>
      </c>
      <c r="I62" s="2">
        <f ca="1">VVR!H14</f>
        <v>321.85099999999989</v>
      </c>
      <c r="J62" s="2">
        <f ca="1">VVR!I14</f>
        <v>356.62000000000012</v>
      </c>
      <c r="K62" s="2">
        <f ca="1">VVR!J14</f>
        <v>597.05999999999995</v>
      </c>
      <c r="L62" s="2">
        <f ca="1">VVR!K14</f>
        <v>251.19099999999992</v>
      </c>
      <c r="M62" s="2">
        <f ca="1">VVR!L14</f>
        <v>39.004999999999995</v>
      </c>
      <c r="N62" s="2">
        <f ca="1">VVR!M14</f>
        <v>35.728999999999985</v>
      </c>
      <c r="O62" s="2">
        <f>VVR!N14</f>
        <v>80</v>
      </c>
      <c r="P62" s="2">
        <f>VVR!O14</f>
        <v>210</v>
      </c>
      <c r="Q62" s="320">
        <f>VVR!P14</f>
        <v>140</v>
      </c>
      <c r="R62" s="295">
        <f t="shared" ca="1" si="21"/>
        <v>2360.4430000000002</v>
      </c>
      <c r="S62" s="602"/>
      <c r="T62" s="49"/>
    </row>
    <row r="63" spans="1:20">
      <c r="A63" s="157"/>
      <c r="B63" s="55"/>
      <c r="C63" s="52"/>
      <c r="D63" s="52"/>
      <c r="E63" s="62" t="s">
        <v>21</v>
      </c>
      <c r="F63" s="327">
        <f ca="1">SUM(F60:F62)</f>
        <v>641.23277003999942</v>
      </c>
      <c r="G63" s="328">
        <f t="shared" ref="G63:R63" ca="1" si="22">SUM(G60:G62)</f>
        <v>435.36445010999978</v>
      </c>
      <c r="H63" s="328">
        <f t="shared" ca="1" si="22"/>
        <v>382.15405009999984</v>
      </c>
      <c r="I63" s="328">
        <f t="shared" ca="1" si="22"/>
        <v>561.05555011999991</v>
      </c>
      <c r="J63" s="328">
        <f t="shared" ca="1" si="22"/>
        <v>819.62175000000013</v>
      </c>
      <c r="K63" s="328">
        <f t="shared" ca="1" si="22"/>
        <v>1019.9331</v>
      </c>
      <c r="L63" s="328">
        <f t="shared" ca="1" si="22"/>
        <v>933.23874999999964</v>
      </c>
      <c r="M63" s="328">
        <f t="shared" ca="1" si="22"/>
        <v>419.6348999999999</v>
      </c>
      <c r="N63" s="328">
        <f t="shared" ca="1" si="22"/>
        <v>143.77999999999994</v>
      </c>
      <c r="O63" s="328">
        <f t="shared" ca="1" si="22"/>
        <v>460.61914670777719</v>
      </c>
      <c r="P63" s="328">
        <f t="shared" ca="1" si="22"/>
        <v>590.61914670777719</v>
      </c>
      <c r="Q63" s="329">
        <f t="shared" ca="1" si="22"/>
        <v>520.61914670777719</v>
      </c>
      <c r="R63" s="330">
        <f t="shared" ca="1" si="22"/>
        <v>6927.8727604933301</v>
      </c>
      <c r="S63" s="611">
        <f ca="1">R63/R30</f>
        <v>0.19585919653884712</v>
      </c>
      <c r="T63" s="49"/>
    </row>
    <row r="64" spans="1:20">
      <c r="A64" s="157"/>
      <c r="B64" s="54" t="s">
        <v>56</v>
      </c>
      <c r="C64" s="1" t="s">
        <v>114</v>
      </c>
      <c r="D64" s="1" t="s">
        <v>559</v>
      </c>
      <c r="E64" s="1" t="s">
        <v>560</v>
      </c>
      <c r="F64" s="319">
        <f ca="1">新規1!E42</f>
        <v>112.29118399999994</v>
      </c>
      <c r="G64" s="2">
        <f ca="1">新規1!F42</f>
        <v>0</v>
      </c>
      <c r="H64" s="2">
        <f ca="1">新規1!G42</f>
        <v>117.24500000000035</v>
      </c>
      <c r="I64" s="2">
        <f ca="1">新規1!H42</f>
        <v>0</v>
      </c>
      <c r="J64" s="2">
        <f ca="1">新規1!I42</f>
        <v>0</v>
      </c>
      <c r="K64" s="2">
        <f ca="1">新規1!J42</f>
        <v>0</v>
      </c>
      <c r="L64" s="2">
        <f ca="1">新規1!K42</f>
        <v>0</v>
      </c>
      <c r="M64" s="2">
        <f ca="1">新規1!L42</f>
        <v>110.53999999999996</v>
      </c>
      <c r="N64" s="2">
        <f ca="1">新規1!M42</f>
        <v>0</v>
      </c>
      <c r="O64" s="2">
        <f ca="1">新規1!N42</f>
        <v>0</v>
      </c>
      <c r="P64" s="2">
        <f ca="1">新規1!O42</f>
        <v>0</v>
      </c>
      <c r="Q64" s="320">
        <f ca="1">新規1!P42</f>
        <v>0</v>
      </c>
      <c r="R64" s="295">
        <f t="shared" ref="R64:R65" ca="1" si="23">SUM(F64:Q64)</f>
        <v>340.07618400000024</v>
      </c>
      <c r="S64" s="602"/>
      <c r="T64" s="49"/>
    </row>
    <row r="65" spans="1:20">
      <c r="A65" s="157"/>
      <c r="B65" s="54"/>
      <c r="C65" s="1" t="s">
        <v>115</v>
      </c>
      <c r="D65" s="1" t="s">
        <v>110</v>
      </c>
      <c r="E65" s="1" t="s">
        <v>111</v>
      </c>
      <c r="F65" s="319">
        <f ca="1">新規2!E42</f>
        <v>0</v>
      </c>
      <c r="G65" s="2">
        <f ca="1">新規2!F42</f>
        <v>0</v>
      </c>
      <c r="H65" s="2">
        <f ca="1">新規2!G42</f>
        <v>0</v>
      </c>
      <c r="I65" s="2">
        <f ca="1">新規2!H42</f>
        <v>0</v>
      </c>
      <c r="J65" s="2">
        <f ca="1">新規2!I42</f>
        <v>0</v>
      </c>
      <c r="K65" s="2">
        <f ca="1">新規2!J42</f>
        <v>0</v>
      </c>
      <c r="L65" s="2">
        <f ca="1">新規2!K42</f>
        <v>0</v>
      </c>
      <c r="M65" s="2">
        <f ca="1">新規2!L42</f>
        <v>0</v>
      </c>
      <c r="N65" s="2">
        <f ca="1">新規2!M42</f>
        <v>0</v>
      </c>
      <c r="O65" s="2">
        <f ca="1">新規2!N42</f>
        <v>0</v>
      </c>
      <c r="P65" s="2">
        <f ca="1">新規2!O42</f>
        <v>0</v>
      </c>
      <c r="Q65" s="320">
        <f ca="1">新規2!P42</f>
        <v>0</v>
      </c>
      <c r="R65" s="295">
        <f t="shared" ca="1" si="23"/>
        <v>0</v>
      </c>
      <c r="S65" s="602"/>
      <c r="T65" s="49"/>
    </row>
    <row r="66" spans="1:20">
      <c r="A66" s="157"/>
      <c r="B66" s="54"/>
      <c r="F66" s="319"/>
      <c r="G66" s="2"/>
      <c r="H66" s="2"/>
      <c r="I66" s="2"/>
      <c r="J66" s="2"/>
      <c r="K66" s="2"/>
      <c r="L66" s="2"/>
      <c r="M66" s="2"/>
      <c r="N66" s="2"/>
      <c r="O66" s="2"/>
      <c r="P66" s="2"/>
      <c r="Q66" s="320"/>
      <c r="R66" s="295"/>
      <c r="S66" s="602"/>
      <c r="T66" s="49"/>
    </row>
    <row r="67" spans="1:20">
      <c r="A67" s="158"/>
      <c r="B67" s="50"/>
      <c r="C67" s="46"/>
      <c r="D67" s="46"/>
      <c r="E67" s="63" t="s">
        <v>21</v>
      </c>
      <c r="F67" s="331">
        <f ca="1">SUM(F64:F66)</f>
        <v>112.29118399999994</v>
      </c>
      <c r="G67" s="332">
        <f t="shared" ref="G67:R67" ca="1" si="24">SUM(G64:G66)</f>
        <v>0</v>
      </c>
      <c r="H67" s="332">
        <f t="shared" ca="1" si="24"/>
        <v>117.24500000000035</v>
      </c>
      <c r="I67" s="332">
        <f t="shared" ca="1" si="24"/>
        <v>0</v>
      </c>
      <c r="J67" s="332">
        <f t="shared" ca="1" si="24"/>
        <v>0</v>
      </c>
      <c r="K67" s="332">
        <f t="shared" ca="1" si="24"/>
        <v>0</v>
      </c>
      <c r="L67" s="332">
        <f t="shared" ca="1" si="24"/>
        <v>0</v>
      </c>
      <c r="M67" s="332">
        <f t="shared" ca="1" si="24"/>
        <v>110.53999999999996</v>
      </c>
      <c r="N67" s="332">
        <f t="shared" ca="1" si="24"/>
        <v>0</v>
      </c>
      <c r="O67" s="332">
        <f t="shared" ca="1" si="24"/>
        <v>0</v>
      </c>
      <c r="P67" s="332">
        <f t="shared" ca="1" si="24"/>
        <v>0</v>
      </c>
      <c r="Q67" s="333">
        <f t="shared" ca="1" si="24"/>
        <v>0</v>
      </c>
      <c r="R67" s="334">
        <f t="shared" ca="1" si="24"/>
        <v>340.07618400000024</v>
      </c>
      <c r="S67" s="612">
        <f ca="1">R67/R34</f>
        <v>5.1956142100007846E-2</v>
      </c>
      <c r="T67" s="49"/>
    </row>
  </sheetData>
  <mergeCells count="5">
    <mergeCell ref="T5:U5"/>
    <mergeCell ref="T6:U6"/>
    <mergeCell ref="T38:U38"/>
    <mergeCell ref="T39:U39"/>
    <mergeCell ref="T40:U40"/>
  </mergeCells>
  <phoneticPr fontId="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52F613-6D18-4B41-86ED-A62CB95A8FFF}">
  <sheetPr codeName="Sheet4"/>
  <dimension ref="A1:AH59"/>
  <sheetViews>
    <sheetView topLeftCell="F23" zoomScale="70" zoomScaleNormal="70" workbookViewId="0">
      <selection activeCell="M44" sqref="M44"/>
    </sheetView>
  </sheetViews>
  <sheetFormatPr defaultRowHeight="18"/>
  <cols>
    <col min="1" max="2" width="16.75" style="1" customWidth="1"/>
    <col min="3" max="3" width="12.25" style="1" customWidth="1"/>
    <col min="4" max="4" width="12.25" style="20" customWidth="1"/>
    <col min="5" max="16" width="18.75" style="2" customWidth="1"/>
    <col min="17" max="17" width="12.5" style="1" customWidth="1"/>
    <col min="18" max="18" width="20.25" style="2" customWidth="1"/>
    <col min="19" max="19" width="20.25" style="65" customWidth="1"/>
  </cols>
  <sheetData>
    <row r="1" spans="1:34" ht="24.75" customHeight="1" thickBot="1">
      <c r="A1" s="728" t="s">
        <v>12</v>
      </c>
      <c r="B1" s="731" t="s">
        <v>49</v>
      </c>
      <c r="C1" s="734" t="s">
        <v>46</v>
      </c>
      <c r="D1" s="735"/>
      <c r="E1" s="736"/>
    </row>
    <row r="2" spans="1:34" ht="18.75" customHeight="1">
      <c r="A2" s="729"/>
      <c r="B2" s="732"/>
      <c r="C2" s="40" t="s">
        <v>25</v>
      </c>
      <c r="D2" s="41">
        <v>140</v>
      </c>
      <c r="E2" s="42" t="s">
        <v>44</v>
      </c>
      <c r="R2" s="2">
        <f>SUM(R7,R17,R27)</f>
        <v>29948</v>
      </c>
      <c r="U2">
        <v>39000</v>
      </c>
      <c r="V2">
        <f>U2*R9</f>
        <v>10841.291572058233</v>
      </c>
      <c r="W2">
        <f>U2*R19</f>
        <v>7202.7848270335244</v>
      </c>
      <c r="X2">
        <f>U2*R29</f>
        <v>20955.923600908241</v>
      </c>
    </row>
    <row r="3" spans="1:34" ht="19.5" customHeight="1" thickBot="1">
      <c r="A3" s="730"/>
      <c r="B3" s="733"/>
      <c r="C3" s="37" t="s">
        <v>26</v>
      </c>
      <c r="D3" s="38">
        <v>145</v>
      </c>
      <c r="E3" s="39" t="s">
        <v>45</v>
      </c>
      <c r="Q3" s="3"/>
      <c r="R3" s="2">
        <f>SUM(R11,R21,R31)</f>
        <v>21297</v>
      </c>
      <c r="U3">
        <v>28500</v>
      </c>
      <c r="V3">
        <f>U3*R15</f>
        <v>8715.805042963797</v>
      </c>
      <c r="W3">
        <f>U3*R25</f>
        <v>5117.3404704888007</v>
      </c>
      <c r="X3">
        <f>U3*R35</f>
        <v>14666.8544865474</v>
      </c>
    </row>
    <row r="4" spans="1:34" ht="18.5" thickBot="1">
      <c r="H4" s="336"/>
      <c r="T4">
        <f>U4/U2</f>
        <v>0.26923076923076922</v>
      </c>
      <c r="U4">
        <f>U2-U3</f>
        <v>10500</v>
      </c>
    </row>
    <row r="5" spans="1:34" ht="19.5" customHeight="1" thickBot="1">
      <c r="A5" s="720" t="s">
        <v>33</v>
      </c>
      <c r="B5" s="721"/>
      <c r="C5" s="737" t="s">
        <v>526</v>
      </c>
      <c r="D5" s="738"/>
      <c r="E5" s="725" t="s">
        <v>19</v>
      </c>
      <c r="F5" s="726"/>
      <c r="G5" s="726"/>
      <c r="H5" s="726"/>
      <c r="I5" s="726"/>
      <c r="J5" s="727"/>
      <c r="K5" s="725" t="s">
        <v>20</v>
      </c>
      <c r="L5" s="726"/>
      <c r="M5" s="726"/>
      <c r="N5" s="726"/>
      <c r="O5" s="726"/>
      <c r="P5" s="727"/>
      <c r="Q5" s="741" t="s">
        <v>21</v>
      </c>
    </row>
    <row r="6" spans="1:34" ht="19.5" customHeight="1" thickBot="1">
      <c r="A6" s="58" t="s">
        <v>99</v>
      </c>
      <c r="B6" s="150" t="s">
        <v>121</v>
      </c>
      <c r="C6" s="739"/>
      <c r="D6" s="740"/>
      <c r="E6" s="556">
        <v>45809</v>
      </c>
      <c r="F6" s="557">
        <v>45839</v>
      </c>
      <c r="G6" s="557">
        <v>45870</v>
      </c>
      <c r="H6" s="557">
        <v>45901</v>
      </c>
      <c r="I6" s="557">
        <v>45931</v>
      </c>
      <c r="J6" s="558">
        <v>45962</v>
      </c>
      <c r="K6" s="559">
        <v>45992</v>
      </c>
      <c r="L6" s="557">
        <v>46023</v>
      </c>
      <c r="M6" s="557">
        <v>46054</v>
      </c>
      <c r="N6" s="557">
        <v>46082</v>
      </c>
      <c r="O6" s="557">
        <v>46113</v>
      </c>
      <c r="P6" s="560">
        <v>46143</v>
      </c>
      <c r="Q6" s="742"/>
      <c r="R6" s="152" t="s">
        <v>525</v>
      </c>
      <c r="S6" s="66" t="s">
        <v>119</v>
      </c>
      <c r="W6">
        <v>45444</v>
      </c>
      <c r="X6">
        <v>45474</v>
      </c>
      <c r="Y6">
        <v>45505</v>
      </c>
      <c r="Z6">
        <v>45536</v>
      </c>
      <c r="AA6">
        <v>45566</v>
      </c>
      <c r="AB6">
        <v>45597</v>
      </c>
      <c r="AC6">
        <v>45627</v>
      </c>
      <c r="AD6">
        <v>45658</v>
      </c>
      <c r="AE6">
        <v>45689</v>
      </c>
      <c r="AF6">
        <v>45717</v>
      </c>
      <c r="AG6">
        <v>45748</v>
      </c>
      <c r="AH6">
        <v>45778</v>
      </c>
    </row>
    <row r="7" spans="1:34">
      <c r="A7" s="743" t="s">
        <v>59</v>
      </c>
      <c r="B7" s="745" t="s">
        <v>57</v>
      </c>
      <c r="C7" s="748" t="s">
        <v>15</v>
      </c>
      <c r="D7" s="111" t="s">
        <v>13</v>
      </c>
      <c r="E7" s="112">
        <f>ROUND($U8*W8,-1)</f>
        <v>560</v>
      </c>
      <c r="F7" s="113">
        <f t="shared" ref="F7:O7" si="0">ROUND($U8*X8,-1)</f>
        <v>1050</v>
      </c>
      <c r="G7" s="113">
        <f t="shared" si="0"/>
        <v>720</v>
      </c>
      <c r="H7" s="113">
        <f t="shared" si="0"/>
        <v>580</v>
      </c>
      <c r="I7" s="113">
        <f t="shared" si="0"/>
        <v>750</v>
      </c>
      <c r="J7" s="114">
        <f t="shared" si="0"/>
        <v>160</v>
      </c>
      <c r="K7" s="115">
        <f t="shared" si="0"/>
        <v>860</v>
      </c>
      <c r="L7" s="113">
        <f t="shared" si="0"/>
        <v>1680</v>
      </c>
      <c r="M7" s="113">
        <f t="shared" si="0"/>
        <v>420</v>
      </c>
      <c r="N7" s="113">
        <f t="shared" si="0"/>
        <v>1240</v>
      </c>
      <c r="O7" s="113">
        <f t="shared" si="0"/>
        <v>1400</v>
      </c>
      <c r="P7" s="116">
        <f>ROUND($U8*AH8,-1)</f>
        <v>1430</v>
      </c>
      <c r="Q7" s="117">
        <f>SUM(E7:P7)</f>
        <v>10850</v>
      </c>
      <c r="R7" s="718">
        <v>8325</v>
      </c>
      <c r="S7" s="68">
        <f>IFERROR(Q7/R7,"")</f>
        <v>1.3033033033033032</v>
      </c>
      <c r="U7" s="567">
        <f>ROUND(V2,-1)</f>
        <v>10840</v>
      </c>
      <c r="W7">
        <v>429</v>
      </c>
      <c r="X7">
        <v>460</v>
      </c>
      <c r="Y7">
        <v>560</v>
      </c>
      <c r="Z7">
        <v>1210</v>
      </c>
      <c r="AA7">
        <v>2195</v>
      </c>
      <c r="AB7">
        <v>1280</v>
      </c>
      <c r="AC7">
        <v>400</v>
      </c>
      <c r="AD7">
        <v>426</v>
      </c>
      <c r="AE7">
        <v>2465</v>
      </c>
      <c r="AF7">
        <v>700</v>
      </c>
      <c r="AG7">
        <v>1045</v>
      </c>
      <c r="AH7">
        <v>1175</v>
      </c>
    </row>
    <row r="8" spans="1:34" ht="18.5" thickBot="1">
      <c r="A8" s="743"/>
      <c r="B8" s="746"/>
      <c r="C8" s="748"/>
      <c r="D8" s="133" t="s">
        <v>14</v>
      </c>
      <c r="E8" s="134">
        <v>2141</v>
      </c>
      <c r="F8" s="135">
        <v>637</v>
      </c>
      <c r="G8" s="135">
        <v>399</v>
      </c>
      <c r="H8" s="135">
        <v>1475</v>
      </c>
      <c r="I8" s="135">
        <v>2345</v>
      </c>
      <c r="J8" s="136">
        <v>1707</v>
      </c>
      <c r="K8" s="137">
        <v>1555</v>
      </c>
      <c r="L8" s="135">
        <v>1505</v>
      </c>
      <c r="M8" s="687">
        <f>AVERAGE($E8:$L8)</f>
        <v>1470.5</v>
      </c>
      <c r="N8" s="687">
        <f t="shared" ref="N8:P8" si="1">AVERAGE($E8:$L8)</f>
        <v>1470.5</v>
      </c>
      <c r="O8" s="687">
        <f t="shared" si="1"/>
        <v>1470.5</v>
      </c>
      <c r="P8" s="687">
        <f t="shared" si="1"/>
        <v>1470.5</v>
      </c>
      <c r="Q8" s="139">
        <f>SUM(E8:P8)</f>
        <v>17646</v>
      </c>
      <c r="R8" s="719"/>
      <c r="S8" s="69">
        <f>IFERROR(Q8/R7,"")</f>
        <v>2.1196396396396397</v>
      </c>
      <c r="U8" s="568">
        <f>U7/R7</f>
        <v>1.3021021021021022</v>
      </c>
      <c r="W8">
        <v>428.41200000000003</v>
      </c>
      <c r="X8">
        <v>804.476</v>
      </c>
      <c r="Y8">
        <v>549.88900000000001</v>
      </c>
      <c r="Z8">
        <v>448.39100000000002</v>
      </c>
      <c r="AA8">
        <v>573.18299999999999</v>
      </c>
      <c r="AB8">
        <v>125.354</v>
      </c>
      <c r="AC8">
        <v>657.61199999999997</v>
      </c>
      <c r="AD8">
        <v>1290</v>
      </c>
      <c r="AE8">
        <v>325</v>
      </c>
      <c r="AF8">
        <v>949.41</v>
      </c>
      <c r="AG8">
        <v>1073</v>
      </c>
      <c r="AH8">
        <v>1100</v>
      </c>
    </row>
    <row r="9" spans="1:34">
      <c r="A9" s="743"/>
      <c r="B9" s="746"/>
      <c r="C9" s="748"/>
      <c r="D9" s="21" t="s">
        <v>17</v>
      </c>
      <c r="E9" s="43">
        <f>E8/E7</f>
        <v>3.8232142857142857</v>
      </c>
      <c r="F9" s="4">
        <f t="shared" ref="F9:P9" si="2">F8/F7</f>
        <v>0.60666666666666669</v>
      </c>
      <c r="G9" s="4">
        <f t="shared" si="2"/>
        <v>0.5541666666666667</v>
      </c>
      <c r="H9" s="4">
        <f t="shared" si="2"/>
        <v>2.5431034482758621</v>
      </c>
      <c r="I9" s="4">
        <f t="shared" si="2"/>
        <v>3.1266666666666665</v>
      </c>
      <c r="J9" s="6">
        <f t="shared" si="2"/>
        <v>10.668749999999999</v>
      </c>
      <c r="K9" s="8">
        <f t="shared" si="2"/>
        <v>1.808139534883721</v>
      </c>
      <c r="L9" s="4">
        <f t="shared" si="2"/>
        <v>0.89583333333333337</v>
      </c>
      <c r="M9" s="4">
        <f t="shared" si="2"/>
        <v>3.5011904761904762</v>
      </c>
      <c r="N9" s="4">
        <f t="shared" si="2"/>
        <v>1.1858870967741935</v>
      </c>
      <c r="O9" s="4">
        <f t="shared" si="2"/>
        <v>1.0503571428571428</v>
      </c>
      <c r="P9" s="16">
        <f t="shared" si="2"/>
        <v>1.0283216783216784</v>
      </c>
      <c r="Q9" s="26">
        <f t="shared" ref="Q9" si="3">Q8/Q7</f>
        <v>1.6263594470046083</v>
      </c>
      <c r="R9" s="541">
        <f>R7/$R$2</f>
        <v>0.27798183518098035</v>
      </c>
      <c r="W9">
        <v>0.99862937062937074</v>
      </c>
      <c r="X9">
        <v>1.7488608695652175</v>
      </c>
      <c r="Y9">
        <v>0.98194464285714289</v>
      </c>
      <c r="Z9">
        <v>0.37057107438016529</v>
      </c>
      <c r="AA9">
        <v>0.26113120728929384</v>
      </c>
      <c r="AB9">
        <v>9.7932812499999994E-2</v>
      </c>
      <c r="AC9">
        <v>1.6440299999999999</v>
      </c>
      <c r="AD9">
        <v>3.028169014084507</v>
      </c>
      <c r="AE9">
        <v>0.13184584178498987</v>
      </c>
      <c r="AF9">
        <v>1.3563000000000001</v>
      </c>
      <c r="AG9">
        <v>1.0267942583732057</v>
      </c>
      <c r="AH9">
        <v>0.93617021276595747</v>
      </c>
    </row>
    <row r="10" spans="1:34">
      <c r="A10" s="743"/>
      <c r="B10" s="746"/>
      <c r="C10" s="749"/>
      <c r="D10" s="22" t="s">
        <v>18</v>
      </c>
      <c r="E10" s="12">
        <f>SUM($E8:E8)/SUM($E7:E7)</f>
        <v>3.8232142857142857</v>
      </c>
      <c r="F10" s="5">
        <f>SUM($E8:F8)/SUM($E7:F7)</f>
        <v>1.7254658385093167</v>
      </c>
      <c r="G10" s="5">
        <f>SUM($E8:G8)/SUM($E7:G7)</f>
        <v>1.363519313304721</v>
      </c>
      <c r="H10" s="5">
        <f>SUM($E8:H8)/SUM($E7:H7)</f>
        <v>1.5986254295532647</v>
      </c>
      <c r="I10" s="5">
        <f>SUM($E8:I8)/SUM($E7:I7)</f>
        <v>1.9117486338797813</v>
      </c>
      <c r="J10" s="13">
        <f>SUM($E8:J8)/SUM($E7:J7)</f>
        <v>2.2785340314136127</v>
      </c>
      <c r="K10" s="9">
        <f>SUM($E8:K8)/SUM($E7:K7)</f>
        <v>2.1920940170940173</v>
      </c>
      <c r="L10" s="5">
        <f>SUM($E8:L8)/SUM($E7:L7)</f>
        <v>1.8496855345911949</v>
      </c>
      <c r="M10" s="5">
        <f>SUM($E8:M8)/SUM($E7:M7)</f>
        <v>1.9519911504424778</v>
      </c>
      <c r="N10" s="5">
        <f>SUM($E8:N8)/SUM($E7:N7)</f>
        <v>1.8335411471321696</v>
      </c>
      <c r="O10" s="5">
        <f>SUM($E8:O8)/SUM($E7:O7)</f>
        <v>1.7171443736730361</v>
      </c>
      <c r="P10" s="17">
        <f>SUM($E8:P8)/SUM($E7:P7)</f>
        <v>1.6263594470046083</v>
      </c>
      <c r="Q10" s="27" t="s">
        <v>22</v>
      </c>
      <c r="R10" s="59"/>
      <c r="S10"/>
      <c r="W10">
        <v>0.99862937062937074</v>
      </c>
      <c r="X10">
        <v>1.3868256467941507</v>
      </c>
      <c r="Y10">
        <v>1.2303498964803312</v>
      </c>
      <c r="Z10">
        <v>0.83910041368935695</v>
      </c>
      <c r="AA10">
        <v>0.57774021425628352</v>
      </c>
      <c r="AB10">
        <v>0.47761737854581021</v>
      </c>
      <c r="AC10">
        <v>0.5490231098867463</v>
      </c>
      <c r="AD10">
        <v>0.7007639367816092</v>
      </c>
      <c r="AE10">
        <v>0.55196997347480103</v>
      </c>
      <c r="AF10">
        <v>0.60757797530864199</v>
      </c>
      <c r="AG10">
        <v>0.64679740376007155</v>
      </c>
      <c r="AH10">
        <v>0.67433997569866333</v>
      </c>
    </row>
    <row r="11" spans="1:34">
      <c r="A11" s="743"/>
      <c r="B11" s="746"/>
      <c r="C11" s="750" t="s">
        <v>120</v>
      </c>
      <c r="D11" s="118" t="s">
        <v>13</v>
      </c>
      <c r="E11" s="112">
        <f>ROUND($U12*W12,-1)</f>
        <v>510</v>
      </c>
      <c r="F11" s="113">
        <f t="shared" ref="F11:P11" si="4">ROUND($U12*X12,-1)</f>
        <v>820</v>
      </c>
      <c r="G11" s="113">
        <f t="shared" si="4"/>
        <v>660</v>
      </c>
      <c r="H11" s="113">
        <f t="shared" si="4"/>
        <v>490</v>
      </c>
      <c r="I11" s="113">
        <f t="shared" si="4"/>
        <v>580</v>
      </c>
      <c r="J11" s="114">
        <f t="shared" si="4"/>
        <v>120</v>
      </c>
      <c r="K11" s="115">
        <f t="shared" si="4"/>
        <v>700</v>
      </c>
      <c r="L11" s="113">
        <f t="shared" si="4"/>
        <v>1390</v>
      </c>
      <c r="M11" s="113">
        <f t="shared" si="4"/>
        <v>340</v>
      </c>
      <c r="N11" s="113">
        <f t="shared" si="4"/>
        <v>980</v>
      </c>
      <c r="O11" s="113">
        <f t="shared" si="4"/>
        <v>1110</v>
      </c>
      <c r="P11" s="116">
        <f t="shared" si="4"/>
        <v>1030</v>
      </c>
      <c r="Q11" s="124">
        <f>SUM(E11:P11)</f>
        <v>8730</v>
      </c>
      <c r="R11" s="718">
        <v>6513</v>
      </c>
      <c r="S11" s="68">
        <f>IFERROR(Q11/R11,"")</f>
        <v>1.3403961308152925</v>
      </c>
      <c r="U11" s="567">
        <f>V3</f>
        <v>8715.805042963797</v>
      </c>
      <c r="W11">
        <v>380</v>
      </c>
      <c r="X11">
        <v>349.89000000000004</v>
      </c>
      <c r="Y11">
        <v>430.14000000000004</v>
      </c>
      <c r="Z11">
        <v>906.29000000000008</v>
      </c>
      <c r="AA11">
        <v>1476.6000000000001</v>
      </c>
      <c r="AB11">
        <v>959.79000000000008</v>
      </c>
      <c r="AC11">
        <v>299.60000000000002</v>
      </c>
      <c r="AD11">
        <v>321</v>
      </c>
      <c r="AE11">
        <v>1844.68</v>
      </c>
      <c r="AF11">
        <v>525.37</v>
      </c>
      <c r="AG11">
        <v>785.38</v>
      </c>
      <c r="AH11">
        <v>876.33</v>
      </c>
    </row>
    <row r="12" spans="1:34">
      <c r="A12" s="743"/>
      <c r="B12" s="746"/>
      <c r="C12" s="751"/>
      <c r="D12" s="140" t="s">
        <v>14</v>
      </c>
      <c r="E12" s="134">
        <v>1737</v>
      </c>
      <c r="F12" s="141">
        <v>497</v>
      </c>
      <c r="G12" s="141">
        <v>360</v>
      </c>
      <c r="H12" s="141">
        <v>1207</v>
      </c>
      <c r="I12" s="141">
        <v>1810</v>
      </c>
      <c r="J12" s="142">
        <v>1419</v>
      </c>
      <c r="K12" s="143">
        <v>1178</v>
      </c>
      <c r="L12" s="141">
        <v>1253</v>
      </c>
      <c r="M12" s="687">
        <f>AVERAGE($E12:$L12)</f>
        <v>1182.625</v>
      </c>
      <c r="N12" s="687">
        <f t="shared" ref="N12:P12" si="5">AVERAGE($E12:$L12)</f>
        <v>1182.625</v>
      </c>
      <c r="O12" s="687">
        <f t="shared" si="5"/>
        <v>1182.625</v>
      </c>
      <c r="P12" s="687">
        <f t="shared" si="5"/>
        <v>1182.625</v>
      </c>
      <c r="Q12" s="145">
        <f>SUM(E12:P12)</f>
        <v>14191.5</v>
      </c>
      <c r="R12" s="724"/>
      <c r="S12" s="70">
        <f>IFERROR(Q12/R11,"")</f>
        <v>2.1789497927222476</v>
      </c>
      <c r="U12" s="568">
        <f>U11/R11</f>
        <v>1.3382166502324271</v>
      </c>
      <c r="W12">
        <v>379.90671000000003</v>
      </c>
      <c r="X12">
        <v>614.11099999999999</v>
      </c>
      <c r="Y12">
        <v>493</v>
      </c>
      <c r="Z12">
        <v>363</v>
      </c>
      <c r="AA12">
        <v>433</v>
      </c>
      <c r="AB12">
        <v>89</v>
      </c>
      <c r="AC12">
        <v>520.19013000000007</v>
      </c>
      <c r="AD12">
        <v>1041</v>
      </c>
      <c r="AE12">
        <v>255</v>
      </c>
      <c r="AF12">
        <v>728.83585000000005</v>
      </c>
      <c r="AG12">
        <v>826</v>
      </c>
      <c r="AH12">
        <v>770</v>
      </c>
    </row>
    <row r="13" spans="1:34">
      <c r="A13" s="743"/>
      <c r="B13" s="746"/>
      <c r="C13" s="752" t="s">
        <v>16</v>
      </c>
      <c r="D13" s="118" t="s">
        <v>13</v>
      </c>
      <c r="E13" s="119">
        <f>E7-E11</f>
        <v>50</v>
      </c>
      <c r="F13" s="120">
        <f t="shared" ref="F13:P13" si="6">F7-F11</f>
        <v>230</v>
      </c>
      <c r="G13" s="120">
        <f t="shared" si="6"/>
        <v>60</v>
      </c>
      <c r="H13" s="120">
        <f t="shared" si="6"/>
        <v>90</v>
      </c>
      <c r="I13" s="120">
        <f t="shared" si="6"/>
        <v>170</v>
      </c>
      <c r="J13" s="121">
        <f t="shared" si="6"/>
        <v>40</v>
      </c>
      <c r="K13" s="122">
        <f t="shared" si="6"/>
        <v>160</v>
      </c>
      <c r="L13" s="120">
        <f t="shared" si="6"/>
        <v>290</v>
      </c>
      <c r="M13" s="120">
        <f t="shared" si="6"/>
        <v>80</v>
      </c>
      <c r="N13" s="120">
        <f t="shared" si="6"/>
        <v>260</v>
      </c>
      <c r="O13" s="120">
        <f t="shared" si="6"/>
        <v>290</v>
      </c>
      <c r="P13" s="123">
        <f t="shared" si="6"/>
        <v>400</v>
      </c>
      <c r="Q13" s="124">
        <f>SUM(E13:P13)</f>
        <v>2120</v>
      </c>
      <c r="R13" s="718">
        <f>R7-R11</f>
        <v>1812</v>
      </c>
      <c r="S13" s="149">
        <f>IFERROR(Q13/R13,"")</f>
        <v>1.1699779249448123</v>
      </c>
      <c r="W13">
        <v>49</v>
      </c>
      <c r="X13">
        <v>110.10999999999996</v>
      </c>
      <c r="Y13">
        <v>129.85999999999996</v>
      </c>
      <c r="Z13">
        <v>303.70999999999992</v>
      </c>
      <c r="AA13">
        <v>718.39999999999986</v>
      </c>
      <c r="AB13">
        <v>320.20999999999992</v>
      </c>
      <c r="AC13">
        <v>100.39999999999998</v>
      </c>
      <c r="AD13">
        <v>105</v>
      </c>
      <c r="AE13">
        <v>620.31999999999994</v>
      </c>
      <c r="AF13">
        <v>174.63</v>
      </c>
      <c r="AG13">
        <v>259.62</v>
      </c>
      <c r="AH13">
        <v>298.66999999999996</v>
      </c>
    </row>
    <row r="14" spans="1:34" ht="18.5" thickBot="1">
      <c r="A14" s="743"/>
      <c r="B14" s="746"/>
      <c r="C14" s="753"/>
      <c r="D14" s="133" t="s">
        <v>14</v>
      </c>
      <c r="E14" s="134">
        <f>E8-E12</f>
        <v>404</v>
      </c>
      <c r="F14" s="135">
        <f t="shared" ref="F14:P14" si="7">F8-F12</f>
        <v>140</v>
      </c>
      <c r="G14" s="135">
        <f t="shared" si="7"/>
        <v>39</v>
      </c>
      <c r="H14" s="135">
        <f t="shared" si="7"/>
        <v>268</v>
      </c>
      <c r="I14" s="135">
        <f t="shared" si="7"/>
        <v>535</v>
      </c>
      <c r="J14" s="136">
        <f t="shared" si="7"/>
        <v>288</v>
      </c>
      <c r="K14" s="137">
        <f t="shared" si="7"/>
        <v>377</v>
      </c>
      <c r="L14" s="135">
        <f t="shared" si="7"/>
        <v>252</v>
      </c>
      <c r="M14" s="135">
        <f t="shared" si="7"/>
        <v>287.875</v>
      </c>
      <c r="N14" s="135">
        <f t="shared" si="7"/>
        <v>287.875</v>
      </c>
      <c r="O14" s="135">
        <f t="shared" si="7"/>
        <v>287.875</v>
      </c>
      <c r="P14" s="135">
        <f t="shared" si="7"/>
        <v>287.875</v>
      </c>
      <c r="Q14" s="139">
        <f>SUM(E14:P14)</f>
        <v>3454.5</v>
      </c>
      <c r="R14" s="719"/>
      <c r="S14" s="69">
        <f>IFERROR(Q14/R13,"")</f>
        <v>1.9064569536423841</v>
      </c>
      <c r="W14">
        <v>48.505290000000002</v>
      </c>
      <c r="X14">
        <v>190.36500000000001</v>
      </c>
      <c r="Y14">
        <v>56.88900000000001</v>
      </c>
      <c r="Z14">
        <v>85.39100000000002</v>
      </c>
      <c r="AA14">
        <v>140.18299999999999</v>
      </c>
      <c r="AB14">
        <v>36.353999999999999</v>
      </c>
      <c r="AC14">
        <v>137.4218699999999</v>
      </c>
      <c r="AD14">
        <v>249</v>
      </c>
      <c r="AE14">
        <v>70</v>
      </c>
      <c r="AF14">
        <v>220.57414999999992</v>
      </c>
      <c r="AG14">
        <v>247</v>
      </c>
      <c r="AH14">
        <v>330</v>
      </c>
    </row>
    <row r="15" spans="1:34">
      <c r="A15" s="743"/>
      <c r="B15" s="746"/>
      <c r="C15" s="753"/>
      <c r="D15" s="21" t="s">
        <v>17</v>
      </c>
      <c r="E15" s="11">
        <f>E14/E13</f>
        <v>8.08</v>
      </c>
      <c r="F15" s="4">
        <f t="shared" ref="F15:P15" si="8">F14/F13</f>
        <v>0.60869565217391308</v>
      </c>
      <c r="G15" s="4">
        <f t="shared" si="8"/>
        <v>0.65</v>
      </c>
      <c r="H15" s="4">
        <f t="shared" si="8"/>
        <v>2.9777777777777779</v>
      </c>
      <c r="I15" s="4">
        <f t="shared" si="8"/>
        <v>3.1470588235294117</v>
      </c>
      <c r="J15" s="6">
        <f t="shared" si="8"/>
        <v>7.2</v>
      </c>
      <c r="K15" s="8">
        <f t="shared" si="8"/>
        <v>2.3562500000000002</v>
      </c>
      <c r="L15" s="4">
        <f t="shared" si="8"/>
        <v>0.86896551724137927</v>
      </c>
      <c r="M15" s="4">
        <f t="shared" si="8"/>
        <v>3.5984375000000002</v>
      </c>
      <c r="N15" s="4">
        <f t="shared" si="8"/>
        <v>1.1072115384615384</v>
      </c>
      <c r="O15" s="4">
        <f t="shared" si="8"/>
        <v>0.99267241379310345</v>
      </c>
      <c r="P15" s="16">
        <f t="shared" si="8"/>
        <v>0.71968750000000004</v>
      </c>
      <c r="Q15" s="26">
        <f t="shared" ref="Q15" si="9">Q14/Q13</f>
        <v>1.6294811320754716</v>
      </c>
      <c r="R15" s="541">
        <f>R11/$R$3</f>
        <v>0.30581772080574726</v>
      </c>
      <c r="W15">
        <v>0.98990387755102049</v>
      </c>
      <c r="X15">
        <v>1.728862047043866</v>
      </c>
      <c r="Y15">
        <v>0.43807947019867571</v>
      </c>
      <c r="Z15">
        <v>0.28115965888512079</v>
      </c>
      <c r="AA15">
        <v>0.19513223830734969</v>
      </c>
      <c r="AB15">
        <v>0.11353174479247996</v>
      </c>
      <c r="AC15">
        <v>1.3687437250996008</v>
      </c>
      <c r="AD15">
        <v>2.3714285714285714</v>
      </c>
      <c r="AE15">
        <v>0.11284498323445964</v>
      </c>
      <c r="AF15">
        <v>1.2630942564278755</v>
      </c>
      <c r="AG15">
        <v>0.95139049379862872</v>
      </c>
      <c r="AH15">
        <v>1.104898382830549</v>
      </c>
    </row>
    <row r="16" spans="1:34" ht="18.5" thickBot="1">
      <c r="A16" s="744"/>
      <c r="B16" s="747"/>
      <c r="C16" s="754"/>
      <c r="D16" s="23" t="s">
        <v>18</v>
      </c>
      <c r="E16" s="14">
        <f>SUM($E14:E14)/SUM($E13:E13)</f>
        <v>8.08</v>
      </c>
      <c r="F16" s="7">
        <f>SUM($E14:F14)/SUM($E13:F13)</f>
        <v>1.9428571428571428</v>
      </c>
      <c r="G16" s="7">
        <f>SUM($E14:G14)/SUM($E13:G13)</f>
        <v>1.7147058823529411</v>
      </c>
      <c r="H16" s="7">
        <f>SUM($E14:H14)/SUM($E13:H13)</f>
        <v>1.9790697674418605</v>
      </c>
      <c r="I16" s="7">
        <f>SUM($E14:I14)/SUM($E13:I13)</f>
        <v>2.31</v>
      </c>
      <c r="J16" s="15">
        <f>SUM($E14:J14)/SUM($E13:J13)</f>
        <v>2.6156250000000001</v>
      </c>
      <c r="K16" s="10">
        <f>SUM($E14:K14)/SUM($E13:K13)</f>
        <v>2.5637500000000002</v>
      </c>
      <c r="L16" s="7">
        <f>SUM($E14:L14)/SUM($E13:L13)</f>
        <v>2.1128440366972479</v>
      </c>
      <c r="M16" s="7">
        <f>SUM($E14:M14)/SUM($E13:M13)</f>
        <v>2.2144230769230768</v>
      </c>
      <c r="N16" s="7">
        <f>SUM($E14:N14)/SUM($E13:N13)</f>
        <v>2.0131118881118879</v>
      </c>
      <c r="O16" s="7">
        <f>SUM($E14:O14)/SUM($E13:O13)</f>
        <v>1.8410610465116279</v>
      </c>
      <c r="P16" s="18">
        <f>SUM($E14:P14)/SUM($E13:P13)</f>
        <v>1.6294811320754716</v>
      </c>
      <c r="Q16" s="28" t="s">
        <v>22</v>
      </c>
      <c r="R16" s="59"/>
      <c r="S16"/>
      <c r="W16">
        <v>0.98990387755102049</v>
      </c>
      <c r="X16">
        <v>1.50129023945698</v>
      </c>
      <c r="Y16">
        <v>1.0234947918469048</v>
      </c>
      <c r="Z16">
        <v>0.64309625767699286</v>
      </c>
      <c r="AA16">
        <v>0.39763652103609248</v>
      </c>
      <c r="AB16">
        <v>0.3418688829086185</v>
      </c>
      <c r="AC16">
        <v>0.40140507827613497</v>
      </c>
      <c r="AD16">
        <v>0.51402749511349233</v>
      </c>
      <c r="AE16">
        <v>0.41274116100463581</v>
      </c>
      <c r="AF16">
        <v>0.46916877308446453</v>
      </c>
      <c r="AG16">
        <v>0.51246975713010945</v>
      </c>
      <c r="AH16">
        <v>0.56793826510299605</v>
      </c>
    </row>
    <row r="17" spans="1:34">
      <c r="A17" s="755" t="s">
        <v>135</v>
      </c>
      <c r="B17" s="745" t="s">
        <v>125</v>
      </c>
      <c r="C17" s="748" t="s">
        <v>15</v>
      </c>
      <c r="D17" s="111" t="s">
        <v>13</v>
      </c>
      <c r="E17" s="112">
        <f>ROUND($U18*W18,-1)</f>
        <v>610</v>
      </c>
      <c r="F17" s="113">
        <f t="shared" ref="F17:P17" si="10">ROUND($U18*X18,-1)</f>
        <v>1050</v>
      </c>
      <c r="G17" s="113">
        <f t="shared" si="10"/>
        <v>750</v>
      </c>
      <c r="H17" s="113">
        <f t="shared" si="10"/>
        <v>460</v>
      </c>
      <c r="I17" s="113">
        <f t="shared" si="10"/>
        <v>880</v>
      </c>
      <c r="J17" s="114">
        <f t="shared" si="10"/>
        <v>530</v>
      </c>
      <c r="K17" s="115">
        <f t="shared" si="10"/>
        <v>180</v>
      </c>
      <c r="L17" s="113">
        <f t="shared" si="10"/>
        <v>490</v>
      </c>
      <c r="M17" s="113">
        <f t="shared" si="10"/>
        <v>290</v>
      </c>
      <c r="N17" s="113">
        <f t="shared" si="10"/>
        <v>660</v>
      </c>
      <c r="O17" s="113">
        <f t="shared" si="10"/>
        <v>720</v>
      </c>
      <c r="P17" s="116">
        <f t="shared" si="10"/>
        <v>590</v>
      </c>
      <c r="Q17" s="117">
        <f>SUM(E17:P17)</f>
        <v>7210</v>
      </c>
      <c r="R17" s="718">
        <v>5531</v>
      </c>
      <c r="S17" s="68">
        <f>IFERROR(Q17/R17,"")</f>
        <v>1.3035617429036341</v>
      </c>
      <c r="U17" s="567">
        <f>W2</f>
        <v>7202.7848270335244</v>
      </c>
      <c r="W17">
        <v>470</v>
      </c>
      <c r="X17">
        <v>300</v>
      </c>
      <c r="Y17">
        <v>445</v>
      </c>
      <c r="Z17">
        <v>2150</v>
      </c>
      <c r="AA17">
        <v>290</v>
      </c>
      <c r="AB17">
        <v>910</v>
      </c>
      <c r="AC17">
        <v>410</v>
      </c>
      <c r="AD17">
        <v>635</v>
      </c>
      <c r="AE17">
        <v>390</v>
      </c>
      <c r="AF17">
        <v>450</v>
      </c>
      <c r="AG17">
        <v>425</v>
      </c>
      <c r="AH17">
        <v>940</v>
      </c>
    </row>
    <row r="18" spans="1:34" ht="18.5" thickBot="1">
      <c r="A18" s="743"/>
      <c r="B18" s="746"/>
      <c r="C18" s="748"/>
      <c r="D18" s="133" t="s">
        <v>14</v>
      </c>
      <c r="E18" s="134">
        <v>1240</v>
      </c>
      <c r="F18" s="135">
        <v>1424</v>
      </c>
      <c r="G18" s="135">
        <v>606</v>
      </c>
      <c r="H18" s="135">
        <v>460</v>
      </c>
      <c r="I18" s="135">
        <v>443</v>
      </c>
      <c r="J18" s="136">
        <v>155</v>
      </c>
      <c r="K18" s="137">
        <v>433</v>
      </c>
      <c r="L18" s="135">
        <v>647</v>
      </c>
      <c r="M18" s="687">
        <f>AVERAGE($E18:$L18)</f>
        <v>676</v>
      </c>
      <c r="N18" s="687">
        <f t="shared" ref="N18:P18" si="11">AVERAGE($E18:$L18)</f>
        <v>676</v>
      </c>
      <c r="O18" s="687">
        <f t="shared" si="11"/>
        <v>676</v>
      </c>
      <c r="P18" s="687">
        <f t="shared" si="11"/>
        <v>676</v>
      </c>
      <c r="Q18" s="139">
        <f>SUM(E18:P18)</f>
        <v>8112</v>
      </c>
      <c r="R18" s="719"/>
      <c r="S18" s="69">
        <f>IFERROR(Q18/R17,"")</f>
        <v>1.4666425601157114</v>
      </c>
      <c r="U18" s="568">
        <f>U17/R17</f>
        <v>1.3022572458928809</v>
      </c>
      <c r="W18">
        <v>470.45899999999995</v>
      </c>
      <c r="X18">
        <v>804.476</v>
      </c>
      <c r="Y18">
        <v>578.14099999999996</v>
      </c>
      <c r="Z18">
        <v>354.25</v>
      </c>
      <c r="AA18">
        <v>677.71400000000006</v>
      </c>
      <c r="AB18">
        <v>406.88299999999998</v>
      </c>
      <c r="AC18">
        <v>136.304</v>
      </c>
      <c r="AD18">
        <v>374</v>
      </c>
      <c r="AE18">
        <v>219</v>
      </c>
      <c r="AF18">
        <v>506.524</v>
      </c>
      <c r="AG18">
        <v>553</v>
      </c>
      <c r="AH18">
        <v>450</v>
      </c>
    </row>
    <row r="19" spans="1:34">
      <c r="A19" s="743"/>
      <c r="B19" s="746"/>
      <c r="C19" s="748"/>
      <c r="D19" s="21" t="s">
        <v>17</v>
      </c>
      <c r="E19" s="11">
        <f>E18/E17</f>
        <v>2.0327868852459017</v>
      </c>
      <c r="F19" s="4">
        <f t="shared" ref="F19:P19" si="12">F18/F17</f>
        <v>1.3561904761904762</v>
      </c>
      <c r="G19" s="4">
        <f t="shared" si="12"/>
        <v>0.80800000000000005</v>
      </c>
      <c r="H19" s="4">
        <f t="shared" si="12"/>
        <v>1</v>
      </c>
      <c r="I19" s="4">
        <f t="shared" si="12"/>
        <v>0.50340909090909092</v>
      </c>
      <c r="J19" s="6">
        <f t="shared" si="12"/>
        <v>0.29245283018867924</v>
      </c>
      <c r="K19" s="8">
        <f t="shared" si="12"/>
        <v>2.4055555555555554</v>
      </c>
      <c r="L19" s="4">
        <f t="shared" si="12"/>
        <v>1.3204081632653062</v>
      </c>
      <c r="M19" s="4">
        <f t="shared" si="12"/>
        <v>2.3310344827586209</v>
      </c>
      <c r="N19" s="4">
        <f t="shared" si="12"/>
        <v>1.0242424242424242</v>
      </c>
      <c r="O19" s="4">
        <f t="shared" si="12"/>
        <v>0.93888888888888888</v>
      </c>
      <c r="P19" s="16">
        <f t="shared" si="12"/>
        <v>1.1457627118644067</v>
      </c>
      <c r="Q19" s="26">
        <f t="shared" ref="Q19" si="13">Q18/Q17</f>
        <v>1.1251040221914008</v>
      </c>
      <c r="R19" s="541">
        <f>R17/$R$2</f>
        <v>0.18468679043675704</v>
      </c>
      <c r="S19"/>
      <c r="W19">
        <v>1.0009765957446808</v>
      </c>
      <c r="X19">
        <v>2.6815866666666666</v>
      </c>
      <c r="Y19">
        <v>1.2991932584269663</v>
      </c>
      <c r="Z19">
        <v>0.1647674418604651</v>
      </c>
      <c r="AA19">
        <v>2.336944827586207</v>
      </c>
      <c r="AB19">
        <v>0.4471241758241758</v>
      </c>
      <c r="AC19">
        <v>0.33244878048780491</v>
      </c>
      <c r="AD19">
        <v>0.58897637795275593</v>
      </c>
      <c r="AE19">
        <v>0.56153846153846154</v>
      </c>
      <c r="AF19">
        <v>1.1256088888888889</v>
      </c>
      <c r="AG19">
        <v>1.3011764705882354</v>
      </c>
      <c r="AH19">
        <v>0.47872340425531917</v>
      </c>
    </row>
    <row r="20" spans="1:34">
      <c r="A20" s="743"/>
      <c r="B20" s="746"/>
      <c r="C20" s="749"/>
      <c r="D20" s="22" t="s">
        <v>18</v>
      </c>
      <c r="E20" s="12">
        <f>SUM($E18:E18)/SUM($E17:E17)</f>
        <v>2.0327868852459017</v>
      </c>
      <c r="F20" s="5">
        <f>SUM($E18:F18)/SUM($E17:F17)</f>
        <v>1.6048192771084338</v>
      </c>
      <c r="G20" s="5">
        <f>SUM($E18:G18)/SUM($E17:G17)</f>
        <v>1.3568464730290457</v>
      </c>
      <c r="H20" s="5">
        <f>SUM($E18:H18)/SUM($E17:H17)</f>
        <v>1.2996515679442509</v>
      </c>
      <c r="I20" s="5">
        <f>SUM($E18:I18)/SUM($E17:I17)</f>
        <v>1.1128</v>
      </c>
      <c r="J20" s="13">
        <f>SUM($E18:J18)/SUM($E17:J17)</f>
        <v>1.0112149532710279</v>
      </c>
      <c r="K20" s="9">
        <f>SUM($E18:K18)/SUM($E17:K17)</f>
        <v>1.0674887892376681</v>
      </c>
      <c r="L20" s="5">
        <f>SUM($E18:L18)/SUM($E17:L17)</f>
        <v>1.0925252525252525</v>
      </c>
      <c r="M20" s="5">
        <f>SUM($E18:M18)/SUM($E17:M17)</f>
        <v>1.1610687022900763</v>
      </c>
      <c r="N20" s="5">
        <f>SUM($E18:N18)/SUM($E17:N17)</f>
        <v>1.1457627118644067</v>
      </c>
      <c r="O20" s="5">
        <f>SUM($E18:O18)/SUM($E17:O17)</f>
        <v>1.123262839879154</v>
      </c>
      <c r="P20" s="17">
        <f>SUM($E18:P18)/SUM($E17:P17)</f>
        <v>1.1251040221914008</v>
      </c>
      <c r="Q20" s="27" t="s">
        <v>22</v>
      </c>
      <c r="R20" s="59"/>
      <c r="S20"/>
      <c r="W20">
        <v>1.0009765957446808</v>
      </c>
      <c r="X20">
        <v>1.6557597402597402</v>
      </c>
      <c r="Y20">
        <v>1.5251654320987655</v>
      </c>
      <c r="Z20">
        <v>0.65596612184249625</v>
      </c>
      <c r="AA20">
        <v>0.78934062927496584</v>
      </c>
      <c r="AB20">
        <v>0.72112223439211387</v>
      </c>
      <c r="AC20">
        <v>0.68909085427135675</v>
      </c>
      <c r="AD20">
        <v>0.67775882352941175</v>
      </c>
      <c r="AE20">
        <v>0.67020449999999998</v>
      </c>
      <c r="AF20">
        <v>0.70197689922480622</v>
      </c>
      <c r="AG20">
        <v>0.73901832727272732</v>
      </c>
      <c r="AH20">
        <v>0.70770966090850929</v>
      </c>
    </row>
    <row r="21" spans="1:34">
      <c r="A21" s="743"/>
      <c r="B21" s="746"/>
      <c r="C21" s="750" t="s">
        <v>120</v>
      </c>
      <c r="D21" s="118" t="s">
        <v>13</v>
      </c>
      <c r="E21" s="112">
        <f>ROUND($U22*W22,-1)</f>
        <v>420</v>
      </c>
      <c r="F21" s="113">
        <f t="shared" ref="F21:P21" si="14">ROUND($U22*X22,-1)</f>
        <v>710</v>
      </c>
      <c r="G21" s="113">
        <f t="shared" si="14"/>
        <v>550</v>
      </c>
      <c r="H21" s="113">
        <f t="shared" si="14"/>
        <v>340</v>
      </c>
      <c r="I21" s="113">
        <f t="shared" si="14"/>
        <v>670</v>
      </c>
      <c r="J21" s="114">
        <f t="shared" si="14"/>
        <v>370</v>
      </c>
      <c r="K21" s="115">
        <f t="shared" si="14"/>
        <v>150</v>
      </c>
      <c r="L21" s="113">
        <f t="shared" si="14"/>
        <v>340</v>
      </c>
      <c r="M21" s="113">
        <f t="shared" si="14"/>
        <v>210</v>
      </c>
      <c r="N21" s="113">
        <f t="shared" si="14"/>
        <v>450</v>
      </c>
      <c r="O21" s="113">
        <f t="shared" si="14"/>
        <v>520</v>
      </c>
      <c r="P21" s="116">
        <f t="shared" si="14"/>
        <v>390</v>
      </c>
      <c r="Q21" s="124">
        <f>SUM(E21:P21)</f>
        <v>5120</v>
      </c>
      <c r="R21" s="718">
        <v>3824</v>
      </c>
      <c r="S21" s="68">
        <f>IFERROR(Q21/R21,"")</f>
        <v>1.3389121338912133</v>
      </c>
      <c r="U21" s="567">
        <f>W3</f>
        <v>5117.3404704888007</v>
      </c>
      <c r="W21">
        <v>310</v>
      </c>
      <c r="X21">
        <v>224.70000000000002</v>
      </c>
      <c r="Y21">
        <v>332.77000000000004</v>
      </c>
      <c r="Z21">
        <v>1500</v>
      </c>
      <c r="AA21">
        <v>214</v>
      </c>
      <c r="AB21">
        <v>681.59</v>
      </c>
      <c r="AC21">
        <v>150</v>
      </c>
      <c r="AD21">
        <v>475.08000000000004</v>
      </c>
      <c r="AE21">
        <v>289.97000000000003</v>
      </c>
      <c r="AF21">
        <v>334.91</v>
      </c>
      <c r="AG21">
        <v>314.58000000000004</v>
      </c>
      <c r="AH21">
        <v>686.94</v>
      </c>
    </row>
    <row r="22" spans="1:34">
      <c r="A22" s="743"/>
      <c r="B22" s="746"/>
      <c r="C22" s="751"/>
      <c r="D22" s="140" t="s">
        <v>14</v>
      </c>
      <c r="E22" s="146">
        <v>822</v>
      </c>
      <c r="F22" s="141">
        <v>1066</v>
      </c>
      <c r="G22" s="141">
        <v>403</v>
      </c>
      <c r="H22" s="141">
        <v>317</v>
      </c>
      <c r="I22" s="141">
        <v>394</v>
      </c>
      <c r="J22" s="142">
        <v>109</v>
      </c>
      <c r="K22" s="143">
        <v>351</v>
      </c>
      <c r="L22" s="141">
        <v>420</v>
      </c>
      <c r="M22" s="687">
        <f>AVERAGE($E22:$L22)</f>
        <v>485.25</v>
      </c>
      <c r="N22" s="687">
        <f t="shared" ref="N22:P22" si="15">AVERAGE($E22:$L22)</f>
        <v>485.25</v>
      </c>
      <c r="O22" s="687">
        <f t="shared" si="15"/>
        <v>485.25</v>
      </c>
      <c r="P22" s="687">
        <f t="shared" si="15"/>
        <v>485.25</v>
      </c>
      <c r="Q22" s="145">
        <f>SUM(E22:P22)</f>
        <v>5823</v>
      </c>
      <c r="R22" s="724"/>
      <c r="S22" s="70">
        <f>IFERROR(Q22/R21,"")</f>
        <v>1.5227510460251046</v>
      </c>
      <c r="U22" s="568">
        <f>U21/R21</f>
        <v>1.3382166502324269</v>
      </c>
      <c r="W22">
        <v>310.48297000000002</v>
      </c>
      <c r="X22">
        <v>531</v>
      </c>
      <c r="Y22">
        <v>413</v>
      </c>
      <c r="Z22">
        <v>257</v>
      </c>
      <c r="AA22">
        <v>500</v>
      </c>
      <c r="AB22">
        <v>280</v>
      </c>
      <c r="AC22">
        <v>108.47874000000002</v>
      </c>
      <c r="AD22">
        <v>253</v>
      </c>
      <c r="AE22">
        <v>155</v>
      </c>
      <c r="AF22">
        <v>332.77856000000003</v>
      </c>
      <c r="AG22">
        <v>390</v>
      </c>
      <c r="AH22">
        <v>293</v>
      </c>
    </row>
    <row r="23" spans="1:34">
      <c r="A23" s="743"/>
      <c r="B23" s="746"/>
      <c r="C23" s="752" t="s">
        <v>16</v>
      </c>
      <c r="D23" s="118" t="s">
        <v>13</v>
      </c>
      <c r="E23" s="119">
        <f>E17-E21</f>
        <v>190</v>
      </c>
      <c r="F23" s="120">
        <f t="shared" ref="F23:P23" si="16">F17-F21</f>
        <v>340</v>
      </c>
      <c r="G23" s="120">
        <f t="shared" si="16"/>
        <v>200</v>
      </c>
      <c r="H23" s="120">
        <f>H17-H21</f>
        <v>120</v>
      </c>
      <c r="I23" s="120">
        <f>I17-I21</f>
        <v>210</v>
      </c>
      <c r="J23" s="121">
        <f t="shared" si="16"/>
        <v>160</v>
      </c>
      <c r="K23" s="122">
        <f t="shared" si="16"/>
        <v>30</v>
      </c>
      <c r="L23" s="120">
        <f t="shared" si="16"/>
        <v>150</v>
      </c>
      <c r="M23" s="120">
        <f t="shared" si="16"/>
        <v>80</v>
      </c>
      <c r="N23" s="120">
        <f t="shared" si="16"/>
        <v>210</v>
      </c>
      <c r="O23" s="120">
        <f t="shared" si="16"/>
        <v>200</v>
      </c>
      <c r="P23" s="123">
        <f t="shared" si="16"/>
        <v>200</v>
      </c>
      <c r="Q23" s="124">
        <f>SUM(E23:P23)</f>
        <v>2090</v>
      </c>
      <c r="R23" s="718">
        <f>R17-R21</f>
        <v>1707</v>
      </c>
      <c r="S23" s="149">
        <f>IFERROR(Q23/R23,"")</f>
        <v>1.2243702401874634</v>
      </c>
      <c r="W23">
        <v>160</v>
      </c>
      <c r="X23">
        <v>75.299999999999983</v>
      </c>
      <c r="Y23">
        <v>112.22999999999996</v>
      </c>
      <c r="Z23">
        <v>650</v>
      </c>
      <c r="AA23">
        <v>76</v>
      </c>
      <c r="AB23">
        <v>228.40999999999997</v>
      </c>
      <c r="AC23">
        <v>260</v>
      </c>
      <c r="AD23">
        <v>159.91999999999996</v>
      </c>
      <c r="AE23">
        <v>100.02999999999997</v>
      </c>
      <c r="AF23">
        <v>115.08999999999997</v>
      </c>
      <c r="AG23">
        <v>110.41999999999996</v>
      </c>
      <c r="AH23">
        <v>253.05999999999995</v>
      </c>
    </row>
    <row r="24" spans="1:34" ht="18.5" thickBot="1">
      <c r="A24" s="743"/>
      <c r="B24" s="746"/>
      <c r="C24" s="753"/>
      <c r="D24" s="133" t="s">
        <v>14</v>
      </c>
      <c r="E24" s="134">
        <f>E18-E22</f>
        <v>418</v>
      </c>
      <c r="F24" s="135">
        <f t="shared" ref="F24:P24" si="17">F18-F22</f>
        <v>358</v>
      </c>
      <c r="G24" s="135">
        <f t="shared" si="17"/>
        <v>203</v>
      </c>
      <c r="H24" s="135">
        <f t="shared" si="17"/>
        <v>143</v>
      </c>
      <c r="I24" s="135">
        <f t="shared" si="17"/>
        <v>49</v>
      </c>
      <c r="J24" s="136">
        <f t="shared" si="17"/>
        <v>46</v>
      </c>
      <c r="K24" s="137">
        <f t="shared" si="17"/>
        <v>82</v>
      </c>
      <c r="L24" s="135">
        <f t="shared" si="17"/>
        <v>227</v>
      </c>
      <c r="M24" s="135">
        <f t="shared" si="17"/>
        <v>190.75</v>
      </c>
      <c r="N24" s="135">
        <f t="shared" si="17"/>
        <v>190.75</v>
      </c>
      <c r="O24" s="135">
        <f t="shared" si="17"/>
        <v>190.75</v>
      </c>
      <c r="P24" s="135">
        <f t="shared" si="17"/>
        <v>190.75</v>
      </c>
      <c r="Q24" s="139">
        <f>SUM(E24:P24)</f>
        <v>2289</v>
      </c>
      <c r="R24" s="719"/>
      <c r="S24" s="69">
        <f>IFERROR(Q24/R23,"")</f>
        <v>1.3409490333919156</v>
      </c>
      <c r="W24">
        <v>159.97602999999992</v>
      </c>
      <c r="X24">
        <v>273.476</v>
      </c>
      <c r="Y24">
        <v>165.14099999999996</v>
      </c>
      <c r="Z24">
        <v>97.25</v>
      </c>
      <c r="AA24">
        <v>177.71400000000006</v>
      </c>
      <c r="AB24">
        <v>126.88299999999998</v>
      </c>
      <c r="AC24">
        <v>27.825259999999986</v>
      </c>
      <c r="AD24">
        <v>121</v>
      </c>
      <c r="AE24">
        <v>64</v>
      </c>
      <c r="AF24">
        <v>173.74543999999997</v>
      </c>
      <c r="AG24">
        <v>163</v>
      </c>
      <c r="AH24">
        <v>157</v>
      </c>
    </row>
    <row r="25" spans="1:34">
      <c r="A25" s="743"/>
      <c r="B25" s="746"/>
      <c r="C25" s="753"/>
      <c r="D25" s="21" t="s">
        <v>17</v>
      </c>
      <c r="E25" s="11">
        <f>E24/E23</f>
        <v>2.2000000000000002</v>
      </c>
      <c r="F25" s="4">
        <f t="shared" ref="F25:P25" si="18">F24/F23</f>
        <v>1.0529411764705883</v>
      </c>
      <c r="G25" s="4">
        <f t="shared" si="18"/>
        <v>1.0149999999999999</v>
      </c>
      <c r="H25" s="4">
        <f t="shared" si="18"/>
        <v>1.1916666666666667</v>
      </c>
      <c r="I25" s="4">
        <f t="shared" si="18"/>
        <v>0.23333333333333334</v>
      </c>
      <c r="J25" s="6">
        <f t="shared" si="18"/>
        <v>0.28749999999999998</v>
      </c>
      <c r="K25" s="8">
        <f t="shared" si="18"/>
        <v>2.7333333333333334</v>
      </c>
      <c r="L25" s="4">
        <f t="shared" si="18"/>
        <v>1.5133333333333334</v>
      </c>
      <c r="M25" s="4">
        <f t="shared" si="18"/>
        <v>2.3843749999999999</v>
      </c>
      <c r="N25" s="4">
        <f t="shared" si="18"/>
        <v>0.90833333333333333</v>
      </c>
      <c r="O25" s="4">
        <f t="shared" si="18"/>
        <v>0.95374999999999999</v>
      </c>
      <c r="P25" s="16">
        <f t="shared" si="18"/>
        <v>0.95374999999999999</v>
      </c>
      <c r="Q25" s="26">
        <f t="shared" ref="Q25" si="19">Q24/Q23</f>
        <v>1.0952153110047846</v>
      </c>
      <c r="R25" s="541">
        <f>R21/$R$3</f>
        <v>0.17955580598206319</v>
      </c>
      <c r="W25">
        <v>0.99985018749999954</v>
      </c>
      <c r="X25">
        <v>3.6318193891102264</v>
      </c>
      <c r="Y25">
        <v>1.4714514835605454</v>
      </c>
      <c r="Z25">
        <v>0.14961538461538462</v>
      </c>
      <c r="AA25">
        <v>2.3383421052631586</v>
      </c>
      <c r="AB25">
        <v>0.55550545072457425</v>
      </c>
      <c r="AC25">
        <v>0.10702023076923071</v>
      </c>
      <c r="AD25">
        <v>0.75662831415707876</v>
      </c>
      <c r="AE25">
        <v>0.63980805758272541</v>
      </c>
      <c r="AF25">
        <v>1.5096484490398818</v>
      </c>
      <c r="AG25">
        <v>1.4761818511139291</v>
      </c>
      <c r="AH25">
        <v>0.62040622777207</v>
      </c>
    </row>
    <row r="26" spans="1:34" ht="18.5" thickBot="1">
      <c r="A26" s="744"/>
      <c r="B26" s="747"/>
      <c r="C26" s="754"/>
      <c r="D26" s="23" t="s">
        <v>18</v>
      </c>
      <c r="E26" s="14">
        <f>SUM($E24:E24)/SUM($E23:E23)</f>
        <v>2.2000000000000002</v>
      </c>
      <c r="F26" s="7">
        <f>SUM($E24:F24)/SUM($E23:F23)</f>
        <v>1.4641509433962263</v>
      </c>
      <c r="G26" s="7">
        <f>SUM($E24:G24)/SUM($E23:G23)</f>
        <v>1.3410958904109589</v>
      </c>
      <c r="H26" s="7">
        <f>SUM($E24:H24)/SUM($E23:H23)</f>
        <v>1.32</v>
      </c>
      <c r="I26" s="7">
        <f>SUM($E24:I24)/SUM($E23:I23)</f>
        <v>1.1047169811320754</v>
      </c>
      <c r="J26" s="15">
        <f>SUM($E24:J24)/SUM($E23:J23)</f>
        <v>0.99754098360655741</v>
      </c>
      <c r="K26" s="10">
        <f>SUM($E24:K24)/SUM($E23:K23)</f>
        <v>1.0391999999999999</v>
      </c>
      <c r="L26" s="7">
        <f>SUM($E24:L24)/SUM($E23:L23)</f>
        <v>1.0900000000000001</v>
      </c>
      <c r="M26" s="7">
        <f>SUM($E24:M24)/SUM($E23:M23)</f>
        <v>1.1599662162162163</v>
      </c>
      <c r="N26" s="7">
        <f>SUM($E24:N24)/SUM($E23:N23)</f>
        <v>1.1286982248520709</v>
      </c>
      <c r="O26" s="7">
        <f>SUM($E24:O24)/SUM($E23:O23)</f>
        <v>1.1101851851851852</v>
      </c>
      <c r="P26" s="18">
        <f>SUM($E24:P24)/SUM($E23:P23)</f>
        <v>1.0952153110047846</v>
      </c>
      <c r="Q26" s="28" t="s">
        <v>22</v>
      </c>
      <c r="R26" s="59"/>
      <c r="S26"/>
      <c r="W26">
        <v>0.99985018749999954</v>
      </c>
      <c r="X26">
        <v>1.8421250743731405</v>
      </c>
      <c r="Y26">
        <v>1.722421172272897</v>
      </c>
      <c r="Z26">
        <v>0.69756601806461949</v>
      </c>
      <c r="AA26">
        <v>0.8137239108362132</v>
      </c>
      <c r="AB26">
        <v>0.76842253099221158</v>
      </c>
      <c r="AC26">
        <v>0.65832572954146762</v>
      </c>
      <c r="AD26">
        <v>0.6674557106849569</v>
      </c>
      <c r="AE26">
        <v>0.66593772950068331</v>
      </c>
      <c r="AF26">
        <v>0.71606868940309143</v>
      </c>
      <c r="AG26">
        <v>0.75706297255055188</v>
      </c>
      <c r="AH26">
        <v>0.7420301722264242</v>
      </c>
    </row>
    <row r="27" spans="1:34">
      <c r="A27" s="755" t="s">
        <v>571</v>
      </c>
      <c r="B27" s="745" t="s">
        <v>122</v>
      </c>
      <c r="C27" s="748" t="s">
        <v>15</v>
      </c>
      <c r="D27" s="111" t="s">
        <v>13</v>
      </c>
      <c r="E27" s="112">
        <v>1000</v>
      </c>
      <c r="F27" s="113">
        <v>1000</v>
      </c>
      <c r="G27" s="113">
        <v>1000</v>
      </c>
      <c r="H27" s="113">
        <f t="shared" ref="H27:P27" si="20">ROUND($U28*Z28,-1)</f>
        <v>710</v>
      </c>
      <c r="I27" s="113">
        <f t="shared" si="20"/>
        <v>4030</v>
      </c>
      <c r="J27" s="114">
        <f t="shared" si="20"/>
        <v>2990</v>
      </c>
      <c r="K27" s="115">
        <f t="shared" si="20"/>
        <v>2640</v>
      </c>
      <c r="L27" s="113">
        <f t="shared" si="20"/>
        <v>2200</v>
      </c>
      <c r="M27" s="113">
        <f t="shared" si="20"/>
        <v>1220</v>
      </c>
      <c r="N27" s="113">
        <f t="shared" si="20"/>
        <v>1140</v>
      </c>
      <c r="O27" s="113">
        <f t="shared" si="20"/>
        <v>1870</v>
      </c>
      <c r="P27" s="116">
        <f t="shared" si="20"/>
        <v>4170</v>
      </c>
      <c r="Q27" s="117">
        <f>SUM(E27:P27)</f>
        <v>23970</v>
      </c>
      <c r="R27" s="718">
        <v>16092</v>
      </c>
      <c r="S27" s="68">
        <f>IFERROR(Q27/R27,"")</f>
        <v>1.4895600298284861</v>
      </c>
      <c r="U27" s="567">
        <f>X2</f>
        <v>20955.923600908241</v>
      </c>
      <c r="W27">
        <v>0</v>
      </c>
      <c r="X27">
        <v>0</v>
      </c>
      <c r="Y27">
        <v>0</v>
      </c>
      <c r="Z27">
        <v>1900</v>
      </c>
      <c r="AA27">
        <v>1700</v>
      </c>
      <c r="AB27">
        <v>1700</v>
      </c>
      <c r="AC27">
        <v>1900</v>
      </c>
      <c r="AD27">
        <v>1700</v>
      </c>
      <c r="AE27">
        <v>1900</v>
      </c>
      <c r="AF27">
        <v>1700</v>
      </c>
      <c r="AG27">
        <v>1900</v>
      </c>
      <c r="AH27">
        <v>2000</v>
      </c>
    </row>
    <row r="28" spans="1:34" ht="18.5" thickBot="1">
      <c r="A28" s="743"/>
      <c r="B28" s="746"/>
      <c r="C28" s="748"/>
      <c r="D28" s="133" t="s">
        <v>14</v>
      </c>
      <c r="E28" s="134">
        <v>1867</v>
      </c>
      <c r="F28" s="135">
        <v>1019</v>
      </c>
      <c r="G28" s="135">
        <v>1320</v>
      </c>
      <c r="H28" s="135">
        <v>2234</v>
      </c>
      <c r="I28" s="135">
        <v>1280</v>
      </c>
      <c r="J28" s="136">
        <v>2033</v>
      </c>
      <c r="K28" s="137">
        <v>798</v>
      </c>
      <c r="L28" s="135">
        <v>1687</v>
      </c>
      <c r="M28" s="687">
        <f>AVERAGE($E28:$L28)</f>
        <v>1529.75</v>
      </c>
      <c r="N28" s="687">
        <f t="shared" ref="N28:P28" si="21">AVERAGE($E28:$L28)</f>
        <v>1529.75</v>
      </c>
      <c r="O28" s="687">
        <f t="shared" si="21"/>
        <v>1529.75</v>
      </c>
      <c r="P28" s="687">
        <f t="shared" si="21"/>
        <v>1529.75</v>
      </c>
      <c r="Q28" s="139">
        <f>SUM(E28:P28)</f>
        <v>18357</v>
      </c>
      <c r="R28" s="719"/>
      <c r="S28" s="69">
        <f>IFERROR(Q28/R27,"")</f>
        <v>1.1407531692766593</v>
      </c>
      <c r="U28" s="568">
        <f>U27/R27</f>
        <v>1.3022572458928809</v>
      </c>
      <c r="W28">
        <v>0</v>
      </c>
      <c r="X28">
        <v>0</v>
      </c>
      <c r="Y28">
        <v>0</v>
      </c>
      <c r="Z28">
        <v>546.43600000000004</v>
      </c>
      <c r="AA28">
        <v>3094.05</v>
      </c>
      <c r="AB28">
        <v>2292.355</v>
      </c>
      <c r="AC28">
        <v>2029.942</v>
      </c>
      <c r="AD28">
        <v>1687</v>
      </c>
      <c r="AE28">
        <v>934</v>
      </c>
      <c r="AF28">
        <v>873.12099999999998</v>
      </c>
      <c r="AG28">
        <v>1435</v>
      </c>
      <c r="AH28">
        <v>3200</v>
      </c>
    </row>
    <row r="29" spans="1:34">
      <c r="A29" s="743"/>
      <c r="B29" s="746"/>
      <c r="C29" s="748"/>
      <c r="D29" s="21" t="s">
        <v>17</v>
      </c>
      <c r="E29" s="11">
        <f>E28/E27</f>
        <v>1.867</v>
      </c>
      <c r="F29" s="4">
        <f t="shared" ref="F29:P29" si="22">F28/F27</f>
        <v>1.0189999999999999</v>
      </c>
      <c r="G29" s="4">
        <f t="shared" si="22"/>
        <v>1.32</v>
      </c>
      <c r="H29" s="4">
        <f t="shared" si="22"/>
        <v>3.1464788732394364</v>
      </c>
      <c r="I29" s="4">
        <f t="shared" si="22"/>
        <v>0.31761786600496278</v>
      </c>
      <c r="J29" s="6">
        <f t="shared" si="22"/>
        <v>0.67993311036789295</v>
      </c>
      <c r="K29" s="8">
        <f t="shared" si="22"/>
        <v>0.30227272727272725</v>
      </c>
      <c r="L29" s="4">
        <f t="shared" si="22"/>
        <v>0.76681818181818184</v>
      </c>
      <c r="M29" s="4">
        <f t="shared" si="22"/>
        <v>1.2538934426229509</v>
      </c>
      <c r="N29" s="4">
        <f t="shared" si="22"/>
        <v>1.3418859649122807</v>
      </c>
      <c r="O29" s="4">
        <f t="shared" si="22"/>
        <v>0.81804812834224594</v>
      </c>
      <c r="P29" s="16">
        <f t="shared" si="22"/>
        <v>0.3668465227817746</v>
      </c>
      <c r="Q29" s="26">
        <f t="shared" ref="Q29" si="23">Q28/Q27</f>
        <v>0.76583229036295364</v>
      </c>
      <c r="R29" s="541">
        <f>R27/$R$2</f>
        <v>0.53733137438226264</v>
      </c>
      <c r="S29"/>
      <c r="W29" t="e">
        <v>#DIV/0!</v>
      </c>
      <c r="X29" t="e">
        <v>#DIV/0!</v>
      </c>
      <c r="Y29" t="e">
        <v>#DIV/0!</v>
      </c>
      <c r="Z29">
        <v>0.28759789473684211</v>
      </c>
      <c r="AA29">
        <v>1.820029411764706</v>
      </c>
      <c r="AB29">
        <v>1.3484441176470587</v>
      </c>
      <c r="AC29">
        <v>1.0683905263157896</v>
      </c>
      <c r="AD29">
        <v>0.99235294117647055</v>
      </c>
      <c r="AE29">
        <v>0.49157894736842106</v>
      </c>
      <c r="AF29">
        <v>0.51360058823529409</v>
      </c>
      <c r="AG29">
        <v>0.75526315789473686</v>
      </c>
      <c r="AH29">
        <v>1.6</v>
      </c>
    </row>
    <row r="30" spans="1:34">
      <c r="A30" s="743"/>
      <c r="B30" s="746"/>
      <c r="C30" s="749"/>
      <c r="D30" s="22" t="s">
        <v>18</v>
      </c>
      <c r="E30" s="12">
        <f>SUM($E28:E28)/SUM($E27:E27)</f>
        <v>1.867</v>
      </c>
      <c r="F30" s="5">
        <f>SUM($E28:F28)/SUM($E27:F27)</f>
        <v>1.4430000000000001</v>
      </c>
      <c r="G30" s="5">
        <f>SUM($E28:G28)/SUM($E27:G27)</f>
        <v>1.4019999999999999</v>
      </c>
      <c r="H30" s="5">
        <f>SUM($E28:H28)/SUM($E27:H27)</f>
        <v>1.7358490566037736</v>
      </c>
      <c r="I30" s="5">
        <f>SUM($E28:I28)/SUM($E27:I27)</f>
        <v>0.99741602067183466</v>
      </c>
      <c r="J30" s="13">
        <f>SUM($E28:J28)/SUM($E27:J27)</f>
        <v>0.90894687791239515</v>
      </c>
      <c r="K30" s="9">
        <f>SUM($E28:K28)/SUM($E27:K27)</f>
        <v>0.78915482423335825</v>
      </c>
      <c r="L30" s="5">
        <f>SUM($E28:L28)/SUM($E27:L27)</f>
        <v>0.78599871547848421</v>
      </c>
      <c r="M30" s="5">
        <f>SUM($E28:M28)/SUM($E27:M27)</f>
        <v>0.8199970220369267</v>
      </c>
      <c r="N30" s="5">
        <f>SUM($E28:N28)/SUM($E27:N27)</f>
        <v>0.85317902955939762</v>
      </c>
      <c r="O30" s="5">
        <f>SUM($E28:O28)/SUM($E27:O27)</f>
        <v>0.84986111111111107</v>
      </c>
      <c r="P30" s="17">
        <f>SUM($E28:P28)/SUM($E27:P27)</f>
        <v>0.76583229036295364</v>
      </c>
      <c r="Q30" s="27" t="s">
        <v>22</v>
      </c>
      <c r="R30" s="59"/>
      <c r="S30"/>
      <c r="W30" t="e">
        <v>#DIV/0!</v>
      </c>
      <c r="X30" t="e">
        <v>#DIV/0!</v>
      </c>
      <c r="Y30" t="e">
        <v>#DIV/0!</v>
      </c>
      <c r="Z30">
        <v>0.28759789473684211</v>
      </c>
      <c r="AA30">
        <v>1.0112461111111113</v>
      </c>
      <c r="AB30">
        <v>1.119403962264151</v>
      </c>
      <c r="AC30">
        <v>1.1059420833333333</v>
      </c>
      <c r="AD30">
        <v>1.0842452808988763</v>
      </c>
      <c r="AE30">
        <v>0.97997990740740737</v>
      </c>
      <c r="AF30">
        <v>0.91655231999999986</v>
      </c>
      <c r="AG30">
        <v>0.89527111111111102</v>
      </c>
      <c r="AH30">
        <v>0.98121365853658526</v>
      </c>
    </row>
    <row r="31" spans="1:34">
      <c r="A31" s="743"/>
      <c r="B31" s="746"/>
      <c r="C31" s="750" t="s">
        <v>120</v>
      </c>
      <c r="D31" s="118" t="s">
        <v>13</v>
      </c>
      <c r="E31" s="112">
        <v>710</v>
      </c>
      <c r="F31" s="113">
        <v>710</v>
      </c>
      <c r="G31" s="113">
        <v>710</v>
      </c>
      <c r="H31" s="113">
        <f t="shared" ref="H31:P31" si="24">ROUND($U32*Z32,-1)</f>
        <v>500</v>
      </c>
      <c r="I31" s="113">
        <f t="shared" si="24"/>
        <v>3070</v>
      </c>
      <c r="J31" s="114">
        <f t="shared" si="24"/>
        <v>2240</v>
      </c>
      <c r="K31" s="115">
        <f t="shared" si="24"/>
        <v>2020</v>
      </c>
      <c r="L31" s="113">
        <f t="shared" si="24"/>
        <v>1690</v>
      </c>
      <c r="M31" s="113">
        <f t="shared" si="24"/>
        <v>780</v>
      </c>
      <c r="N31" s="113">
        <f t="shared" si="24"/>
        <v>710</v>
      </c>
      <c r="O31" s="113">
        <f t="shared" si="24"/>
        <v>1250</v>
      </c>
      <c r="P31" s="116">
        <f t="shared" si="24"/>
        <v>2410</v>
      </c>
      <c r="Q31" s="124">
        <f>SUM(E31:P31)</f>
        <v>16800</v>
      </c>
      <c r="R31" s="718">
        <v>10960</v>
      </c>
      <c r="S31" s="68">
        <f>IFERROR(Q31/R31,"")</f>
        <v>1.5328467153284671</v>
      </c>
      <c r="U31" s="567">
        <f>X3</f>
        <v>14666.8544865474</v>
      </c>
      <c r="W31">
        <v>0</v>
      </c>
      <c r="X31">
        <v>0</v>
      </c>
      <c r="Y31">
        <v>0</v>
      </c>
      <c r="Z31">
        <v>1550</v>
      </c>
      <c r="AA31">
        <v>1050</v>
      </c>
      <c r="AB31">
        <v>1050</v>
      </c>
      <c r="AC31">
        <v>1550</v>
      </c>
      <c r="AD31">
        <v>1050</v>
      </c>
      <c r="AE31">
        <v>1550</v>
      </c>
      <c r="AF31">
        <v>1050</v>
      </c>
      <c r="AG31">
        <v>1550</v>
      </c>
      <c r="AH31">
        <v>1260</v>
      </c>
    </row>
    <row r="32" spans="1:34">
      <c r="A32" s="743"/>
      <c r="B32" s="746"/>
      <c r="C32" s="751"/>
      <c r="D32" s="140" t="s">
        <v>14</v>
      </c>
      <c r="E32" s="146">
        <v>1390</v>
      </c>
      <c r="F32" s="141">
        <v>614</v>
      </c>
      <c r="G32" s="141">
        <v>956</v>
      </c>
      <c r="H32" s="141">
        <v>1627</v>
      </c>
      <c r="I32" s="141">
        <v>896</v>
      </c>
      <c r="J32" s="142">
        <v>1486</v>
      </c>
      <c r="K32" s="143">
        <v>547</v>
      </c>
      <c r="L32" s="141">
        <v>1266</v>
      </c>
      <c r="M32" s="687">
        <f>AVERAGE($E32:$L32)</f>
        <v>1097.75</v>
      </c>
      <c r="N32" s="687">
        <f t="shared" ref="N32:P32" si="25">AVERAGE($E32:$L32)</f>
        <v>1097.75</v>
      </c>
      <c r="O32" s="687">
        <f t="shared" si="25"/>
        <v>1097.75</v>
      </c>
      <c r="P32" s="687">
        <f t="shared" si="25"/>
        <v>1097.75</v>
      </c>
      <c r="Q32" s="145">
        <f>SUM(E32:P32)</f>
        <v>13173</v>
      </c>
      <c r="R32" s="724"/>
      <c r="S32" s="70">
        <f>IFERROR(Q32/R31,"")</f>
        <v>1.2019160583941606</v>
      </c>
      <c r="U32" s="568">
        <f>U31/R31</f>
        <v>1.3382166502324269</v>
      </c>
      <c r="W32">
        <v>0</v>
      </c>
      <c r="X32">
        <v>0</v>
      </c>
      <c r="Y32">
        <v>0</v>
      </c>
      <c r="Z32">
        <v>371</v>
      </c>
      <c r="AA32">
        <v>2293</v>
      </c>
      <c r="AB32">
        <v>1674</v>
      </c>
      <c r="AC32">
        <v>1510.9684</v>
      </c>
      <c r="AD32">
        <v>1262</v>
      </c>
      <c r="AE32">
        <v>584</v>
      </c>
      <c r="AF32">
        <v>529.03582000000006</v>
      </c>
      <c r="AG32">
        <v>936</v>
      </c>
      <c r="AH32">
        <v>1800</v>
      </c>
    </row>
    <row r="33" spans="1:34">
      <c r="A33" s="743"/>
      <c r="B33" s="746"/>
      <c r="C33" s="752" t="s">
        <v>16</v>
      </c>
      <c r="D33" s="118" t="s">
        <v>13</v>
      </c>
      <c r="E33" s="119">
        <f>E27-E31</f>
        <v>290</v>
      </c>
      <c r="F33" s="120">
        <f t="shared" ref="F33:P33" si="26">F27-F31</f>
        <v>290</v>
      </c>
      <c r="G33" s="120">
        <f t="shared" si="26"/>
        <v>290</v>
      </c>
      <c r="H33" s="120">
        <f t="shared" si="26"/>
        <v>210</v>
      </c>
      <c r="I33" s="120">
        <f t="shared" si="26"/>
        <v>960</v>
      </c>
      <c r="J33" s="121">
        <f t="shared" si="26"/>
        <v>750</v>
      </c>
      <c r="K33" s="122">
        <f t="shared" si="26"/>
        <v>620</v>
      </c>
      <c r="L33" s="120">
        <f t="shared" si="26"/>
        <v>510</v>
      </c>
      <c r="M33" s="120">
        <f t="shared" si="26"/>
        <v>440</v>
      </c>
      <c r="N33" s="120">
        <f t="shared" si="26"/>
        <v>430</v>
      </c>
      <c r="O33" s="120">
        <f t="shared" si="26"/>
        <v>620</v>
      </c>
      <c r="P33" s="123">
        <f t="shared" si="26"/>
        <v>1760</v>
      </c>
      <c r="Q33" s="124">
        <f>SUM(E33:P33)</f>
        <v>7170</v>
      </c>
      <c r="R33" s="718">
        <f>R27-R31</f>
        <v>5132</v>
      </c>
      <c r="S33" s="149">
        <f>IFERROR(Q33/R33,"")</f>
        <v>1.3971161340607949</v>
      </c>
      <c r="W33">
        <v>0</v>
      </c>
      <c r="X33">
        <v>0</v>
      </c>
      <c r="Y33">
        <v>0</v>
      </c>
      <c r="Z33">
        <v>350</v>
      </c>
      <c r="AA33">
        <v>650</v>
      </c>
      <c r="AB33">
        <v>650</v>
      </c>
      <c r="AC33">
        <v>350</v>
      </c>
      <c r="AD33">
        <v>650</v>
      </c>
      <c r="AE33">
        <v>350</v>
      </c>
      <c r="AF33">
        <v>650</v>
      </c>
      <c r="AG33">
        <v>350</v>
      </c>
      <c r="AH33">
        <v>740</v>
      </c>
    </row>
    <row r="34" spans="1:34" ht="18.5" thickBot="1">
      <c r="A34" s="743"/>
      <c r="B34" s="746"/>
      <c r="C34" s="753"/>
      <c r="D34" s="133" t="s">
        <v>14</v>
      </c>
      <c r="E34" s="134">
        <f>E28-E32</f>
        <v>477</v>
      </c>
      <c r="F34" s="135">
        <f t="shared" ref="F34:P34" si="27">F28-F32</f>
        <v>405</v>
      </c>
      <c r="G34" s="135">
        <f t="shared" si="27"/>
        <v>364</v>
      </c>
      <c r="H34" s="135">
        <f t="shared" si="27"/>
        <v>607</v>
      </c>
      <c r="I34" s="135">
        <f t="shared" si="27"/>
        <v>384</v>
      </c>
      <c r="J34" s="136">
        <f t="shared" si="27"/>
        <v>547</v>
      </c>
      <c r="K34" s="137">
        <f t="shared" si="27"/>
        <v>251</v>
      </c>
      <c r="L34" s="135">
        <f t="shared" si="27"/>
        <v>421</v>
      </c>
      <c r="M34" s="135">
        <f t="shared" si="27"/>
        <v>432</v>
      </c>
      <c r="N34" s="135">
        <f t="shared" si="27"/>
        <v>432</v>
      </c>
      <c r="O34" s="135">
        <f t="shared" si="27"/>
        <v>432</v>
      </c>
      <c r="P34" s="135">
        <f t="shared" si="27"/>
        <v>432</v>
      </c>
      <c r="Q34" s="139">
        <f>SUM(E34:P34)</f>
        <v>5184</v>
      </c>
      <c r="R34" s="719"/>
      <c r="S34" s="69">
        <f>IFERROR(Q34/R33,"")</f>
        <v>1.0101325019485581</v>
      </c>
      <c r="W34">
        <v>0</v>
      </c>
      <c r="X34">
        <v>0</v>
      </c>
      <c r="Y34">
        <v>0</v>
      </c>
      <c r="Z34">
        <v>175.43600000000004</v>
      </c>
      <c r="AA34">
        <v>801.05000000000018</v>
      </c>
      <c r="AB34">
        <v>618.35500000000002</v>
      </c>
      <c r="AC34">
        <v>518.97360000000003</v>
      </c>
      <c r="AD34">
        <v>425</v>
      </c>
      <c r="AE34">
        <v>350</v>
      </c>
      <c r="AF34">
        <v>344.08517999999992</v>
      </c>
      <c r="AG34">
        <v>499</v>
      </c>
      <c r="AH34">
        <v>1400</v>
      </c>
    </row>
    <row r="35" spans="1:34">
      <c r="A35" s="743"/>
      <c r="B35" s="746"/>
      <c r="C35" s="753"/>
      <c r="D35" s="21" t="s">
        <v>17</v>
      </c>
      <c r="E35" s="11">
        <f>E34/E33</f>
        <v>1.6448275862068966</v>
      </c>
      <c r="F35" s="4">
        <f t="shared" ref="F35:P35" si="28">F34/F33</f>
        <v>1.396551724137931</v>
      </c>
      <c r="G35" s="4">
        <f t="shared" si="28"/>
        <v>1.2551724137931035</v>
      </c>
      <c r="H35" s="4">
        <f t="shared" si="28"/>
        <v>2.8904761904761904</v>
      </c>
      <c r="I35" s="4">
        <f t="shared" si="28"/>
        <v>0.4</v>
      </c>
      <c r="J35" s="6">
        <f t="shared" si="28"/>
        <v>0.72933333333333328</v>
      </c>
      <c r="K35" s="8">
        <f t="shared" si="28"/>
        <v>0.40483870967741936</v>
      </c>
      <c r="L35" s="4">
        <f t="shared" si="28"/>
        <v>0.82549019607843133</v>
      </c>
      <c r="M35" s="4">
        <f t="shared" si="28"/>
        <v>0.98181818181818181</v>
      </c>
      <c r="N35" s="4">
        <f t="shared" si="28"/>
        <v>1.0046511627906978</v>
      </c>
      <c r="O35" s="4">
        <f t="shared" si="28"/>
        <v>0.6967741935483871</v>
      </c>
      <c r="P35" s="16">
        <f t="shared" si="28"/>
        <v>0.24545454545454545</v>
      </c>
      <c r="Q35" s="26">
        <f t="shared" ref="Q35" si="29">Q34/Q33</f>
        <v>0.72301255230125527</v>
      </c>
      <c r="R35" s="541">
        <f>R31/$R$3</f>
        <v>0.51462647321218946</v>
      </c>
      <c r="W35" t="e">
        <v>#DIV/0!</v>
      </c>
      <c r="X35" t="e">
        <v>#DIV/0!</v>
      </c>
      <c r="Y35" t="e">
        <v>#DIV/0!</v>
      </c>
      <c r="Z35">
        <v>0.50124571428571441</v>
      </c>
      <c r="AA35">
        <v>1.2323846153846156</v>
      </c>
      <c r="AB35">
        <v>0.95131538461538467</v>
      </c>
      <c r="AC35">
        <v>1.4827817142857145</v>
      </c>
      <c r="AD35">
        <v>0.65384615384615385</v>
      </c>
      <c r="AE35">
        <v>1</v>
      </c>
      <c r="AF35">
        <v>0.52936181538461524</v>
      </c>
      <c r="AG35">
        <v>1.4257142857142857</v>
      </c>
      <c r="AH35">
        <v>1.8918918918918919</v>
      </c>
    </row>
    <row r="36" spans="1:34" ht="18.5" thickBot="1">
      <c r="A36" s="744"/>
      <c r="B36" s="747"/>
      <c r="C36" s="754"/>
      <c r="D36" s="23" t="s">
        <v>18</v>
      </c>
      <c r="E36" s="14">
        <f>SUM($E34:E34)/SUM($E33:E33)</f>
        <v>1.6448275862068966</v>
      </c>
      <c r="F36" s="7">
        <f>SUM($E34:F34)/SUM($E33:F33)</f>
        <v>1.5206896551724138</v>
      </c>
      <c r="G36" s="7">
        <f>SUM($E34:G34)/SUM($E33:G33)</f>
        <v>1.4321839080459771</v>
      </c>
      <c r="H36" s="7">
        <f>SUM($E34:H34)/SUM($E33:H33)</f>
        <v>1.7157407407407408</v>
      </c>
      <c r="I36" s="7">
        <f>SUM($E34:I34)/SUM($E33:I33)</f>
        <v>1.0965686274509805</v>
      </c>
      <c r="J36" s="15">
        <f>SUM($E34:J34)/SUM($E33:J33)</f>
        <v>0.99784946236559136</v>
      </c>
      <c r="K36" s="10">
        <f>SUM($E34:K34)/SUM($E33:K33)</f>
        <v>0.89002932551319647</v>
      </c>
      <c r="L36" s="7">
        <f>SUM($E34:L34)/SUM($E33:L33)</f>
        <v>0.88163265306122451</v>
      </c>
      <c r="M36" s="7">
        <f>SUM($E34:M34)/SUM($E33:M33)</f>
        <v>0.8917431192660551</v>
      </c>
      <c r="N36" s="7">
        <f>SUM($E34:N34)/SUM($E33:N33)</f>
        <v>0.90187891440501045</v>
      </c>
      <c r="O36" s="7">
        <f>SUM($E34:O34)/SUM($E33:O33)</f>
        <v>0.87837338262476894</v>
      </c>
      <c r="P36" s="18">
        <f>SUM($E34:P34)/SUM($E33:P33)</f>
        <v>0.72301255230125527</v>
      </c>
      <c r="Q36" s="28" t="s">
        <v>22</v>
      </c>
      <c r="R36" s="59"/>
      <c r="S36"/>
      <c r="W36" t="e">
        <v>#DIV/0!</v>
      </c>
      <c r="X36" t="e">
        <v>#DIV/0!</v>
      </c>
      <c r="Y36" t="e">
        <v>#DIV/0!</v>
      </c>
      <c r="Z36">
        <v>0.50124571428571441</v>
      </c>
      <c r="AA36">
        <v>0.97648600000000019</v>
      </c>
      <c r="AB36">
        <v>0.96657030303030322</v>
      </c>
      <c r="AC36">
        <v>1.0569073000000002</v>
      </c>
      <c r="AD36">
        <v>0.9580432452830191</v>
      </c>
      <c r="AE36">
        <v>0.96293820000000019</v>
      </c>
      <c r="AF36">
        <v>0.88572596712328788</v>
      </c>
      <c r="AG36">
        <v>0.93297494500000011</v>
      </c>
      <c r="AH36">
        <v>1.0826792784810129</v>
      </c>
    </row>
    <row r="37" spans="1:34">
      <c r="A37" s="19"/>
      <c r="B37" s="764" t="s">
        <v>21</v>
      </c>
      <c r="C37" s="767" t="s">
        <v>15</v>
      </c>
      <c r="D37" s="125" t="s">
        <v>13</v>
      </c>
      <c r="E37" s="126">
        <f>SUM(E7,E17,E27)</f>
        <v>2170</v>
      </c>
      <c r="F37" s="127">
        <f t="shared" ref="F37:Q38" si="30">SUM(F7,F17,F27)</f>
        <v>3100</v>
      </c>
      <c r="G37" s="128">
        <f t="shared" si="30"/>
        <v>2470</v>
      </c>
      <c r="H37" s="127">
        <f t="shared" si="30"/>
        <v>1750</v>
      </c>
      <c r="I37" s="127">
        <f t="shared" si="30"/>
        <v>5660</v>
      </c>
      <c r="J37" s="129">
        <f t="shared" si="30"/>
        <v>3680</v>
      </c>
      <c r="K37" s="126">
        <f t="shared" si="30"/>
        <v>3680</v>
      </c>
      <c r="L37" s="127">
        <f t="shared" si="30"/>
        <v>4370</v>
      </c>
      <c r="M37" s="128">
        <f t="shared" si="30"/>
        <v>1930</v>
      </c>
      <c r="N37" s="127">
        <f t="shared" si="30"/>
        <v>3040</v>
      </c>
      <c r="O37" s="127">
        <f t="shared" si="30"/>
        <v>3990</v>
      </c>
      <c r="P37" s="129">
        <f t="shared" si="30"/>
        <v>6190</v>
      </c>
      <c r="Q37" s="130">
        <f t="shared" si="30"/>
        <v>42030</v>
      </c>
      <c r="R37" s="718">
        <f>SUM(R7,R17,R27)</f>
        <v>29948</v>
      </c>
      <c r="S37" s="68">
        <f>IFERROR(Q37/R37,"")</f>
        <v>1.4034326165353279</v>
      </c>
      <c r="T37" s="154">
        <f>Q37-R37</f>
        <v>12082</v>
      </c>
      <c r="W37">
        <v>899</v>
      </c>
      <c r="X37">
        <v>760</v>
      </c>
      <c r="Y37">
        <v>1005</v>
      </c>
      <c r="Z37">
        <v>5260</v>
      </c>
      <c r="AA37">
        <v>4185</v>
      </c>
      <c r="AB37">
        <v>3890</v>
      </c>
      <c r="AC37">
        <v>2710</v>
      </c>
      <c r="AD37">
        <v>2761</v>
      </c>
      <c r="AE37">
        <v>4755</v>
      </c>
      <c r="AF37">
        <v>2850</v>
      </c>
      <c r="AG37">
        <v>3370</v>
      </c>
      <c r="AH37">
        <v>4115</v>
      </c>
    </row>
    <row r="38" spans="1:34" ht="18.5" thickBot="1">
      <c r="A38" s="19"/>
      <c r="B38" s="765"/>
      <c r="C38" s="748"/>
      <c r="D38" s="147" t="s">
        <v>14</v>
      </c>
      <c r="E38" s="134">
        <f>SUM(E8,E18,E28)</f>
        <v>5248</v>
      </c>
      <c r="F38" s="135">
        <f t="shared" si="30"/>
        <v>3080</v>
      </c>
      <c r="G38" s="138">
        <f t="shared" si="30"/>
        <v>2325</v>
      </c>
      <c r="H38" s="135">
        <f t="shared" si="30"/>
        <v>4169</v>
      </c>
      <c r="I38" s="135">
        <f t="shared" si="30"/>
        <v>4068</v>
      </c>
      <c r="J38" s="136">
        <f t="shared" si="30"/>
        <v>3895</v>
      </c>
      <c r="K38" s="134">
        <f t="shared" si="30"/>
        <v>2786</v>
      </c>
      <c r="L38" s="135">
        <f t="shared" si="30"/>
        <v>3839</v>
      </c>
      <c r="M38" s="138">
        <f t="shared" si="30"/>
        <v>3676.25</v>
      </c>
      <c r="N38" s="135">
        <f t="shared" si="30"/>
        <v>3676.25</v>
      </c>
      <c r="O38" s="135">
        <f t="shared" si="30"/>
        <v>3676.25</v>
      </c>
      <c r="P38" s="136">
        <f t="shared" si="30"/>
        <v>3676.25</v>
      </c>
      <c r="Q38" s="148">
        <f t="shared" si="30"/>
        <v>44115</v>
      </c>
      <c r="R38" s="719"/>
      <c r="S38" s="69">
        <f>IFERROR(Q38/R37,"")</f>
        <v>1.4730532923734474</v>
      </c>
      <c r="W38">
        <v>898.87099999999998</v>
      </c>
      <c r="X38">
        <v>1608.952</v>
      </c>
      <c r="Y38">
        <v>1128.03</v>
      </c>
      <c r="Z38">
        <v>1349.0770000000002</v>
      </c>
      <c r="AA38">
        <v>4344.9470000000001</v>
      </c>
      <c r="AB38">
        <v>2824.5920000000001</v>
      </c>
      <c r="AC38">
        <v>2823.8580000000002</v>
      </c>
      <c r="AD38">
        <v>3351</v>
      </c>
      <c r="AE38">
        <v>1478</v>
      </c>
      <c r="AF38">
        <v>2329.0549999999998</v>
      </c>
      <c r="AG38">
        <v>3061</v>
      </c>
      <c r="AH38">
        <v>4750</v>
      </c>
    </row>
    <row r="39" spans="1:34">
      <c r="A39" s="19"/>
      <c r="B39" s="765"/>
      <c r="C39" s="748"/>
      <c r="D39" s="24" t="s">
        <v>17</v>
      </c>
      <c r="E39" s="11">
        <f>E38/E37</f>
        <v>2.4184331797235021</v>
      </c>
      <c r="F39" s="4">
        <f t="shared" ref="F39:Q39" si="31">F38/F37</f>
        <v>0.99354838709677418</v>
      </c>
      <c r="G39" s="16">
        <f t="shared" si="31"/>
        <v>0.9412955465587044</v>
      </c>
      <c r="H39" s="4">
        <f t="shared" si="31"/>
        <v>2.3822857142857141</v>
      </c>
      <c r="I39" s="4">
        <f t="shared" si="31"/>
        <v>0.71872791519434631</v>
      </c>
      <c r="J39" s="6">
        <f t="shared" si="31"/>
        <v>1.0584239130434783</v>
      </c>
      <c r="K39" s="11">
        <f t="shared" si="31"/>
        <v>0.75706521739130439</v>
      </c>
      <c r="L39" s="4">
        <f t="shared" si="31"/>
        <v>0.87848970251716252</v>
      </c>
      <c r="M39" s="16">
        <f t="shared" si="31"/>
        <v>1.9047927461139897</v>
      </c>
      <c r="N39" s="4">
        <f t="shared" si="31"/>
        <v>1.2092927631578947</v>
      </c>
      <c r="O39" s="4">
        <f t="shared" si="31"/>
        <v>0.92136591478696739</v>
      </c>
      <c r="P39" s="6">
        <f t="shared" si="31"/>
        <v>0.59390145395799676</v>
      </c>
      <c r="Q39" s="26">
        <f t="shared" si="31"/>
        <v>1.0496074232690935</v>
      </c>
      <c r="W39">
        <v>0.99985650723025576</v>
      </c>
      <c r="X39">
        <v>2.1170421052631578</v>
      </c>
      <c r="Y39">
        <v>1.1224179104477612</v>
      </c>
      <c r="Z39">
        <v>0.2564785171102662</v>
      </c>
      <c r="AA39">
        <v>1.0382191158900838</v>
      </c>
      <c r="AB39">
        <v>0.72611619537275063</v>
      </c>
      <c r="AC39">
        <v>1.0420140221402214</v>
      </c>
      <c r="AD39">
        <v>1.2136906917783412</v>
      </c>
      <c r="AE39">
        <v>0.31083070452155626</v>
      </c>
      <c r="AF39">
        <v>0.81721228070175433</v>
      </c>
      <c r="AG39">
        <v>0.90830860534124624</v>
      </c>
      <c r="AH39">
        <v>1.1543134872417984</v>
      </c>
    </row>
    <row r="40" spans="1:34">
      <c r="A40" s="19"/>
      <c r="B40" s="765"/>
      <c r="C40" s="749"/>
      <c r="D40" s="25" t="s">
        <v>18</v>
      </c>
      <c r="E40" s="12">
        <f>SUM($E38:E38)/SUM($E37:E37)</f>
        <v>2.4184331797235021</v>
      </c>
      <c r="F40" s="5">
        <f>SUM($E38:F38)/SUM($E37:F37)</f>
        <v>1.5802656546489564</v>
      </c>
      <c r="G40" s="17">
        <f>SUM($E38:G38)/SUM($E37:G37)</f>
        <v>1.3763565891472869</v>
      </c>
      <c r="H40" s="5">
        <f>SUM($E38:H38)/SUM($E37:H37)</f>
        <v>1.5618545837723921</v>
      </c>
      <c r="I40" s="5">
        <f>SUM($E38:I38)/SUM($E37:I37)</f>
        <v>1.2468646864686468</v>
      </c>
      <c r="J40" s="13">
        <f>SUM($E38:J38)/SUM($E37:J37)</f>
        <v>1.2100371747211895</v>
      </c>
      <c r="K40" s="12">
        <f>SUM($E38:K38)/SUM($E37:K37)</f>
        <v>1.1359840071079521</v>
      </c>
      <c r="L40" s="5">
        <f>SUM($E38:L38)/SUM($E37:L37)</f>
        <v>1.0941220238095237</v>
      </c>
      <c r="M40" s="17">
        <f>SUM($E38:M38)/SUM($E37:M37)</f>
        <v>1.1484293648038875</v>
      </c>
      <c r="N40" s="5">
        <f>SUM($E38:N38)/SUM($E37:N37)</f>
        <v>1.1542386185243327</v>
      </c>
      <c r="O40" s="5">
        <f>SUM($E38:O38)/SUM($E37:O37)</f>
        <v>1.1283133370535714</v>
      </c>
      <c r="P40" s="13">
        <f>SUM($E38:P38)/SUM($E37:P37)</f>
        <v>1.0496074232690935</v>
      </c>
      <c r="Q40" s="27" t="s">
        <v>22</v>
      </c>
      <c r="R40" s="59"/>
      <c r="S40"/>
      <c r="W40">
        <v>0.99985650723025576</v>
      </c>
      <c r="X40">
        <v>1.5116473779385171</v>
      </c>
      <c r="Y40">
        <v>1.3648096846846847</v>
      </c>
      <c r="Z40">
        <v>0.62909262998485616</v>
      </c>
      <c r="AA40">
        <v>0.77049112230572303</v>
      </c>
      <c r="AB40">
        <v>0.75970179386211645</v>
      </c>
      <c r="AC40">
        <v>0.80059474049922508</v>
      </c>
      <c r="AD40">
        <v>0.85371807172799263</v>
      </c>
      <c r="AE40">
        <v>0.75528415633937085</v>
      </c>
      <c r="AF40">
        <v>0.76135449699054181</v>
      </c>
      <c r="AG40">
        <v>0.77661833872707664</v>
      </c>
      <c r="AH40">
        <v>0.81912970459518608</v>
      </c>
    </row>
    <row r="41" spans="1:34">
      <c r="A41" s="19"/>
      <c r="B41" s="765"/>
      <c r="C41" s="752" t="s">
        <v>16</v>
      </c>
      <c r="D41" s="131" t="s">
        <v>13</v>
      </c>
      <c r="E41" s="112">
        <f>SUM(E13,E23,E33)</f>
        <v>530</v>
      </c>
      <c r="F41" s="113">
        <f t="shared" ref="F41:Q42" si="32">SUM(F13,F23,F33)</f>
        <v>860</v>
      </c>
      <c r="G41" s="116">
        <f t="shared" si="32"/>
        <v>550</v>
      </c>
      <c r="H41" s="113">
        <f t="shared" si="32"/>
        <v>420</v>
      </c>
      <c r="I41" s="113">
        <f t="shared" si="32"/>
        <v>1340</v>
      </c>
      <c r="J41" s="114">
        <f t="shared" si="32"/>
        <v>950</v>
      </c>
      <c r="K41" s="112">
        <f t="shared" si="32"/>
        <v>810</v>
      </c>
      <c r="L41" s="113">
        <f t="shared" si="32"/>
        <v>950</v>
      </c>
      <c r="M41" s="116">
        <f t="shared" si="32"/>
        <v>600</v>
      </c>
      <c r="N41" s="113">
        <f t="shared" si="32"/>
        <v>900</v>
      </c>
      <c r="O41" s="113">
        <f t="shared" si="32"/>
        <v>1110</v>
      </c>
      <c r="P41" s="114">
        <f t="shared" si="32"/>
        <v>2360</v>
      </c>
      <c r="Q41" s="132">
        <f t="shared" si="32"/>
        <v>11380</v>
      </c>
      <c r="R41" s="718">
        <f>SUM(R13,R23,R33)</f>
        <v>8651</v>
      </c>
      <c r="S41" s="68">
        <f>IFERROR(Q41/R41,"")</f>
        <v>1.3154548607097445</v>
      </c>
      <c r="W41">
        <v>209</v>
      </c>
      <c r="X41">
        <v>185.40999999999994</v>
      </c>
      <c r="Y41">
        <v>242.08999999999992</v>
      </c>
      <c r="Z41">
        <v>1303.71</v>
      </c>
      <c r="AA41">
        <v>1444.3999999999999</v>
      </c>
      <c r="AB41">
        <v>1198.6199999999999</v>
      </c>
      <c r="AC41">
        <v>710.4</v>
      </c>
      <c r="AD41">
        <v>914.92</v>
      </c>
      <c r="AE41">
        <v>1070.3499999999999</v>
      </c>
      <c r="AF41">
        <v>939.72</v>
      </c>
      <c r="AG41">
        <v>720.04</v>
      </c>
      <c r="AH41">
        <v>1291.73</v>
      </c>
    </row>
    <row r="42" spans="1:34" ht="18.5" thickBot="1">
      <c r="A42" s="19"/>
      <c r="B42" s="765"/>
      <c r="C42" s="753"/>
      <c r="D42" s="147" t="s">
        <v>14</v>
      </c>
      <c r="E42" s="134">
        <f>SUM(E14,E24,E34)</f>
        <v>1299</v>
      </c>
      <c r="F42" s="135">
        <f t="shared" si="32"/>
        <v>903</v>
      </c>
      <c r="G42" s="138">
        <f t="shared" si="32"/>
        <v>606</v>
      </c>
      <c r="H42" s="135">
        <f t="shared" si="32"/>
        <v>1018</v>
      </c>
      <c r="I42" s="135">
        <f t="shared" si="32"/>
        <v>968</v>
      </c>
      <c r="J42" s="136">
        <f t="shared" si="32"/>
        <v>881</v>
      </c>
      <c r="K42" s="134">
        <f t="shared" si="32"/>
        <v>710</v>
      </c>
      <c r="L42" s="135">
        <f t="shared" si="32"/>
        <v>900</v>
      </c>
      <c r="M42" s="138">
        <f t="shared" si="32"/>
        <v>910.625</v>
      </c>
      <c r="N42" s="135">
        <f t="shared" si="32"/>
        <v>910.625</v>
      </c>
      <c r="O42" s="135">
        <f t="shared" si="32"/>
        <v>910.625</v>
      </c>
      <c r="P42" s="136">
        <f t="shared" si="32"/>
        <v>910.625</v>
      </c>
      <c r="Q42" s="148">
        <f t="shared" si="32"/>
        <v>10927.5</v>
      </c>
      <c r="R42" s="719"/>
      <c r="S42" s="69">
        <f>IFERROR(Q42/R41,"")</f>
        <v>1.2631487689284475</v>
      </c>
      <c r="W42">
        <v>208.48131999999993</v>
      </c>
      <c r="X42">
        <v>463.84100000000001</v>
      </c>
      <c r="Y42">
        <v>222.02999999999997</v>
      </c>
      <c r="Z42">
        <v>358.07700000000006</v>
      </c>
      <c r="AA42">
        <v>1118.9470000000001</v>
      </c>
      <c r="AB42">
        <v>781.59199999999998</v>
      </c>
      <c r="AC42">
        <v>684.22072999999989</v>
      </c>
      <c r="AD42">
        <v>795</v>
      </c>
      <c r="AE42">
        <v>484</v>
      </c>
      <c r="AF42">
        <v>738.40476999999987</v>
      </c>
      <c r="AG42">
        <v>909</v>
      </c>
      <c r="AH42">
        <v>1887</v>
      </c>
    </row>
    <row r="43" spans="1:34">
      <c r="A43" s="19"/>
      <c r="B43" s="765"/>
      <c r="C43" s="753"/>
      <c r="D43" s="24" t="s">
        <v>17</v>
      </c>
      <c r="E43" s="11">
        <f>E42/E41</f>
        <v>2.4509433962264149</v>
      </c>
      <c r="F43" s="4">
        <f t="shared" ref="F43:Q43" si="33">F42/F41</f>
        <v>1.05</v>
      </c>
      <c r="G43" s="16">
        <f t="shared" si="33"/>
        <v>1.1018181818181818</v>
      </c>
      <c r="H43" s="4">
        <f t="shared" si="33"/>
        <v>2.4238095238095236</v>
      </c>
      <c r="I43" s="4">
        <f t="shared" si="33"/>
        <v>0.72238805970149256</v>
      </c>
      <c r="J43" s="6">
        <f t="shared" si="33"/>
        <v>0.92736842105263162</v>
      </c>
      <c r="K43" s="11">
        <f t="shared" si="33"/>
        <v>0.87654320987654322</v>
      </c>
      <c r="L43" s="4">
        <f t="shared" si="33"/>
        <v>0.94736842105263153</v>
      </c>
      <c r="M43" s="16">
        <f t="shared" si="33"/>
        <v>1.5177083333333334</v>
      </c>
      <c r="N43" s="4">
        <f t="shared" si="33"/>
        <v>1.0118055555555556</v>
      </c>
      <c r="O43" s="4">
        <f t="shared" si="33"/>
        <v>0.82038288288288286</v>
      </c>
      <c r="P43" s="6">
        <f t="shared" si="33"/>
        <v>0.38585805084745761</v>
      </c>
      <c r="Q43" s="26">
        <f t="shared" si="33"/>
        <v>0.96023725834797891</v>
      </c>
      <c r="W43">
        <v>0.99751827751196132</v>
      </c>
      <c r="X43">
        <v>2.5017043309422369</v>
      </c>
      <c r="Y43">
        <v>0.91713825436821039</v>
      </c>
      <c r="Z43">
        <v>0.27466000874427599</v>
      </c>
      <c r="AA43">
        <v>0.77467945167543628</v>
      </c>
      <c r="AB43">
        <v>0.65207655470457693</v>
      </c>
      <c r="AC43">
        <v>0.96314855011261247</v>
      </c>
      <c r="AD43">
        <v>0.86892843090106242</v>
      </c>
      <c r="AE43">
        <v>0.45218853646003648</v>
      </c>
      <c r="AF43">
        <v>0.78577104882305349</v>
      </c>
      <c r="AG43">
        <v>1.2624298650074997</v>
      </c>
      <c r="AH43">
        <v>1.460831597934553</v>
      </c>
    </row>
    <row r="44" spans="1:34" ht="18.5" thickBot="1">
      <c r="A44" s="19"/>
      <c r="B44" s="766"/>
      <c r="C44" s="754"/>
      <c r="D44" s="30" t="s">
        <v>18</v>
      </c>
      <c r="E44" s="14">
        <f>SUM($E42:E42)/SUM($E41:E41)</f>
        <v>2.4509433962264149</v>
      </c>
      <c r="F44" s="7">
        <f>SUM($E42:F42)/SUM($E41:F41)</f>
        <v>1.5841726618705037</v>
      </c>
      <c r="G44" s="18">
        <f>SUM($E42:G42)/SUM($E41:G41)</f>
        <v>1.4474226804123711</v>
      </c>
      <c r="H44" s="7">
        <f>SUM($E42:H42)/SUM($E41:H41)</f>
        <v>1.6211864406779661</v>
      </c>
      <c r="I44" s="7">
        <f>SUM($E42:I42)/SUM($E41:I41)</f>
        <v>1.2956756756756758</v>
      </c>
      <c r="J44" s="15">
        <f>SUM($E42:J42)/SUM($E41:J41)</f>
        <v>1.2204301075268817</v>
      </c>
      <c r="K44" s="14">
        <f>SUM($E42:K42)/SUM($E41:K41)</f>
        <v>1.1694139194139195</v>
      </c>
      <c r="L44" s="7">
        <f>SUM($E42:L42)/SUM($E41:L41)</f>
        <v>1.1365054602184088</v>
      </c>
      <c r="M44" s="18">
        <f>SUM($E42:M42)/SUM($E41:M41)</f>
        <v>1.1691333808844508</v>
      </c>
      <c r="N44" s="7">
        <f>SUM($E42:N42)/SUM($E41:N41)</f>
        <v>1.1512326169405815</v>
      </c>
      <c r="O44" s="7">
        <f>SUM($E42:O42)/SUM($E41:O41)</f>
        <v>1.1105182926829269</v>
      </c>
      <c r="P44" s="15">
        <f>SUM($E42:P42)/SUM($E41:P41)</f>
        <v>0.96023725834797891</v>
      </c>
      <c r="Q44" s="28" t="s">
        <v>22</v>
      </c>
      <c r="W44">
        <v>0.99751827751196132</v>
      </c>
      <c r="X44">
        <v>1.7046279759640983</v>
      </c>
      <c r="Y44">
        <v>1.4051096936370779</v>
      </c>
      <c r="Z44">
        <v>0.64551224867411261</v>
      </c>
      <c r="AA44">
        <v>0.70063502737390737</v>
      </c>
      <c r="AB44">
        <v>0.6879358705541726</v>
      </c>
      <c r="AC44">
        <v>0.72486914461343177</v>
      </c>
      <c r="AD44">
        <v>0.74609837240579546</v>
      </c>
      <c r="AE44">
        <v>0.70287942546263871</v>
      </c>
      <c r="AF44">
        <v>0.71235728382623864</v>
      </c>
      <c r="AG44">
        <v>0.75666753405991516</v>
      </c>
      <c r="AH44">
        <v>0.84557810797046862</v>
      </c>
    </row>
    <row r="45" spans="1:34" ht="23" thickBot="1">
      <c r="B45" s="31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29"/>
    </row>
    <row r="46" spans="1:34" ht="18.5" thickBot="1">
      <c r="A46" s="768" t="s">
        <v>34</v>
      </c>
      <c r="B46" s="769"/>
      <c r="C46" s="737" t="s">
        <v>526</v>
      </c>
      <c r="D46" s="738"/>
      <c r="E46" s="763" t="s">
        <v>19</v>
      </c>
      <c r="F46" s="757"/>
      <c r="G46" s="757"/>
      <c r="H46" s="757"/>
      <c r="I46" s="757"/>
      <c r="J46" s="758"/>
      <c r="K46" s="756" t="s">
        <v>20</v>
      </c>
      <c r="L46" s="757"/>
      <c r="M46" s="757"/>
      <c r="N46" s="757"/>
      <c r="O46" s="757"/>
      <c r="P46" s="758"/>
      <c r="Q46" s="29"/>
    </row>
    <row r="47" spans="1:34" ht="18.5" thickBot="1">
      <c r="A47" s="770"/>
      <c r="B47" s="771"/>
      <c r="C47" s="739"/>
      <c r="D47" s="740"/>
      <c r="E47" s="33" t="s">
        <v>0</v>
      </c>
      <c r="F47" s="34" t="s">
        <v>1</v>
      </c>
      <c r="G47" s="34" t="s">
        <v>2</v>
      </c>
      <c r="H47" s="34" t="s">
        <v>3</v>
      </c>
      <c r="I47" s="34" t="s">
        <v>4</v>
      </c>
      <c r="J47" s="35" t="s">
        <v>5</v>
      </c>
      <c r="K47" s="36" t="s">
        <v>6</v>
      </c>
      <c r="L47" s="34" t="s">
        <v>7</v>
      </c>
      <c r="M47" s="34" t="s">
        <v>8</v>
      </c>
      <c r="N47" s="34" t="s">
        <v>9</v>
      </c>
      <c r="O47" s="34" t="s">
        <v>10</v>
      </c>
      <c r="P47" s="35" t="s">
        <v>11</v>
      </c>
      <c r="Q47" s="29"/>
    </row>
    <row r="48" spans="1:34" ht="39" customHeight="1">
      <c r="A48" s="759" t="s">
        <v>38</v>
      </c>
      <c r="B48" s="760"/>
      <c r="C48" s="71" t="s">
        <v>30</v>
      </c>
      <c r="D48" s="72" t="s">
        <v>23</v>
      </c>
      <c r="E48" s="73"/>
      <c r="F48" s="74"/>
      <c r="G48" s="74"/>
      <c r="H48" s="75"/>
      <c r="I48" s="75"/>
      <c r="J48" s="76"/>
      <c r="K48" s="77"/>
      <c r="L48" s="78"/>
      <c r="M48" s="79"/>
      <c r="N48" s="74"/>
      <c r="O48" s="74"/>
      <c r="P48" s="80"/>
    </row>
    <row r="49" spans="1:16" ht="39" customHeight="1">
      <c r="A49" s="759"/>
      <c r="B49" s="760"/>
      <c r="C49" s="722" t="str">
        <f>A7</f>
        <v>アパレル</v>
      </c>
      <c r="D49" s="81" t="s">
        <v>37</v>
      </c>
      <c r="E49" s="82"/>
      <c r="F49" s="83"/>
      <c r="G49" s="83"/>
      <c r="H49" s="83"/>
      <c r="I49" s="83"/>
      <c r="J49" s="84"/>
      <c r="K49" s="82"/>
      <c r="L49" s="83"/>
      <c r="M49" s="83"/>
      <c r="N49" s="83"/>
      <c r="O49" s="83"/>
      <c r="P49" s="84"/>
    </row>
    <row r="50" spans="1:16" ht="39" customHeight="1">
      <c r="A50" s="759"/>
      <c r="B50" s="760"/>
      <c r="C50" s="723"/>
      <c r="D50" s="85" t="s">
        <v>35</v>
      </c>
      <c r="E50" s="337"/>
      <c r="F50" s="87"/>
      <c r="G50" s="87"/>
      <c r="H50" s="87"/>
      <c r="I50" s="338"/>
      <c r="J50" s="88"/>
      <c r="K50" s="520"/>
      <c r="L50" s="338"/>
      <c r="M50" s="87"/>
      <c r="N50" s="506"/>
      <c r="O50" s="87"/>
      <c r="P50" s="88"/>
    </row>
    <row r="51" spans="1:16" ht="39" customHeight="1" thickBot="1">
      <c r="A51" s="759"/>
      <c r="B51" s="760"/>
      <c r="C51" s="151" t="str">
        <f>B7</f>
        <v>リバーレース</v>
      </c>
      <c r="D51" s="89" t="s">
        <v>36</v>
      </c>
      <c r="E51" s="90"/>
      <c r="F51" s="91"/>
      <c r="G51" s="91"/>
      <c r="H51" s="91"/>
      <c r="I51" s="91"/>
      <c r="J51" s="92"/>
      <c r="K51" s="90"/>
      <c r="L51" s="91"/>
      <c r="M51" s="91"/>
      <c r="N51" s="91"/>
      <c r="O51" s="91"/>
      <c r="P51" s="92"/>
    </row>
    <row r="52" spans="1:16" ht="39" customHeight="1">
      <c r="A52" s="759"/>
      <c r="B52" s="760"/>
      <c r="C52" s="71" t="s">
        <v>31</v>
      </c>
      <c r="D52" s="72" t="s">
        <v>23</v>
      </c>
      <c r="E52" s="93"/>
      <c r="F52" s="74"/>
      <c r="G52" s="78"/>
      <c r="H52" s="94"/>
      <c r="I52" s="74"/>
      <c r="J52" s="80"/>
      <c r="K52" s="93"/>
      <c r="L52" s="78"/>
      <c r="M52" s="78"/>
      <c r="N52" s="74"/>
      <c r="O52" s="74"/>
      <c r="P52" s="80"/>
    </row>
    <row r="53" spans="1:16" ht="39" customHeight="1">
      <c r="A53" s="759"/>
      <c r="B53" s="760"/>
      <c r="C53" s="722" t="str">
        <f>A17</f>
        <v>アパレル
(付属商社含む)</v>
      </c>
      <c r="D53" s="81" t="s">
        <v>37</v>
      </c>
      <c r="E53" s="82"/>
      <c r="F53" s="83"/>
      <c r="G53" s="83"/>
      <c r="H53" s="83"/>
      <c r="I53" s="83"/>
      <c r="J53" s="84"/>
      <c r="K53" s="82"/>
      <c r="L53" s="83"/>
      <c r="M53" s="83"/>
      <c r="N53" s="83"/>
      <c r="O53" s="83"/>
      <c r="P53" s="84"/>
    </row>
    <row r="54" spans="1:16" ht="39" customHeight="1">
      <c r="A54" s="759"/>
      <c r="B54" s="760"/>
      <c r="C54" s="723"/>
      <c r="D54" s="85" t="s">
        <v>35</v>
      </c>
      <c r="E54" s="337"/>
      <c r="F54" s="338"/>
      <c r="G54" s="504"/>
      <c r="H54" s="87"/>
      <c r="I54" s="338"/>
      <c r="J54" s="88"/>
      <c r="K54" s="521"/>
      <c r="L54" s="87"/>
      <c r="M54" s="87"/>
      <c r="N54" s="505"/>
      <c r="O54" s="87"/>
      <c r="P54" s="88"/>
    </row>
    <row r="55" spans="1:16" ht="39" customHeight="1" thickBot="1">
      <c r="A55" s="759"/>
      <c r="B55" s="760"/>
      <c r="C55" s="151" t="str">
        <f>B17</f>
        <v>リボン・テープ等</v>
      </c>
      <c r="D55" s="89" t="s">
        <v>36</v>
      </c>
      <c r="E55" s="339"/>
      <c r="F55" s="91"/>
      <c r="G55" s="91"/>
      <c r="H55" s="91"/>
      <c r="I55" s="91"/>
      <c r="J55" s="92"/>
      <c r="K55" s="90"/>
      <c r="L55" s="91"/>
      <c r="M55" s="91"/>
      <c r="N55" s="91"/>
      <c r="O55" s="91"/>
      <c r="P55" s="92"/>
    </row>
    <row r="56" spans="1:16" ht="39" customHeight="1">
      <c r="A56" s="759"/>
      <c r="B56" s="760"/>
      <c r="C56" s="71" t="s">
        <v>32</v>
      </c>
      <c r="D56" s="72" t="s">
        <v>23</v>
      </c>
      <c r="E56" s="73"/>
      <c r="F56" s="74"/>
      <c r="G56" s="75"/>
      <c r="H56" s="74"/>
      <c r="I56" s="74"/>
      <c r="J56" s="80"/>
      <c r="K56" s="73"/>
      <c r="L56" s="94"/>
      <c r="M56" s="74"/>
      <c r="N56" s="74"/>
      <c r="O56" s="74"/>
      <c r="P56" s="80"/>
    </row>
    <row r="57" spans="1:16" ht="39" customHeight="1">
      <c r="A57" s="759"/>
      <c r="B57" s="760"/>
      <c r="C57" s="722" t="str">
        <f>A27</f>
        <v>パフ
インテリア
在庫処分
その他</v>
      </c>
      <c r="D57" s="81" t="s">
        <v>37</v>
      </c>
      <c r="E57" s="82"/>
      <c r="F57" s="83"/>
      <c r="G57" s="83"/>
      <c r="H57" s="83"/>
      <c r="I57" s="83"/>
      <c r="J57" s="83"/>
      <c r="K57" s="82"/>
      <c r="L57" s="83"/>
      <c r="M57" s="83"/>
      <c r="N57" s="83"/>
      <c r="O57" s="83"/>
      <c r="P57" s="84"/>
    </row>
    <row r="58" spans="1:16" ht="39" customHeight="1">
      <c r="A58" s="759"/>
      <c r="B58" s="760"/>
      <c r="C58" s="723"/>
      <c r="D58" s="85" t="s">
        <v>35</v>
      </c>
      <c r="E58" s="337"/>
      <c r="F58" s="87"/>
      <c r="G58" s="505"/>
      <c r="H58" s="87"/>
      <c r="I58" s="338"/>
      <c r="J58" s="512"/>
      <c r="K58" s="522"/>
      <c r="L58" s="505"/>
      <c r="M58" s="338"/>
      <c r="N58" s="338"/>
      <c r="O58" s="87"/>
      <c r="P58" s="88"/>
    </row>
    <row r="59" spans="1:16" ht="39" customHeight="1" thickBot="1">
      <c r="A59" s="761"/>
      <c r="B59" s="762"/>
      <c r="C59" s="151" t="str">
        <f>B27</f>
        <v>リバーレース
リボン・テープ等</v>
      </c>
      <c r="D59" s="89" t="s">
        <v>36</v>
      </c>
      <c r="E59" s="90"/>
      <c r="F59" s="91"/>
      <c r="G59" s="91"/>
      <c r="H59" s="91"/>
      <c r="I59" s="91"/>
      <c r="J59" s="513"/>
      <c r="K59" s="90"/>
      <c r="L59" s="524"/>
      <c r="M59" s="91"/>
      <c r="N59" s="524"/>
      <c r="O59" s="91"/>
      <c r="P59" s="92"/>
    </row>
  </sheetData>
  <mergeCells count="45">
    <mergeCell ref="K46:P46"/>
    <mergeCell ref="A48:B59"/>
    <mergeCell ref="E46:J46"/>
    <mergeCell ref="B37:B44"/>
    <mergeCell ref="C37:C40"/>
    <mergeCell ref="C41:C44"/>
    <mergeCell ref="A46:B47"/>
    <mergeCell ref="C46:D47"/>
    <mergeCell ref="A17:A26"/>
    <mergeCell ref="B17:B26"/>
    <mergeCell ref="C17:C20"/>
    <mergeCell ref="C21:C22"/>
    <mergeCell ref="C23:C26"/>
    <mergeCell ref="A27:A36"/>
    <mergeCell ref="B27:B36"/>
    <mergeCell ref="C27:C30"/>
    <mergeCell ref="C31:C32"/>
    <mergeCell ref="C33:C36"/>
    <mergeCell ref="Q5:Q6"/>
    <mergeCell ref="A7:A16"/>
    <mergeCell ref="B7:B16"/>
    <mergeCell ref="C7:C10"/>
    <mergeCell ref="C11:C12"/>
    <mergeCell ref="C13:C16"/>
    <mergeCell ref="A1:A3"/>
    <mergeCell ref="B1:B3"/>
    <mergeCell ref="C1:E1"/>
    <mergeCell ref="C5:D6"/>
    <mergeCell ref="E5:J5"/>
    <mergeCell ref="R7:R8"/>
    <mergeCell ref="A5:B5"/>
    <mergeCell ref="C57:C58"/>
    <mergeCell ref="C53:C54"/>
    <mergeCell ref="C49:C50"/>
    <mergeCell ref="R23:R24"/>
    <mergeCell ref="R21:R22"/>
    <mergeCell ref="R17:R18"/>
    <mergeCell ref="R13:R14"/>
    <mergeCell ref="R11:R12"/>
    <mergeCell ref="R41:R42"/>
    <mergeCell ref="R37:R38"/>
    <mergeCell ref="R33:R34"/>
    <mergeCell ref="R31:R32"/>
    <mergeCell ref="R27:R28"/>
    <mergeCell ref="K5:P5"/>
  </mergeCells>
  <phoneticPr fontId="2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FCDDF-968D-4B40-A4AC-2472C929A2B7}">
  <sheetPr codeName="Sheet5"/>
  <dimension ref="A1:AH59"/>
  <sheetViews>
    <sheetView zoomScale="60" zoomScaleNormal="60" workbookViewId="0">
      <pane xSplit="4" ySplit="6" topLeftCell="H29" activePane="bottomRight" state="frozen"/>
      <selection activeCell="D4" sqref="D4"/>
      <selection pane="topRight" activeCell="D4" sqref="D4"/>
      <selection pane="bottomLeft" activeCell="D4" sqref="D4"/>
      <selection pane="bottomRight" activeCell="M37" sqref="M37"/>
    </sheetView>
  </sheetViews>
  <sheetFormatPr defaultRowHeight="18"/>
  <cols>
    <col min="1" max="2" width="16.75" style="1" customWidth="1"/>
    <col min="3" max="3" width="12.25" style="1" customWidth="1"/>
    <col min="4" max="4" width="12.25" style="20" customWidth="1"/>
    <col min="5" max="16" width="18.75" style="2" customWidth="1"/>
    <col min="17" max="17" width="12.5" style="1" customWidth="1"/>
    <col min="18" max="18" width="20.25" style="2" customWidth="1"/>
    <col min="19" max="19" width="20.25" style="65" customWidth="1"/>
  </cols>
  <sheetData>
    <row r="1" spans="1:34" ht="24.75" customHeight="1" thickBot="1">
      <c r="A1" s="728" t="s">
        <v>12</v>
      </c>
      <c r="B1" s="731" t="s">
        <v>50</v>
      </c>
      <c r="C1" s="734" t="s">
        <v>46</v>
      </c>
      <c r="D1" s="735"/>
      <c r="E1" s="736"/>
    </row>
    <row r="2" spans="1:34" ht="18.75" customHeight="1">
      <c r="A2" s="729"/>
      <c r="B2" s="732"/>
      <c r="C2" s="40" t="s">
        <v>25</v>
      </c>
      <c r="D2" s="41">
        <v>140</v>
      </c>
      <c r="E2" s="42" t="s">
        <v>44</v>
      </c>
      <c r="R2" s="2">
        <f>SUM(R7,R17,R27)</f>
        <v>90502.599999999991</v>
      </c>
      <c r="U2">
        <v>100000</v>
      </c>
      <c r="V2">
        <f>U2*R9</f>
        <v>21149.005663925676</v>
      </c>
      <c r="W2">
        <f>U2*R19</f>
        <v>61666.515658113683</v>
      </c>
      <c r="X2">
        <f>U2*R29</f>
        <v>17184.478677960637</v>
      </c>
    </row>
    <row r="3" spans="1:34" ht="19.5" customHeight="1" thickBot="1">
      <c r="A3" s="730"/>
      <c r="B3" s="733"/>
      <c r="C3" s="37" t="s">
        <v>26</v>
      </c>
      <c r="D3" s="38">
        <v>145</v>
      </c>
      <c r="E3" s="39" t="s">
        <v>45</v>
      </c>
      <c r="Q3" s="3"/>
      <c r="R3" s="2">
        <f>SUM(R11,R21,R31)</f>
        <v>71624</v>
      </c>
      <c r="U3">
        <v>78000</v>
      </c>
      <c r="V3">
        <f>U3*R15</f>
        <v>18847.676756394507</v>
      </c>
      <c r="W3">
        <f>U3*R25</f>
        <v>48535.462973305039</v>
      </c>
      <c r="X3">
        <f>U3*R35</f>
        <v>10616.860270300458</v>
      </c>
    </row>
    <row r="4" spans="1:34" ht="18.5" thickBot="1">
      <c r="H4" s="336"/>
      <c r="R4" s="2">
        <f>R2-R3</f>
        <v>18878.599999999991</v>
      </c>
      <c r="S4" s="65">
        <f>R4/R2</f>
        <v>0.20859732206588533</v>
      </c>
      <c r="U4">
        <f>U2-U3</f>
        <v>22000</v>
      </c>
      <c r="V4">
        <f>U4/U2</f>
        <v>0.22</v>
      </c>
    </row>
    <row r="5" spans="1:34" ht="19.5" customHeight="1" thickBot="1">
      <c r="A5" s="720" t="s">
        <v>33</v>
      </c>
      <c r="B5" s="721"/>
      <c r="C5" s="737" t="s">
        <v>526</v>
      </c>
      <c r="D5" s="738"/>
      <c r="E5" s="777" t="s">
        <v>19</v>
      </c>
      <c r="F5" s="775"/>
      <c r="G5" s="775"/>
      <c r="H5" s="775"/>
      <c r="I5" s="775"/>
      <c r="J5" s="778"/>
      <c r="K5" s="774" t="s">
        <v>20</v>
      </c>
      <c r="L5" s="775"/>
      <c r="M5" s="775"/>
      <c r="N5" s="775"/>
      <c r="O5" s="775"/>
      <c r="P5" s="776"/>
      <c r="Q5" s="741" t="s">
        <v>21</v>
      </c>
    </row>
    <row r="6" spans="1:34" ht="19.5" customHeight="1" thickBot="1">
      <c r="A6" s="58" t="s">
        <v>99</v>
      </c>
      <c r="B6" s="150" t="s">
        <v>121</v>
      </c>
      <c r="C6" s="739"/>
      <c r="D6" s="740"/>
      <c r="E6" s="561">
        <v>45809</v>
      </c>
      <c r="F6" s="562">
        <v>45839</v>
      </c>
      <c r="G6" s="562">
        <v>45870</v>
      </c>
      <c r="H6" s="562">
        <v>45901</v>
      </c>
      <c r="I6" s="562">
        <v>45931</v>
      </c>
      <c r="J6" s="565">
        <v>45962</v>
      </c>
      <c r="K6" s="561">
        <v>45992</v>
      </c>
      <c r="L6" s="562">
        <v>46023</v>
      </c>
      <c r="M6" s="562">
        <v>46054</v>
      </c>
      <c r="N6" s="562">
        <v>46082</v>
      </c>
      <c r="O6" s="562">
        <v>46113</v>
      </c>
      <c r="P6" s="563">
        <v>46143</v>
      </c>
      <c r="Q6" s="742"/>
      <c r="R6" s="153" t="s">
        <v>525</v>
      </c>
      <c r="S6" s="67" t="s">
        <v>119</v>
      </c>
      <c r="W6">
        <v>45444</v>
      </c>
      <c r="X6">
        <v>45474</v>
      </c>
      <c r="Y6">
        <v>45505</v>
      </c>
      <c r="Z6">
        <v>45536</v>
      </c>
      <c r="AA6">
        <v>45566</v>
      </c>
      <c r="AB6">
        <v>45597</v>
      </c>
      <c r="AC6">
        <v>45627</v>
      </c>
      <c r="AD6">
        <v>45658</v>
      </c>
      <c r="AE6">
        <v>45689</v>
      </c>
      <c r="AF6">
        <v>45717</v>
      </c>
      <c r="AG6">
        <v>45748</v>
      </c>
      <c r="AH6">
        <v>45778</v>
      </c>
    </row>
    <row r="7" spans="1:34">
      <c r="A7" s="743" t="s">
        <v>62</v>
      </c>
      <c r="B7" s="745" t="s">
        <v>85</v>
      </c>
      <c r="C7" s="748" t="s">
        <v>15</v>
      </c>
      <c r="D7" s="111" t="s">
        <v>13</v>
      </c>
      <c r="E7" s="112">
        <f>ROUND($U8*W8,-1)</f>
        <v>1230</v>
      </c>
      <c r="F7" s="113">
        <f t="shared" ref="F7:P7" si="0">ROUND($U8*X8,-1)</f>
        <v>1470</v>
      </c>
      <c r="G7" s="113">
        <f t="shared" si="0"/>
        <v>870</v>
      </c>
      <c r="H7" s="113">
        <f t="shared" si="0"/>
        <v>1010</v>
      </c>
      <c r="I7" s="113">
        <f t="shared" si="0"/>
        <v>2050</v>
      </c>
      <c r="J7" s="114">
        <f t="shared" si="0"/>
        <v>1550</v>
      </c>
      <c r="K7" s="115">
        <f t="shared" si="0"/>
        <v>0</v>
      </c>
      <c r="L7" s="113">
        <f t="shared" si="0"/>
        <v>3120</v>
      </c>
      <c r="M7" s="113">
        <f t="shared" si="0"/>
        <v>1280</v>
      </c>
      <c r="N7" s="113">
        <f t="shared" si="0"/>
        <v>4650</v>
      </c>
      <c r="O7" s="113">
        <f t="shared" si="0"/>
        <v>2010</v>
      </c>
      <c r="P7" s="116">
        <f t="shared" si="0"/>
        <v>1910</v>
      </c>
      <c r="Q7" s="117">
        <f>SUM(E7:P7)</f>
        <v>21150</v>
      </c>
      <c r="R7" s="718">
        <f>SUM(W8:AH8)</f>
        <v>19140.399999999998</v>
      </c>
      <c r="S7" s="68">
        <f>IFERROR(Q7/R7,"")</f>
        <v>1.1049925811372805</v>
      </c>
      <c r="U7" s="567">
        <f>V2</f>
        <v>21149.005663925676</v>
      </c>
      <c r="W7">
        <v>2020</v>
      </c>
      <c r="X7">
        <v>2020</v>
      </c>
      <c r="Y7">
        <v>2020</v>
      </c>
      <c r="Z7">
        <v>2020</v>
      </c>
      <c r="AA7">
        <v>2020</v>
      </c>
      <c r="AB7">
        <v>2020</v>
      </c>
      <c r="AC7">
        <v>2020</v>
      </c>
      <c r="AD7">
        <v>2020</v>
      </c>
      <c r="AE7">
        <v>2020</v>
      </c>
      <c r="AF7">
        <v>2020</v>
      </c>
      <c r="AG7">
        <v>2020</v>
      </c>
      <c r="AH7">
        <v>2020</v>
      </c>
    </row>
    <row r="8" spans="1:34" ht="18.5" thickBot="1">
      <c r="A8" s="743"/>
      <c r="B8" s="746"/>
      <c r="C8" s="748"/>
      <c r="D8" s="133" t="s">
        <v>14</v>
      </c>
      <c r="E8" s="514">
        <v>1417</v>
      </c>
      <c r="F8" s="135">
        <v>1414.4</v>
      </c>
      <c r="G8" s="137">
        <v>1142</v>
      </c>
      <c r="H8" s="135">
        <v>2210</v>
      </c>
      <c r="I8" s="135">
        <v>3287</v>
      </c>
      <c r="J8" s="138">
        <v>1061</v>
      </c>
      <c r="K8" s="134">
        <v>420</v>
      </c>
      <c r="L8" s="135">
        <v>1603</v>
      </c>
      <c r="M8" s="687">
        <f>AVERAGE($E8:$L8)</f>
        <v>1569.3</v>
      </c>
      <c r="N8" s="687">
        <f t="shared" ref="N8:P8" si="1">AVERAGE($E8:$L8)</f>
        <v>1569.3</v>
      </c>
      <c r="O8" s="687">
        <f t="shared" si="1"/>
        <v>1569.3</v>
      </c>
      <c r="P8" s="687">
        <f t="shared" si="1"/>
        <v>1569.3</v>
      </c>
      <c r="Q8" s="139">
        <f>SUM(E8:P8)</f>
        <v>18831.599999999999</v>
      </c>
      <c r="R8" s="719"/>
      <c r="S8" s="69">
        <f>IFERROR(Q8/R7,"")</f>
        <v>0.98386658586027465</v>
      </c>
      <c r="U8" s="568">
        <f>U7/R7</f>
        <v>1.1049406315398675</v>
      </c>
      <c r="W8">
        <v>1113.5999999999999</v>
      </c>
      <c r="X8">
        <v>1331</v>
      </c>
      <c r="Y8">
        <v>790.8</v>
      </c>
      <c r="Z8">
        <v>913.2</v>
      </c>
      <c r="AA8">
        <v>1852</v>
      </c>
      <c r="AB8">
        <v>1403.2</v>
      </c>
      <c r="AC8">
        <v>0</v>
      </c>
      <c r="AD8">
        <v>2820.4</v>
      </c>
      <c r="AE8">
        <v>1154.8</v>
      </c>
      <c r="AF8">
        <v>4211.6000000000004</v>
      </c>
      <c r="AG8">
        <v>1820.8</v>
      </c>
      <c r="AH8">
        <v>1729</v>
      </c>
    </row>
    <row r="9" spans="1:34">
      <c r="A9" s="743"/>
      <c r="B9" s="746"/>
      <c r="C9" s="748"/>
      <c r="D9" s="21" t="s">
        <v>17</v>
      </c>
      <c r="E9" s="11">
        <f>E8/E7</f>
        <v>1.1520325203252033</v>
      </c>
      <c r="F9" s="4">
        <f t="shared" ref="F9:P9" si="2">F8/F7</f>
        <v>0.96217687074829938</v>
      </c>
      <c r="G9" s="4">
        <f t="shared" si="2"/>
        <v>1.3126436781609196</v>
      </c>
      <c r="H9" s="4">
        <f t="shared" si="2"/>
        <v>2.1881188118811883</v>
      </c>
      <c r="I9" s="4">
        <f t="shared" si="2"/>
        <v>1.6034146341463416</v>
      </c>
      <c r="J9" s="16">
        <f t="shared" si="2"/>
        <v>0.68451612903225811</v>
      </c>
      <c r="K9" s="11" t="e">
        <f t="shared" si="2"/>
        <v>#DIV/0!</v>
      </c>
      <c r="L9" s="4">
        <f t="shared" si="2"/>
        <v>0.51378205128205123</v>
      </c>
      <c r="M9" s="4">
        <f t="shared" si="2"/>
        <v>1.2260156250000001</v>
      </c>
      <c r="N9" s="4">
        <f t="shared" si="2"/>
        <v>0.33748387096774191</v>
      </c>
      <c r="O9" s="4">
        <f t="shared" si="2"/>
        <v>0.78074626865671637</v>
      </c>
      <c r="P9" s="6">
        <f t="shared" si="2"/>
        <v>0.82162303664921466</v>
      </c>
      <c r="Q9" s="26">
        <f>Q8/Q7</f>
        <v>0.89038297872340422</v>
      </c>
      <c r="R9" s="541">
        <f>R7/$R$2</f>
        <v>0.21149005663925677</v>
      </c>
      <c r="W9">
        <v>0.55128712871287122</v>
      </c>
      <c r="X9">
        <v>0.65891089108910894</v>
      </c>
      <c r="Y9">
        <v>0.39148514851485144</v>
      </c>
      <c r="Z9">
        <v>0.45207920792079209</v>
      </c>
      <c r="AA9">
        <v>0.91683168316831687</v>
      </c>
      <c r="AB9">
        <v>0.69465346534653472</v>
      </c>
      <c r="AC9">
        <v>0</v>
      </c>
      <c r="AD9">
        <v>1.3962376237623764</v>
      </c>
      <c r="AE9">
        <v>0.57168316831683164</v>
      </c>
      <c r="AF9">
        <v>2.084950495049505</v>
      </c>
      <c r="AG9">
        <v>0.90138613861386141</v>
      </c>
      <c r="AH9">
        <v>0.99009900990099009</v>
      </c>
    </row>
    <row r="10" spans="1:34">
      <c r="A10" s="743"/>
      <c r="B10" s="746"/>
      <c r="C10" s="749"/>
      <c r="D10" s="22" t="s">
        <v>18</v>
      </c>
      <c r="E10" s="12">
        <f>SUM($E8:E8)/SUM($E7:E7)</f>
        <v>1.1520325203252033</v>
      </c>
      <c r="F10" s="5">
        <f>SUM($E8:F8)/SUM($E7:F7)</f>
        <v>1.0486666666666666</v>
      </c>
      <c r="G10" s="5">
        <f>SUM($E8:G8)/SUM($E7:G7)</f>
        <v>1.112997198879552</v>
      </c>
      <c r="H10" s="5">
        <f>SUM($E8:H8)/SUM($E7:H7)</f>
        <v>1.3500873362445414</v>
      </c>
      <c r="I10" s="5">
        <f>SUM($E8:I8)/SUM($E7:I7)</f>
        <v>1.4284162895927601</v>
      </c>
      <c r="J10" s="17">
        <f>SUM($E8:J8)/SUM($E7:J7)</f>
        <v>1.2874572127139363</v>
      </c>
      <c r="K10" s="12">
        <f>SUM($E8:K8)/SUM($E7:K7)</f>
        <v>1.33880195599022</v>
      </c>
      <c r="L10" s="5">
        <f>SUM($E8:L8)/SUM($E7:L7)</f>
        <v>1.1110088495575221</v>
      </c>
      <c r="M10" s="5">
        <f>SUM($E8:M8)/SUM($E7:M7)</f>
        <v>1.1227106518282988</v>
      </c>
      <c r="N10" s="5">
        <f>SUM($E8:N8)/SUM($E7:N7)</f>
        <v>0.91079512478235625</v>
      </c>
      <c r="O10" s="5">
        <f>SUM($E8:O8)/SUM($E7:O7)</f>
        <v>0.89720893970893967</v>
      </c>
      <c r="P10" s="13">
        <f>SUM($E8:P8)/SUM($E7:P7)</f>
        <v>0.89038297872340422</v>
      </c>
      <c r="Q10" s="27" t="s">
        <v>22</v>
      </c>
      <c r="R10" s="59"/>
      <c r="S10"/>
      <c r="W10">
        <v>0.55128712871287122</v>
      </c>
      <c r="X10">
        <v>0.60509900990099008</v>
      </c>
      <c r="Y10">
        <v>0.53389438943894385</v>
      </c>
      <c r="Z10">
        <v>0.5134405940594059</v>
      </c>
      <c r="AA10">
        <v>0.59411881188118809</v>
      </c>
      <c r="AB10">
        <v>0.61087458745874579</v>
      </c>
      <c r="AC10">
        <v>0.52360678925035353</v>
      </c>
      <c r="AD10">
        <v>0.63268564356435641</v>
      </c>
      <c r="AE10">
        <v>0.62590759075907576</v>
      </c>
      <c r="AF10">
        <v>0.77181188118811872</v>
      </c>
      <c r="AG10">
        <v>0.78359135913591349</v>
      </c>
      <c r="AH10">
        <v>0.80080033003300322</v>
      </c>
    </row>
    <row r="11" spans="1:34">
      <c r="A11" s="743"/>
      <c r="B11" s="746"/>
      <c r="C11" s="750" t="s">
        <v>120</v>
      </c>
      <c r="D11" s="118" t="s">
        <v>13</v>
      </c>
      <c r="E11" s="112">
        <f>ROUND($U12*W12,-1)</f>
        <v>1120</v>
      </c>
      <c r="F11" s="113">
        <f t="shared" ref="F11:P11" si="3">ROUND($U12*X12,-1)</f>
        <v>1330</v>
      </c>
      <c r="G11" s="113">
        <f t="shared" si="3"/>
        <v>770</v>
      </c>
      <c r="H11" s="113">
        <f t="shared" si="3"/>
        <v>900</v>
      </c>
      <c r="I11" s="113">
        <f t="shared" si="3"/>
        <v>1840</v>
      </c>
      <c r="J11" s="114">
        <f t="shared" si="3"/>
        <v>1400</v>
      </c>
      <c r="K11" s="115">
        <f t="shared" si="3"/>
        <v>0</v>
      </c>
      <c r="L11" s="113">
        <f t="shared" si="3"/>
        <v>2800</v>
      </c>
      <c r="M11" s="113">
        <f t="shared" si="3"/>
        <v>1130</v>
      </c>
      <c r="N11" s="113">
        <f t="shared" si="3"/>
        <v>4060</v>
      </c>
      <c r="O11" s="113">
        <f t="shared" si="3"/>
        <v>1810</v>
      </c>
      <c r="P11" s="116">
        <f t="shared" si="3"/>
        <v>1690</v>
      </c>
      <c r="Q11" s="124">
        <f>SUM(E11:P11)</f>
        <v>18850</v>
      </c>
      <c r="R11" s="718">
        <f>SUM(W12:AH12)</f>
        <v>17307</v>
      </c>
      <c r="S11" s="68">
        <f>IFERROR(Q11/R11,"")</f>
        <v>1.089154677298203</v>
      </c>
      <c r="U11" s="567">
        <f>V3</f>
        <v>18847.676756394507</v>
      </c>
      <c r="W11">
        <v>1717</v>
      </c>
      <c r="X11">
        <v>1717</v>
      </c>
      <c r="Y11">
        <v>1717</v>
      </c>
      <c r="Z11">
        <v>1717</v>
      </c>
      <c r="AA11">
        <v>1717</v>
      </c>
      <c r="AB11">
        <v>1717</v>
      </c>
      <c r="AC11">
        <v>1717</v>
      </c>
      <c r="AD11">
        <v>1717</v>
      </c>
      <c r="AE11">
        <v>1717</v>
      </c>
      <c r="AF11">
        <v>1717</v>
      </c>
      <c r="AG11">
        <v>1717</v>
      </c>
      <c r="AH11">
        <v>1717</v>
      </c>
    </row>
    <row r="12" spans="1:34">
      <c r="A12" s="743"/>
      <c r="B12" s="746"/>
      <c r="C12" s="751"/>
      <c r="D12" s="140" t="s">
        <v>14</v>
      </c>
      <c r="E12" s="515">
        <v>1345</v>
      </c>
      <c r="F12" s="141">
        <v>1320.6369999999999</v>
      </c>
      <c r="G12" s="141">
        <v>1068</v>
      </c>
      <c r="H12" s="143">
        <v>2037</v>
      </c>
      <c r="I12" s="143">
        <v>3023</v>
      </c>
      <c r="J12" s="516">
        <v>1006</v>
      </c>
      <c r="K12" s="146">
        <v>391</v>
      </c>
      <c r="L12" s="143">
        <v>1475</v>
      </c>
      <c r="M12" s="687">
        <f>AVERAGE($E12:$L12)</f>
        <v>1458.2046249999999</v>
      </c>
      <c r="N12" s="687">
        <f t="shared" ref="N12:P12" si="4">AVERAGE($E12:$L12)</f>
        <v>1458.2046249999999</v>
      </c>
      <c r="O12" s="687">
        <f t="shared" si="4"/>
        <v>1458.2046249999999</v>
      </c>
      <c r="P12" s="687">
        <f t="shared" si="4"/>
        <v>1458.2046249999999</v>
      </c>
      <c r="Q12" s="145">
        <f>SUM(E12:P12)</f>
        <v>17498.4555</v>
      </c>
      <c r="R12" s="724"/>
      <c r="S12" s="70">
        <f>IFERROR(Q12/R11,"")</f>
        <v>1.0110623158259664</v>
      </c>
      <c r="U12" s="568">
        <f>U11/R11</f>
        <v>1.0890204400759522</v>
      </c>
      <c r="W12">
        <v>1026</v>
      </c>
      <c r="X12">
        <v>1219</v>
      </c>
      <c r="Y12">
        <v>705</v>
      </c>
      <c r="Z12">
        <v>830</v>
      </c>
      <c r="AA12">
        <v>1691</v>
      </c>
      <c r="AB12">
        <v>1287</v>
      </c>
      <c r="AC12">
        <v>0</v>
      </c>
      <c r="AD12">
        <v>2569</v>
      </c>
      <c r="AE12">
        <v>1039</v>
      </c>
      <c r="AF12">
        <v>3727</v>
      </c>
      <c r="AG12">
        <v>1666</v>
      </c>
      <c r="AH12">
        <v>1548</v>
      </c>
    </row>
    <row r="13" spans="1:34">
      <c r="A13" s="743"/>
      <c r="B13" s="746"/>
      <c r="C13" s="752" t="s">
        <v>16</v>
      </c>
      <c r="D13" s="118" t="s">
        <v>13</v>
      </c>
      <c r="E13" s="119">
        <f>E7-E11</f>
        <v>110</v>
      </c>
      <c r="F13" s="120">
        <f t="shared" ref="E13:P14" si="5">F7-F11</f>
        <v>140</v>
      </c>
      <c r="G13" s="120">
        <f t="shared" si="5"/>
        <v>100</v>
      </c>
      <c r="H13" s="120">
        <f t="shared" si="5"/>
        <v>110</v>
      </c>
      <c r="I13" s="120">
        <f t="shared" si="5"/>
        <v>210</v>
      </c>
      <c r="J13" s="123">
        <f t="shared" si="5"/>
        <v>150</v>
      </c>
      <c r="K13" s="119">
        <f t="shared" si="5"/>
        <v>0</v>
      </c>
      <c r="L13" s="120">
        <f t="shared" si="5"/>
        <v>320</v>
      </c>
      <c r="M13" s="120">
        <f t="shared" si="5"/>
        <v>150</v>
      </c>
      <c r="N13" s="120">
        <f t="shared" si="5"/>
        <v>590</v>
      </c>
      <c r="O13" s="120">
        <f t="shared" si="5"/>
        <v>200</v>
      </c>
      <c r="P13" s="121">
        <f t="shared" si="5"/>
        <v>220</v>
      </c>
      <c r="Q13" s="124">
        <f>SUM(E13:P13)</f>
        <v>2300</v>
      </c>
      <c r="R13" s="718">
        <f>SUM(W14:AH14)</f>
        <v>1833.2200000000005</v>
      </c>
      <c r="S13" s="149">
        <f>IFERROR(Q13/R13,"")</f>
        <v>1.2546230130589888</v>
      </c>
      <c r="W13">
        <v>303</v>
      </c>
      <c r="X13">
        <v>303</v>
      </c>
      <c r="Y13">
        <v>303</v>
      </c>
      <c r="Z13">
        <v>303</v>
      </c>
      <c r="AA13">
        <v>303</v>
      </c>
      <c r="AB13">
        <v>303</v>
      </c>
      <c r="AC13">
        <v>303</v>
      </c>
      <c r="AD13">
        <v>303</v>
      </c>
      <c r="AE13">
        <v>303</v>
      </c>
      <c r="AF13">
        <v>303</v>
      </c>
      <c r="AG13">
        <v>303</v>
      </c>
      <c r="AH13">
        <v>303</v>
      </c>
    </row>
    <row r="14" spans="1:34" ht="18.5" thickBot="1">
      <c r="A14" s="743"/>
      <c r="B14" s="746"/>
      <c r="C14" s="753"/>
      <c r="D14" s="133" t="s">
        <v>14</v>
      </c>
      <c r="E14" s="135">
        <f t="shared" si="5"/>
        <v>72</v>
      </c>
      <c r="F14" s="135">
        <f t="shared" si="5"/>
        <v>93.763000000000147</v>
      </c>
      <c r="G14" s="135">
        <f t="shared" si="5"/>
        <v>74</v>
      </c>
      <c r="H14" s="137">
        <f t="shared" si="5"/>
        <v>173</v>
      </c>
      <c r="I14" s="135">
        <f t="shared" si="5"/>
        <v>264</v>
      </c>
      <c r="J14" s="138">
        <f t="shared" si="5"/>
        <v>55</v>
      </c>
      <c r="K14" s="134">
        <f t="shared" si="5"/>
        <v>29</v>
      </c>
      <c r="L14" s="135">
        <f t="shared" si="5"/>
        <v>128</v>
      </c>
      <c r="M14" s="135">
        <f t="shared" si="5"/>
        <v>111.0953750000001</v>
      </c>
      <c r="N14" s="135">
        <f t="shared" si="5"/>
        <v>111.0953750000001</v>
      </c>
      <c r="O14" s="135">
        <f t="shared" si="5"/>
        <v>111.0953750000001</v>
      </c>
      <c r="P14" s="135">
        <f t="shared" si="5"/>
        <v>111.0953750000001</v>
      </c>
      <c r="Q14" s="139">
        <f>SUM(E14:P14)</f>
        <v>1333.1445000000006</v>
      </c>
      <c r="R14" s="719"/>
      <c r="S14" s="69">
        <f>IFERROR(Q14/R13,"")</f>
        <v>0.72721468236218245</v>
      </c>
      <c r="W14">
        <v>87.600000000000009</v>
      </c>
      <c r="X14">
        <v>112</v>
      </c>
      <c r="Y14">
        <v>86.4</v>
      </c>
      <c r="Z14">
        <v>82.72</v>
      </c>
      <c r="AA14">
        <v>160.4</v>
      </c>
      <c r="AB14">
        <v>116.5</v>
      </c>
      <c r="AC14">
        <v>0</v>
      </c>
      <c r="AD14">
        <v>251.40000000000009</v>
      </c>
      <c r="AE14">
        <v>115.79999999999995</v>
      </c>
      <c r="AF14">
        <v>484.60000000000036</v>
      </c>
      <c r="AG14">
        <v>154.79999999999995</v>
      </c>
      <c r="AH14">
        <v>181</v>
      </c>
    </row>
    <row r="15" spans="1:34">
      <c r="A15" s="743"/>
      <c r="B15" s="746"/>
      <c r="C15" s="753"/>
      <c r="D15" s="21" t="s">
        <v>17</v>
      </c>
      <c r="E15" s="11">
        <f>E14/E13</f>
        <v>0.65454545454545454</v>
      </c>
      <c r="F15" s="4">
        <f t="shared" ref="F15:P15" si="6">F14/F13</f>
        <v>0.66973571428571532</v>
      </c>
      <c r="G15" s="4">
        <f t="shared" si="6"/>
        <v>0.74</v>
      </c>
      <c r="H15" s="4">
        <f t="shared" si="6"/>
        <v>1.5727272727272728</v>
      </c>
      <c r="I15" s="4">
        <f t="shared" si="6"/>
        <v>1.2571428571428571</v>
      </c>
      <c r="J15" s="16">
        <f t="shared" si="6"/>
        <v>0.36666666666666664</v>
      </c>
      <c r="K15" s="11" t="e">
        <f t="shared" si="6"/>
        <v>#DIV/0!</v>
      </c>
      <c r="L15" s="4">
        <f t="shared" si="6"/>
        <v>0.4</v>
      </c>
      <c r="M15" s="4">
        <f t="shared" si="6"/>
        <v>0.74063583333333405</v>
      </c>
      <c r="N15" s="4">
        <f t="shared" si="6"/>
        <v>0.18829724576271203</v>
      </c>
      <c r="O15" s="4">
        <f t="shared" si="6"/>
        <v>0.55547687500000054</v>
      </c>
      <c r="P15" s="6">
        <f t="shared" si="6"/>
        <v>0.50497897727272778</v>
      </c>
      <c r="Q15" s="26">
        <f>Q14/Q13</f>
        <v>0.57962804347826113</v>
      </c>
      <c r="R15" s="541">
        <f>R11/$R$3</f>
        <v>0.24163688149223725</v>
      </c>
      <c r="W15">
        <v>0.28910891089108914</v>
      </c>
      <c r="X15">
        <v>0.48514851485148514</v>
      </c>
      <c r="Y15">
        <v>0.28514851485148518</v>
      </c>
      <c r="Z15">
        <v>0.27300330033003301</v>
      </c>
      <c r="AA15">
        <v>0.52937293729372936</v>
      </c>
      <c r="AB15">
        <v>0.38448844884488448</v>
      </c>
      <c r="AC15">
        <v>0</v>
      </c>
      <c r="AD15">
        <v>0.82970297029703</v>
      </c>
      <c r="AE15">
        <v>0.38217821782178202</v>
      </c>
      <c r="AF15">
        <v>1.5993399339934005</v>
      </c>
      <c r="AG15">
        <v>0.51089108910891079</v>
      </c>
      <c r="AH15">
        <v>0.8910891089108911</v>
      </c>
    </row>
    <row r="16" spans="1:34" ht="18.5" thickBot="1">
      <c r="A16" s="744"/>
      <c r="B16" s="747"/>
      <c r="C16" s="754"/>
      <c r="D16" s="23" t="s">
        <v>18</v>
      </c>
      <c r="E16" s="14">
        <f>SUM($E14:E14)/SUM($E13:E13)</f>
        <v>0.65454545454545454</v>
      </c>
      <c r="F16" s="7">
        <f>SUM($E14:F14)/SUM($E13:F13)</f>
        <v>0.66305200000000064</v>
      </c>
      <c r="G16" s="7">
        <f>SUM($E14:G14)/SUM($E13:G13)</f>
        <v>0.68503714285714323</v>
      </c>
      <c r="H16" s="7">
        <f>SUM($E14:H14)/SUM($E13:H13)</f>
        <v>0.89731086956521766</v>
      </c>
      <c r="I16" s="7">
        <f>SUM($E14:I14)/SUM($E13:I13)</f>
        <v>1.0100940298507466</v>
      </c>
      <c r="J16" s="18">
        <f>SUM($E14:J14)/SUM($E13:J13)</f>
        <v>0.89239390243902461</v>
      </c>
      <c r="K16" s="14">
        <f>SUM($E14:K14)/SUM($E13:K13)</f>
        <v>0.92775975609756112</v>
      </c>
      <c r="L16" s="7">
        <f>SUM($E14:L14)/SUM($E13:L13)</f>
        <v>0.77961666666666685</v>
      </c>
      <c r="M16" s="7">
        <f>SUM($E14:M14)/SUM($E13:M13)</f>
        <v>0.77508401162790719</v>
      </c>
      <c r="N16" s="7">
        <f>SUM($E14:N14)/SUM($E13:N13)</f>
        <v>0.59093284574468108</v>
      </c>
      <c r="O16" s="7">
        <f>SUM($E14:O14)/SUM($E13:O13)</f>
        <v>0.58752361778846174</v>
      </c>
      <c r="P16" s="15">
        <f>SUM($E14:P14)/SUM($E13:P13)</f>
        <v>0.57962804347826113</v>
      </c>
      <c r="Q16" s="28" t="s">
        <v>22</v>
      </c>
      <c r="R16" s="59"/>
      <c r="S16"/>
      <c r="W16">
        <v>0.28910891089108914</v>
      </c>
      <c r="X16">
        <v>0.38712871287128714</v>
      </c>
      <c r="Y16">
        <v>0.35313531353135313</v>
      </c>
      <c r="Z16">
        <v>0.3331023102310231</v>
      </c>
      <c r="AA16">
        <v>0.37235643564356435</v>
      </c>
      <c r="AB16">
        <v>0.37437843784378438</v>
      </c>
      <c r="AC16">
        <v>0.32089580386610089</v>
      </c>
      <c r="AD16">
        <v>0.38449669966996702</v>
      </c>
      <c r="AE16">
        <v>0.38423909057572431</v>
      </c>
      <c r="AF16">
        <v>0.50574917491749194</v>
      </c>
      <c r="AG16">
        <v>0.50621662166216641</v>
      </c>
      <c r="AH16">
        <v>0.53828932893289339</v>
      </c>
    </row>
    <row r="17" spans="1:34">
      <c r="A17" s="755" t="s">
        <v>123</v>
      </c>
      <c r="B17" s="745" t="s">
        <v>85</v>
      </c>
      <c r="C17" s="748" t="s">
        <v>15</v>
      </c>
      <c r="D17" s="111" t="s">
        <v>13</v>
      </c>
      <c r="E17" s="112">
        <f>ROUND($U18*W18,-1)</f>
        <v>5390</v>
      </c>
      <c r="F17" s="113">
        <f t="shared" ref="F17:P17" si="7">ROUND($U18*X18,-1)</f>
        <v>6540</v>
      </c>
      <c r="G17" s="113">
        <f t="shared" si="7"/>
        <v>3850</v>
      </c>
      <c r="H17" s="113">
        <f t="shared" si="7"/>
        <v>7050</v>
      </c>
      <c r="I17" s="113">
        <f t="shared" si="7"/>
        <v>8030</v>
      </c>
      <c r="J17" s="114">
        <f t="shared" si="7"/>
        <v>5050</v>
      </c>
      <c r="K17" s="115">
        <f t="shared" si="7"/>
        <v>5160</v>
      </c>
      <c r="L17" s="113">
        <f t="shared" si="7"/>
        <v>2880</v>
      </c>
      <c r="M17" s="113">
        <f t="shared" si="7"/>
        <v>3050</v>
      </c>
      <c r="N17" s="113">
        <f t="shared" si="7"/>
        <v>6380</v>
      </c>
      <c r="O17" s="113">
        <f t="shared" si="7"/>
        <v>3550</v>
      </c>
      <c r="P17" s="116">
        <f t="shared" si="7"/>
        <v>4730</v>
      </c>
      <c r="Q17" s="117">
        <f>SUM(E17:P17)</f>
        <v>61660</v>
      </c>
      <c r="R17" s="718">
        <f>SUM(W18:AH18)</f>
        <v>55809.799999999996</v>
      </c>
      <c r="S17" s="68">
        <f>IFERROR(Q17/R17,"")</f>
        <v>1.1048238839773661</v>
      </c>
      <c r="U17" s="567">
        <f>W2</f>
        <v>61666.515658113683</v>
      </c>
      <c r="W17">
        <v>5580</v>
      </c>
      <c r="X17">
        <v>5580</v>
      </c>
      <c r="Y17">
        <v>5580</v>
      </c>
      <c r="Z17">
        <v>5580</v>
      </c>
      <c r="AA17">
        <v>5580</v>
      </c>
      <c r="AB17">
        <v>5580</v>
      </c>
      <c r="AC17">
        <v>5580</v>
      </c>
      <c r="AD17">
        <v>5580</v>
      </c>
      <c r="AE17">
        <v>5580</v>
      </c>
      <c r="AF17">
        <v>5580</v>
      </c>
      <c r="AG17">
        <v>5580</v>
      </c>
      <c r="AH17">
        <v>5580</v>
      </c>
    </row>
    <row r="18" spans="1:34" ht="18.5" thickBot="1">
      <c r="A18" s="743"/>
      <c r="B18" s="746"/>
      <c r="C18" s="748"/>
      <c r="D18" s="133" t="s">
        <v>14</v>
      </c>
      <c r="E18" s="514">
        <v>7799</v>
      </c>
      <c r="F18" s="135">
        <v>4084.17</v>
      </c>
      <c r="G18" s="135">
        <v>3964</v>
      </c>
      <c r="H18" s="137">
        <v>3982</v>
      </c>
      <c r="I18" s="135">
        <v>8265</v>
      </c>
      <c r="J18" s="138">
        <v>2666</v>
      </c>
      <c r="K18" s="134">
        <v>4100</v>
      </c>
      <c r="L18" s="135">
        <v>5855</v>
      </c>
      <c r="M18" s="687">
        <f>AVERAGE($E18:$L18)</f>
        <v>5089.3962499999998</v>
      </c>
      <c r="N18" s="687">
        <f t="shared" ref="N18:P18" si="8">AVERAGE($E18:$L18)</f>
        <v>5089.3962499999998</v>
      </c>
      <c r="O18" s="687">
        <f t="shared" si="8"/>
        <v>5089.3962499999998</v>
      </c>
      <c r="P18" s="687">
        <f t="shared" si="8"/>
        <v>5089.3962499999998</v>
      </c>
      <c r="Q18" s="139">
        <f>SUM(E18:P18)</f>
        <v>61072.75499999999</v>
      </c>
      <c r="R18" s="719"/>
      <c r="S18" s="69">
        <f>IFERROR(Q18/R17,"")</f>
        <v>1.0943016280294857</v>
      </c>
      <c r="U18" s="568">
        <f>U17/R17</f>
        <v>1.1049406315398673</v>
      </c>
      <c r="W18">
        <v>4877.1000000000004</v>
      </c>
      <c r="X18">
        <v>5917</v>
      </c>
      <c r="Y18">
        <v>3487</v>
      </c>
      <c r="Z18">
        <v>6381.7</v>
      </c>
      <c r="AA18">
        <v>7267</v>
      </c>
      <c r="AB18">
        <v>4574.8</v>
      </c>
      <c r="AC18">
        <v>4674</v>
      </c>
      <c r="AD18">
        <v>2602.4</v>
      </c>
      <c r="AE18">
        <v>2764.7</v>
      </c>
      <c r="AF18">
        <v>5775</v>
      </c>
      <c r="AG18">
        <v>3212.1</v>
      </c>
      <c r="AH18">
        <v>4277</v>
      </c>
    </row>
    <row r="19" spans="1:34">
      <c r="A19" s="743"/>
      <c r="B19" s="746"/>
      <c r="C19" s="748"/>
      <c r="D19" s="21" t="s">
        <v>17</v>
      </c>
      <c r="E19" s="11">
        <f>E18/E17</f>
        <v>1.4469387755102041</v>
      </c>
      <c r="F19" s="4">
        <f t="shared" ref="F19:Q19" si="9">F18/F17</f>
        <v>0.62449082568807346</v>
      </c>
      <c r="G19" s="4">
        <f t="shared" si="9"/>
        <v>1.0296103896103896</v>
      </c>
      <c r="H19" s="4">
        <f t="shared" si="9"/>
        <v>0.56482269503546101</v>
      </c>
      <c r="I19" s="4">
        <f t="shared" si="9"/>
        <v>1.0292652552926524</v>
      </c>
      <c r="J19" s="16">
        <f t="shared" si="9"/>
        <v>0.52792079207920795</v>
      </c>
      <c r="K19" s="11">
        <f t="shared" si="9"/>
        <v>0.79457364341085268</v>
      </c>
      <c r="L19" s="4">
        <f t="shared" si="9"/>
        <v>2.0329861111111112</v>
      </c>
      <c r="M19" s="4">
        <f t="shared" si="9"/>
        <v>1.6686545081967212</v>
      </c>
      <c r="N19" s="4">
        <f t="shared" si="9"/>
        <v>0.79771101097178676</v>
      </c>
      <c r="O19" s="4">
        <f t="shared" si="9"/>
        <v>1.4336327464788732</v>
      </c>
      <c r="P19" s="6">
        <f t="shared" si="9"/>
        <v>1.0759822938689216</v>
      </c>
      <c r="Q19" s="26">
        <f t="shared" si="9"/>
        <v>0.99047607849497232</v>
      </c>
      <c r="R19" s="541">
        <f>R17/$R$2</f>
        <v>0.61666515658113685</v>
      </c>
      <c r="S19"/>
      <c r="W19">
        <v>0.87403225806451623</v>
      </c>
      <c r="X19">
        <v>1.060394265232975</v>
      </c>
      <c r="Y19">
        <v>0.62491039426523298</v>
      </c>
      <c r="Z19">
        <v>1.1436738351254481</v>
      </c>
      <c r="AA19">
        <v>1.3023297491039427</v>
      </c>
      <c r="AB19">
        <v>0.81985663082437277</v>
      </c>
      <c r="AC19">
        <v>0.83763440860215055</v>
      </c>
      <c r="AD19">
        <v>0.4663799283154122</v>
      </c>
      <c r="AE19">
        <v>0.49546594982078851</v>
      </c>
      <c r="AF19">
        <v>1.0349462365591398</v>
      </c>
      <c r="AG19">
        <v>0.57564516129032262</v>
      </c>
      <c r="AH19">
        <v>0.44802867383512546</v>
      </c>
    </row>
    <row r="20" spans="1:34">
      <c r="A20" s="743"/>
      <c r="B20" s="746"/>
      <c r="C20" s="749"/>
      <c r="D20" s="22" t="s">
        <v>18</v>
      </c>
      <c r="E20" s="12">
        <f>SUM($E18:E18)/SUM($E17:E17)</f>
        <v>1.4469387755102041</v>
      </c>
      <c r="F20" s="5">
        <f>SUM($E18:F18)/SUM($E17:F17)</f>
        <v>0.99607460184409058</v>
      </c>
      <c r="G20" s="5">
        <f>SUM($E18:G18)/SUM($E17:G17)</f>
        <v>1.0042566539923954</v>
      </c>
      <c r="H20" s="5">
        <f>SUM($E18:H18)/SUM($E17:H17)</f>
        <v>0.86855759964958379</v>
      </c>
      <c r="I20" s="5">
        <f>SUM($E18:I18)/SUM($E17:I17)</f>
        <v>0.91037491898898248</v>
      </c>
      <c r="J20" s="17">
        <f>SUM($E18:J18)/SUM($E17:J17)</f>
        <v>0.85659064327485379</v>
      </c>
      <c r="K20" s="12">
        <f>SUM($E18:K18)/SUM($E17:K17)</f>
        <v>0.84879887996104209</v>
      </c>
      <c r="L20" s="5">
        <f>SUM($E18:L18)/SUM($E17:L17)</f>
        <v>0.92639749715585884</v>
      </c>
      <c r="M20" s="5">
        <f>SUM($E18:M18)/SUM($E17:M17)</f>
        <v>0.97456523936170203</v>
      </c>
      <c r="N20" s="5">
        <f>SUM($E18:N18)/SUM($E17:N17)</f>
        <v>0.95342754777070049</v>
      </c>
      <c r="O20" s="5">
        <f>SUM($E18:O18)/SUM($E17:O17)</f>
        <v>0.98337183822237817</v>
      </c>
      <c r="P20" s="13">
        <f>SUM($E18:P18)/SUM($E17:P17)</f>
        <v>0.99047607849497232</v>
      </c>
      <c r="Q20" s="27" t="s">
        <v>22</v>
      </c>
      <c r="R20" s="59"/>
      <c r="S20"/>
      <c r="W20">
        <v>0.87403225806451623</v>
      </c>
      <c r="X20">
        <v>0.96721326164874555</v>
      </c>
      <c r="Y20">
        <v>0.85311230585424136</v>
      </c>
      <c r="Z20">
        <v>0.92575268817204293</v>
      </c>
      <c r="AA20">
        <v>1.001068100358423</v>
      </c>
      <c r="AB20">
        <v>0.97086618876941455</v>
      </c>
      <c r="AC20">
        <v>0.95183307731694822</v>
      </c>
      <c r="AD20">
        <v>0.89115143369175631</v>
      </c>
      <c r="AE20">
        <v>0.84718637992831536</v>
      </c>
      <c r="AF20">
        <v>0.86596236559139783</v>
      </c>
      <c r="AG20">
        <v>0.8395698924731182</v>
      </c>
      <c r="AH20">
        <v>0.80694145758661884</v>
      </c>
    </row>
    <row r="21" spans="1:34">
      <c r="A21" s="743"/>
      <c r="B21" s="746"/>
      <c r="C21" s="750" t="s">
        <v>120</v>
      </c>
      <c r="D21" s="118" t="s">
        <v>13</v>
      </c>
      <c r="E21" s="112">
        <f>ROUND($U22*W22,-1)</f>
        <v>4090</v>
      </c>
      <c r="F21" s="113">
        <f t="shared" ref="F21:P21" si="10">ROUND($U22*X22,-1)</f>
        <v>4950</v>
      </c>
      <c r="G21" s="113">
        <f t="shared" si="10"/>
        <v>2710</v>
      </c>
      <c r="H21" s="113">
        <f t="shared" si="10"/>
        <v>5670</v>
      </c>
      <c r="I21" s="113">
        <f t="shared" si="10"/>
        <v>6510</v>
      </c>
      <c r="J21" s="114">
        <f t="shared" si="10"/>
        <v>4150</v>
      </c>
      <c r="K21" s="115">
        <f t="shared" si="10"/>
        <v>4160</v>
      </c>
      <c r="L21" s="113">
        <f t="shared" si="10"/>
        <v>2240</v>
      </c>
      <c r="M21" s="113">
        <f t="shared" si="10"/>
        <v>2320</v>
      </c>
      <c r="N21" s="113">
        <f t="shared" si="10"/>
        <v>5140</v>
      </c>
      <c r="O21" s="113">
        <f t="shared" si="10"/>
        <v>2970</v>
      </c>
      <c r="P21" s="116">
        <f t="shared" si="10"/>
        <v>3630</v>
      </c>
      <c r="Q21" s="124">
        <f>SUM(E21:P21)</f>
        <v>48540</v>
      </c>
      <c r="R21" s="718">
        <f>SUM(W22:AH22)</f>
        <v>44568</v>
      </c>
      <c r="S21" s="68">
        <f>IFERROR(Q21/R21,"")</f>
        <v>1.0891222401723208</v>
      </c>
      <c r="U21" s="567">
        <f>W3</f>
        <v>48535.462973305039</v>
      </c>
      <c r="W21">
        <v>4159</v>
      </c>
      <c r="X21">
        <v>4159</v>
      </c>
      <c r="Y21">
        <v>4159</v>
      </c>
      <c r="Z21">
        <v>4159</v>
      </c>
      <c r="AA21">
        <v>4159</v>
      </c>
      <c r="AB21">
        <v>4159</v>
      </c>
      <c r="AC21">
        <v>4159</v>
      </c>
      <c r="AD21">
        <v>4159</v>
      </c>
      <c r="AE21">
        <v>4159</v>
      </c>
      <c r="AF21">
        <v>4159</v>
      </c>
      <c r="AG21">
        <v>4159</v>
      </c>
      <c r="AH21">
        <v>4159</v>
      </c>
    </row>
    <row r="22" spans="1:34">
      <c r="A22" s="743"/>
      <c r="B22" s="746"/>
      <c r="C22" s="751"/>
      <c r="D22" s="140" t="s">
        <v>14</v>
      </c>
      <c r="E22" s="515">
        <v>6451</v>
      </c>
      <c r="F22" s="141">
        <v>3136.6089999999999</v>
      </c>
      <c r="G22" s="141">
        <v>3147</v>
      </c>
      <c r="H22" s="143">
        <v>3080</v>
      </c>
      <c r="I22" s="143">
        <v>6659</v>
      </c>
      <c r="J22" s="516">
        <v>2059</v>
      </c>
      <c r="K22" s="146">
        <v>3276</v>
      </c>
      <c r="L22" s="143">
        <v>4816</v>
      </c>
      <c r="M22" s="687">
        <f>AVERAGE($E22:$L22)</f>
        <v>4078.076125</v>
      </c>
      <c r="N22" s="687">
        <f t="shared" ref="N22:P22" si="11">AVERAGE($E22:$L22)</f>
        <v>4078.076125</v>
      </c>
      <c r="O22" s="687">
        <f t="shared" si="11"/>
        <v>4078.076125</v>
      </c>
      <c r="P22" s="687">
        <f t="shared" si="11"/>
        <v>4078.076125</v>
      </c>
      <c r="Q22" s="145">
        <f>SUM(E22:P22)</f>
        <v>48936.913500000002</v>
      </c>
      <c r="R22" s="724"/>
      <c r="S22" s="70">
        <f>IFERROR(Q22/R21,"")</f>
        <v>1.0980280358104471</v>
      </c>
      <c r="U22" s="568">
        <f>U21/R21</f>
        <v>1.0890204400759522</v>
      </c>
      <c r="W22">
        <v>3755</v>
      </c>
      <c r="X22">
        <v>4545</v>
      </c>
      <c r="Y22">
        <v>2490</v>
      </c>
      <c r="Z22">
        <v>5206</v>
      </c>
      <c r="AA22">
        <v>5979</v>
      </c>
      <c r="AB22">
        <v>3808</v>
      </c>
      <c r="AC22">
        <v>3817</v>
      </c>
      <c r="AD22">
        <v>2059</v>
      </c>
      <c r="AE22">
        <v>2130</v>
      </c>
      <c r="AF22">
        <v>4718</v>
      </c>
      <c r="AG22">
        <v>2731</v>
      </c>
      <c r="AH22">
        <v>3330</v>
      </c>
    </row>
    <row r="23" spans="1:34">
      <c r="A23" s="743"/>
      <c r="B23" s="746"/>
      <c r="C23" s="752" t="s">
        <v>16</v>
      </c>
      <c r="D23" s="118" t="s">
        <v>13</v>
      </c>
      <c r="E23" s="119">
        <f>E17-E21</f>
        <v>1300</v>
      </c>
      <c r="F23" s="120">
        <f t="shared" ref="F23:P23" si="12">F17-F21</f>
        <v>1590</v>
      </c>
      <c r="G23" s="120">
        <f t="shared" si="12"/>
        <v>1140</v>
      </c>
      <c r="H23" s="120">
        <f t="shared" si="12"/>
        <v>1380</v>
      </c>
      <c r="I23" s="120">
        <f t="shared" si="12"/>
        <v>1520</v>
      </c>
      <c r="J23" s="123">
        <f t="shared" si="12"/>
        <v>900</v>
      </c>
      <c r="K23" s="119">
        <f t="shared" si="12"/>
        <v>1000</v>
      </c>
      <c r="L23" s="120">
        <f t="shared" si="12"/>
        <v>640</v>
      </c>
      <c r="M23" s="120">
        <f t="shared" si="12"/>
        <v>730</v>
      </c>
      <c r="N23" s="120">
        <f t="shared" si="12"/>
        <v>1240</v>
      </c>
      <c r="O23" s="120">
        <f t="shared" si="12"/>
        <v>580</v>
      </c>
      <c r="P23" s="121">
        <f t="shared" si="12"/>
        <v>1100</v>
      </c>
      <c r="Q23" s="124">
        <f>SUM(E23:P23)</f>
        <v>13120</v>
      </c>
      <c r="R23" s="718">
        <f>SUM(W24:AH24)</f>
        <v>11241.800000000001</v>
      </c>
      <c r="S23" s="149">
        <f>IFERROR(Q23/R23,"")</f>
        <v>1.1670728886833068</v>
      </c>
      <c r="W23">
        <v>1421</v>
      </c>
      <c r="X23">
        <v>1421</v>
      </c>
      <c r="Y23">
        <v>1421</v>
      </c>
      <c r="Z23">
        <v>1421</v>
      </c>
      <c r="AA23">
        <v>1421</v>
      </c>
      <c r="AB23">
        <v>1421</v>
      </c>
      <c r="AC23">
        <v>1421</v>
      </c>
      <c r="AD23">
        <v>1421</v>
      </c>
      <c r="AE23">
        <v>1421</v>
      </c>
      <c r="AF23">
        <v>1421</v>
      </c>
      <c r="AG23">
        <v>1421</v>
      </c>
      <c r="AH23">
        <v>1421</v>
      </c>
    </row>
    <row r="24" spans="1:34" ht="18.5" thickBot="1">
      <c r="A24" s="743"/>
      <c r="B24" s="746"/>
      <c r="C24" s="753"/>
      <c r="D24" s="133" t="s">
        <v>14</v>
      </c>
      <c r="E24" s="135">
        <f t="shared" ref="E24:J24" si="13">E18-E22</f>
        <v>1348</v>
      </c>
      <c r="F24" s="135">
        <f t="shared" si="13"/>
        <v>947.56100000000015</v>
      </c>
      <c r="G24" s="135">
        <f t="shared" si="13"/>
        <v>817</v>
      </c>
      <c r="H24" s="137">
        <f t="shared" si="13"/>
        <v>902</v>
      </c>
      <c r="I24" s="135">
        <f t="shared" si="13"/>
        <v>1606</v>
      </c>
      <c r="J24" s="138">
        <f t="shared" si="13"/>
        <v>607</v>
      </c>
      <c r="K24" s="134">
        <f t="shared" ref="K24:P24" si="14">K18-K22</f>
        <v>824</v>
      </c>
      <c r="L24" s="135">
        <f t="shared" si="14"/>
        <v>1039</v>
      </c>
      <c r="M24" s="135">
        <f t="shared" si="14"/>
        <v>1011.3201249999997</v>
      </c>
      <c r="N24" s="135">
        <f t="shared" si="14"/>
        <v>1011.3201249999997</v>
      </c>
      <c r="O24" s="135">
        <f t="shared" si="14"/>
        <v>1011.3201249999997</v>
      </c>
      <c r="P24" s="135">
        <f t="shared" si="14"/>
        <v>1011.3201249999997</v>
      </c>
      <c r="Q24" s="139">
        <f>SUM(E24:P24)</f>
        <v>12135.8415</v>
      </c>
      <c r="R24" s="719"/>
      <c r="S24" s="69">
        <f>IFERROR(Q24/R23,"")</f>
        <v>1.0795283228664447</v>
      </c>
      <c r="W24">
        <v>1122.1000000000004</v>
      </c>
      <c r="X24">
        <v>1372</v>
      </c>
      <c r="Y24">
        <v>997</v>
      </c>
      <c r="Z24">
        <v>1175.6999999999998</v>
      </c>
      <c r="AA24">
        <v>1288</v>
      </c>
      <c r="AB24">
        <v>766.80000000000018</v>
      </c>
      <c r="AC24">
        <v>857</v>
      </c>
      <c r="AD24">
        <v>543.40000000000009</v>
      </c>
      <c r="AE24">
        <v>634.69999999999982</v>
      </c>
      <c r="AF24">
        <v>1057</v>
      </c>
      <c r="AG24">
        <v>481.09999999999991</v>
      </c>
      <c r="AH24">
        <v>947</v>
      </c>
    </row>
    <row r="25" spans="1:34">
      <c r="A25" s="743"/>
      <c r="B25" s="746"/>
      <c r="C25" s="753"/>
      <c r="D25" s="21" t="s">
        <v>17</v>
      </c>
      <c r="E25" s="11">
        <f>E24/E23</f>
        <v>1.0369230769230768</v>
      </c>
      <c r="F25" s="4">
        <f t="shared" ref="F25:Q25" si="15">F24/F23</f>
        <v>0.59595031446540891</v>
      </c>
      <c r="G25" s="4">
        <f t="shared" si="15"/>
        <v>0.71666666666666667</v>
      </c>
      <c r="H25" s="4">
        <f t="shared" si="15"/>
        <v>0.65362318840579714</v>
      </c>
      <c r="I25" s="4">
        <f t="shared" si="15"/>
        <v>1.0565789473684211</v>
      </c>
      <c r="J25" s="16">
        <f t="shared" si="15"/>
        <v>0.6744444444444444</v>
      </c>
      <c r="K25" s="11">
        <f t="shared" si="15"/>
        <v>0.82399999999999995</v>
      </c>
      <c r="L25" s="4">
        <f t="shared" si="15"/>
        <v>1.6234375000000001</v>
      </c>
      <c r="M25" s="4">
        <f t="shared" si="15"/>
        <v>1.3853700342465749</v>
      </c>
      <c r="N25" s="4">
        <f t="shared" si="15"/>
        <v>0.81558074596774177</v>
      </c>
      <c r="O25" s="4">
        <f t="shared" si="15"/>
        <v>1.7436553879310339</v>
      </c>
      <c r="P25" s="6">
        <f t="shared" si="15"/>
        <v>0.91938193181818162</v>
      </c>
      <c r="Q25" s="26">
        <f t="shared" si="15"/>
        <v>0.92498791920731716</v>
      </c>
      <c r="R25" s="541">
        <f>R21/$R$3</f>
        <v>0.62224952529878252</v>
      </c>
      <c r="W25">
        <v>0.78965517241379335</v>
      </c>
      <c r="X25">
        <v>0.96551724137931039</v>
      </c>
      <c r="Y25">
        <v>0.70161857846586906</v>
      </c>
      <c r="Z25">
        <v>0.82737508796622083</v>
      </c>
      <c r="AA25">
        <v>0.90640394088669951</v>
      </c>
      <c r="AB25">
        <v>0.53961998592540472</v>
      </c>
      <c r="AC25">
        <v>0.60309641097818434</v>
      </c>
      <c r="AD25">
        <v>0.38240675580577066</v>
      </c>
      <c r="AE25">
        <v>0.44665728360309626</v>
      </c>
      <c r="AF25">
        <v>0.74384236453201968</v>
      </c>
      <c r="AG25">
        <v>0.33856439127375082</v>
      </c>
      <c r="AH25">
        <v>0.40112596762843067</v>
      </c>
    </row>
    <row r="26" spans="1:34" ht="18.5" thickBot="1">
      <c r="A26" s="744"/>
      <c r="B26" s="747"/>
      <c r="C26" s="754"/>
      <c r="D26" s="23" t="s">
        <v>18</v>
      </c>
      <c r="E26" s="14">
        <f>SUM($E24:E24)/SUM($E23:E23)</f>
        <v>1.0369230769230768</v>
      </c>
      <c r="F26" s="7">
        <f>SUM($E24:F24)/SUM($E23:F23)</f>
        <v>0.79431176470588238</v>
      </c>
      <c r="G26" s="7">
        <f>SUM($E24:G24)/SUM($E23:G23)</f>
        <v>0.77234764267990075</v>
      </c>
      <c r="H26" s="7">
        <f>SUM($E24:H24)/SUM($E23:H23)</f>
        <v>0.74206303142329022</v>
      </c>
      <c r="I26" s="7">
        <f>SUM($E24:I24)/SUM($E23:I23)</f>
        <v>0.8110477633477633</v>
      </c>
      <c r="J26" s="18">
        <f>SUM($E24:J24)/SUM($E23:J23)</f>
        <v>0.79534623243933589</v>
      </c>
      <c r="K26" s="14">
        <f>SUM($E24:K24)/SUM($E23:K23)</f>
        <v>0.79859127972819932</v>
      </c>
      <c r="L26" s="7">
        <f>SUM($E24:L24)/SUM($E23:L23)</f>
        <v>0.85433590285110872</v>
      </c>
      <c r="M26" s="7">
        <f>SUM($E24:M24)/SUM($E23:M23)</f>
        <v>0.89234128676470592</v>
      </c>
      <c r="N26" s="7">
        <f>SUM($E24:N24)/SUM($E23:N23)</f>
        <v>0.88402108828671333</v>
      </c>
      <c r="O26" s="7">
        <f>SUM($E24:O24)/SUM($E23:O23)</f>
        <v>0.92550094633943425</v>
      </c>
      <c r="P26" s="15">
        <f>SUM($E24:P24)/SUM($E23:P23)</f>
        <v>0.92498791920731716</v>
      </c>
      <c r="Q26" s="28" t="s">
        <v>22</v>
      </c>
      <c r="R26" s="59"/>
      <c r="S26"/>
      <c r="W26">
        <v>0.78965517241379335</v>
      </c>
      <c r="X26">
        <v>0.87758620689655187</v>
      </c>
      <c r="Y26">
        <v>0.81893033075299093</v>
      </c>
      <c r="Z26">
        <v>0.82104152005629838</v>
      </c>
      <c r="AA26">
        <v>0.83811400422237858</v>
      </c>
      <c r="AB26">
        <v>0.788365001172883</v>
      </c>
      <c r="AC26">
        <v>0.76189805971649749</v>
      </c>
      <c r="AD26">
        <v>0.71446164672765655</v>
      </c>
      <c r="AE26">
        <v>0.68470560638048328</v>
      </c>
      <c r="AF26">
        <v>0.69061928219563695</v>
      </c>
      <c r="AG26">
        <v>0.65861429211182909</v>
      </c>
      <c r="AH26">
        <v>0.63715693173821264</v>
      </c>
    </row>
    <row r="27" spans="1:34">
      <c r="A27" s="755" t="s">
        <v>124</v>
      </c>
      <c r="B27" s="745" t="s">
        <v>259</v>
      </c>
      <c r="C27" s="748" t="s">
        <v>15</v>
      </c>
      <c r="D27" s="111" t="s">
        <v>13</v>
      </c>
      <c r="E27" s="112">
        <f>ROUND($U28*W28,-1)</f>
        <v>1580</v>
      </c>
      <c r="F27" s="113">
        <f t="shared" ref="F27:P27" si="16">ROUND($U28*X28,-1)</f>
        <v>2620</v>
      </c>
      <c r="G27" s="113">
        <f t="shared" si="16"/>
        <v>3220</v>
      </c>
      <c r="H27" s="113">
        <f t="shared" si="16"/>
        <v>1440</v>
      </c>
      <c r="I27" s="113">
        <f t="shared" si="16"/>
        <v>1150</v>
      </c>
      <c r="J27" s="114">
        <f t="shared" si="16"/>
        <v>1320</v>
      </c>
      <c r="K27" s="115">
        <f t="shared" si="16"/>
        <v>940</v>
      </c>
      <c r="L27" s="113">
        <f t="shared" si="16"/>
        <v>700</v>
      </c>
      <c r="M27" s="113">
        <f t="shared" si="16"/>
        <v>1380</v>
      </c>
      <c r="N27" s="113">
        <f t="shared" si="16"/>
        <v>1090</v>
      </c>
      <c r="O27" s="113">
        <f t="shared" si="16"/>
        <v>890</v>
      </c>
      <c r="P27" s="116">
        <f t="shared" si="16"/>
        <v>850</v>
      </c>
      <c r="Q27" s="117">
        <f>SUM(E27:P27)</f>
        <v>17180</v>
      </c>
      <c r="R27" s="718">
        <f>SUM(W28:AH28)</f>
        <v>15552.4</v>
      </c>
      <c r="S27" s="68">
        <f>IFERROR(Q27/R27,"")</f>
        <v>1.1046526581106453</v>
      </c>
      <c r="U27" s="567">
        <f>X2</f>
        <v>17184.478677960637</v>
      </c>
      <c r="W27">
        <v>2860</v>
      </c>
      <c r="X27">
        <v>2860</v>
      </c>
      <c r="Y27">
        <v>2860</v>
      </c>
      <c r="Z27">
        <v>1160</v>
      </c>
      <c r="AA27">
        <v>1160</v>
      </c>
      <c r="AB27">
        <v>1160</v>
      </c>
      <c r="AC27">
        <v>1160</v>
      </c>
      <c r="AD27">
        <v>1160</v>
      </c>
      <c r="AE27">
        <v>1160</v>
      </c>
      <c r="AF27">
        <v>1160</v>
      </c>
      <c r="AG27">
        <v>1160</v>
      </c>
      <c r="AH27">
        <v>1160</v>
      </c>
    </row>
    <row r="28" spans="1:34" ht="18.5" thickBot="1">
      <c r="A28" s="743"/>
      <c r="B28" s="746"/>
      <c r="C28" s="748"/>
      <c r="D28" s="133" t="s">
        <v>14</v>
      </c>
      <c r="E28" s="514">
        <v>608</v>
      </c>
      <c r="F28" s="135">
        <v>837.93100000000004</v>
      </c>
      <c r="G28" s="135">
        <v>435</v>
      </c>
      <c r="H28" s="137">
        <v>1249</v>
      </c>
      <c r="I28" s="135">
        <v>1123</v>
      </c>
      <c r="J28" s="138">
        <v>731</v>
      </c>
      <c r="K28" s="134">
        <v>981</v>
      </c>
      <c r="L28" s="135">
        <v>509</v>
      </c>
      <c r="M28" s="687">
        <f>AVERAGE($E28:$L28)</f>
        <v>809.24137500000006</v>
      </c>
      <c r="N28" s="687">
        <f t="shared" ref="N28:P28" si="17">AVERAGE($E28:$L28)</f>
        <v>809.24137500000006</v>
      </c>
      <c r="O28" s="687">
        <f t="shared" si="17"/>
        <v>809.24137500000006</v>
      </c>
      <c r="P28" s="687">
        <f t="shared" si="17"/>
        <v>809.24137500000006</v>
      </c>
      <c r="Q28" s="139">
        <f>SUM(E28:P28)</f>
        <v>9710.8964999999989</v>
      </c>
      <c r="R28" s="719"/>
      <c r="S28" s="69">
        <f>IFERROR(Q28/R27,"")</f>
        <v>0.62439858156940398</v>
      </c>
      <c r="U28" s="568">
        <f>U27/R27</f>
        <v>1.1049406315398675</v>
      </c>
      <c r="W28">
        <v>1428.4</v>
      </c>
      <c r="X28">
        <v>2371</v>
      </c>
      <c r="Y28">
        <v>2914</v>
      </c>
      <c r="Z28">
        <v>1307</v>
      </c>
      <c r="AA28">
        <v>1037.5</v>
      </c>
      <c r="AB28">
        <v>1197.5</v>
      </c>
      <c r="AC28">
        <v>852</v>
      </c>
      <c r="AD28">
        <v>631</v>
      </c>
      <c r="AE28">
        <v>1253</v>
      </c>
      <c r="AF28">
        <v>984</v>
      </c>
      <c r="AG28">
        <v>809</v>
      </c>
      <c r="AH28">
        <v>768</v>
      </c>
    </row>
    <row r="29" spans="1:34">
      <c r="A29" s="743"/>
      <c r="B29" s="746"/>
      <c r="C29" s="748"/>
      <c r="D29" s="21" t="s">
        <v>17</v>
      </c>
      <c r="E29" s="11">
        <f>E28/E27</f>
        <v>0.38481012658227848</v>
      </c>
      <c r="F29" s="4">
        <f t="shared" ref="F29:Q29" si="18">F28/F27</f>
        <v>0.3198209923664122</v>
      </c>
      <c r="G29" s="4">
        <f t="shared" si="18"/>
        <v>0.13509316770186336</v>
      </c>
      <c r="H29" s="4">
        <f t="shared" si="18"/>
        <v>0.86736111111111114</v>
      </c>
      <c r="I29" s="4">
        <f t="shared" si="18"/>
        <v>0.97652173913043483</v>
      </c>
      <c r="J29" s="16">
        <f t="shared" si="18"/>
        <v>0.55378787878787883</v>
      </c>
      <c r="K29" s="11">
        <f t="shared" si="18"/>
        <v>1.0436170212765958</v>
      </c>
      <c r="L29" s="4">
        <f t="shared" si="18"/>
        <v>0.72714285714285709</v>
      </c>
      <c r="M29" s="4">
        <f t="shared" si="18"/>
        <v>0.58640679347826097</v>
      </c>
      <c r="N29" s="4">
        <f t="shared" si="18"/>
        <v>0.74242327981651379</v>
      </c>
      <c r="O29" s="4">
        <f t="shared" si="18"/>
        <v>0.90925997191011243</v>
      </c>
      <c r="P29" s="6">
        <f t="shared" si="18"/>
        <v>0.95204867647058833</v>
      </c>
      <c r="Q29" s="26">
        <f t="shared" si="18"/>
        <v>0.56524426658905702</v>
      </c>
      <c r="R29" s="541">
        <f>R27/$R$2</f>
        <v>0.17184478677960635</v>
      </c>
      <c r="S29"/>
      <c r="W29">
        <v>0.49944055944055948</v>
      </c>
      <c r="X29">
        <v>0.82902097902097904</v>
      </c>
      <c r="Y29">
        <v>1.0188811188811189</v>
      </c>
      <c r="Z29">
        <v>1.1267241379310344</v>
      </c>
      <c r="AA29">
        <v>0.8943965517241379</v>
      </c>
      <c r="AB29">
        <v>1.0323275862068966</v>
      </c>
      <c r="AC29">
        <v>0.73448275862068968</v>
      </c>
      <c r="AD29">
        <v>0.54396551724137931</v>
      </c>
      <c r="AE29">
        <v>1.0801724137931035</v>
      </c>
      <c r="AF29">
        <v>0.84827586206896555</v>
      </c>
      <c r="AG29">
        <v>0.69741379310344831</v>
      </c>
      <c r="AH29">
        <v>0.86206896551724133</v>
      </c>
    </row>
    <row r="30" spans="1:34">
      <c r="A30" s="743"/>
      <c r="B30" s="746"/>
      <c r="C30" s="749"/>
      <c r="D30" s="22" t="s">
        <v>18</v>
      </c>
      <c r="E30" s="12">
        <f>SUM($E28:E28)/SUM($E27:E27)</f>
        <v>0.38481012658227848</v>
      </c>
      <c r="F30" s="5">
        <f>SUM($E28:F28)/SUM($E27:F27)</f>
        <v>0.34426928571428572</v>
      </c>
      <c r="G30" s="5">
        <f>SUM($E28:G28)/SUM($E27:G27)</f>
        <v>0.25349474393530996</v>
      </c>
      <c r="H30" s="5">
        <f>SUM($E28:H28)/SUM($E27:H27)</f>
        <v>0.35326534988713321</v>
      </c>
      <c r="I30" s="5">
        <f>SUM($E28:I28)/SUM($E27:I27)</f>
        <v>0.4248682317682318</v>
      </c>
      <c r="J30" s="17">
        <f>SUM($E28:J28)/SUM($E27:J27)</f>
        <v>0.4398879964695499</v>
      </c>
      <c r="K30" s="12">
        <f>SUM($E28:K28)/SUM($E27:K27)</f>
        <v>0.48613944580277102</v>
      </c>
      <c r="L30" s="5">
        <f>SUM($E28:L28)/SUM($E27:L27)</f>
        <v>0.49914656900539711</v>
      </c>
      <c r="M30" s="5">
        <f>SUM($E28:M28)/SUM($E27:M27)</f>
        <v>0.50753814459930313</v>
      </c>
      <c r="N30" s="5">
        <f>SUM($E28:N28)/SUM($E27:N27)</f>
        <v>0.52412006152849744</v>
      </c>
      <c r="O30" s="5">
        <f>SUM($E28:O28)/SUM($E27:O27)</f>
        <v>0.54511054041641149</v>
      </c>
      <c r="P30" s="13">
        <f>SUM($E28:P28)/SUM($E27:P27)</f>
        <v>0.56524426658905702</v>
      </c>
      <c r="Q30" s="27" t="s">
        <v>22</v>
      </c>
      <c r="R30" s="59"/>
      <c r="S30"/>
      <c r="W30">
        <v>0.49944055944055948</v>
      </c>
      <c r="X30">
        <v>0.66423076923076929</v>
      </c>
      <c r="Y30">
        <v>0.78244755244755237</v>
      </c>
      <c r="Z30">
        <v>0.82344969199178641</v>
      </c>
      <c r="AA30">
        <v>0.83099999999999996</v>
      </c>
      <c r="AB30">
        <v>0.8503648424543947</v>
      </c>
      <c r="AC30">
        <v>0.84019667170953094</v>
      </c>
      <c r="AD30">
        <v>0.81630041724617519</v>
      </c>
      <c r="AE30">
        <v>0.83599742599742599</v>
      </c>
      <c r="AF30">
        <v>0.83685029940119759</v>
      </c>
      <c r="AG30">
        <v>0.82779395296752523</v>
      </c>
      <c r="AH30">
        <v>0.82988433228180858</v>
      </c>
    </row>
    <row r="31" spans="1:34">
      <c r="A31" s="743"/>
      <c r="B31" s="746"/>
      <c r="C31" s="750" t="s">
        <v>120</v>
      </c>
      <c r="D31" s="118" t="s">
        <v>13</v>
      </c>
      <c r="E31" s="112">
        <f>ROUND($U32*W32,-1)</f>
        <v>980</v>
      </c>
      <c r="F31" s="113">
        <f t="shared" ref="F31:P31" si="19">ROUND($U32*X32,-1)</f>
        <v>1830</v>
      </c>
      <c r="G31" s="113">
        <f t="shared" si="19"/>
        <v>2260</v>
      </c>
      <c r="H31" s="113">
        <f t="shared" si="19"/>
        <v>820</v>
      </c>
      <c r="I31" s="113">
        <f t="shared" si="19"/>
        <v>630</v>
      </c>
      <c r="J31" s="114">
        <f t="shared" si="19"/>
        <v>830</v>
      </c>
      <c r="K31" s="115">
        <f t="shared" si="19"/>
        <v>540</v>
      </c>
      <c r="L31" s="113">
        <f t="shared" si="19"/>
        <v>380</v>
      </c>
      <c r="M31" s="113">
        <f t="shared" si="19"/>
        <v>740</v>
      </c>
      <c r="N31" s="113">
        <f t="shared" si="19"/>
        <v>630</v>
      </c>
      <c r="O31" s="113">
        <f t="shared" si="19"/>
        <v>510</v>
      </c>
      <c r="P31" s="116">
        <f t="shared" si="19"/>
        <v>470</v>
      </c>
      <c r="Q31" s="124">
        <f>SUM(E31:P31)</f>
        <v>10620</v>
      </c>
      <c r="R31" s="718">
        <f>SUM(W32:AH32)</f>
        <v>9749</v>
      </c>
      <c r="S31" s="68">
        <f>IFERROR(Q31/R31,"")</f>
        <v>1.0893424966663248</v>
      </c>
      <c r="U31" s="567">
        <f>X3</f>
        <v>10616.860270300458</v>
      </c>
      <c r="W31">
        <v>1760</v>
      </c>
      <c r="X31">
        <v>1760</v>
      </c>
      <c r="Y31">
        <v>1760</v>
      </c>
      <c r="Z31">
        <v>710</v>
      </c>
      <c r="AA31">
        <v>710</v>
      </c>
      <c r="AB31">
        <v>710</v>
      </c>
      <c r="AC31">
        <v>710</v>
      </c>
      <c r="AD31">
        <v>710</v>
      </c>
      <c r="AE31">
        <v>710</v>
      </c>
      <c r="AF31">
        <v>710</v>
      </c>
      <c r="AG31">
        <v>710</v>
      </c>
      <c r="AH31">
        <v>710</v>
      </c>
    </row>
    <row r="32" spans="1:34">
      <c r="A32" s="743"/>
      <c r="B32" s="746"/>
      <c r="C32" s="751"/>
      <c r="D32" s="140" t="s">
        <v>14</v>
      </c>
      <c r="E32" s="515">
        <v>279</v>
      </c>
      <c r="F32" s="141">
        <v>402.245</v>
      </c>
      <c r="G32" s="141">
        <v>203</v>
      </c>
      <c r="H32" s="143">
        <v>572</v>
      </c>
      <c r="I32" s="143">
        <v>524</v>
      </c>
      <c r="J32" s="516">
        <v>348</v>
      </c>
      <c r="K32" s="146">
        <v>526</v>
      </c>
      <c r="L32" s="143">
        <v>230</v>
      </c>
      <c r="M32" s="687">
        <f>AVERAGE($E32:$L32)</f>
        <v>385.53062499999999</v>
      </c>
      <c r="N32" s="687">
        <f t="shared" ref="N32:P32" si="20">AVERAGE($E32:$L32)</f>
        <v>385.53062499999999</v>
      </c>
      <c r="O32" s="687">
        <f t="shared" si="20"/>
        <v>385.53062499999999</v>
      </c>
      <c r="P32" s="687">
        <f t="shared" si="20"/>
        <v>385.53062499999999</v>
      </c>
      <c r="Q32" s="145">
        <f>SUM(E32:P32)</f>
        <v>4626.3675000000003</v>
      </c>
      <c r="R32" s="724"/>
      <c r="S32" s="70">
        <f>IFERROR(Q32/R31,"")</f>
        <v>0.47454790234895888</v>
      </c>
      <c r="U32" s="568">
        <f>U31/R31</f>
        <v>1.0890204400759522</v>
      </c>
      <c r="W32">
        <v>896</v>
      </c>
      <c r="X32">
        <v>1681</v>
      </c>
      <c r="Y32">
        <v>2074</v>
      </c>
      <c r="Z32">
        <v>755</v>
      </c>
      <c r="AA32">
        <v>583</v>
      </c>
      <c r="AB32">
        <v>762</v>
      </c>
      <c r="AC32">
        <v>492</v>
      </c>
      <c r="AD32">
        <v>352</v>
      </c>
      <c r="AE32">
        <v>681</v>
      </c>
      <c r="AF32">
        <v>575</v>
      </c>
      <c r="AG32">
        <v>470</v>
      </c>
      <c r="AH32">
        <v>428</v>
      </c>
    </row>
    <row r="33" spans="1:34">
      <c r="A33" s="743"/>
      <c r="B33" s="746"/>
      <c r="C33" s="752" t="s">
        <v>16</v>
      </c>
      <c r="D33" s="118" t="s">
        <v>13</v>
      </c>
      <c r="E33" s="119">
        <f>E27-E31</f>
        <v>600</v>
      </c>
      <c r="F33" s="120">
        <f t="shared" ref="E33:P34" si="21">F27-F31</f>
        <v>790</v>
      </c>
      <c r="G33" s="120">
        <f t="shared" si="21"/>
        <v>960</v>
      </c>
      <c r="H33" s="120">
        <f t="shared" si="21"/>
        <v>620</v>
      </c>
      <c r="I33" s="120">
        <f t="shared" si="21"/>
        <v>520</v>
      </c>
      <c r="J33" s="123">
        <f t="shared" si="21"/>
        <v>490</v>
      </c>
      <c r="K33" s="119">
        <f t="shared" si="21"/>
        <v>400</v>
      </c>
      <c r="L33" s="120">
        <f t="shared" si="21"/>
        <v>320</v>
      </c>
      <c r="M33" s="120">
        <f t="shared" si="21"/>
        <v>640</v>
      </c>
      <c r="N33" s="120">
        <f t="shared" si="21"/>
        <v>460</v>
      </c>
      <c r="O33" s="120">
        <f t="shared" si="21"/>
        <v>380</v>
      </c>
      <c r="P33" s="121">
        <f t="shared" si="21"/>
        <v>380</v>
      </c>
      <c r="Q33" s="124">
        <f>SUM(E33:P33)</f>
        <v>6560</v>
      </c>
      <c r="R33" s="718">
        <f>SUM(W34:AH34)</f>
        <v>5803.4</v>
      </c>
      <c r="S33" s="149">
        <f>IFERROR(Q33/R33,"")</f>
        <v>1.130371850983906</v>
      </c>
      <c r="W33">
        <v>1100</v>
      </c>
      <c r="X33">
        <v>1100</v>
      </c>
      <c r="Y33">
        <v>1100</v>
      </c>
      <c r="Z33">
        <v>450</v>
      </c>
      <c r="AA33">
        <v>450</v>
      </c>
      <c r="AB33">
        <v>450</v>
      </c>
      <c r="AC33">
        <v>450</v>
      </c>
      <c r="AD33">
        <v>450</v>
      </c>
      <c r="AE33">
        <v>450</v>
      </c>
      <c r="AF33">
        <v>450</v>
      </c>
      <c r="AG33">
        <v>450</v>
      </c>
      <c r="AH33">
        <v>450</v>
      </c>
    </row>
    <row r="34" spans="1:34" ht="18.5" thickBot="1">
      <c r="A34" s="743"/>
      <c r="B34" s="746"/>
      <c r="C34" s="753"/>
      <c r="D34" s="133" t="s">
        <v>14</v>
      </c>
      <c r="E34" s="514">
        <f t="shared" si="21"/>
        <v>329</v>
      </c>
      <c r="F34" s="135">
        <f t="shared" si="21"/>
        <v>435.68600000000004</v>
      </c>
      <c r="G34" s="135">
        <f t="shared" si="21"/>
        <v>232</v>
      </c>
      <c r="H34" s="137">
        <f t="shared" si="21"/>
        <v>677</v>
      </c>
      <c r="I34" s="135">
        <f t="shared" si="21"/>
        <v>599</v>
      </c>
      <c r="J34" s="138">
        <f t="shared" si="21"/>
        <v>383</v>
      </c>
      <c r="K34" s="134">
        <f t="shared" si="21"/>
        <v>455</v>
      </c>
      <c r="L34" s="135">
        <f t="shared" si="21"/>
        <v>279</v>
      </c>
      <c r="M34" s="135">
        <f t="shared" si="21"/>
        <v>423.71075000000008</v>
      </c>
      <c r="N34" s="135">
        <f t="shared" si="21"/>
        <v>423.71075000000008</v>
      </c>
      <c r="O34" s="135">
        <f t="shared" si="21"/>
        <v>423.71075000000008</v>
      </c>
      <c r="P34" s="135">
        <f t="shared" si="21"/>
        <v>423.71075000000008</v>
      </c>
      <c r="Q34" s="139">
        <f>SUM(E34:P34)</f>
        <v>5084.5290000000005</v>
      </c>
      <c r="R34" s="719"/>
      <c r="S34" s="69">
        <f>IFERROR(Q34/R33,"")</f>
        <v>0.87612933797429104</v>
      </c>
      <c r="W34">
        <v>532.40000000000009</v>
      </c>
      <c r="X34">
        <v>690</v>
      </c>
      <c r="Y34">
        <v>840</v>
      </c>
      <c r="Z34">
        <v>552</v>
      </c>
      <c r="AA34">
        <v>454.5</v>
      </c>
      <c r="AB34">
        <v>435.5</v>
      </c>
      <c r="AC34">
        <v>360</v>
      </c>
      <c r="AD34">
        <v>279</v>
      </c>
      <c r="AE34">
        <v>572</v>
      </c>
      <c r="AF34">
        <v>409</v>
      </c>
      <c r="AG34">
        <v>339</v>
      </c>
      <c r="AH34">
        <v>340</v>
      </c>
    </row>
    <row r="35" spans="1:34">
      <c r="A35" s="743"/>
      <c r="B35" s="746"/>
      <c r="C35" s="753"/>
      <c r="D35" s="21" t="s">
        <v>17</v>
      </c>
      <c r="E35" s="11">
        <f>E34/E33</f>
        <v>0.54833333333333334</v>
      </c>
      <c r="F35" s="4">
        <f t="shared" ref="F35:Q35" si="22">F34/F33</f>
        <v>0.5515012658227848</v>
      </c>
      <c r="G35" s="4">
        <f t="shared" si="22"/>
        <v>0.24166666666666667</v>
      </c>
      <c r="H35" s="4">
        <f t="shared" si="22"/>
        <v>1.0919354838709678</v>
      </c>
      <c r="I35" s="4">
        <f t="shared" si="22"/>
        <v>1.1519230769230768</v>
      </c>
      <c r="J35" s="16">
        <f t="shared" si="22"/>
        <v>0.78163265306122454</v>
      </c>
      <c r="K35" s="11">
        <f t="shared" si="22"/>
        <v>1.1375</v>
      </c>
      <c r="L35" s="4">
        <f t="shared" si="22"/>
        <v>0.87187499999999996</v>
      </c>
      <c r="M35" s="4">
        <f t="shared" si="22"/>
        <v>0.66204804687500007</v>
      </c>
      <c r="N35" s="4">
        <f t="shared" si="22"/>
        <v>0.92111032608695664</v>
      </c>
      <c r="O35" s="4">
        <f t="shared" si="22"/>
        <v>1.1150282894736845</v>
      </c>
      <c r="P35" s="6">
        <f t="shared" si="22"/>
        <v>1.1150282894736845</v>
      </c>
      <c r="Q35" s="26">
        <f t="shared" si="22"/>
        <v>0.77508064024390255</v>
      </c>
      <c r="R35" s="541">
        <f>R31/$R$3</f>
        <v>0.13611359320898023</v>
      </c>
      <c r="W35">
        <v>0.4840000000000001</v>
      </c>
      <c r="X35">
        <v>0.62727272727272732</v>
      </c>
      <c r="Y35">
        <v>0.76363636363636367</v>
      </c>
      <c r="Z35">
        <v>1.2266666666666666</v>
      </c>
      <c r="AA35">
        <v>1.01</v>
      </c>
      <c r="AB35">
        <v>0.96777777777777774</v>
      </c>
      <c r="AC35">
        <v>0.8</v>
      </c>
      <c r="AD35">
        <v>0.62</v>
      </c>
      <c r="AE35">
        <v>1.2711111111111111</v>
      </c>
      <c r="AF35">
        <v>0.90888888888888886</v>
      </c>
      <c r="AG35">
        <v>0.7533333333333333</v>
      </c>
      <c r="AH35">
        <v>0.46666666666666667</v>
      </c>
    </row>
    <row r="36" spans="1:34" ht="18.5" thickBot="1">
      <c r="A36" s="744"/>
      <c r="B36" s="747"/>
      <c r="C36" s="754"/>
      <c r="D36" s="23" t="s">
        <v>18</v>
      </c>
      <c r="E36" s="14">
        <f>SUM($E34:E34)/SUM($E33:E33)</f>
        <v>0.54833333333333334</v>
      </c>
      <c r="F36" s="7">
        <f>SUM($E34:F34)/SUM($E33:F33)</f>
        <v>0.55013381294964037</v>
      </c>
      <c r="G36" s="7">
        <f>SUM($E34:G34)/SUM($E33:G33)</f>
        <v>0.42412170212765959</v>
      </c>
      <c r="H36" s="7">
        <f>SUM($E34:H34)/SUM($E33:H33)</f>
        <v>0.56353063973063977</v>
      </c>
      <c r="I36" s="7">
        <f>SUM($E34:I34)/SUM($E33:I33)</f>
        <v>0.65119942693409749</v>
      </c>
      <c r="J36" s="18">
        <f>SUM($E34:J34)/SUM($E33:J33)</f>
        <v>0.66725778894472365</v>
      </c>
      <c r="K36" s="14">
        <f>SUM($E34:K34)/SUM($E33:K33)</f>
        <v>0.71020228310502287</v>
      </c>
      <c r="L36" s="7">
        <f>SUM($E34:L34)/SUM($E33:L33)</f>
        <v>0.72120978723404261</v>
      </c>
      <c r="M36" s="7">
        <f>SUM($E34:M34)/SUM($E33:M33)</f>
        <v>0.71411924157303375</v>
      </c>
      <c r="N36" s="7">
        <f>SUM($E34:N34)/SUM($E33:N33)</f>
        <v>0.73053577586206897</v>
      </c>
      <c r="O36" s="7">
        <f>SUM($E34:O34)/SUM($E33:O33)</f>
        <v>0.75417771035598713</v>
      </c>
      <c r="P36" s="15">
        <f>SUM($E34:P34)/SUM($E33:P33)</f>
        <v>0.77508064024390255</v>
      </c>
      <c r="Q36" s="28" t="s">
        <v>22</v>
      </c>
      <c r="R36" s="59"/>
      <c r="S36"/>
      <c r="W36">
        <v>0.4840000000000001</v>
      </c>
      <c r="X36">
        <v>0.55563636363636371</v>
      </c>
      <c r="Y36">
        <v>0.62496969696969695</v>
      </c>
      <c r="Z36">
        <v>0.69717333333333331</v>
      </c>
      <c r="AA36">
        <v>0.73069047619047622</v>
      </c>
      <c r="AB36">
        <v>0.75363440860215059</v>
      </c>
      <c r="AC36">
        <v>0.75772549019607849</v>
      </c>
      <c r="AD36">
        <v>0.74655855855855846</v>
      </c>
      <c r="AE36">
        <v>0.78589999999999993</v>
      </c>
      <c r="AF36">
        <v>0.79448062015503873</v>
      </c>
      <c r="AG36">
        <v>0.79179710144927529</v>
      </c>
      <c r="AH36">
        <v>0.77189115646258499</v>
      </c>
    </row>
    <row r="37" spans="1:34">
      <c r="A37" s="19"/>
      <c r="B37" s="764" t="s">
        <v>21</v>
      </c>
      <c r="C37" s="767" t="s">
        <v>15</v>
      </c>
      <c r="D37" s="125" t="s">
        <v>13</v>
      </c>
      <c r="E37" s="126">
        <f>SUM(E7,E17,E27)</f>
        <v>8200</v>
      </c>
      <c r="F37" s="127">
        <f t="shared" ref="F37:Q38" si="23">SUM(F7,F17,F27)</f>
        <v>10630</v>
      </c>
      <c r="G37" s="128">
        <f t="shared" si="23"/>
        <v>7940</v>
      </c>
      <c r="H37" s="127">
        <f t="shared" si="23"/>
        <v>9500</v>
      </c>
      <c r="I37" s="127">
        <f t="shared" si="23"/>
        <v>11230</v>
      </c>
      <c r="J37" s="128">
        <f t="shared" si="23"/>
        <v>7920</v>
      </c>
      <c r="K37" s="126">
        <f t="shared" si="23"/>
        <v>6100</v>
      </c>
      <c r="L37" s="127">
        <f t="shared" si="23"/>
        <v>6700</v>
      </c>
      <c r="M37" s="128">
        <f t="shared" si="23"/>
        <v>5710</v>
      </c>
      <c r="N37" s="127">
        <f t="shared" si="23"/>
        <v>12120</v>
      </c>
      <c r="O37" s="127">
        <f t="shared" si="23"/>
        <v>6450</v>
      </c>
      <c r="P37" s="129">
        <f t="shared" si="23"/>
        <v>7490</v>
      </c>
      <c r="Q37" s="130">
        <f>SUM(Q7,Q17,Q27)</f>
        <v>99990</v>
      </c>
      <c r="R37" s="718">
        <f>SUM(R7,R17,R27)</f>
        <v>90502.599999999991</v>
      </c>
      <c r="S37" s="68">
        <f>IFERROR(Q37/R37,"")</f>
        <v>1.1048301374767135</v>
      </c>
      <c r="T37" s="154">
        <f>Q37-R37</f>
        <v>9487.4000000000087</v>
      </c>
      <c r="W37">
        <v>10460</v>
      </c>
      <c r="X37">
        <v>10460</v>
      </c>
      <c r="Y37">
        <v>10460</v>
      </c>
      <c r="Z37">
        <v>8760</v>
      </c>
      <c r="AA37">
        <v>8760</v>
      </c>
      <c r="AB37">
        <v>8760</v>
      </c>
      <c r="AC37">
        <v>8760</v>
      </c>
      <c r="AD37">
        <v>8760</v>
      </c>
      <c r="AE37">
        <v>8760</v>
      </c>
      <c r="AF37">
        <v>8760</v>
      </c>
      <c r="AG37">
        <v>8760</v>
      </c>
      <c r="AH37">
        <v>8760</v>
      </c>
    </row>
    <row r="38" spans="1:34" ht="18.5" thickBot="1">
      <c r="A38" s="19"/>
      <c r="B38" s="765"/>
      <c r="C38" s="748"/>
      <c r="D38" s="147" t="s">
        <v>14</v>
      </c>
      <c r="E38" s="134">
        <f>SUM(E8,E18,E28)</f>
        <v>9824</v>
      </c>
      <c r="F38" s="135">
        <f t="shared" si="23"/>
        <v>6336.5010000000002</v>
      </c>
      <c r="G38" s="138">
        <f t="shared" si="23"/>
        <v>5541</v>
      </c>
      <c r="H38" s="135">
        <f t="shared" si="23"/>
        <v>7441</v>
      </c>
      <c r="I38" s="135">
        <f t="shared" si="23"/>
        <v>12675</v>
      </c>
      <c r="J38" s="138">
        <f t="shared" si="23"/>
        <v>4458</v>
      </c>
      <c r="K38" s="134">
        <f t="shared" si="23"/>
        <v>5501</v>
      </c>
      <c r="L38" s="135">
        <f t="shared" si="23"/>
        <v>7967</v>
      </c>
      <c r="M38" s="138">
        <f t="shared" si="23"/>
        <v>7467.9376250000005</v>
      </c>
      <c r="N38" s="135">
        <f t="shared" si="23"/>
        <v>7467.9376250000005</v>
      </c>
      <c r="O38" s="135">
        <f t="shared" si="23"/>
        <v>7467.9376250000005</v>
      </c>
      <c r="P38" s="136">
        <f t="shared" si="23"/>
        <v>7467.9376250000005</v>
      </c>
      <c r="Q38" s="148">
        <f t="shared" si="23"/>
        <v>89615.251499999984</v>
      </c>
      <c r="R38" s="719"/>
      <c r="S38" s="69">
        <f>IFERROR(Q38/R37,"")</f>
        <v>0.99019532588014036</v>
      </c>
      <c r="W38">
        <v>7419.1</v>
      </c>
      <c r="X38">
        <v>9619</v>
      </c>
      <c r="Y38">
        <v>7191.8</v>
      </c>
      <c r="Z38">
        <v>8601.9</v>
      </c>
      <c r="AA38">
        <v>10156.5</v>
      </c>
      <c r="AB38">
        <v>7175.5</v>
      </c>
      <c r="AC38">
        <v>5526</v>
      </c>
      <c r="AD38">
        <v>6053.8</v>
      </c>
      <c r="AE38">
        <v>5172.5</v>
      </c>
      <c r="AF38">
        <v>10970.6</v>
      </c>
      <c r="AG38">
        <v>5841.9</v>
      </c>
      <c r="AH38">
        <v>5500</v>
      </c>
    </row>
    <row r="39" spans="1:34">
      <c r="A39" s="19"/>
      <c r="B39" s="765"/>
      <c r="C39" s="748"/>
      <c r="D39" s="24" t="s">
        <v>17</v>
      </c>
      <c r="E39" s="11">
        <f>E38/E37</f>
        <v>1.1980487804878048</v>
      </c>
      <c r="F39" s="4">
        <f t="shared" ref="F39:Q39" si="24">F38/F37</f>
        <v>0.59609604891815615</v>
      </c>
      <c r="G39" s="16">
        <f t="shared" si="24"/>
        <v>0.69785894206549115</v>
      </c>
      <c r="H39" s="4">
        <f t="shared" si="24"/>
        <v>0.78326315789473688</v>
      </c>
      <c r="I39" s="4">
        <f t="shared" si="24"/>
        <v>1.1286731967943009</v>
      </c>
      <c r="J39" s="16">
        <f t="shared" si="24"/>
        <v>0.56287878787878787</v>
      </c>
      <c r="K39" s="11">
        <f t="shared" si="24"/>
        <v>0.90180327868852461</v>
      </c>
      <c r="L39" s="4">
        <f t="shared" si="24"/>
        <v>1.1891044776119404</v>
      </c>
      <c r="M39" s="16">
        <f t="shared" si="24"/>
        <v>1.3078699868651489</v>
      </c>
      <c r="N39" s="4">
        <f t="shared" si="24"/>
        <v>0.61616647070957098</v>
      </c>
      <c r="O39" s="4">
        <f t="shared" si="24"/>
        <v>1.1578197868217055</v>
      </c>
      <c r="P39" s="6">
        <f t="shared" si="24"/>
        <v>0.99705442256341792</v>
      </c>
      <c r="Q39" s="26">
        <f t="shared" si="24"/>
        <v>0.89624213921392126</v>
      </c>
      <c r="W39">
        <v>0.70928298279158708</v>
      </c>
      <c r="X39">
        <v>0.91959847036328868</v>
      </c>
      <c r="Y39">
        <v>0.68755258126195029</v>
      </c>
      <c r="Z39">
        <v>0.98195205479452052</v>
      </c>
      <c r="AA39">
        <v>1.1594178082191782</v>
      </c>
      <c r="AB39">
        <v>0.81912100456621006</v>
      </c>
      <c r="AC39">
        <v>0.63082191780821917</v>
      </c>
      <c r="AD39">
        <v>0.6910730593607306</v>
      </c>
      <c r="AE39">
        <v>0.59046803652968038</v>
      </c>
      <c r="AF39">
        <v>1.252351598173516</v>
      </c>
      <c r="AG39">
        <v>0.66688356164383555</v>
      </c>
      <c r="AH39">
        <v>0.62785388127853881</v>
      </c>
    </row>
    <row r="40" spans="1:34">
      <c r="A40" s="19"/>
      <c r="B40" s="765"/>
      <c r="C40" s="749"/>
      <c r="D40" s="25" t="s">
        <v>18</v>
      </c>
      <c r="E40" s="12">
        <f>SUM($E38:E38)/SUM($E37:E37)</f>
        <v>1.1980487804878048</v>
      </c>
      <c r="F40" s="5">
        <f>SUM($E38:F38)/SUM($E37:F37)</f>
        <v>0.85823159851301112</v>
      </c>
      <c r="G40" s="17">
        <f>SUM($E38:G38)/SUM($E37:G37)</f>
        <v>0.81066496077698913</v>
      </c>
      <c r="H40" s="5">
        <f>SUM($E38:H38)/SUM($E37:H37)</f>
        <v>0.80348775847808107</v>
      </c>
      <c r="I40" s="5">
        <f>SUM($E38:I38)/SUM($E37:I37)</f>
        <v>0.88036844210526322</v>
      </c>
      <c r="J40" s="17">
        <f>SUM($E38:J38)/SUM($E37:J37)</f>
        <v>0.83499640923854213</v>
      </c>
      <c r="K40" s="12">
        <f>SUM($E38:K38)/SUM($E37:K37)</f>
        <v>0.84162062743823152</v>
      </c>
      <c r="L40" s="5">
        <f>SUM($E38:L38)/SUM($E37:L37)</f>
        <v>0.87574759601289953</v>
      </c>
      <c r="M40" s="17">
        <f>SUM($E38:M38)/SUM($E37:M37)</f>
        <v>0.90912266502096595</v>
      </c>
      <c r="N40" s="5">
        <f>SUM($E38:N38)/SUM($E37:N37)</f>
        <v>0.86786027019174916</v>
      </c>
      <c r="O40" s="5">
        <f>SUM($E38:O38)/SUM($E37:O37)</f>
        <v>0.88807906891891919</v>
      </c>
      <c r="P40" s="13">
        <f>SUM($E38:P38)/SUM($E37:P37)</f>
        <v>0.89624213921392171</v>
      </c>
      <c r="Q40" s="27" t="s">
        <v>22</v>
      </c>
      <c r="R40" s="59"/>
      <c r="S40"/>
      <c r="W40">
        <v>0.70928298279158708</v>
      </c>
      <c r="X40">
        <v>0.81444072657743782</v>
      </c>
      <c r="Y40">
        <v>0.77214467813894194</v>
      </c>
      <c r="Z40">
        <v>0.81793223716990526</v>
      </c>
      <c r="AA40">
        <v>0.87910633946830252</v>
      </c>
      <c r="AB40">
        <v>0.86999306278182442</v>
      </c>
      <c r="AC40">
        <v>0.8384492622704004</v>
      </c>
      <c r="AD40">
        <v>0.82127693535514767</v>
      </c>
      <c r="AE40">
        <v>0.7971896592804385</v>
      </c>
      <c r="AF40">
        <v>0.8402017259978426</v>
      </c>
      <c r="AG40">
        <v>0.82523753203232808</v>
      </c>
      <c r="AH40">
        <v>0.80954999092723645</v>
      </c>
    </row>
    <row r="41" spans="1:34">
      <c r="A41" s="19"/>
      <c r="B41" s="765"/>
      <c r="C41" s="752" t="s">
        <v>16</v>
      </c>
      <c r="D41" s="131" t="s">
        <v>13</v>
      </c>
      <c r="E41" s="112">
        <f>SUM(E13,E23,E33)</f>
        <v>2010</v>
      </c>
      <c r="F41" s="113">
        <f t="shared" ref="F41:Q42" si="25">SUM(F13,F23,F33)</f>
        <v>2520</v>
      </c>
      <c r="G41" s="116">
        <f t="shared" si="25"/>
        <v>2200</v>
      </c>
      <c r="H41" s="113">
        <f t="shared" si="25"/>
        <v>2110</v>
      </c>
      <c r="I41" s="113">
        <f t="shared" si="25"/>
        <v>2250</v>
      </c>
      <c r="J41" s="116">
        <f t="shared" si="25"/>
        <v>1540</v>
      </c>
      <c r="K41" s="112">
        <f t="shared" si="25"/>
        <v>1400</v>
      </c>
      <c r="L41" s="113">
        <f t="shared" si="25"/>
        <v>1280</v>
      </c>
      <c r="M41" s="116">
        <f t="shared" si="25"/>
        <v>1520</v>
      </c>
      <c r="N41" s="113">
        <f t="shared" si="25"/>
        <v>2290</v>
      </c>
      <c r="O41" s="113">
        <f t="shared" si="25"/>
        <v>1160</v>
      </c>
      <c r="P41" s="114">
        <f t="shared" si="25"/>
        <v>1700</v>
      </c>
      <c r="Q41" s="132">
        <f>SUM(Q13,Q23,Q33)</f>
        <v>21980</v>
      </c>
      <c r="R41" s="718">
        <f>SUM(R13,R23,R33)</f>
        <v>18878.420000000002</v>
      </c>
      <c r="S41" s="68">
        <f>IFERROR(Q41/R41,"")</f>
        <v>1.1642923507369789</v>
      </c>
      <c r="W41">
        <v>2824</v>
      </c>
      <c r="X41">
        <v>2824</v>
      </c>
      <c r="Y41">
        <v>2824</v>
      </c>
      <c r="Z41">
        <v>2174</v>
      </c>
      <c r="AA41">
        <v>2174</v>
      </c>
      <c r="AB41">
        <v>2174</v>
      </c>
      <c r="AC41">
        <v>2174</v>
      </c>
      <c r="AD41">
        <v>2174</v>
      </c>
      <c r="AE41">
        <v>2174</v>
      </c>
      <c r="AF41">
        <v>2174</v>
      </c>
      <c r="AG41">
        <v>2174</v>
      </c>
      <c r="AH41">
        <v>2174</v>
      </c>
    </row>
    <row r="42" spans="1:34" ht="18.5" thickBot="1">
      <c r="A42" s="19"/>
      <c r="B42" s="765"/>
      <c r="C42" s="753"/>
      <c r="D42" s="147" t="s">
        <v>14</v>
      </c>
      <c r="E42" s="134">
        <f>SUM(E14,E24,E34)</f>
        <v>1749</v>
      </c>
      <c r="F42" s="135">
        <f t="shared" si="25"/>
        <v>1477.0100000000002</v>
      </c>
      <c r="G42" s="138">
        <f t="shared" si="25"/>
        <v>1123</v>
      </c>
      <c r="H42" s="135">
        <f t="shared" si="25"/>
        <v>1752</v>
      </c>
      <c r="I42" s="135">
        <f t="shared" si="25"/>
        <v>2469</v>
      </c>
      <c r="J42" s="138">
        <f t="shared" si="25"/>
        <v>1045</v>
      </c>
      <c r="K42" s="134">
        <f t="shared" si="25"/>
        <v>1308</v>
      </c>
      <c r="L42" s="135">
        <f t="shared" si="25"/>
        <v>1446</v>
      </c>
      <c r="M42" s="138">
        <f t="shared" si="25"/>
        <v>1546.1262499999998</v>
      </c>
      <c r="N42" s="135">
        <f t="shared" si="25"/>
        <v>1546.1262499999998</v>
      </c>
      <c r="O42" s="135">
        <f t="shared" si="25"/>
        <v>1546.1262499999998</v>
      </c>
      <c r="P42" s="136">
        <f t="shared" si="25"/>
        <v>1546.1262499999998</v>
      </c>
      <c r="Q42" s="148">
        <f t="shared" si="25"/>
        <v>18553.514999999999</v>
      </c>
      <c r="R42" s="719"/>
      <c r="S42" s="69">
        <f>IFERROR(Q42/R41,"")</f>
        <v>0.98278960845240215</v>
      </c>
      <c r="W42">
        <v>1742.1000000000004</v>
      </c>
      <c r="X42">
        <v>2209</v>
      </c>
      <c r="Y42">
        <v>1923.4</v>
      </c>
      <c r="Z42">
        <v>1810.4199999999998</v>
      </c>
      <c r="AA42">
        <v>1902.9</v>
      </c>
      <c r="AB42">
        <v>1318.8000000000002</v>
      </c>
      <c r="AC42">
        <v>1217</v>
      </c>
      <c r="AD42">
        <v>1073.8000000000002</v>
      </c>
      <c r="AE42">
        <v>1322.4999999999998</v>
      </c>
      <c r="AF42">
        <v>1950.6000000000004</v>
      </c>
      <c r="AG42">
        <v>974.89999999999986</v>
      </c>
      <c r="AH42">
        <v>1050</v>
      </c>
    </row>
    <row r="43" spans="1:34">
      <c r="A43" s="19"/>
      <c r="B43" s="765"/>
      <c r="C43" s="753"/>
      <c r="D43" s="24" t="s">
        <v>17</v>
      </c>
      <c r="E43" s="11">
        <f>E42/E41</f>
        <v>0.87014925373134333</v>
      </c>
      <c r="F43" s="4">
        <f t="shared" ref="F43:Q43" si="26">F42/F41</f>
        <v>0.58611507936507945</v>
      </c>
      <c r="G43" s="16">
        <f t="shared" si="26"/>
        <v>0.51045454545454549</v>
      </c>
      <c r="H43" s="4">
        <f t="shared" si="26"/>
        <v>0.83033175355450239</v>
      </c>
      <c r="I43" s="4">
        <f t="shared" si="26"/>
        <v>1.0973333333333333</v>
      </c>
      <c r="J43" s="16">
        <f t="shared" si="26"/>
        <v>0.6785714285714286</v>
      </c>
      <c r="K43" s="11">
        <f t="shared" si="26"/>
        <v>0.93428571428571427</v>
      </c>
      <c r="L43" s="4">
        <f t="shared" si="26"/>
        <v>1.1296875</v>
      </c>
      <c r="M43" s="16">
        <f t="shared" si="26"/>
        <v>1.0171883223684208</v>
      </c>
      <c r="N43" s="4">
        <f t="shared" si="26"/>
        <v>0.67516430131004357</v>
      </c>
      <c r="O43" s="4">
        <f t="shared" si="26"/>
        <v>1.3328674568965515</v>
      </c>
      <c r="P43" s="6">
        <f t="shared" si="26"/>
        <v>0.9094860294117646</v>
      </c>
      <c r="Q43" s="26">
        <f t="shared" si="26"/>
        <v>0.84410896269335756</v>
      </c>
      <c r="W43">
        <v>0.61689093484419277</v>
      </c>
      <c r="X43">
        <v>0.78222379603399439</v>
      </c>
      <c r="Y43">
        <v>0.68109065155807369</v>
      </c>
      <c r="Z43">
        <v>0.83275988960441572</v>
      </c>
      <c r="AA43">
        <v>0.87529898804047845</v>
      </c>
      <c r="AB43">
        <v>0.60662373505059808</v>
      </c>
      <c r="AC43">
        <v>0.55979760809567614</v>
      </c>
      <c r="AD43">
        <v>0.49392824287028525</v>
      </c>
      <c r="AE43">
        <v>0.60832566697332091</v>
      </c>
      <c r="AF43">
        <v>0.89724011039558438</v>
      </c>
      <c r="AG43">
        <v>0.44843606255749763</v>
      </c>
      <c r="AH43">
        <v>0.48298068077276907</v>
      </c>
    </row>
    <row r="44" spans="1:34" ht="18.5" thickBot="1">
      <c r="A44" s="19"/>
      <c r="B44" s="766"/>
      <c r="C44" s="754"/>
      <c r="D44" s="30" t="s">
        <v>18</v>
      </c>
      <c r="E44" s="14">
        <f>SUM($E42:E42)/SUM($E41:E41)</f>
        <v>0.87014925373134333</v>
      </c>
      <c r="F44" s="7">
        <f>SUM($E42:F42)/SUM($E41:F41)</f>
        <v>0.71214348785871973</v>
      </c>
      <c r="G44" s="18">
        <f>SUM($E42:G42)/SUM($E41:G41)</f>
        <v>0.64621248142644871</v>
      </c>
      <c r="H44" s="7">
        <f>SUM($E42:H42)/SUM($E41:H41)</f>
        <v>0.69015950226244349</v>
      </c>
      <c r="I44" s="7">
        <f>SUM($E42:I42)/SUM($E41:I41)</f>
        <v>0.77276916140667273</v>
      </c>
      <c r="J44" s="18">
        <f>SUM($E42:J42)/SUM($E41:J41)</f>
        <v>0.76128345209817894</v>
      </c>
      <c r="K44" s="14">
        <f>SUM($E42:K42)/SUM($E41:K41)</f>
        <v>0.77854668567355667</v>
      </c>
      <c r="L44" s="7">
        <f>SUM($E42:L42)/SUM($E41:L41)</f>
        <v>0.80790398432397126</v>
      </c>
      <c r="M44" s="18">
        <f>SUM($E42:M42)/SUM($E41:M41)</f>
        <v>0.82680548128342246</v>
      </c>
      <c r="N44" s="7">
        <f>SUM($E42:N42)/SUM($E41:N41)</f>
        <v>0.80864343619246859</v>
      </c>
      <c r="O44" s="7">
        <f>SUM($E42:O42)/SUM($E41:O41)</f>
        <v>0.83862863658777109</v>
      </c>
      <c r="P44" s="15">
        <f>SUM($E42:P42)/SUM($E41:P41)</f>
        <v>0.84410896269335756</v>
      </c>
      <c r="Q44" s="28" t="s">
        <v>22</v>
      </c>
      <c r="W44">
        <v>0.61689093484419277</v>
      </c>
      <c r="X44">
        <v>0.69955736543909353</v>
      </c>
      <c r="Y44">
        <v>0.69340179414542025</v>
      </c>
      <c r="Z44">
        <v>0.72185985346609061</v>
      </c>
      <c r="AA44">
        <v>0.74787987519500776</v>
      </c>
      <c r="AB44">
        <v>0.72739895958383349</v>
      </c>
      <c r="AC44">
        <v>0.70617544268406329</v>
      </c>
      <c r="AD44">
        <v>0.68231930513907546</v>
      </c>
      <c r="AE44">
        <v>0.67484290760364374</v>
      </c>
      <c r="AF44">
        <v>0.69525200506542828</v>
      </c>
      <c r="AG44">
        <v>0.67450587689452512</v>
      </c>
      <c r="AH44">
        <v>0.65965546757971316</v>
      </c>
    </row>
    <row r="45" spans="1:34" ht="23" thickBot="1">
      <c r="B45" s="31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29"/>
    </row>
    <row r="46" spans="1:34" ht="18.5" thickBot="1">
      <c r="A46" s="768" t="s">
        <v>34</v>
      </c>
      <c r="B46" s="769"/>
      <c r="C46" s="737" t="s">
        <v>526</v>
      </c>
      <c r="D46" s="738"/>
      <c r="E46" s="763" t="s">
        <v>19</v>
      </c>
      <c r="F46" s="757"/>
      <c r="G46" s="757"/>
      <c r="H46" s="757"/>
      <c r="I46" s="757"/>
      <c r="J46" s="758"/>
      <c r="K46" s="756" t="s">
        <v>20</v>
      </c>
      <c r="L46" s="757"/>
      <c r="M46" s="757"/>
      <c r="N46" s="757"/>
      <c r="O46" s="757"/>
      <c r="P46" s="758"/>
      <c r="Q46" s="29"/>
    </row>
    <row r="47" spans="1:34" ht="18.5" thickBot="1">
      <c r="A47" s="770"/>
      <c r="B47" s="771"/>
      <c r="C47" s="739"/>
      <c r="D47" s="740"/>
      <c r="E47" s="33" t="s">
        <v>0</v>
      </c>
      <c r="F47" s="34" t="s">
        <v>1</v>
      </c>
      <c r="G47" s="34" t="s">
        <v>2</v>
      </c>
      <c r="H47" s="34" t="s">
        <v>3</v>
      </c>
      <c r="I47" s="34" t="s">
        <v>4</v>
      </c>
      <c r="J47" s="35" t="s">
        <v>5</v>
      </c>
      <c r="K47" s="36" t="s">
        <v>6</v>
      </c>
      <c r="L47" s="34" t="s">
        <v>7</v>
      </c>
      <c r="M47" s="34" t="s">
        <v>8</v>
      </c>
      <c r="N47" s="34" t="s">
        <v>9</v>
      </c>
      <c r="O47" s="34" t="s">
        <v>10</v>
      </c>
      <c r="P47" s="35" t="s">
        <v>11</v>
      </c>
      <c r="Q47" s="29"/>
    </row>
    <row r="48" spans="1:34" ht="39" customHeight="1">
      <c r="A48" s="759" t="s">
        <v>38</v>
      </c>
      <c r="B48" s="760"/>
      <c r="C48" s="71" t="s">
        <v>30</v>
      </c>
      <c r="D48" s="72" t="s">
        <v>23</v>
      </c>
      <c r="E48" s="93"/>
      <c r="F48" s="74"/>
      <c r="G48" s="74"/>
      <c r="H48" s="74"/>
      <c r="I48" s="74"/>
      <c r="J48" s="80"/>
      <c r="K48" s="74"/>
      <c r="L48" s="74"/>
      <c r="M48" s="95"/>
      <c r="N48" s="74"/>
      <c r="O48" s="74"/>
      <c r="P48" s="80"/>
    </row>
    <row r="49" spans="1:16" ht="39" customHeight="1">
      <c r="A49" s="759"/>
      <c r="B49" s="760"/>
      <c r="C49" s="772" t="str">
        <f>A7</f>
        <v>100均</v>
      </c>
      <c r="D49" s="81" t="s">
        <v>37</v>
      </c>
      <c r="E49" s="82"/>
      <c r="F49" s="83"/>
      <c r="G49" s="83"/>
      <c r="H49" s="83"/>
      <c r="I49" s="83"/>
      <c r="J49" s="84"/>
      <c r="K49" s="83"/>
      <c r="L49" s="83"/>
      <c r="M49" s="83"/>
      <c r="N49" s="83"/>
      <c r="O49" s="83"/>
      <c r="P49" s="84"/>
    </row>
    <row r="50" spans="1:16" ht="39" customHeight="1">
      <c r="A50" s="759"/>
      <c r="B50" s="760"/>
      <c r="C50" s="773"/>
      <c r="D50" s="85" t="s">
        <v>35</v>
      </c>
      <c r="E50" s="86"/>
      <c r="F50" s="87"/>
      <c r="G50" s="87"/>
      <c r="H50" s="87"/>
      <c r="I50" s="87"/>
      <c r="J50" s="88"/>
      <c r="K50" s="86"/>
      <c r="L50" s="87"/>
      <c r="M50" s="87"/>
      <c r="N50" s="87"/>
      <c r="O50" s="87"/>
      <c r="P50" s="88"/>
    </row>
    <row r="51" spans="1:16" ht="39" customHeight="1" thickBot="1">
      <c r="A51" s="759"/>
      <c r="B51" s="760"/>
      <c r="C51" s="151" t="str">
        <f>B7</f>
        <v>MOBILONバンド</v>
      </c>
      <c r="D51" s="89" t="s">
        <v>36</v>
      </c>
      <c r="E51" s="90"/>
      <c r="F51" s="91"/>
      <c r="G51" s="91"/>
      <c r="H51" s="91"/>
      <c r="I51" s="91"/>
      <c r="J51" s="92"/>
      <c r="K51" s="90"/>
      <c r="L51" s="91"/>
      <c r="M51" s="91"/>
      <c r="N51" s="91"/>
      <c r="O51" s="91"/>
      <c r="P51" s="92"/>
    </row>
    <row r="52" spans="1:16" ht="39" customHeight="1">
      <c r="A52" s="759"/>
      <c r="B52" s="760"/>
      <c r="C52" s="71" t="s">
        <v>31</v>
      </c>
      <c r="D52" s="72" t="s">
        <v>23</v>
      </c>
      <c r="E52" s="93"/>
      <c r="F52" s="74"/>
      <c r="G52" s="74"/>
      <c r="H52" s="74"/>
      <c r="I52" s="74"/>
      <c r="J52" s="74"/>
      <c r="K52" s="93"/>
      <c r="L52" s="74"/>
      <c r="M52" s="74"/>
      <c r="N52" s="74"/>
      <c r="O52" s="74"/>
      <c r="P52" s="80"/>
    </row>
    <row r="53" spans="1:16" ht="39" customHeight="1">
      <c r="A53" s="759"/>
      <c r="B53" s="760"/>
      <c r="C53" s="772" t="str">
        <f>A17</f>
        <v>小売・量販
産業資材</v>
      </c>
      <c r="D53" s="81" t="s">
        <v>37</v>
      </c>
      <c r="E53" s="82"/>
      <c r="F53" s="83"/>
      <c r="G53" s="83"/>
      <c r="H53" s="83"/>
      <c r="I53" s="83"/>
      <c r="J53" s="84"/>
      <c r="K53" s="82"/>
      <c r="L53" s="83"/>
      <c r="M53" s="83"/>
      <c r="N53" s="83"/>
      <c r="O53" s="83"/>
      <c r="P53" s="84"/>
    </row>
    <row r="54" spans="1:16" ht="39" customHeight="1">
      <c r="A54" s="759"/>
      <c r="B54" s="760"/>
      <c r="C54" s="773"/>
      <c r="D54" s="85" t="s">
        <v>35</v>
      </c>
      <c r="E54" s="86"/>
      <c r="F54" s="87"/>
      <c r="G54" s="87"/>
      <c r="H54" s="87"/>
      <c r="I54" s="87"/>
      <c r="J54" s="88"/>
      <c r="K54" s="86"/>
      <c r="L54" s="87"/>
      <c r="M54" s="87"/>
      <c r="N54" s="87"/>
      <c r="O54" s="87"/>
      <c r="P54" s="88"/>
    </row>
    <row r="55" spans="1:16" ht="39" customHeight="1" thickBot="1">
      <c r="A55" s="759"/>
      <c r="B55" s="760"/>
      <c r="C55" s="151" t="str">
        <f>B17</f>
        <v>MOBILONバンド</v>
      </c>
      <c r="D55" s="89" t="s">
        <v>36</v>
      </c>
      <c r="E55" s="90"/>
      <c r="F55" s="91"/>
      <c r="G55" s="91"/>
      <c r="H55" s="91"/>
      <c r="I55" s="91"/>
      <c r="J55" s="92"/>
      <c r="K55" s="90"/>
      <c r="L55" s="91"/>
      <c r="M55" s="91"/>
      <c r="N55" s="91"/>
      <c r="O55" s="91"/>
      <c r="P55" s="92"/>
    </row>
    <row r="56" spans="1:16" ht="39" customHeight="1">
      <c r="A56" s="759"/>
      <c r="B56" s="760"/>
      <c r="C56" s="71" t="s">
        <v>32</v>
      </c>
      <c r="D56" s="72" t="s">
        <v>23</v>
      </c>
      <c r="E56" s="93"/>
      <c r="F56" s="74"/>
      <c r="G56" s="74"/>
      <c r="H56" s="74"/>
      <c r="I56" s="74"/>
      <c r="J56" s="80"/>
      <c r="K56" s="93"/>
      <c r="L56" s="74"/>
      <c r="M56" s="74"/>
      <c r="N56" s="74"/>
      <c r="O56" s="74"/>
      <c r="P56" s="80"/>
    </row>
    <row r="57" spans="1:16" ht="39" customHeight="1">
      <c r="A57" s="759"/>
      <c r="B57" s="760"/>
      <c r="C57" s="772" t="str">
        <f>A27</f>
        <v>EC
一般資材
産業資材</v>
      </c>
      <c r="D57" s="81" t="s">
        <v>37</v>
      </c>
      <c r="E57" s="82"/>
      <c r="F57" s="83"/>
      <c r="G57" s="83"/>
      <c r="H57" s="83"/>
      <c r="I57" s="83"/>
      <c r="J57" s="84"/>
      <c r="K57" s="82"/>
      <c r="L57" s="83"/>
      <c r="M57" s="83"/>
      <c r="N57" s="83"/>
      <c r="O57" s="83"/>
      <c r="P57" s="84"/>
    </row>
    <row r="58" spans="1:16" ht="39" customHeight="1">
      <c r="A58" s="759"/>
      <c r="B58" s="760"/>
      <c r="C58" s="773"/>
      <c r="D58" s="85" t="s">
        <v>35</v>
      </c>
      <c r="E58" s="86"/>
      <c r="F58" s="87"/>
      <c r="G58" s="87"/>
      <c r="H58" s="87"/>
      <c r="I58" s="87"/>
      <c r="J58" s="88"/>
      <c r="K58" s="86"/>
      <c r="L58" s="87"/>
      <c r="M58" s="87"/>
      <c r="N58" s="87"/>
      <c r="O58" s="87"/>
      <c r="P58" s="88"/>
    </row>
    <row r="59" spans="1:16" ht="39" customHeight="1" thickBot="1">
      <c r="A59" s="761"/>
      <c r="B59" s="762"/>
      <c r="C59" s="151" t="str">
        <f>B27</f>
        <v>リボン・テープ等
↓
2024/9から
ﾊﾟﾌは松岡さん</v>
      </c>
      <c r="D59" s="89" t="s">
        <v>36</v>
      </c>
      <c r="E59" s="90"/>
      <c r="F59" s="91"/>
      <c r="G59" s="91"/>
      <c r="H59" s="91"/>
      <c r="I59" s="91"/>
      <c r="J59" s="92"/>
      <c r="K59" s="90"/>
      <c r="L59" s="91"/>
      <c r="M59" s="91"/>
      <c r="N59" s="91"/>
      <c r="O59" s="91"/>
      <c r="P59" s="92"/>
    </row>
  </sheetData>
  <mergeCells count="45">
    <mergeCell ref="K46:P46"/>
    <mergeCell ref="A48:B59"/>
    <mergeCell ref="E46:J46"/>
    <mergeCell ref="B37:B44"/>
    <mergeCell ref="C37:C40"/>
    <mergeCell ref="C41:C44"/>
    <mergeCell ref="A46:B47"/>
    <mergeCell ref="C46:D47"/>
    <mergeCell ref="A17:A26"/>
    <mergeCell ref="B17:B26"/>
    <mergeCell ref="C17:C20"/>
    <mergeCell ref="C21:C22"/>
    <mergeCell ref="C23:C26"/>
    <mergeCell ref="A27:A36"/>
    <mergeCell ref="B27:B36"/>
    <mergeCell ref="C27:C30"/>
    <mergeCell ref="C31:C32"/>
    <mergeCell ref="C33:C36"/>
    <mergeCell ref="Q5:Q6"/>
    <mergeCell ref="A7:A16"/>
    <mergeCell ref="B7:B16"/>
    <mergeCell ref="C7:C10"/>
    <mergeCell ref="C11:C12"/>
    <mergeCell ref="C13:C16"/>
    <mergeCell ref="A1:A3"/>
    <mergeCell ref="B1:B3"/>
    <mergeCell ref="C1:E1"/>
    <mergeCell ref="C5:D6"/>
    <mergeCell ref="E5:J5"/>
    <mergeCell ref="R7:R8"/>
    <mergeCell ref="A5:B5"/>
    <mergeCell ref="C57:C58"/>
    <mergeCell ref="C53:C54"/>
    <mergeCell ref="C49:C50"/>
    <mergeCell ref="R23:R24"/>
    <mergeCell ref="R21:R22"/>
    <mergeCell ref="R17:R18"/>
    <mergeCell ref="R13:R14"/>
    <mergeCell ref="R11:R12"/>
    <mergeCell ref="R41:R42"/>
    <mergeCell ref="R37:R38"/>
    <mergeCell ref="R33:R34"/>
    <mergeCell ref="R31:R32"/>
    <mergeCell ref="R27:R28"/>
    <mergeCell ref="K5:P5"/>
  </mergeCells>
  <phoneticPr fontId="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91050-0D56-4452-B8EB-2FDC05AFAF02}">
  <sheetPr codeName="Sheet6"/>
  <dimension ref="A1:AH59"/>
  <sheetViews>
    <sheetView topLeftCell="E3" zoomScale="70" zoomScaleNormal="70" workbookViewId="0">
      <selection activeCell="M12" sqref="M12:P12"/>
    </sheetView>
  </sheetViews>
  <sheetFormatPr defaultRowHeight="18"/>
  <cols>
    <col min="1" max="2" width="16.75" style="1" customWidth="1"/>
    <col min="3" max="3" width="12.25" style="1" customWidth="1"/>
    <col min="4" max="4" width="12.25" style="20" customWidth="1"/>
    <col min="5" max="16" width="18.75" style="2" customWidth="1"/>
    <col min="17" max="17" width="12.5" style="1" customWidth="1"/>
    <col min="18" max="18" width="20.25" style="2" customWidth="1"/>
    <col min="19" max="19" width="20.25" style="65" customWidth="1"/>
  </cols>
  <sheetData>
    <row r="1" spans="1:34" ht="24.75" customHeight="1" thickBot="1">
      <c r="A1" s="728" t="s">
        <v>12</v>
      </c>
      <c r="B1" s="731" t="s">
        <v>51</v>
      </c>
      <c r="C1" s="734" t="s">
        <v>46</v>
      </c>
      <c r="D1" s="735"/>
      <c r="E1" s="736"/>
    </row>
    <row r="2" spans="1:34" ht="18.75" customHeight="1">
      <c r="A2" s="729"/>
      <c r="B2" s="732"/>
      <c r="C2" s="40" t="s">
        <v>25</v>
      </c>
      <c r="D2" s="41">
        <v>140</v>
      </c>
      <c r="E2" s="42" t="s">
        <v>44</v>
      </c>
    </row>
    <row r="3" spans="1:34" ht="19.5" customHeight="1" thickBot="1">
      <c r="A3" s="730"/>
      <c r="B3" s="733"/>
      <c r="C3" s="37" t="s">
        <v>26</v>
      </c>
      <c r="D3" s="38">
        <v>145</v>
      </c>
      <c r="E3" s="39" t="s">
        <v>45</v>
      </c>
      <c r="Q3" s="3"/>
    </row>
    <row r="4" spans="1:34" ht="18.5" thickBot="1"/>
    <row r="5" spans="1:34" ht="19.5" customHeight="1" thickBot="1">
      <c r="A5" s="720" t="s">
        <v>33</v>
      </c>
      <c r="B5" s="721"/>
      <c r="C5" s="737" t="s">
        <v>526</v>
      </c>
      <c r="D5" s="738"/>
      <c r="E5" s="777" t="s">
        <v>19</v>
      </c>
      <c r="F5" s="775"/>
      <c r="G5" s="775"/>
      <c r="H5" s="775"/>
      <c r="I5" s="775"/>
      <c r="J5" s="776"/>
      <c r="K5" s="777" t="s">
        <v>20</v>
      </c>
      <c r="L5" s="775"/>
      <c r="M5" s="775"/>
      <c r="N5" s="775"/>
      <c r="O5" s="775"/>
      <c r="P5" s="776"/>
      <c r="Q5" s="741" t="s">
        <v>21</v>
      </c>
    </row>
    <row r="6" spans="1:34" ht="19.5" customHeight="1" thickBot="1">
      <c r="A6" s="58" t="s">
        <v>99</v>
      </c>
      <c r="B6" s="150" t="s">
        <v>121</v>
      </c>
      <c r="C6" s="739"/>
      <c r="D6" s="740"/>
      <c r="E6" s="561">
        <v>45809</v>
      </c>
      <c r="F6" s="562">
        <v>45839</v>
      </c>
      <c r="G6" s="562">
        <v>45870</v>
      </c>
      <c r="H6" s="562">
        <v>45901</v>
      </c>
      <c r="I6" s="562">
        <v>45931</v>
      </c>
      <c r="J6" s="563">
        <v>45962</v>
      </c>
      <c r="K6" s="564">
        <v>45992</v>
      </c>
      <c r="L6" s="562">
        <v>46023</v>
      </c>
      <c r="M6" s="562">
        <v>46054</v>
      </c>
      <c r="N6" s="562">
        <v>46082</v>
      </c>
      <c r="O6" s="562">
        <v>46113</v>
      </c>
      <c r="P6" s="565">
        <v>46143</v>
      </c>
      <c r="Q6" s="742"/>
      <c r="R6" s="153" t="s">
        <v>525</v>
      </c>
      <c r="S6" s="67" t="s">
        <v>119</v>
      </c>
      <c r="W6">
        <v>45444</v>
      </c>
      <c r="X6">
        <v>45474</v>
      </c>
      <c r="Y6">
        <v>45505</v>
      </c>
      <c r="Z6">
        <v>45536</v>
      </c>
      <c r="AA6">
        <v>45566</v>
      </c>
      <c r="AB6">
        <v>45597</v>
      </c>
      <c r="AC6">
        <v>45627</v>
      </c>
      <c r="AD6">
        <v>45658</v>
      </c>
      <c r="AE6">
        <v>45689</v>
      </c>
      <c r="AF6">
        <v>45717</v>
      </c>
      <c r="AG6">
        <v>45748</v>
      </c>
      <c r="AH6">
        <v>45778</v>
      </c>
    </row>
    <row r="7" spans="1:34">
      <c r="A7" s="743" t="s">
        <v>129</v>
      </c>
      <c r="B7" s="745" t="s">
        <v>122</v>
      </c>
      <c r="C7" s="748" t="s">
        <v>15</v>
      </c>
      <c r="D7" s="111" t="s">
        <v>13</v>
      </c>
      <c r="E7" s="112">
        <f>ROUND($U8*W8,-1)</f>
        <v>1350</v>
      </c>
      <c r="F7" s="113">
        <f t="shared" ref="F7:O7" si="0">ROUND($U8*X8,-1)</f>
        <v>1460</v>
      </c>
      <c r="G7" s="113">
        <f t="shared" si="0"/>
        <v>1560</v>
      </c>
      <c r="H7" s="113">
        <f t="shared" si="0"/>
        <v>1700</v>
      </c>
      <c r="I7" s="113">
        <f t="shared" si="0"/>
        <v>1340</v>
      </c>
      <c r="J7" s="114">
        <f t="shared" si="0"/>
        <v>1360</v>
      </c>
      <c r="K7" s="115">
        <f t="shared" si="0"/>
        <v>1290</v>
      </c>
      <c r="L7" s="113">
        <f t="shared" si="0"/>
        <v>1230</v>
      </c>
      <c r="M7" s="113">
        <f t="shared" si="0"/>
        <v>1370</v>
      </c>
      <c r="N7" s="113">
        <f t="shared" si="0"/>
        <v>2690</v>
      </c>
      <c r="O7" s="113">
        <f t="shared" si="0"/>
        <v>1420</v>
      </c>
      <c r="P7" s="116">
        <f>ROUND($U8*AH8,-1)</f>
        <v>1210</v>
      </c>
      <c r="Q7" s="117">
        <f>SUM(E7:P7)</f>
        <v>17980</v>
      </c>
      <c r="R7" s="718">
        <v>14838</v>
      </c>
      <c r="S7" s="68">
        <f>IFERROR(Q7/R7,"")</f>
        <v>1.2117536056072247</v>
      </c>
      <c r="T7" s="154">
        <f>Q7-R7</f>
        <v>3142</v>
      </c>
      <c r="U7" s="567">
        <v>18000</v>
      </c>
      <c r="W7">
        <v>2313</v>
      </c>
      <c r="X7">
        <v>1390</v>
      </c>
      <c r="Y7">
        <v>1706</v>
      </c>
      <c r="Z7">
        <v>1326</v>
      </c>
      <c r="AA7">
        <v>1959</v>
      </c>
      <c r="AB7">
        <v>2544</v>
      </c>
      <c r="AC7">
        <v>3366</v>
      </c>
      <c r="AD7">
        <v>1513</v>
      </c>
      <c r="AE7">
        <v>1197</v>
      </c>
      <c r="AF7">
        <v>1726</v>
      </c>
      <c r="AG7">
        <v>1455</v>
      </c>
      <c r="AH7">
        <v>1772</v>
      </c>
    </row>
    <row r="8" spans="1:34" ht="18.5" thickBot="1">
      <c r="A8" s="743"/>
      <c r="B8" s="746"/>
      <c r="C8" s="748"/>
      <c r="D8" s="133" t="s">
        <v>14</v>
      </c>
      <c r="E8" s="134">
        <v>1184</v>
      </c>
      <c r="F8" s="135">
        <v>1045</v>
      </c>
      <c r="G8" s="135">
        <v>790</v>
      </c>
      <c r="H8" s="135">
        <v>1876</v>
      </c>
      <c r="I8" s="135">
        <v>1174</v>
      </c>
      <c r="J8" s="136">
        <v>1641</v>
      </c>
      <c r="K8" s="137">
        <v>1463</v>
      </c>
      <c r="L8" s="135">
        <v>1095</v>
      </c>
      <c r="M8" s="687">
        <f>AVERAGE($E8:$L8)</f>
        <v>1283.5</v>
      </c>
      <c r="N8" s="687">
        <f t="shared" ref="N8:P8" si="1">AVERAGE($E8:$L8)</f>
        <v>1283.5</v>
      </c>
      <c r="O8" s="687">
        <f t="shared" si="1"/>
        <v>1283.5</v>
      </c>
      <c r="P8" s="687">
        <f t="shared" si="1"/>
        <v>1283.5</v>
      </c>
      <c r="Q8" s="139">
        <f>SUM(E8:P8)</f>
        <v>15402</v>
      </c>
      <c r="R8" s="719"/>
      <c r="S8" s="69">
        <f>IFERROR(Q8/R7,"")</f>
        <v>1.0380105135463</v>
      </c>
      <c r="U8" s="568">
        <f>U7/R7</f>
        <v>1.213101496158512</v>
      </c>
      <c r="W8">
        <v>1112</v>
      </c>
      <c r="X8">
        <v>1207</v>
      </c>
      <c r="Y8">
        <v>1287</v>
      </c>
      <c r="Z8">
        <v>1404</v>
      </c>
      <c r="AA8">
        <v>1108</v>
      </c>
      <c r="AB8">
        <v>1119</v>
      </c>
      <c r="AC8">
        <v>1060</v>
      </c>
      <c r="AD8">
        <v>1018</v>
      </c>
      <c r="AE8">
        <v>1132</v>
      </c>
      <c r="AF8">
        <v>2219</v>
      </c>
      <c r="AG8">
        <v>1172</v>
      </c>
      <c r="AH8">
        <v>1000</v>
      </c>
    </row>
    <row r="9" spans="1:34">
      <c r="A9" s="743"/>
      <c r="B9" s="746"/>
      <c r="C9" s="748"/>
      <c r="D9" s="21" t="s">
        <v>17</v>
      </c>
      <c r="E9" s="11">
        <f>E8/E7</f>
        <v>0.87703703703703706</v>
      </c>
      <c r="F9" s="4">
        <f t="shared" ref="F9:P9" si="2">F8/F7</f>
        <v>0.71575342465753422</v>
      </c>
      <c r="G9" s="4">
        <f t="shared" si="2"/>
        <v>0.50641025641025639</v>
      </c>
      <c r="H9" s="4">
        <f t="shared" si="2"/>
        <v>1.1035294117647059</v>
      </c>
      <c r="I9" s="4">
        <f t="shared" si="2"/>
        <v>0.87611940298507462</v>
      </c>
      <c r="J9" s="6">
        <f t="shared" si="2"/>
        <v>1.2066176470588235</v>
      </c>
      <c r="K9" s="8">
        <f t="shared" si="2"/>
        <v>1.134108527131783</v>
      </c>
      <c r="L9" s="4">
        <f t="shared" si="2"/>
        <v>0.8902439024390244</v>
      </c>
      <c r="M9" s="4">
        <f t="shared" si="2"/>
        <v>0.93686131386861315</v>
      </c>
      <c r="N9" s="4">
        <f t="shared" si="2"/>
        <v>0.47713754646840151</v>
      </c>
      <c r="O9" s="4">
        <f t="shared" si="2"/>
        <v>0.90387323943661968</v>
      </c>
      <c r="P9" s="16">
        <f t="shared" si="2"/>
        <v>1.0607438016528925</v>
      </c>
      <c r="Q9" s="26">
        <f t="shared" ref="Q9" si="3">Q8/Q7</f>
        <v>0.85661846496106786</v>
      </c>
      <c r="W9">
        <v>0.48076091655858194</v>
      </c>
      <c r="X9">
        <v>0.86834532374100715</v>
      </c>
      <c r="Y9">
        <v>0.75439624853458387</v>
      </c>
      <c r="Z9">
        <v>1.0588235294117647</v>
      </c>
      <c r="AA9">
        <v>0.56559469116896377</v>
      </c>
      <c r="AB9">
        <v>0.43985849056603776</v>
      </c>
      <c r="AC9">
        <v>0.31491384432560904</v>
      </c>
      <c r="AD9">
        <v>0.67283542630535365</v>
      </c>
      <c r="AE9">
        <v>0.94569757727652459</v>
      </c>
      <c r="AF9">
        <v>1.2856315179606026</v>
      </c>
      <c r="AG9">
        <v>0.80549828178694161</v>
      </c>
      <c r="AH9">
        <v>0.56433408577878108</v>
      </c>
    </row>
    <row r="10" spans="1:34">
      <c r="A10" s="743"/>
      <c r="B10" s="746"/>
      <c r="C10" s="749"/>
      <c r="D10" s="22" t="s">
        <v>18</v>
      </c>
      <c r="E10" s="12">
        <f>SUM($E8:E8)/SUM($E7:E7)</f>
        <v>0.87703703703703706</v>
      </c>
      <c r="F10" s="5">
        <f>SUM($E8:F8)/SUM($E7:F7)</f>
        <v>0.7932384341637011</v>
      </c>
      <c r="G10" s="5">
        <f>SUM($E8:G8)/SUM($E7:G7)</f>
        <v>0.69084668192219678</v>
      </c>
      <c r="H10" s="5">
        <f>SUM($E8:H8)/SUM($E7:H7)</f>
        <v>0.80642504118616143</v>
      </c>
      <c r="I10" s="5">
        <f>SUM($E8:I8)/SUM($E7:I7)</f>
        <v>0.8190283400809717</v>
      </c>
      <c r="J10" s="13">
        <f>SUM($E8:J8)/SUM($E7:J7)</f>
        <v>0.87913340935005702</v>
      </c>
      <c r="K10" s="9">
        <f>SUM($E8:K8)/SUM($E7:K7)</f>
        <v>0.91182902584493042</v>
      </c>
      <c r="L10" s="5">
        <f>SUM($E8:L8)/SUM($E7:L7)</f>
        <v>0.9094774136403897</v>
      </c>
      <c r="M10" s="5">
        <f>SUM($E8:M8)/SUM($E7:M7)</f>
        <v>0.91244075829383886</v>
      </c>
      <c r="N10" s="5">
        <f>SUM($E8:N8)/SUM($E7:N7)</f>
        <v>0.83615635179153092</v>
      </c>
      <c r="O10" s="5">
        <f>SUM($E8:O8)/SUM($E7:O7)</f>
        <v>0.84189028026237334</v>
      </c>
      <c r="P10" s="17">
        <f>SUM($E8:P8)/SUM($E7:P7)</f>
        <v>0.85661846496106786</v>
      </c>
      <c r="Q10" s="27" t="s">
        <v>22</v>
      </c>
      <c r="R10" s="59"/>
      <c r="S10"/>
      <c r="W10">
        <v>0.48076091655858194</v>
      </c>
      <c r="X10">
        <v>0.62624898730758849</v>
      </c>
      <c r="Y10">
        <v>0.66666666666666663</v>
      </c>
      <c r="Z10">
        <v>0.74387527839643652</v>
      </c>
      <c r="AA10">
        <v>0.70370370370370372</v>
      </c>
      <c r="AB10">
        <v>0.64397579640505431</v>
      </c>
      <c r="AC10">
        <v>0.56813201862503426</v>
      </c>
      <c r="AD10">
        <v>0.57796115902463241</v>
      </c>
      <c r="AE10">
        <v>0.60338454429941091</v>
      </c>
      <c r="AF10">
        <v>0.66523109243697476</v>
      </c>
      <c r="AG10">
        <v>0.67518907050500121</v>
      </c>
      <c r="AH10">
        <v>0.66636726995104867</v>
      </c>
    </row>
    <row r="11" spans="1:34">
      <c r="A11" s="743"/>
      <c r="B11" s="746"/>
      <c r="C11" s="750" t="s">
        <v>120</v>
      </c>
      <c r="D11" s="118" t="s">
        <v>13</v>
      </c>
      <c r="E11" s="112">
        <f>ROUND($U12*W12,-1)</f>
        <v>770</v>
      </c>
      <c r="F11" s="113">
        <f t="shared" ref="F11:P11" si="4">ROUND($U12*X12,-1)</f>
        <v>860</v>
      </c>
      <c r="G11" s="113">
        <f t="shared" si="4"/>
        <v>990</v>
      </c>
      <c r="H11" s="113">
        <f t="shared" si="4"/>
        <v>1040</v>
      </c>
      <c r="I11" s="113">
        <f t="shared" si="4"/>
        <v>790</v>
      </c>
      <c r="J11" s="114">
        <f t="shared" si="4"/>
        <v>820</v>
      </c>
      <c r="K11" s="115">
        <f t="shared" si="4"/>
        <v>820</v>
      </c>
      <c r="L11" s="113">
        <f t="shared" si="4"/>
        <v>800</v>
      </c>
      <c r="M11" s="113">
        <f t="shared" si="4"/>
        <v>850</v>
      </c>
      <c r="N11" s="113">
        <f t="shared" si="4"/>
        <v>1790</v>
      </c>
      <c r="O11" s="113">
        <f t="shared" si="4"/>
        <v>890</v>
      </c>
      <c r="P11" s="116">
        <f t="shared" si="4"/>
        <v>790</v>
      </c>
      <c r="Q11" s="124">
        <f>SUM(E11:P11)</f>
        <v>11210</v>
      </c>
      <c r="R11" s="718">
        <v>9398</v>
      </c>
      <c r="S11" s="68">
        <f>IFERROR(Q11/R11,"")</f>
        <v>1.192806980208555</v>
      </c>
      <c r="U11" s="567">
        <v>11200</v>
      </c>
      <c r="W11">
        <v>1520</v>
      </c>
      <c r="X11">
        <v>841</v>
      </c>
      <c r="Y11">
        <v>1056</v>
      </c>
      <c r="Z11">
        <v>821</v>
      </c>
      <c r="AA11">
        <v>1221</v>
      </c>
      <c r="AB11">
        <v>1642</v>
      </c>
      <c r="AC11">
        <v>2273</v>
      </c>
      <c r="AD11">
        <v>991</v>
      </c>
      <c r="AE11">
        <v>762</v>
      </c>
      <c r="AF11">
        <v>1157</v>
      </c>
      <c r="AG11">
        <v>948</v>
      </c>
      <c r="AH11">
        <v>1169</v>
      </c>
    </row>
    <row r="12" spans="1:34">
      <c r="A12" s="743"/>
      <c r="B12" s="746"/>
      <c r="C12" s="751"/>
      <c r="D12" s="140" t="s">
        <v>14</v>
      </c>
      <c r="E12" s="146">
        <v>774</v>
      </c>
      <c r="F12" s="141">
        <v>731</v>
      </c>
      <c r="G12" s="141">
        <v>541</v>
      </c>
      <c r="H12" s="141">
        <v>1345</v>
      </c>
      <c r="I12" s="141">
        <v>818</v>
      </c>
      <c r="J12" s="142">
        <v>1202</v>
      </c>
      <c r="K12" s="143">
        <v>1058</v>
      </c>
      <c r="L12" s="141">
        <v>800</v>
      </c>
      <c r="M12" s="687">
        <f>AVERAGE($E12:$L12)</f>
        <v>908.625</v>
      </c>
      <c r="N12" s="687">
        <f t="shared" ref="N12:P12" si="5">AVERAGE($E12:$L12)</f>
        <v>908.625</v>
      </c>
      <c r="O12" s="687">
        <f t="shared" si="5"/>
        <v>908.625</v>
      </c>
      <c r="P12" s="687">
        <f t="shared" si="5"/>
        <v>908.625</v>
      </c>
      <c r="Q12" s="145">
        <f>SUM(E12:P12)</f>
        <v>10903.5</v>
      </c>
      <c r="R12" s="724"/>
      <c r="S12" s="70">
        <f>IFERROR(Q12/R11,"")</f>
        <v>1.1601936582251542</v>
      </c>
      <c r="U12" s="568">
        <f>U11/R11</f>
        <v>1.1917429240263886</v>
      </c>
      <c r="W12">
        <v>643</v>
      </c>
      <c r="X12">
        <v>719</v>
      </c>
      <c r="Y12">
        <v>830</v>
      </c>
      <c r="Z12">
        <v>873</v>
      </c>
      <c r="AA12">
        <v>666</v>
      </c>
      <c r="AB12">
        <v>684</v>
      </c>
      <c r="AC12">
        <v>687</v>
      </c>
      <c r="AD12">
        <v>669</v>
      </c>
      <c r="AE12">
        <v>712</v>
      </c>
      <c r="AF12">
        <v>1503</v>
      </c>
      <c r="AG12">
        <v>746</v>
      </c>
      <c r="AH12">
        <v>666</v>
      </c>
    </row>
    <row r="13" spans="1:34">
      <c r="A13" s="743"/>
      <c r="B13" s="746"/>
      <c r="C13" s="752" t="s">
        <v>16</v>
      </c>
      <c r="D13" s="118" t="s">
        <v>13</v>
      </c>
      <c r="E13" s="119">
        <f>E7-E11</f>
        <v>580</v>
      </c>
      <c r="F13" s="120">
        <f t="shared" ref="E13:P14" si="6">F7-F11</f>
        <v>600</v>
      </c>
      <c r="G13" s="120">
        <f t="shared" si="6"/>
        <v>570</v>
      </c>
      <c r="H13" s="120">
        <f t="shared" si="6"/>
        <v>660</v>
      </c>
      <c r="I13" s="120">
        <f t="shared" si="6"/>
        <v>550</v>
      </c>
      <c r="J13" s="121">
        <f t="shared" si="6"/>
        <v>540</v>
      </c>
      <c r="K13" s="122">
        <f t="shared" si="6"/>
        <v>470</v>
      </c>
      <c r="L13" s="120">
        <f t="shared" si="6"/>
        <v>430</v>
      </c>
      <c r="M13" s="120">
        <f t="shared" si="6"/>
        <v>520</v>
      </c>
      <c r="N13" s="120">
        <f t="shared" si="6"/>
        <v>900</v>
      </c>
      <c r="O13" s="120">
        <f t="shared" si="6"/>
        <v>530</v>
      </c>
      <c r="P13" s="123">
        <f t="shared" si="6"/>
        <v>420</v>
      </c>
      <c r="Q13" s="124">
        <f>SUM(E13:P13)</f>
        <v>6770</v>
      </c>
      <c r="R13" s="718">
        <f>R7-R11</f>
        <v>5440</v>
      </c>
      <c r="S13" s="149">
        <f>IFERROR(Q13/R13,"")</f>
        <v>1.244485294117647</v>
      </c>
      <c r="W13">
        <v>793</v>
      </c>
      <c r="X13">
        <v>549</v>
      </c>
      <c r="Y13">
        <v>650</v>
      </c>
      <c r="Z13">
        <v>505</v>
      </c>
      <c r="AA13">
        <v>738</v>
      </c>
      <c r="AB13">
        <v>902</v>
      </c>
      <c r="AC13">
        <v>1093</v>
      </c>
      <c r="AD13">
        <v>522</v>
      </c>
      <c r="AE13">
        <v>435</v>
      </c>
      <c r="AF13">
        <v>569</v>
      </c>
      <c r="AG13">
        <v>507</v>
      </c>
      <c r="AH13">
        <v>603</v>
      </c>
    </row>
    <row r="14" spans="1:34" ht="18.5" thickBot="1">
      <c r="A14" s="743"/>
      <c r="B14" s="746"/>
      <c r="C14" s="753"/>
      <c r="D14" s="133" t="s">
        <v>14</v>
      </c>
      <c r="E14" s="135">
        <f t="shared" si="6"/>
        <v>410</v>
      </c>
      <c r="F14" s="135">
        <f t="shared" si="6"/>
        <v>314</v>
      </c>
      <c r="G14" s="135">
        <f t="shared" si="6"/>
        <v>249</v>
      </c>
      <c r="H14" s="135">
        <f t="shared" si="6"/>
        <v>531</v>
      </c>
      <c r="I14" s="135">
        <f t="shared" si="6"/>
        <v>356</v>
      </c>
      <c r="J14" s="136">
        <f t="shared" si="6"/>
        <v>439</v>
      </c>
      <c r="K14" s="137">
        <f t="shared" si="6"/>
        <v>405</v>
      </c>
      <c r="L14" s="135">
        <f t="shared" si="6"/>
        <v>295</v>
      </c>
      <c r="M14" s="135">
        <f t="shared" si="6"/>
        <v>374.875</v>
      </c>
      <c r="N14" s="135">
        <f t="shared" si="6"/>
        <v>374.875</v>
      </c>
      <c r="O14" s="135">
        <f t="shared" si="6"/>
        <v>374.875</v>
      </c>
      <c r="P14" s="135">
        <f t="shared" si="6"/>
        <v>374.875</v>
      </c>
      <c r="Q14" s="139">
        <f>SUM(E14:P14)</f>
        <v>4498.5</v>
      </c>
      <c r="R14" s="719"/>
      <c r="S14" s="69">
        <f>IFERROR(Q14/R13,"")</f>
        <v>0.82693014705882351</v>
      </c>
      <c r="W14">
        <v>468</v>
      </c>
      <c r="X14">
        <v>488</v>
      </c>
      <c r="Y14">
        <v>457</v>
      </c>
      <c r="Z14">
        <v>531</v>
      </c>
      <c r="AA14">
        <v>442</v>
      </c>
      <c r="AB14">
        <v>435</v>
      </c>
      <c r="AC14">
        <v>373</v>
      </c>
      <c r="AD14">
        <v>349</v>
      </c>
      <c r="AE14">
        <v>420</v>
      </c>
      <c r="AF14">
        <v>716</v>
      </c>
      <c r="AG14">
        <v>426</v>
      </c>
      <c r="AH14">
        <v>334</v>
      </c>
    </row>
    <row r="15" spans="1:34">
      <c r="A15" s="743"/>
      <c r="B15" s="746"/>
      <c r="C15" s="753"/>
      <c r="D15" s="21" t="s">
        <v>17</v>
      </c>
      <c r="E15" s="11">
        <f>E14/E13</f>
        <v>0.7068965517241379</v>
      </c>
      <c r="F15" s="4">
        <f t="shared" ref="F15:P15" si="7">F14/F13</f>
        <v>0.52333333333333332</v>
      </c>
      <c r="G15" s="4">
        <f t="shared" si="7"/>
        <v>0.43684210526315792</v>
      </c>
      <c r="H15" s="4">
        <f t="shared" si="7"/>
        <v>0.80454545454545456</v>
      </c>
      <c r="I15" s="4">
        <f t="shared" si="7"/>
        <v>0.64727272727272722</v>
      </c>
      <c r="J15" s="6">
        <f t="shared" si="7"/>
        <v>0.812962962962963</v>
      </c>
      <c r="K15" s="8">
        <f t="shared" si="7"/>
        <v>0.86170212765957444</v>
      </c>
      <c r="L15" s="4">
        <f t="shared" si="7"/>
        <v>0.68604651162790697</v>
      </c>
      <c r="M15" s="4">
        <f t="shared" si="7"/>
        <v>0.72091346153846159</v>
      </c>
      <c r="N15" s="4">
        <f t="shared" si="7"/>
        <v>0.41652777777777777</v>
      </c>
      <c r="O15" s="4">
        <f t="shared" si="7"/>
        <v>0.70731132075471703</v>
      </c>
      <c r="P15" s="16">
        <f t="shared" si="7"/>
        <v>0.89255952380952386</v>
      </c>
      <c r="Q15" s="26">
        <f t="shared" ref="Q15" si="8">Q14/Q13</f>
        <v>0.66447562776957159</v>
      </c>
      <c r="W15">
        <v>0.5901639344262295</v>
      </c>
      <c r="X15">
        <v>0.88888888888888884</v>
      </c>
      <c r="Y15">
        <v>0.70307692307692304</v>
      </c>
      <c r="Z15">
        <v>1.0514851485148515</v>
      </c>
      <c r="AA15">
        <v>0.59891598915989164</v>
      </c>
      <c r="AB15">
        <v>0.48226164079822614</v>
      </c>
      <c r="AC15">
        <v>0.34126258005489479</v>
      </c>
      <c r="AD15">
        <v>0.66858237547892718</v>
      </c>
      <c r="AE15">
        <v>0.96551724137931039</v>
      </c>
      <c r="AF15">
        <v>1.2583479789103691</v>
      </c>
      <c r="AG15">
        <v>0.84023668639053251</v>
      </c>
      <c r="AH15">
        <v>0.55389718076285244</v>
      </c>
    </row>
    <row r="16" spans="1:34" ht="18.5" thickBot="1">
      <c r="A16" s="744"/>
      <c r="B16" s="747"/>
      <c r="C16" s="754"/>
      <c r="D16" s="23" t="s">
        <v>18</v>
      </c>
      <c r="E16" s="14">
        <f>SUM($E14:E14)/SUM($E13:E13)</f>
        <v>0.7068965517241379</v>
      </c>
      <c r="F16" s="7">
        <f>SUM($E14:F14)/SUM($E13:F13)</f>
        <v>0.61355932203389829</v>
      </c>
      <c r="G16" s="7">
        <f>SUM($E14:G14)/SUM($E13:G13)</f>
        <v>0.55600000000000005</v>
      </c>
      <c r="H16" s="7">
        <f>SUM($E14:H14)/SUM($E13:H13)</f>
        <v>0.62406639004149378</v>
      </c>
      <c r="I16" s="7">
        <f>SUM($E14:I14)/SUM($E13:I13)</f>
        <v>0.6283783783783784</v>
      </c>
      <c r="J16" s="15">
        <f>SUM($E14:J14)/SUM($E13:J13)</f>
        <v>0.65685714285714281</v>
      </c>
      <c r="K16" s="10">
        <f>SUM($E14:K14)/SUM($E13:K13)</f>
        <v>0.6811083123425693</v>
      </c>
      <c r="L16" s="7">
        <f>SUM($E14:L14)/SUM($E13:L13)</f>
        <v>0.68159090909090914</v>
      </c>
      <c r="M16" s="7">
        <f>SUM($E14:M14)/SUM($E13:M13)</f>
        <v>0.68574695121951224</v>
      </c>
      <c r="N16" s="7">
        <f>SUM($E14:N14)/SUM($E13:N13)</f>
        <v>0.64411512027491413</v>
      </c>
      <c r="O16" s="7">
        <f>SUM($E14:O14)/SUM($E13:O13)</f>
        <v>0.64938976377952751</v>
      </c>
      <c r="P16" s="18">
        <f>SUM($E14:P14)/SUM($E13:P13)</f>
        <v>0.66447562776957159</v>
      </c>
      <c r="Q16" s="28" t="s">
        <v>22</v>
      </c>
      <c r="R16" s="59"/>
      <c r="S16"/>
      <c r="W16">
        <v>0.5901639344262295</v>
      </c>
      <c r="X16">
        <v>0.71236959761549923</v>
      </c>
      <c r="Y16">
        <v>0.70933734939759041</v>
      </c>
      <c r="Z16">
        <v>0.77853424108930713</v>
      </c>
      <c r="AA16">
        <v>0.73755795981452854</v>
      </c>
      <c r="AB16">
        <v>0.68189509306260576</v>
      </c>
      <c r="AC16">
        <v>0.61070745697896744</v>
      </c>
      <c r="AD16">
        <v>0.61595966620305975</v>
      </c>
      <c r="AE16">
        <v>0.64053660901891063</v>
      </c>
      <c r="AF16">
        <v>0.69256956779159262</v>
      </c>
      <c r="AG16">
        <v>0.70287759878837941</v>
      </c>
      <c r="AH16">
        <v>0.69145690312738373</v>
      </c>
    </row>
    <row r="17" spans="1:34">
      <c r="A17" s="755" t="s">
        <v>126</v>
      </c>
      <c r="B17" s="745" t="s">
        <v>126</v>
      </c>
      <c r="C17" s="748" t="s">
        <v>15</v>
      </c>
      <c r="D17" s="111" t="s">
        <v>13</v>
      </c>
      <c r="E17" s="112"/>
      <c r="F17" s="113"/>
      <c r="G17" s="113"/>
      <c r="H17" s="113"/>
      <c r="I17" s="113"/>
      <c r="J17" s="114"/>
      <c r="K17" s="115"/>
      <c r="L17" s="113"/>
      <c r="M17" s="113"/>
      <c r="N17" s="113"/>
      <c r="O17" s="113"/>
      <c r="P17" s="116"/>
      <c r="Q17" s="117">
        <f>SUM(E17:P17)</f>
        <v>0</v>
      </c>
      <c r="R17" s="718"/>
      <c r="S17" s="68" t="str">
        <f>IFERROR(Q17/R17,"")</f>
        <v/>
      </c>
      <c r="U17" s="567"/>
    </row>
    <row r="18" spans="1:34" ht="18.5" thickBot="1">
      <c r="A18" s="743"/>
      <c r="B18" s="746"/>
      <c r="C18" s="748"/>
      <c r="D18" s="133" t="s">
        <v>14</v>
      </c>
      <c r="E18" s="134"/>
      <c r="F18" s="135"/>
      <c r="G18" s="135"/>
      <c r="H18" s="135"/>
      <c r="I18" s="135"/>
      <c r="J18" s="136"/>
      <c r="K18" s="137"/>
      <c r="L18" s="135"/>
      <c r="M18" s="135"/>
      <c r="N18" s="135"/>
      <c r="O18" s="135"/>
      <c r="P18" s="138"/>
      <c r="Q18" s="139">
        <f>SUM(E18:P18)</f>
        <v>0</v>
      </c>
      <c r="R18" s="719"/>
      <c r="S18" s="69" t="str">
        <f>IFERROR(Q18/R17,"")</f>
        <v/>
      </c>
      <c r="U18" s="568" t="e">
        <f>U17/R17</f>
        <v>#DIV/0!</v>
      </c>
    </row>
    <row r="19" spans="1:34">
      <c r="A19" s="743"/>
      <c r="B19" s="746"/>
      <c r="C19" s="748"/>
      <c r="D19" s="21" t="s">
        <v>17</v>
      </c>
      <c r="E19" s="11" t="e">
        <f>E18/E17</f>
        <v>#DIV/0!</v>
      </c>
      <c r="F19" s="4" t="e">
        <f t="shared" ref="F19:P19" si="9">F18/F17</f>
        <v>#DIV/0!</v>
      </c>
      <c r="G19" s="4" t="e">
        <f t="shared" si="9"/>
        <v>#DIV/0!</v>
      </c>
      <c r="H19" s="4" t="e">
        <f t="shared" si="9"/>
        <v>#DIV/0!</v>
      </c>
      <c r="I19" s="4" t="e">
        <f t="shared" si="9"/>
        <v>#DIV/0!</v>
      </c>
      <c r="J19" s="6" t="e">
        <f t="shared" si="9"/>
        <v>#DIV/0!</v>
      </c>
      <c r="K19" s="8" t="e">
        <f t="shared" si="9"/>
        <v>#DIV/0!</v>
      </c>
      <c r="L19" s="4" t="e">
        <f t="shared" si="9"/>
        <v>#DIV/0!</v>
      </c>
      <c r="M19" s="4" t="e">
        <f t="shared" si="9"/>
        <v>#DIV/0!</v>
      </c>
      <c r="N19" s="4" t="e">
        <f t="shared" si="9"/>
        <v>#DIV/0!</v>
      </c>
      <c r="O19" s="4" t="e">
        <f t="shared" si="9"/>
        <v>#DIV/0!</v>
      </c>
      <c r="P19" s="16" t="e">
        <f t="shared" si="9"/>
        <v>#DIV/0!</v>
      </c>
      <c r="Q19" s="26" t="e">
        <f t="shared" ref="Q19" si="10">Q18/Q17</f>
        <v>#DIV/0!</v>
      </c>
      <c r="R19" s="59"/>
      <c r="S19"/>
      <c r="W19" t="e">
        <v>#DIV/0!</v>
      </c>
      <c r="X19" t="e">
        <v>#DIV/0!</v>
      </c>
      <c r="Y19" t="e">
        <v>#DIV/0!</v>
      </c>
      <c r="Z19" t="e">
        <v>#DIV/0!</v>
      </c>
      <c r="AA19" t="e">
        <v>#DIV/0!</v>
      </c>
      <c r="AB19" t="e">
        <v>#DIV/0!</v>
      </c>
      <c r="AC19" t="e">
        <v>#DIV/0!</v>
      </c>
      <c r="AD19" t="e">
        <v>#DIV/0!</v>
      </c>
      <c r="AE19" t="e">
        <v>#DIV/0!</v>
      </c>
      <c r="AF19" t="e">
        <v>#DIV/0!</v>
      </c>
      <c r="AG19" t="e">
        <v>#DIV/0!</v>
      </c>
      <c r="AH19" t="e">
        <v>#DIV/0!</v>
      </c>
    </row>
    <row r="20" spans="1:34">
      <c r="A20" s="743"/>
      <c r="B20" s="746"/>
      <c r="C20" s="749"/>
      <c r="D20" s="22" t="s">
        <v>18</v>
      </c>
      <c r="E20" s="12" t="e">
        <f>SUM($E18:E18)/SUM($E17:E17)</f>
        <v>#DIV/0!</v>
      </c>
      <c r="F20" s="5" t="e">
        <f>SUM($E18:F18)/SUM($E17:F17)</f>
        <v>#DIV/0!</v>
      </c>
      <c r="G20" s="5" t="e">
        <f>SUM($E18:G18)/SUM($E17:G17)</f>
        <v>#DIV/0!</v>
      </c>
      <c r="H20" s="5" t="e">
        <f>SUM($E18:H18)/SUM($E17:H17)</f>
        <v>#DIV/0!</v>
      </c>
      <c r="I20" s="5" t="e">
        <f>SUM($E18:I18)/SUM($E17:I17)</f>
        <v>#DIV/0!</v>
      </c>
      <c r="J20" s="13" t="e">
        <f>SUM($E18:J18)/SUM($E17:J17)</f>
        <v>#DIV/0!</v>
      </c>
      <c r="K20" s="9" t="e">
        <f>SUM($E18:K18)/SUM($E17:K17)</f>
        <v>#DIV/0!</v>
      </c>
      <c r="L20" s="5" t="e">
        <f>SUM($E18:L18)/SUM($E17:L17)</f>
        <v>#DIV/0!</v>
      </c>
      <c r="M20" s="5" t="e">
        <f>SUM($E18:M18)/SUM($E17:M17)</f>
        <v>#DIV/0!</v>
      </c>
      <c r="N20" s="5" t="e">
        <f>SUM($E18:N18)/SUM($E17:N17)</f>
        <v>#DIV/0!</v>
      </c>
      <c r="O20" s="5" t="e">
        <f>SUM($E18:O18)/SUM($E17:O17)</f>
        <v>#DIV/0!</v>
      </c>
      <c r="P20" s="17" t="e">
        <f>SUM($E18:P18)/SUM($E17:P17)</f>
        <v>#DIV/0!</v>
      </c>
      <c r="Q20" s="27" t="s">
        <v>22</v>
      </c>
      <c r="R20" s="59"/>
      <c r="S20"/>
      <c r="W20" t="e">
        <v>#DIV/0!</v>
      </c>
      <c r="X20" t="e">
        <v>#DIV/0!</v>
      </c>
      <c r="Y20" t="e">
        <v>#DIV/0!</v>
      </c>
      <c r="Z20" t="e">
        <v>#DIV/0!</v>
      </c>
      <c r="AA20" t="e">
        <v>#DIV/0!</v>
      </c>
      <c r="AB20" t="e">
        <v>#DIV/0!</v>
      </c>
      <c r="AC20" t="e">
        <v>#DIV/0!</v>
      </c>
      <c r="AD20" t="e">
        <v>#DIV/0!</v>
      </c>
      <c r="AE20" t="e">
        <v>#DIV/0!</v>
      </c>
      <c r="AF20" t="e">
        <v>#DIV/0!</v>
      </c>
      <c r="AG20" t="e">
        <v>#DIV/0!</v>
      </c>
      <c r="AH20" t="e">
        <v>#DIV/0!</v>
      </c>
    </row>
    <row r="21" spans="1:34">
      <c r="A21" s="743"/>
      <c r="B21" s="746"/>
      <c r="C21" s="750" t="s">
        <v>120</v>
      </c>
      <c r="D21" s="118" t="s">
        <v>13</v>
      </c>
      <c r="E21" s="119"/>
      <c r="F21" s="120"/>
      <c r="G21" s="120"/>
      <c r="H21" s="120"/>
      <c r="I21" s="120"/>
      <c r="J21" s="121"/>
      <c r="K21" s="122"/>
      <c r="L21" s="120"/>
      <c r="M21" s="120"/>
      <c r="N21" s="120"/>
      <c r="O21" s="120"/>
      <c r="P21" s="123"/>
      <c r="Q21" s="124">
        <f>SUM(E21:P21)</f>
        <v>0</v>
      </c>
      <c r="R21" s="718"/>
      <c r="S21" s="68" t="str">
        <f>IFERROR(Q21/R21,"")</f>
        <v/>
      </c>
      <c r="U21" s="567"/>
    </row>
    <row r="22" spans="1:34">
      <c r="A22" s="743"/>
      <c r="B22" s="746"/>
      <c r="C22" s="751"/>
      <c r="D22" s="140" t="s">
        <v>14</v>
      </c>
      <c r="E22" s="146"/>
      <c r="F22" s="141"/>
      <c r="G22" s="141"/>
      <c r="H22" s="141"/>
      <c r="I22" s="141"/>
      <c r="J22" s="142"/>
      <c r="K22" s="143"/>
      <c r="L22" s="141"/>
      <c r="M22" s="141"/>
      <c r="N22" s="141"/>
      <c r="O22" s="141"/>
      <c r="P22" s="144"/>
      <c r="Q22" s="145">
        <f>SUM(E22:P22)</f>
        <v>0</v>
      </c>
      <c r="R22" s="724"/>
      <c r="S22" s="70" t="str">
        <f>IFERROR(Q22/R21,"")</f>
        <v/>
      </c>
      <c r="U22" s="568" t="e">
        <f>U21/R21</f>
        <v>#DIV/0!</v>
      </c>
    </row>
    <row r="23" spans="1:34">
      <c r="A23" s="743"/>
      <c r="B23" s="746"/>
      <c r="C23" s="752" t="s">
        <v>16</v>
      </c>
      <c r="D23" s="118" t="s">
        <v>13</v>
      </c>
      <c r="E23" s="119">
        <f>E17-E21</f>
        <v>0</v>
      </c>
      <c r="F23" s="120">
        <f t="shared" ref="F23:P23" si="11">F17-F21</f>
        <v>0</v>
      </c>
      <c r="G23" s="120">
        <f t="shared" si="11"/>
        <v>0</v>
      </c>
      <c r="H23" s="120">
        <f t="shared" si="11"/>
        <v>0</v>
      </c>
      <c r="I23" s="120">
        <f t="shared" si="11"/>
        <v>0</v>
      </c>
      <c r="J23" s="121">
        <f t="shared" si="11"/>
        <v>0</v>
      </c>
      <c r="K23" s="122">
        <f t="shared" si="11"/>
        <v>0</v>
      </c>
      <c r="L23" s="120">
        <f t="shared" si="11"/>
        <v>0</v>
      </c>
      <c r="M23" s="120">
        <f t="shared" si="11"/>
        <v>0</v>
      </c>
      <c r="N23" s="120">
        <f t="shared" si="11"/>
        <v>0</v>
      </c>
      <c r="O23" s="120">
        <f t="shared" si="11"/>
        <v>0</v>
      </c>
      <c r="P23" s="123">
        <f t="shared" si="11"/>
        <v>0</v>
      </c>
      <c r="Q23" s="124">
        <f>SUM(E23:P23)</f>
        <v>0</v>
      </c>
      <c r="R23" s="718">
        <f>R17-R21</f>
        <v>0</v>
      </c>
      <c r="S23" s="149" t="str">
        <f>IFERROR(Q23/R23,"")</f>
        <v/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</row>
    <row r="24" spans="1:34" ht="18.5" thickBot="1">
      <c r="A24" s="743"/>
      <c r="B24" s="746"/>
      <c r="C24" s="753"/>
      <c r="D24" s="133" t="s">
        <v>14</v>
      </c>
      <c r="E24" s="134"/>
      <c r="F24" s="135"/>
      <c r="G24" s="135"/>
      <c r="H24" s="135"/>
      <c r="I24" s="135"/>
      <c r="J24" s="136"/>
      <c r="K24" s="137"/>
      <c r="L24" s="135"/>
      <c r="M24" s="135"/>
      <c r="N24" s="135"/>
      <c r="O24" s="135"/>
      <c r="P24" s="138"/>
      <c r="Q24" s="139">
        <f>SUM(E24:P24)</f>
        <v>0</v>
      </c>
      <c r="R24" s="719"/>
      <c r="S24" s="69" t="str">
        <f>IFERROR(Q24/R23,"")</f>
        <v/>
      </c>
    </row>
    <row r="25" spans="1:34">
      <c r="A25" s="743"/>
      <c r="B25" s="746"/>
      <c r="C25" s="753"/>
      <c r="D25" s="21" t="s">
        <v>17</v>
      </c>
      <c r="E25" s="11" t="e">
        <f>E24/E23</f>
        <v>#DIV/0!</v>
      </c>
      <c r="F25" s="4" t="e">
        <f t="shared" ref="F25:P25" si="12">F24/F23</f>
        <v>#DIV/0!</v>
      </c>
      <c r="G25" s="4" t="e">
        <f t="shared" si="12"/>
        <v>#DIV/0!</v>
      </c>
      <c r="H25" s="4" t="e">
        <f t="shared" si="12"/>
        <v>#DIV/0!</v>
      </c>
      <c r="I25" s="4" t="e">
        <f t="shared" si="12"/>
        <v>#DIV/0!</v>
      </c>
      <c r="J25" s="6" t="e">
        <f t="shared" si="12"/>
        <v>#DIV/0!</v>
      </c>
      <c r="K25" s="8" t="e">
        <f t="shared" si="12"/>
        <v>#DIV/0!</v>
      </c>
      <c r="L25" s="4" t="e">
        <f t="shared" si="12"/>
        <v>#DIV/0!</v>
      </c>
      <c r="M25" s="4" t="e">
        <f t="shared" si="12"/>
        <v>#DIV/0!</v>
      </c>
      <c r="N25" s="4" t="e">
        <f t="shared" si="12"/>
        <v>#DIV/0!</v>
      </c>
      <c r="O25" s="4" t="e">
        <f t="shared" si="12"/>
        <v>#DIV/0!</v>
      </c>
      <c r="P25" s="16" t="e">
        <f t="shared" si="12"/>
        <v>#DIV/0!</v>
      </c>
      <c r="Q25" s="26" t="e">
        <f t="shared" ref="Q25" si="13">Q24/Q23</f>
        <v>#DIV/0!</v>
      </c>
      <c r="W25" t="e">
        <v>#DIV/0!</v>
      </c>
      <c r="X25" t="e">
        <v>#DIV/0!</v>
      </c>
      <c r="Y25" t="e">
        <v>#DIV/0!</v>
      </c>
      <c r="Z25" t="e">
        <v>#DIV/0!</v>
      </c>
      <c r="AA25" t="e">
        <v>#DIV/0!</v>
      </c>
      <c r="AB25" t="e">
        <v>#DIV/0!</v>
      </c>
      <c r="AC25" t="e">
        <v>#DIV/0!</v>
      </c>
      <c r="AD25" t="e">
        <v>#DIV/0!</v>
      </c>
      <c r="AE25" t="e">
        <v>#DIV/0!</v>
      </c>
      <c r="AF25" t="e">
        <v>#DIV/0!</v>
      </c>
      <c r="AG25" t="e">
        <v>#DIV/0!</v>
      </c>
      <c r="AH25" t="e">
        <v>#DIV/0!</v>
      </c>
    </row>
    <row r="26" spans="1:34" ht="18.5" thickBot="1">
      <c r="A26" s="744"/>
      <c r="B26" s="747"/>
      <c r="C26" s="754"/>
      <c r="D26" s="23" t="s">
        <v>18</v>
      </c>
      <c r="E26" s="14" t="e">
        <f>SUM($E24:E24)/SUM($E23:E23)</f>
        <v>#DIV/0!</v>
      </c>
      <c r="F26" s="7" t="e">
        <f>SUM($E24:F24)/SUM($E23:F23)</f>
        <v>#DIV/0!</v>
      </c>
      <c r="G26" s="7" t="e">
        <f>SUM($E24:G24)/SUM($E23:G23)</f>
        <v>#DIV/0!</v>
      </c>
      <c r="H26" s="7" t="e">
        <f>SUM($E24:H24)/SUM($E23:H23)</f>
        <v>#DIV/0!</v>
      </c>
      <c r="I26" s="7" t="e">
        <f>SUM($E24:I24)/SUM($E23:I23)</f>
        <v>#DIV/0!</v>
      </c>
      <c r="J26" s="15" t="e">
        <f>SUM($E24:J24)/SUM($E23:J23)</f>
        <v>#DIV/0!</v>
      </c>
      <c r="K26" s="10" t="e">
        <f>SUM($E24:K24)/SUM($E23:K23)</f>
        <v>#DIV/0!</v>
      </c>
      <c r="L26" s="7" t="e">
        <f>SUM($E24:L24)/SUM($E23:L23)</f>
        <v>#DIV/0!</v>
      </c>
      <c r="M26" s="7" t="e">
        <f>SUM($E24:M24)/SUM($E23:M23)</f>
        <v>#DIV/0!</v>
      </c>
      <c r="N26" s="7" t="e">
        <f>SUM($E24:N24)/SUM($E23:N23)</f>
        <v>#DIV/0!</v>
      </c>
      <c r="O26" s="7" t="e">
        <f>SUM($E24:O24)/SUM($E23:O23)</f>
        <v>#DIV/0!</v>
      </c>
      <c r="P26" s="18" t="e">
        <f>SUM($E24:P24)/SUM($E23:P23)</f>
        <v>#DIV/0!</v>
      </c>
      <c r="Q26" s="28" t="s">
        <v>22</v>
      </c>
      <c r="R26" s="59"/>
      <c r="S26"/>
      <c r="W26" t="e">
        <v>#DIV/0!</v>
      </c>
      <c r="X26" t="e">
        <v>#DIV/0!</v>
      </c>
      <c r="Y26" t="e">
        <v>#DIV/0!</v>
      </c>
      <c r="Z26" t="e">
        <v>#DIV/0!</v>
      </c>
      <c r="AA26" t="e">
        <v>#DIV/0!</v>
      </c>
      <c r="AB26" t="e">
        <v>#DIV/0!</v>
      </c>
      <c r="AC26" t="e">
        <v>#DIV/0!</v>
      </c>
      <c r="AD26" t="e">
        <v>#DIV/0!</v>
      </c>
      <c r="AE26" t="e">
        <v>#DIV/0!</v>
      </c>
      <c r="AF26" t="e">
        <v>#DIV/0!</v>
      </c>
      <c r="AG26" t="e">
        <v>#DIV/0!</v>
      </c>
      <c r="AH26" t="e">
        <v>#DIV/0!</v>
      </c>
    </row>
    <row r="27" spans="1:34">
      <c r="A27" s="743" t="s">
        <v>126</v>
      </c>
      <c r="B27" s="746" t="s">
        <v>126</v>
      </c>
      <c r="C27" s="748" t="s">
        <v>15</v>
      </c>
      <c r="D27" s="111" t="s">
        <v>13</v>
      </c>
      <c r="E27" s="112"/>
      <c r="F27" s="113"/>
      <c r="G27" s="113"/>
      <c r="H27" s="113"/>
      <c r="I27" s="113"/>
      <c r="J27" s="114"/>
      <c r="K27" s="115"/>
      <c r="L27" s="113"/>
      <c r="M27" s="113"/>
      <c r="N27" s="113"/>
      <c r="O27" s="113"/>
      <c r="P27" s="116"/>
      <c r="Q27" s="117">
        <f>SUM(E27:P27)</f>
        <v>0</v>
      </c>
      <c r="R27" s="718"/>
      <c r="S27" s="68" t="str">
        <f>IFERROR(Q27/R27,"")</f>
        <v/>
      </c>
      <c r="U27" s="567"/>
    </row>
    <row r="28" spans="1:34" ht="18.5" thickBot="1">
      <c r="A28" s="743"/>
      <c r="B28" s="746"/>
      <c r="C28" s="748"/>
      <c r="D28" s="133" t="s">
        <v>14</v>
      </c>
      <c r="E28" s="134"/>
      <c r="F28" s="135"/>
      <c r="G28" s="135"/>
      <c r="H28" s="135"/>
      <c r="I28" s="135"/>
      <c r="J28" s="136"/>
      <c r="K28" s="137"/>
      <c r="L28" s="135"/>
      <c r="M28" s="135"/>
      <c r="N28" s="135"/>
      <c r="O28" s="135"/>
      <c r="P28" s="138"/>
      <c r="Q28" s="139">
        <f>SUM(E28:P28)</f>
        <v>0</v>
      </c>
      <c r="R28" s="719"/>
      <c r="S28" s="69" t="str">
        <f>IFERROR(Q28/R27,"")</f>
        <v/>
      </c>
      <c r="U28" s="568" t="e">
        <f>U27/R27</f>
        <v>#DIV/0!</v>
      </c>
    </row>
    <row r="29" spans="1:34">
      <c r="A29" s="743"/>
      <c r="B29" s="746"/>
      <c r="C29" s="748"/>
      <c r="D29" s="21" t="s">
        <v>17</v>
      </c>
      <c r="E29" s="11" t="e">
        <f>E28/E27</f>
        <v>#DIV/0!</v>
      </c>
      <c r="F29" s="4" t="e">
        <f t="shared" ref="F29:P29" si="14">F28/F27</f>
        <v>#DIV/0!</v>
      </c>
      <c r="G29" s="4" t="e">
        <f t="shared" si="14"/>
        <v>#DIV/0!</v>
      </c>
      <c r="H29" s="4" t="e">
        <f t="shared" si="14"/>
        <v>#DIV/0!</v>
      </c>
      <c r="I29" s="4" t="e">
        <f t="shared" si="14"/>
        <v>#DIV/0!</v>
      </c>
      <c r="J29" s="6" t="e">
        <f t="shared" si="14"/>
        <v>#DIV/0!</v>
      </c>
      <c r="K29" s="8" t="e">
        <f t="shared" si="14"/>
        <v>#DIV/0!</v>
      </c>
      <c r="L29" s="4" t="e">
        <f t="shared" si="14"/>
        <v>#DIV/0!</v>
      </c>
      <c r="M29" s="4" t="e">
        <f t="shared" si="14"/>
        <v>#DIV/0!</v>
      </c>
      <c r="N29" s="4" t="e">
        <f t="shared" si="14"/>
        <v>#DIV/0!</v>
      </c>
      <c r="O29" s="4" t="e">
        <f t="shared" si="14"/>
        <v>#DIV/0!</v>
      </c>
      <c r="P29" s="16" t="e">
        <f t="shared" si="14"/>
        <v>#DIV/0!</v>
      </c>
      <c r="Q29" s="26" t="e">
        <f t="shared" ref="Q29" si="15">Q28/Q27</f>
        <v>#DIV/0!</v>
      </c>
      <c r="R29" s="59"/>
      <c r="S29"/>
      <c r="W29" t="e">
        <v>#DIV/0!</v>
      </c>
      <c r="X29" t="e">
        <v>#DIV/0!</v>
      </c>
      <c r="Y29" t="e">
        <v>#DIV/0!</v>
      </c>
      <c r="Z29" t="e">
        <v>#DIV/0!</v>
      </c>
      <c r="AA29" t="e">
        <v>#DIV/0!</v>
      </c>
      <c r="AB29" t="e">
        <v>#DIV/0!</v>
      </c>
      <c r="AC29" t="e">
        <v>#DIV/0!</v>
      </c>
      <c r="AD29" t="e">
        <v>#DIV/0!</v>
      </c>
      <c r="AE29" t="e">
        <v>#DIV/0!</v>
      </c>
      <c r="AF29" t="e">
        <v>#DIV/0!</v>
      </c>
      <c r="AG29" t="e">
        <v>#DIV/0!</v>
      </c>
      <c r="AH29" t="e">
        <v>#DIV/0!</v>
      </c>
    </row>
    <row r="30" spans="1:34">
      <c r="A30" s="743"/>
      <c r="B30" s="746"/>
      <c r="C30" s="749"/>
      <c r="D30" s="22" t="s">
        <v>18</v>
      </c>
      <c r="E30" s="12" t="e">
        <f>SUM($E28:E28)/SUM($E27:E27)</f>
        <v>#DIV/0!</v>
      </c>
      <c r="F30" s="5" t="e">
        <f>SUM($E28:F28)/SUM($E27:F27)</f>
        <v>#DIV/0!</v>
      </c>
      <c r="G30" s="5" t="e">
        <f>SUM($E28:G28)/SUM($E27:G27)</f>
        <v>#DIV/0!</v>
      </c>
      <c r="H30" s="5" t="e">
        <f>SUM($E28:H28)/SUM($E27:H27)</f>
        <v>#DIV/0!</v>
      </c>
      <c r="I30" s="5" t="e">
        <f>SUM($E28:I28)/SUM($E27:I27)</f>
        <v>#DIV/0!</v>
      </c>
      <c r="J30" s="13" t="e">
        <f>SUM($E28:J28)/SUM($E27:J27)</f>
        <v>#DIV/0!</v>
      </c>
      <c r="K30" s="9" t="e">
        <f>SUM($E28:K28)/SUM($E27:K27)</f>
        <v>#DIV/0!</v>
      </c>
      <c r="L30" s="5" t="e">
        <f>SUM($E28:L28)/SUM($E27:L27)</f>
        <v>#DIV/0!</v>
      </c>
      <c r="M30" s="5" t="e">
        <f>SUM($E28:M28)/SUM($E27:M27)</f>
        <v>#DIV/0!</v>
      </c>
      <c r="N30" s="5" t="e">
        <f>SUM($E28:N28)/SUM($E27:N27)</f>
        <v>#DIV/0!</v>
      </c>
      <c r="O30" s="5" t="e">
        <f>SUM($E28:O28)/SUM($E27:O27)</f>
        <v>#DIV/0!</v>
      </c>
      <c r="P30" s="17" t="e">
        <f>SUM($E28:P28)/SUM($E27:P27)</f>
        <v>#DIV/0!</v>
      </c>
      <c r="Q30" s="27" t="s">
        <v>22</v>
      </c>
      <c r="R30" s="59"/>
      <c r="S30"/>
      <c r="W30" t="e">
        <v>#DIV/0!</v>
      </c>
      <c r="X30" t="e">
        <v>#DIV/0!</v>
      </c>
      <c r="Y30" t="e">
        <v>#DIV/0!</v>
      </c>
      <c r="Z30" t="e">
        <v>#DIV/0!</v>
      </c>
      <c r="AA30" t="e">
        <v>#DIV/0!</v>
      </c>
      <c r="AB30" t="e">
        <v>#DIV/0!</v>
      </c>
      <c r="AC30" t="e">
        <v>#DIV/0!</v>
      </c>
      <c r="AD30" t="e">
        <v>#DIV/0!</v>
      </c>
      <c r="AE30" t="e">
        <v>#DIV/0!</v>
      </c>
      <c r="AF30" t="e">
        <v>#DIV/0!</v>
      </c>
      <c r="AG30" t="e">
        <v>#DIV/0!</v>
      </c>
      <c r="AH30" t="e">
        <v>#DIV/0!</v>
      </c>
    </row>
    <row r="31" spans="1:34">
      <c r="A31" s="743"/>
      <c r="B31" s="746"/>
      <c r="C31" s="750" t="s">
        <v>120</v>
      </c>
      <c r="D31" s="118" t="s">
        <v>13</v>
      </c>
      <c r="E31" s="119"/>
      <c r="F31" s="120"/>
      <c r="G31" s="120"/>
      <c r="H31" s="120"/>
      <c r="I31" s="120"/>
      <c r="J31" s="121"/>
      <c r="K31" s="122"/>
      <c r="L31" s="120"/>
      <c r="M31" s="120"/>
      <c r="N31" s="120"/>
      <c r="O31" s="120"/>
      <c r="P31" s="123"/>
      <c r="Q31" s="124">
        <f>SUM(E31:P31)</f>
        <v>0</v>
      </c>
      <c r="R31" s="718"/>
      <c r="S31" s="68" t="str">
        <f>IFERROR(Q31/R31,"")</f>
        <v/>
      </c>
      <c r="U31" s="567"/>
    </row>
    <row r="32" spans="1:34">
      <c r="A32" s="743"/>
      <c r="B32" s="746"/>
      <c r="C32" s="751"/>
      <c r="D32" s="140" t="s">
        <v>14</v>
      </c>
      <c r="E32" s="146"/>
      <c r="F32" s="141"/>
      <c r="G32" s="141"/>
      <c r="H32" s="141"/>
      <c r="I32" s="141"/>
      <c r="J32" s="142"/>
      <c r="K32" s="143"/>
      <c r="L32" s="141"/>
      <c r="M32" s="141"/>
      <c r="N32" s="141"/>
      <c r="O32" s="141"/>
      <c r="P32" s="144"/>
      <c r="Q32" s="145">
        <f>SUM(E32:P32)</f>
        <v>0</v>
      </c>
      <c r="R32" s="724"/>
      <c r="S32" s="70" t="str">
        <f>IFERROR(Q32/R31,"")</f>
        <v/>
      </c>
      <c r="U32" s="568" t="e">
        <f>U31/R31</f>
        <v>#DIV/0!</v>
      </c>
    </row>
    <row r="33" spans="1:34">
      <c r="A33" s="743"/>
      <c r="B33" s="746"/>
      <c r="C33" s="752" t="s">
        <v>16</v>
      </c>
      <c r="D33" s="118" t="s">
        <v>13</v>
      </c>
      <c r="E33" s="119">
        <f>E27-E31</f>
        <v>0</v>
      </c>
      <c r="F33" s="120">
        <f t="shared" ref="F33:P33" si="16">F27-F31</f>
        <v>0</v>
      </c>
      <c r="G33" s="120">
        <f t="shared" si="16"/>
        <v>0</v>
      </c>
      <c r="H33" s="120">
        <f t="shared" si="16"/>
        <v>0</v>
      </c>
      <c r="I33" s="120">
        <f t="shared" si="16"/>
        <v>0</v>
      </c>
      <c r="J33" s="121">
        <f t="shared" si="16"/>
        <v>0</v>
      </c>
      <c r="K33" s="122">
        <f t="shared" si="16"/>
        <v>0</v>
      </c>
      <c r="L33" s="120">
        <f t="shared" si="16"/>
        <v>0</v>
      </c>
      <c r="M33" s="120">
        <f t="shared" si="16"/>
        <v>0</v>
      </c>
      <c r="N33" s="120">
        <f t="shared" si="16"/>
        <v>0</v>
      </c>
      <c r="O33" s="120">
        <f t="shared" si="16"/>
        <v>0</v>
      </c>
      <c r="P33" s="123">
        <f t="shared" si="16"/>
        <v>0</v>
      </c>
      <c r="Q33" s="124">
        <f>SUM(E33:P33)</f>
        <v>0</v>
      </c>
      <c r="R33" s="718">
        <f>R27-R31</f>
        <v>0</v>
      </c>
      <c r="S33" s="149" t="str">
        <f>IFERROR(Q33/R33,"")</f>
        <v/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</row>
    <row r="34" spans="1:34" ht="18.5" thickBot="1">
      <c r="A34" s="743"/>
      <c r="B34" s="746"/>
      <c r="C34" s="753"/>
      <c r="D34" s="133" t="s">
        <v>14</v>
      </c>
      <c r="E34" s="134"/>
      <c r="F34" s="135"/>
      <c r="G34" s="135"/>
      <c r="H34" s="135"/>
      <c r="I34" s="135"/>
      <c r="J34" s="136"/>
      <c r="K34" s="137"/>
      <c r="L34" s="135"/>
      <c r="M34" s="135"/>
      <c r="N34" s="135"/>
      <c r="O34" s="135"/>
      <c r="P34" s="138"/>
      <c r="Q34" s="139">
        <f>SUM(E34:P34)</f>
        <v>0</v>
      </c>
      <c r="R34" s="719"/>
      <c r="S34" s="69" t="str">
        <f>IFERROR(Q34/R33,"")</f>
        <v/>
      </c>
    </row>
    <row r="35" spans="1:34">
      <c r="A35" s="743"/>
      <c r="B35" s="746"/>
      <c r="C35" s="753"/>
      <c r="D35" s="21" t="s">
        <v>17</v>
      </c>
      <c r="E35" s="11" t="e">
        <f>E34/E33</f>
        <v>#DIV/0!</v>
      </c>
      <c r="F35" s="4" t="e">
        <f t="shared" ref="F35:P35" si="17">F34/F33</f>
        <v>#DIV/0!</v>
      </c>
      <c r="G35" s="4" t="e">
        <f t="shared" si="17"/>
        <v>#DIV/0!</v>
      </c>
      <c r="H35" s="4" t="e">
        <f t="shared" si="17"/>
        <v>#DIV/0!</v>
      </c>
      <c r="I35" s="4" t="e">
        <f t="shared" si="17"/>
        <v>#DIV/0!</v>
      </c>
      <c r="J35" s="6" t="e">
        <f t="shared" si="17"/>
        <v>#DIV/0!</v>
      </c>
      <c r="K35" s="8" t="e">
        <f t="shared" si="17"/>
        <v>#DIV/0!</v>
      </c>
      <c r="L35" s="4" t="e">
        <f t="shared" si="17"/>
        <v>#DIV/0!</v>
      </c>
      <c r="M35" s="4" t="e">
        <f t="shared" si="17"/>
        <v>#DIV/0!</v>
      </c>
      <c r="N35" s="4" t="e">
        <f t="shared" si="17"/>
        <v>#DIV/0!</v>
      </c>
      <c r="O35" s="4" t="e">
        <f t="shared" si="17"/>
        <v>#DIV/0!</v>
      </c>
      <c r="P35" s="16" t="e">
        <f t="shared" si="17"/>
        <v>#DIV/0!</v>
      </c>
      <c r="Q35" s="26" t="e">
        <f t="shared" ref="Q35" si="18">Q34/Q33</f>
        <v>#DIV/0!</v>
      </c>
      <c r="W35" t="e">
        <v>#DIV/0!</v>
      </c>
      <c r="X35" t="e">
        <v>#DIV/0!</v>
      </c>
      <c r="Y35" t="e">
        <v>#DIV/0!</v>
      </c>
      <c r="Z35" t="e">
        <v>#DIV/0!</v>
      </c>
      <c r="AA35" t="e">
        <v>#DIV/0!</v>
      </c>
      <c r="AB35" t="e">
        <v>#DIV/0!</v>
      </c>
      <c r="AC35" t="e">
        <v>#DIV/0!</v>
      </c>
      <c r="AD35" t="e">
        <v>#DIV/0!</v>
      </c>
      <c r="AE35" t="e">
        <v>#DIV/0!</v>
      </c>
      <c r="AF35" t="e">
        <v>#DIV/0!</v>
      </c>
      <c r="AG35" t="e">
        <v>#DIV/0!</v>
      </c>
      <c r="AH35" t="e">
        <v>#DIV/0!</v>
      </c>
    </row>
    <row r="36" spans="1:34" ht="18.5" thickBot="1">
      <c r="A36" s="744"/>
      <c r="B36" s="747"/>
      <c r="C36" s="754"/>
      <c r="D36" s="23" t="s">
        <v>18</v>
      </c>
      <c r="E36" s="14" t="e">
        <f>SUM($E34:E34)/SUM($E33:E33)</f>
        <v>#DIV/0!</v>
      </c>
      <c r="F36" s="7" t="e">
        <f>SUM($E34:F34)/SUM($E33:F33)</f>
        <v>#DIV/0!</v>
      </c>
      <c r="G36" s="7" t="e">
        <f>SUM($E34:G34)/SUM($E33:G33)</f>
        <v>#DIV/0!</v>
      </c>
      <c r="H36" s="7" t="e">
        <f>SUM($E34:H34)/SUM($E33:H33)</f>
        <v>#DIV/0!</v>
      </c>
      <c r="I36" s="7" t="e">
        <f>SUM($E34:I34)/SUM($E33:I33)</f>
        <v>#DIV/0!</v>
      </c>
      <c r="J36" s="15" t="e">
        <f>SUM($E34:J34)/SUM($E33:J33)</f>
        <v>#DIV/0!</v>
      </c>
      <c r="K36" s="10" t="e">
        <f>SUM($E34:K34)/SUM($E33:K33)</f>
        <v>#DIV/0!</v>
      </c>
      <c r="L36" s="7" t="e">
        <f>SUM($E34:L34)/SUM($E33:L33)</f>
        <v>#DIV/0!</v>
      </c>
      <c r="M36" s="7" t="e">
        <f>SUM($E34:M34)/SUM($E33:M33)</f>
        <v>#DIV/0!</v>
      </c>
      <c r="N36" s="7" t="e">
        <f>SUM($E34:N34)/SUM($E33:N33)</f>
        <v>#DIV/0!</v>
      </c>
      <c r="O36" s="7" t="e">
        <f>SUM($E34:O34)/SUM($E33:O33)</f>
        <v>#DIV/0!</v>
      </c>
      <c r="P36" s="18" t="e">
        <f>SUM($E34:P34)/SUM($E33:P33)</f>
        <v>#DIV/0!</v>
      </c>
      <c r="Q36" s="28" t="s">
        <v>22</v>
      </c>
      <c r="R36" s="59"/>
      <c r="S36"/>
      <c r="W36" t="e">
        <v>#DIV/0!</v>
      </c>
      <c r="X36" t="e">
        <v>#DIV/0!</v>
      </c>
      <c r="Y36" t="e">
        <v>#DIV/0!</v>
      </c>
      <c r="Z36" t="e">
        <v>#DIV/0!</v>
      </c>
      <c r="AA36" t="e">
        <v>#DIV/0!</v>
      </c>
      <c r="AB36" t="e">
        <v>#DIV/0!</v>
      </c>
      <c r="AC36" t="e">
        <v>#DIV/0!</v>
      </c>
      <c r="AD36" t="e">
        <v>#DIV/0!</v>
      </c>
      <c r="AE36" t="e">
        <v>#DIV/0!</v>
      </c>
      <c r="AF36" t="e">
        <v>#DIV/0!</v>
      </c>
      <c r="AG36" t="e">
        <v>#DIV/0!</v>
      </c>
      <c r="AH36" t="e">
        <v>#DIV/0!</v>
      </c>
    </row>
    <row r="37" spans="1:34">
      <c r="A37" s="19"/>
      <c r="B37" s="764" t="s">
        <v>21</v>
      </c>
      <c r="C37" s="767" t="s">
        <v>15</v>
      </c>
      <c r="D37" s="125" t="s">
        <v>13</v>
      </c>
      <c r="E37" s="126">
        <f>SUM(E7,E17,E27)</f>
        <v>1350</v>
      </c>
      <c r="F37" s="127">
        <f t="shared" ref="F37:Q38" si="19">SUM(F7,F17,F27)</f>
        <v>1460</v>
      </c>
      <c r="G37" s="128">
        <f t="shared" si="19"/>
        <v>1560</v>
      </c>
      <c r="H37" s="127">
        <f t="shared" si="19"/>
        <v>1700</v>
      </c>
      <c r="I37" s="127">
        <f t="shared" si="19"/>
        <v>1340</v>
      </c>
      <c r="J37" s="129">
        <f t="shared" si="19"/>
        <v>1360</v>
      </c>
      <c r="K37" s="126">
        <f t="shared" si="19"/>
        <v>1290</v>
      </c>
      <c r="L37" s="127">
        <f t="shared" si="19"/>
        <v>1230</v>
      </c>
      <c r="M37" s="128">
        <f t="shared" si="19"/>
        <v>1370</v>
      </c>
      <c r="N37" s="127">
        <f t="shared" si="19"/>
        <v>2690</v>
      </c>
      <c r="O37" s="127">
        <f t="shared" si="19"/>
        <v>1420</v>
      </c>
      <c r="P37" s="129">
        <f t="shared" si="19"/>
        <v>1210</v>
      </c>
      <c r="Q37" s="130">
        <f t="shared" si="19"/>
        <v>17980</v>
      </c>
      <c r="R37" s="718">
        <f>SUM(R7,R17,R27)</f>
        <v>14838</v>
      </c>
      <c r="S37" s="68">
        <f>IFERROR(Q37/R37,"")</f>
        <v>1.2117536056072247</v>
      </c>
      <c r="W37">
        <v>2313</v>
      </c>
      <c r="X37">
        <v>1390</v>
      </c>
      <c r="Y37">
        <v>1706</v>
      </c>
      <c r="Z37">
        <v>1326</v>
      </c>
      <c r="AA37">
        <v>1959</v>
      </c>
      <c r="AB37">
        <v>2544</v>
      </c>
      <c r="AC37">
        <v>3366</v>
      </c>
      <c r="AD37">
        <v>1513</v>
      </c>
      <c r="AE37">
        <v>1197</v>
      </c>
      <c r="AF37">
        <v>1726</v>
      </c>
      <c r="AG37">
        <v>1455</v>
      </c>
      <c r="AH37">
        <v>1772</v>
      </c>
    </row>
    <row r="38" spans="1:34" ht="18.5" thickBot="1">
      <c r="A38" s="19"/>
      <c r="B38" s="765"/>
      <c r="C38" s="748"/>
      <c r="D38" s="147" t="s">
        <v>14</v>
      </c>
      <c r="E38" s="134">
        <f>SUM(E8,E18,E28)</f>
        <v>1184</v>
      </c>
      <c r="F38" s="135">
        <f t="shared" si="19"/>
        <v>1045</v>
      </c>
      <c r="G38" s="138">
        <f t="shared" si="19"/>
        <v>790</v>
      </c>
      <c r="H38" s="135">
        <f t="shared" si="19"/>
        <v>1876</v>
      </c>
      <c r="I38" s="135">
        <f t="shared" si="19"/>
        <v>1174</v>
      </c>
      <c r="J38" s="136">
        <f t="shared" si="19"/>
        <v>1641</v>
      </c>
      <c r="K38" s="134">
        <f t="shared" si="19"/>
        <v>1463</v>
      </c>
      <c r="L38" s="135">
        <f t="shared" si="19"/>
        <v>1095</v>
      </c>
      <c r="M38" s="138">
        <f t="shared" si="19"/>
        <v>1283.5</v>
      </c>
      <c r="N38" s="135">
        <f t="shared" si="19"/>
        <v>1283.5</v>
      </c>
      <c r="O38" s="135">
        <f t="shared" si="19"/>
        <v>1283.5</v>
      </c>
      <c r="P38" s="136">
        <f t="shared" si="19"/>
        <v>1283.5</v>
      </c>
      <c r="Q38" s="148">
        <f t="shared" si="19"/>
        <v>15402</v>
      </c>
      <c r="R38" s="719"/>
      <c r="S38" s="69">
        <f>IFERROR(Q38/R37,"")</f>
        <v>1.0380105135463</v>
      </c>
      <c r="W38">
        <v>1112</v>
      </c>
      <c r="X38">
        <v>1207</v>
      </c>
      <c r="Y38">
        <v>1287</v>
      </c>
      <c r="Z38">
        <v>1404</v>
      </c>
      <c r="AA38">
        <v>1108</v>
      </c>
      <c r="AB38">
        <v>1119</v>
      </c>
      <c r="AC38">
        <v>1060</v>
      </c>
      <c r="AD38">
        <v>1018</v>
      </c>
      <c r="AE38">
        <v>1132</v>
      </c>
      <c r="AF38">
        <v>2219</v>
      </c>
      <c r="AG38">
        <v>1172</v>
      </c>
      <c r="AH38">
        <v>1000</v>
      </c>
    </row>
    <row r="39" spans="1:34">
      <c r="A39" s="19"/>
      <c r="B39" s="765"/>
      <c r="C39" s="748"/>
      <c r="D39" s="24" t="s">
        <v>17</v>
      </c>
      <c r="E39" s="11">
        <f>E38/E37</f>
        <v>0.87703703703703706</v>
      </c>
      <c r="F39" s="4">
        <f t="shared" ref="F39:Q39" si="20">F38/F37</f>
        <v>0.71575342465753422</v>
      </c>
      <c r="G39" s="16">
        <f t="shared" si="20"/>
        <v>0.50641025641025639</v>
      </c>
      <c r="H39" s="4">
        <f t="shared" si="20"/>
        <v>1.1035294117647059</v>
      </c>
      <c r="I39" s="4">
        <f t="shared" si="20"/>
        <v>0.87611940298507462</v>
      </c>
      <c r="J39" s="6">
        <f t="shared" si="20"/>
        <v>1.2066176470588235</v>
      </c>
      <c r="K39" s="11">
        <f t="shared" si="20"/>
        <v>1.134108527131783</v>
      </c>
      <c r="L39" s="4">
        <f t="shared" si="20"/>
        <v>0.8902439024390244</v>
      </c>
      <c r="M39" s="16">
        <f t="shared" si="20"/>
        <v>0.93686131386861315</v>
      </c>
      <c r="N39" s="4">
        <f t="shared" si="20"/>
        <v>0.47713754646840151</v>
      </c>
      <c r="O39" s="4">
        <f t="shared" si="20"/>
        <v>0.90387323943661968</v>
      </c>
      <c r="P39" s="6">
        <f t="shared" si="20"/>
        <v>1.0607438016528925</v>
      </c>
      <c r="Q39" s="26">
        <f t="shared" si="20"/>
        <v>0.85661846496106786</v>
      </c>
      <c r="W39">
        <v>0.48076091655858194</v>
      </c>
      <c r="X39">
        <v>0.86834532374100715</v>
      </c>
      <c r="Y39">
        <v>0.75439624853458387</v>
      </c>
      <c r="Z39">
        <v>1.0588235294117647</v>
      </c>
      <c r="AA39">
        <v>0.56559469116896377</v>
      </c>
      <c r="AB39">
        <v>0.43985849056603776</v>
      </c>
      <c r="AC39">
        <v>0.31491384432560904</v>
      </c>
      <c r="AD39">
        <v>0.67283542630535365</v>
      </c>
      <c r="AE39">
        <v>0.94569757727652459</v>
      </c>
      <c r="AF39">
        <v>1.2856315179606026</v>
      </c>
      <c r="AG39">
        <v>0.80549828178694161</v>
      </c>
      <c r="AH39">
        <v>0.56433408577878108</v>
      </c>
    </row>
    <row r="40" spans="1:34">
      <c r="A40" s="19"/>
      <c r="B40" s="765"/>
      <c r="C40" s="749"/>
      <c r="D40" s="25" t="s">
        <v>18</v>
      </c>
      <c r="E40" s="12">
        <f>SUM($E38:E38)/SUM($E37:E37)</f>
        <v>0.87703703703703706</v>
      </c>
      <c r="F40" s="5">
        <f>SUM($E38:F38)/SUM($E37:F37)</f>
        <v>0.7932384341637011</v>
      </c>
      <c r="G40" s="17">
        <f>SUM($E38:G38)/SUM($E37:G37)</f>
        <v>0.69084668192219678</v>
      </c>
      <c r="H40" s="5">
        <f>SUM($E38:H38)/SUM($E37:H37)</f>
        <v>0.80642504118616143</v>
      </c>
      <c r="I40" s="5">
        <f>SUM($E38:I38)/SUM($E37:I37)</f>
        <v>0.8190283400809717</v>
      </c>
      <c r="J40" s="13">
        <f>SUM($E38:J38)/SUM($E37:J37)</f>
        <v>0.87913340935005702</v>
      </c>
      <c r="K40" s="12">
        <f>SUM($E38:K38)/SUM($E37:K37)</f>
        <v>0.91182902584493042</v>
      </c>
      <c r="L40" s="5">
        <f>SUM($E38:L38)/SUM($E37:L37)</f>
        <v>0.9094774136403897</v>
      </c>
      <c r="M40" s="17">
        <f>SUM($E38:M38)/SUM($E37:M37)</f>
        <v>0.91244075829383886</v>
      </c>
      <c r="N40" s="5">
        <f>SUM($E38:N38)/SUM($E37:N37)</f>
        <v>0.83615635179153092</v>
      </c>
      <c r="O40" s="5">
        <f>SUM($E38:O38)/SUM($E37:O37)</f>
        <v>0.84189028026237334</v>
      </c>
      <c r="P40" s="13">
        <f>SUM($E38:P38)/SUM($E37:P37)</f>
        <v>0.85661846496106786</v>
      </c>
      <c r="Q40" s="27" t="s">
        <v>22</v>
      </c>
      <c r="R40" s="59"/>
      <c r="S40"/>
      <c r="W40">
        <v>0.48076091655858194</v>
      </c>
      <c r="X40">
        <v>0.62624898730758849</v>
      </c>
      <c r="Y40">
        <v>0.66666666666666663</v>
      </c>
      <c r="Z40">
        <v>0.74387527839643652</v>
      </c>
      <c r="AA40">
        <v>0.70370370370370372</v>
      </c>
      <c r="AB40">
        <v>0.64397579640505431</v>
      </c>
      <c r="AC40">
        <v>0.56813201862503426</v>
      </c>
      <c r="AD40">
        <v>0.57796115902463241</v>
      </c>
      <c r="AE40">
        <v>0.60338454429941091</v>
      </c>
      <c r="AF40">
        <v>0.66523109243697476</v>
      </c>
      <c r="AG40">
        <v>0.67518907050500121</v>
      </c>
      <c r="AH40">
        <v>0.66636726995104867</v>
      </c>
    </row>
    <row r="41" spans="1:34">
      <c r="A41" s="19"/>
      <c r="B41" s="765"/>
      <c r="C41" s="752" t="s">
        <v>16</v>
      </c>
      <c r="D41" s="131" t="s">
        <v>13</v>
      </c>
      <c r="E41" s="112">
        <f>SUM(E13,E23,E33)</f>
        <v>580</v>
      </c>
      <c r="F41" s="113">
        <f t="shared" ref="F41:Q42" si="21">SUM(F13,F23,F33)</f>
        <v>600</v>
      </c>
      <c r="G41" s="116">
        <f t="shared" si="21"/>
        <v>570</v>
      </c>
      <c r="H41" s="113">
        <f t="shared" si="21"/>
        <v>660</v>
      </c>
      <c r="I41" s="113">
        <f t="shared" si="21"/>
        <v>550</v>
      </c>
      <c r="J41" s="114">
        <f t="shared" si="21"/>
        <v>540</v>
      </c>
      <c r="K41" s="112">
        <f t="shared" si="21"/>
        <v>470</v>
      </c>
      <c r="L41" s="113">
        <f t="shared" si="21"/>
        <v>430</v>
      </c>
      <c r="M41" s="116">
        <f t="shared" si="21"/>
        <v>520</v>
      </c>
      <c r="N41" s="113">
        <f t="shared" si="21"/>
        <v>900</v>
      </c>
      <c r="O41" s="113">
        <f t="shared" si="21"/>
        <v>530</v>
      </c>
      <c r="P41" s="114">
        <f t="shared" si="21"/>
        <v>420</v>
      </c>
      <c r="Q41" s="132">
        <f t="shared" si="21"/>
        <v>6770</v>
      </c>
      <c r="R41" s="718">
        <f>SUM(R13,R23,R33)</f>
        <v>5440</v>
      </c>
      <c r="S41" s="68">
        <f>IFERROR(Q41/R41,"")</f>
        <v>1.244485294117647</v>
      </c>
      <c r="W41">
        <v>793</v>
      </c>
      <c r="X41">
        <v>549</v>
      </c>
      <c r="Y41">
        <v>650</v>
      </c>
      <c r="Z41">
        <v>505</v>
      </c>
      <c r="AA41">
        <v>738</v>
      </c>
      <c r="AB41">
        <v>902</v>
      </c>
      <c r="AC41">
        <v>1093</v>
      </c>
      <c r="AD41">
        <v>522</v>
      </c>
      <c r="AE41">
        <v>435</v>
      </c>
      <c r="AF41">
        <v>569</v>
      </c>
      <c r="AG41">
        <v>507</v>
      </c>
      <c r="AH41">
        <v>603</v>
      </c>
    </row>
    <row r="42" spans="1:34" ht="18.5" thickBot="1">
      <c r="A42" s="19"/>
      <c r="B42" s="765"/>
      <c r="C42" s="753"/>
      <c r="D42" s="147" t="s">
        <v>14</v>
      </c>
      <c r="E42" s="134">
        <f>SUM(E14,E24,E34)</f>
        <v>410</v>
      </c>
      <c r="F42" s="135">
        <f t="shared" si="21"/>
        <v>314</v>
      </c>
      <c r="G42" s="138">
        <f t="shared" si="21"/>
        <v>249</v>
      </c>
      <c r="H42" s="135">
        <f t="shared" si="21"/>
        <v>531</v>
      </c>
      <c r="I42" s="135">
        <f t="shared" si="21"/>
        <v>356</v>
      </c>
      <c r="J42" s="136">
        <f t="shared" si="21"/>
        <v>439</v>
      </c>
      <c r="K42" s="134">
        <f t="shared" si="21"/>
        <v>405</v>
      </c>
      <c r="L42" s="135">
        <f t="shared" si="21"/>
        <v>295</v>
      </c>
      <c r="M42" s="138">
        <f t="shared" si="21"/>
        <v>374.875</v>
      </c>
      <c r="N42" s="135">
        <f t="shared" si="21"/>
        <v>374.875</v>
      </c>
      <c r="O42" s="135">
        <f t="shared" si="21"/>
        <v>374.875</v>
      </c>
      <c r="P42" s="136">
        <f t="shared" si="21"/>
        <v>374.875</v>
      </c>
      <c r="Q42" s="148">
        <f t="shared" si="21"/>
        <v>4498.5</v>
      </c>
      <c r="R42" s="719"/>
      <c r="S42" s="69">
        <f>IFERROR(Q42/R41,"")</f>
        <v>0.82693014705882351</v>
      </c>
      <c r="W42">
        <v>468</v>
      </c>
      <c r="X42">
        <v>488</v>
      </c>
      <c r="Y42">
        <v>457</v>
      </c>
      <c r="Z42">
        <v>531</v>
      </c>
      <c r="AA42">
        <v>442</v>
      </c>
      <c r="AB42">
        <v>435</v>
      </c>
      <c r="AC42">
        <v>373</v>
      </c>
      <c r="AD42">
        <v>349</v>
      </c>
      <c r="AE42">
        <v>420</v>
      </c>
      <c r="AF42">
        <v>716</v>
      </c>
      <c r="AG42">
        <v>426</v>
      </c>
      <c r="AH42">
        <v>334</v>
      </c>
    </row>
    <row r="43" spans="1:34">
      <c r="A43" s="19"/>
      <c r="B43" s="765"/>
      <c r="C43" s="753"/>
      <c r="D43" s="24" t="s">
        <v>17</v>
      </c>
      <c r="E43" s="11">
        <f>E42/E41</f>
        <v>0.7068965517241379</v>
      </c>
      <c r="F43" s="4">
        <f t="shared" ref="F43:Q43" si="22">F42/F41</f>
        <v>0.52333333333333332</v>
      </c>
      <c r="G43" s="16">
        <f t="shared" si="22"/>
        <v>0.43684210526315792</v>
      </c>
      <c r="H43" s="4">
        <f t="shared" si="22"/>
        <v>0.80454545454545456</v>
      </c>
      <c r="I43" s="4">
        <f t="shared" si="22"/>
        <v>0.64727272727272722</v>
      </c>
      <c r="J43" s="6">
        <f t="shared" si="22"/>
        <v>0.812962962962963</v>
      </c>
      <c r="K43" s="11">
        <f t="shared" si="22"/>
        <v>0.86170212765957444</v>
      </c>
      <c r="L43" s="4">
        <f t="shared" si="22"/>
        <v>0.68604651162790697</v>
      </c>
      <c r="M43" s="16">
        <f t="shared" si="22"/>
        <v>0.72091346153846159</v>
      </c>
      <c r="N43" s="4">
        <f t="shared" si="22"/>
        <v>0.41652777777777777</v>
      </c>
      <c r="O43" s="4">
        <f t="shared" si="22"/>
        <v>0.70731132075471703</v>
      </c>
      <c r="P43" s="6">
        <f t="shared" si="22"/>
        <v>0.89255952380952386</v>
      </c>
      <c r="Q43" s="26">
        <f t="shared" si="22"/>
        <v>0.66447562776957159</v>
      </c>
      <c r="W43">
        <v>0.5901639344262295</v>
      </c>
      <c r="X43">
        <v>0.88888888888888884</v>
      </c>
      <c r="Y43">
        <v>0.70307692307692304</v>
      </c>
      <c r="Z43">
        <v>1.0514851485148515</v>
      </c>
      <c r="AA43">
        <v>0.59891598915989164</v>
      </c>
      <c r="AB43">
        <v>0.48226164079822614</v>
      </c>
      <c r="AC43">
        <v>0.34126258005489479</v>
      </c>
      <c r="AD43">
        <v>0.66858237547892718</v>
      </c>
      <c r="AE43">
        <v>0.96551724137931039</v>
      </c>
      <c r="AF43">
        <v>1.2583479789103691</v>
      </c>
      <c r="AG43">
        <v>0.84023668639053251</v>
      </c>
      <c r="AH43">
        <v>0.55389718076285244</v>
      </c>
    </row>
    <row r="44" spans="1:34" ht="18.5" thickBot="1">
      <c r="A44" s="19"/>
      <c r="B44" s="766"/>
      <c r="C44" s="754"/>
      <c r="D44" s="30" t="s">
        <v>18</v>
      </c>
      <c r="E44" s="14">
        <f>SUM($E42:E42)/SUM($E41:E41)</f>
        <v>0.7068965517241379</v>
      </c>
      <c r="F44" s="7">
        <f>SUM($E42:F42)/SUM($E41:F41)</f>
        <v>0.61355932203389829</v>
      </c>
      <c r="G44" s="18">
        <f>SUM($E42:G42)/SUM($E41:G41)</f>
        <v>0.55600000000000005</v>
      </c>
      <c r="H44" s="7">
        <f>SUM($E42:H42)/SUM($E41:H41)</f>
        <v>0.62406639004149378</v>
      </c>
      <c r="I44" s="7">
        <f>SUM($E42:I42)/SUM($E41:I41)</f>
        <v>0.6283783783783784</v>
      </c>
      <c r="J44" s="15">
        <f>SUM($E42:J42)/SUM($E41:J41)</f>
        <v>0.65685714285714281</v>
      </c>
      <c r="K44" s="14">
        <f>SUM($E42:K42)/SUM($E41:K41)</f>
        <v>0.6811083123425693</v>
      </c>
      <c r="L44" s="7">
        <f>SUM($E42:L42)/SUM($E41:L41)</f>
        <v>0.68159090909090914</v>
      </c>
      <c r="M44" s="18">
        <f>SUM($E42:M42)/SUM($E41:M41)</f>
        <v>0.68574695121951224</v>
      </c>
      <c r="N44" s="7">
        <f>SUM($E42:N42)/SUM($E41:N41)</f>
        <v>0.64411512027491413</v>
      </c>
      <c r="O44" s="7">
        <f>SUM($E42:O42)/SUM($E41:O41)</f>
        <v>0.64938976377952751</v>
      </c>
      <c r="P44" s="15">
        <f>SUM($E42:P42)/SUM($E41:P41)</f>
        <v>0.66447562776957159</v>
      </c>
      <c r="Q44" s="28" t="s">
        <v>22</v>
      </c>
      <c r="W44">
        <v>0.5901639344262295</v>
      </c>
      <c r="X44">
        <v>0.71236959761549923</v>
      </c>
      <c r="Y44">
        <v>0.70933734939759041</v>
      </c>
      <c r="Z44">
        <v>0.77853424108930713</v>
      </c>
      <c r="AA44">
        <v>0.73755795981452854</v>
      </c>
      <c r="AB44">
        <v>0.68189509306260576</v>
      </c>
      <c r="AC44">
        <v>0.61070745697896744</v>
      </c>
      <c r="AD44">
        <v>0.61595966620305975</v>
      </c>
      <c r="AE44">
        <v>0.64053660901891063</v>
      </c>
      <c r="AF44">
        <v>0.69256956779159262</v>
      </c>
      <c r="AG44">
        <v>0.70287759878837941</v>
      </c>
      <c r="AH44">
        <v>0.69145690312738373</v>
      </c>
    </row>
    <row r="45" spans="1:34" ht="23" thickBot="1">
      <c r="B45" s="31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29"/>
    </row>
    <row r="46" spans="1:34" ht="18.5" thickBot="1">
      <c r="A46" s="768" t="s">
        <v>34</v>
      </c>
      <c r="B46" s="769"/>
      <c r="C46" s="737" t="s">
        <v>526</v>
      </c>
      <c r="D46" s="738"/>
      <c r="E46" s="763" t="s">
        <v>19</v>
      </c>
      <c r="F46" s="757"/>
      <c r="G46" s="757"/>
      <c r="H46" s="757"/>
      <c r="I46" s="757"/>
      <c r="J46" s="758"/>
      <c r="K46" s="756" t="s">
        <v>20</v>
      </c>
      <c r="L46" s="757"/>
      <c r="M46" s="757"/>
      <c r="N46" s="757"/>
      <c r="O46" s="757"/>
      <c r="P46" s="758"/>
      <c r="Q46" s="29"/>
    </row>
    <row r="47" spans="1:34" ht="18.5" thickBot="1">
      <c r="A47" s="770"/>
      <c r="B47" s="771"/>
      <c r="C47" s="739"/>
      <c r="D47" s="740"/>
      <c r="E47" s="33" t="s">
        <v>0</v>
      </c>
      <c r="F47" s="34" t="s">
        <v>1</v>
      </c>
      <c r="G47" s="34" t="s">
        <v>2</v>
      </c>
      <c r="H47" s="34" t="s">
        <v>3</v>
      </c>
      <c r="I47" s="34" t="s">
        <v>4</v>
      </c>
      <c r="J47" s="35" t="s">
        <v>5</v>
      </c>
      <c r="K47" s="36" t="s">
        <v>6</v>
      </c>
      <c r="L47" s="34" t="s">
        <v>7</v>
      </c>
      <c r="M47" s="34" t="s">
        <v>8</v>
      </c>
      <c r="N47" s="34" t="s">
        <v>9</v>
      </c>
      <c r="O47" s="34" t="s">
        <v>10</v>
      </c>
      <c r="P47" s="35" t="s">
        <v>11</v>
      </c>
      <c r="Q47" s="29"/>
    </row>
    <row r="48" spans="1:34" ht="39" customHeight="1">
      <c r="A48" s="759" t="s">
        <v>38</v>
      </c>
      <c r="B48" s="760"/>
      <c r="C48" s="71" t="s">
        <v>30</v>
      </c>
      <c r="D48" s="72" t="s">
        <v>23</v>
      </c>
      <c r="E48" s="77" t="s">
        <v>67</v>
      </c>
      <c r="F48" s="74" t="s">
        <v>68</v>
      </c>
      <c r="G48" s="107" t="s">
        <v>69</v>
      </c>
      <c r="H48" s="74" t="s">
        <v>70</v>
      </c>
      <c r="I48" s="107" t="s">
        <v>71</v>
      </c>
      <c r="J48" s="80" t="s">
        <v>72</v>
      </c>
      <c r="K48" s="93" t="s">
        <v>73</v>
      </c>
      <c r="L48" s="74" t="s">
        <v>74</v>
      </c>
      <c r="M48" s="95" t="s">
        <v>73</v>
      </c>
      <c r="N48" s="74" t="s">
        <v>73</v>
      </c>
      <c r="O48" s="74" t="s">
        <v>74</v>
      </c>
      <c r="P48" s="80" t="s">
        <v>73</v>
      </c>
    </row>
    <row r="49" spans="1:16" ht="39" customHeight="1">
      <c r="A49" s="759"/>
      <c r="B49" s="760"/>
      <c r="C49" s="772" t="str">
        <f>A7</f>
        <v>手芸量販</v>
      </c>
      <c r="D49" s="81" t="s">
        <v>37</v>
      </c>
      <c r="E49" s="82" t="s">
        <v>103</v>
      </c>
      <c r="F49" s="83" t="s">
        <v>104</v>
      </c>
      <c r="G49" s="83" t="s">
        <v>104</v>
      </c>
      <c r="H49" s="83" t="s">
        <v>75</v>
      </c>
      <c r="I49" s="83" t="s">
        <v>105</v>
      </c>
      <c r="J49" s="84" t="s">
        <v>106</v>
      </c>
      <c r="K49" s="82" t="s">
        <v>106</v>
      </c>
      <c r="L49" s="83" t="s">
        <v>103</v>
      </c>
      <c r="M49" s="83" t="s">
        <v>106</v>
      </c>
      <c r="N49" s="83" t="s">
        <v>106</v>
      </c>
      <c r="O49" s="83" t="s">
        <v>103</v>
      </c>
      <c r="P49" s="84" t="s">
        <v>107</v>
      </c>
    </row>
    <row r="50" spans="1:16" ht="39" customHeight="1">
      <c r="A50" s="759"/>
      <c r="B50" s="760"/>
      <c r="C50" s="773"/>
      <c r="D50" s="85" t="s">
        <v>35</v>
      </c>
      <c r="E50" s="86" t="s">
        <v>108</v>
      </c>
      <c r="F50" s="87" t="s">
        <v>261</v>
      </c>
      <c r="G50" s="87" t="s">
        <v>483</v>
      </c>
      <c r="H50" s="338" t="s">
        <v>484</v>
      </c>
      <c r="I50" s="87" t="s">
        <v>485</v>
      </c>
      <c r="J50" s="88"/>
      <c r="K50" s="86"/>
      <c r="L50" s="87"/>
      <c r="M50" s="87"/>
      <c r="N50" s="87"/>
      <c r="O50" s="87"/>
      <c r="P50" s="88"/>
    </row>
    <row r="51" spans="1:16" ht="39" customHeight="1" thickBot="1">
      <c r="A51" s="759"/>
      <c r="B51" s="760"/>
      <c r="C51" s="151" t="str">
        <f>B7</f>
        <v>リバーレース
リボン・テープ等</v>
      </c>
      <c r="D51" s="89" t="s">
        <v>36</v>
      </c>
      <c r="E51" s="90"/>
      <c r="F51" s="91"/>
      <c r="G51" s="91">
        <v>58</v>
      </c>
      <c r="H51" s="91">
        <v>36</v>
      </c>
      <c r="I51" s="91">
        <v>36</v>
      </c>
      <c r="J51" s="92"/>
      <c r="K51" s="90"/>
      <c r="L51" s="91"/>
      <c r="M51" s="91"/>
      <c r="N51" s="91"/>
      <c r="O51" s="91"/>
      <c r="P51" s="92"/>
    </row>
    <row r="52" spans="1:16" ht="39" customHeight="1">
      <c r="A52" s="759"/>
      <c r="B52" s="760"/>
      <c r="C52" s="71" t="s">
        <v>31</v>
      </c>
      <c r="D52" s="72" t="s">
        <v>23</v>
      </c>
      <c r="E52" s="93"/>
      <c r="F52" s="74"/>
      <c r="G52" s="74"/>
      <c r="H52" s="74"/>
      <c r="I52" s="74"/>
      <c r="J52" s="80"/>
      <c r="K52" s="93"/>
      <c r="L52" s="74"/>
      <c r="M52" s="74"/>
      <c r="N52" s="74"/>
      <c r="O52" s="74"/>
      <c r="P52" s="80"/>
    </row>
    <row r="53" spans="1:16" ht="39" customHeight="1">
      <c r="A53" s="759"/>
      <c r="B53" s="760"/>
      <c r="C53" s="772" t="str">
        <f>A17</f>
        <v>　</v>
      </c>
      <c r="D53" s="81" t="s">
        <v>37</v>
      </c>
      <c r="E53" s="82"/>
      <c r="F53" s="83"/>
      <c r="G53" s="83"/>
      <c r="H53" s="83"/>
      <c r="I53" s="83"/>
      <c r="J53" s="83"/>
      <c r="K53" s="82"/>
      <c r="L53" s="83"/>
      <c r="M53" s="83"/>
      <c r="N53" s="83"/>
      <c r="O53" s="83"/>
      <c r="P53" s="84"/>
    </row>
    <row r="54" spans="1:16" ht="39" customHeight="1">
      <c r="A54" s="759"/>
      <c r="B54" s="760"/>
      <c r="C54" s="773"/>
      <c r="D54" s="85" t="s">
        <v>35</v>
      </c>
      <c r="E54" s="86"/>
      <c r="F54" s="87"/>
      <c r="G54" s="87"/>
      <c r="H54" s="87"/>
      <c r="I54" s="87"/>
      <c r="J54" s="88"/>
      <c r="K54" s="86"/>
      <c r="L54" s="87"/>
      <c r="M54" s="87"/>
      <c r="N54" s="87"/>
      <c r="O54" s="87"/>
      <c r="P54" s="88"/>
    </row>
    <row r="55" spans="1:16" ht="39" customHeight="1" thickBot="1">
      <c r="A55" s="759"/>
      <c r="B55" s="760"/>
      <c r="C55" s="151" t="str">
        <f>B17</f>
        <v>　</v>
      </c>
      <c r="D55" s="89" t="s">
        <v>36</v>
      </c>
      <c r="E55" s="90"/>
      <c r="F55" s="91"/>
      <c r="G55" s="91"/>
      <c r="H55" s="91"/>
      <c r="I55" s="91"/>
      <c r="J55" s="92"/>
      <c r="K55" s="90"/>
      <c r="L55" s="91"/>
      <c r="M55" s="91"/>
      <c r="N55" s="91"/>
      <c r="O55" s="91"/>
      <c r="P55" s="92"/>
    </row>
    <row r="56" spans="1:16" ht="39" customHeight="1">
      <c r="A56" s="759"/>
      <c r="B56" s="760"/>
      <c r="C56" s="71" t="s">
        <v>32</v>
      </c>
      <c r="D56" s="72" t="s">
        <v>23</v>
      </c>
      <c r="E56" s="106"/>
      <c r="F56" s="74"/>
      <c r="G56" s="107"/>
      <c r="H56" s="107"/>
      <c r="I56" s="78"/>
      <c r="J56" s="80"/>
      <c r="K56" s="93"/>
      <c r="L56" s="78"/>
      <c r="M56" s="74"/>
      <c r="N56" s="74"/>
      <c r="O56" s="78"/>
      <c r="P56" s="80"/>
    </row>
    <row r="57" spans="1:16" ht="39" customHeight="1">
      <c r="A57" s="759"/>
      <c r="B57" s="760"/>
      <c r="C57" s="772" t="str">
        <f>A27</f>
        <v>　</v>
      </c>
      <c r="D57" s="81" t="s">
        <v>37</v>
      </c>
      <c r="E57" s="82"/>
      <c r="F57" s="83"/>
      <c r="G57" s="83"/>
      <c r="H57" s="83"/>
      <c r="I57" s="83"/>
      <c r="J57" s="84"/>
      <c r="K57" s="82"/>
      <c r="L57" s="83"/>
      <c r="M57" s="83"/>
      <c r="N57" s="83"/>
      <c r="O57" s="83"/>
      <c r="P57" s="84"/>
    </row>
    <row r="58" spans="1:16" ht="39" customHeight="1">
      <c r="A58" s="759"/>
      <c r="B58" s="760"/>
      <c r="C58" s="773"/>
      <c r="D58" s="85" t="s">
        <v>35</v>
      </c>
      <c r="E58" s="108"/>
      <c r="F58" s="87"/>
      <c r="G58" s="87"/>
      <c r="H58" s="87"/>
      <c r="I58" s="87"/>
      <c r="J58" s="88"/>
      <c r="K58" s="86"/>
      <c r="L58" s="87"/>
      <c r="M58" s="87"/>
      <c r="N58" s="87"/>
      <c r="O58" s="87"/>
      <c r="P58" s="88"/>
    </row>
    <row r="59" spans="1:16" ht="39" customHeight="1" thickBot="1">
      <c r="A59" s="761"/>
      <c r="B59" s="762"/>
      <c r="C59" s="151" t="str">
        <f>B27</f>
        <v>　</v>
      </c>
      <c r="D59" s="89" t="s">
        <v>36</v>
      </c>
      <c r="E59" s="90"/>
      <c r="F59" s="91"/>
      <c r="G59" s="91"/>
      <c r="H59" s="91"/>
      <c r="I59" s="91"/>
      <c r="J59" s="92"/>
      <c r="K59" s="90"/>
      <c r="L59" s="91"/>
      <c r="M59" s="91"/>
      <c r="N59" s="91"/>
      <c r="O59" s="91"/>
      <c r="P59" s="92"/>
    </row>
  </sheetData>
  <mergeCells count="45">
    <mergeCell ref="K46:P46"/>
    <mergeCell ref="A48:B59"/>
    <mergeCell ref="E46:J46"/>
    <mergeCell ref="B37:B44"/>
    <mergeCell ref="C37:C40"/>
    <mergeCell ref="C41:C44"/>
    <mergeCell ref="A46:B47"/>
    <mergeCell ref="C46:D47"/>
    <mergeCell ref="A17:A26"/>
    <mergeCell ref="B17:B26"/>
    <mergeCell ref="C17:C20"/>
    <mergeCell ref="C21:C22"/>
    <mergeCell ref="C23:C26"/>
    <mergeCell ref="A27:A36"/>
    <mergeCell ref="B27:B36"/>
    <mergeCell ref="C27:C30"/>
    <mergeCell ref="C31:C32"/>
    <mergeCell ref="C33:C36"/>
    <mergeCell ref="Q5:Q6"/>
    <mergeCell ref="A7:A16"/>
    <mergeCell ref="B7:B16"/>
    <mergeCell ref="C7:C10"/>
    <mergeCell ref="C11:C12"/>
    <mergeCell ref="C13:C16"/>
    <mergeCell ref="A1:A3"/>
    <mergeCell ref="B1:B3"/>
    <mergeCell ref="C1:E1"/>
    <mergeCell ref="C5:D6"/>
    <mergeCell ref="E5:J5"/>
    <mergeCell ref="R7:R8"/>
    <mergeCell ref="A5:B5"/>
    <mergeCell ref="C57:C58"/>
    <mergeCell ref="C53:C54"/>
    <mergeCell ref="C49:C50"/>
    <mergeCell ref="R23:R24"/>
    <mergeCell ref="R21:R22"/>
    <mergeCell ref="R17:R18"/>
    <mergeCell ref="R13:R14"/>
    <mergeCell ref="R11:R12"/>
    <mergeCell ref="R41:R42"/>
    <mergeCell ref="R37:R38"/>
    <mergeCell ref="R33:R34"/>
    <mergeCell ref="R31:R32"/>
    <mergeCell ref="R27:R28"/>
    <mergeCell ref="K5:P5"/>
  </mergeCells>
  <phoneticPr fontId="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E7BA7D-F5F9-4E61-9C28-44DDB48A44B3}">
  <sheetPr codeName="Sheet7">
    <tabColor theme="1" tint="0.499984740745262"/>
  </sheetPr>
  <dimension ref="A1:AH59"/>
  <sheetViews>
    <sheetView topLeftCell="E3" zoomScale="70" zoomScaleNormal="70" workbookViewId="0">
      <selection activeCell="M32" sqref="M32"/>
    </sheetView>
  </sheetViews>
  <sheetFormatPr defaultRowHeight="18"/>
  <cols>
    <col min="1" max="2" width="16.75" style="1" customWidth="1"/>
    <col min="3" max="3" width="12.25" style="1" customWidth="1"/>
    <col min="4" max="4" width="12.25" style="20" customWidth="1"/>
    <col min="5" max="16" width="18.75" style="2" customWidth="1"/>
    <col min="17" max="17" width="12.5" style="1" customWidth="1"/>
    <col min="18" max="18" width="20.25" style="2" customWidth="1"/>
    <col min="19" max="19" width="20.25" style="65" customWidth="1"/>
  </cols>
  <sheetData>
    <row r="1" spans="1:34" ht="24.75" customHeight="1" thickBot="1">
      <c r="A1" s="728" t="s">
        <v>12</v>
      </c>
      <c r="B1" s="731" t="s">
        <v>64</v>
      </c>
      <c r="C1" s="734" t="s">
        <v>46</v>
      </c>
      <c r="D1" s="735"/>
      <c r="E1" s="736"/>
      <c r="H1" s="2">
        <f>SUM(H2:H3)</f>
        <v>8500</v>
      </c>
      <c r="I1" s="2">
        <f>SUM(I2:I3)</f>
        <v>7310</v>
      </c>
      <c r="S1" s="2"/>
    </row>
    <row r="2" spans="1:34" ht="18.75" customHeight="1">
      <c r="A2" s="729"/>
      <c r="B2" s="732"/>
      <c r="C2" s="40" t="s">
        <v>25</v>
      </c>
      <c r="D2" s="41">
        <v>140</v>
      </c>
      <c r="E2" s="42" t="s">
        <v>44</v>
      </c>
      <c r="G2" s="615">
        <v>0.86</v>
      </c>
      <c r="H2" s="2">
        <v>2700</v>
      </c>
      <c r="I2" s="615">
        <f>H2*G2</f>
        <v>2322</v>
      </c>
      <c r="J2" s="615"/>
      <c r="S2" s="154"/>
    </row>
    <row r="3" spans="1:34" ht="19.5" customHeight="1" thickBot="1">
      <c r="A3" s="730"/>
      <c r="B3" s="733"/>
      <c r="C3" s="37" t="s">
        <v>26</v>
      </c>
      <c r="D3" s="38">
        <v>145</v>
      </c>
      <c r="E3" s="39" t="s">
        <v>45</v>
      </c>
      <c r="H3" s="2">
        <v>5800</v>
      </c>
      <c r="I3" s="2">
        <f>H3*G2</f>
        <v>4988</v>
      </c>
      <c r="Q3" s="3"/>
      <c r="S3" s="540"/>
    </row>
    <row r="4" spans="1:34" ht="18.5" thickBot="1">
      <c r="S4" s="566"/>
    </row>
    <row r="5" spans="1:34" ht="19.5" customHeight="1" thickBot="1">
      <c r="A5" s="720" t="s">
        <v>33</v>
      </c>
      <c r="B5" s="721"/>
      <c r="C5" s="737" t="s">
        <v>526</v>
      </c>
      <c r="D5" s="738"/>
      <c r="E5" s="777" t="s">
        <v>19</v>
      </c>
      <c r="F5" s="775"/>
      <c r="G5" s="775"/>
      <c r="H5" s="775"/>
      <c r="I5" s="775"/>
      <c r="J5" s="778"/>
      <c r="K5" s="774" t="s">
        <v>20</v>
      </c>
      <c r="L5" s="775"/>
      <c r="M5" s="775"/>
      <c r="N5" s="775"/>
      <c r="O5" s="775"/>
      <c r="P5" s="776"/>
      <c r="Q5" s="741" t="s">
        <v>21</v>
      </c>
    </row>
    <row r="6" spans="1:34" ht="19.5" customHeight="1" thickBot="1">
      <c r="A6" s="58" t="s">
        <v>99</v>
      </c>
      <c r="B6" s="150" t="s">
        <v>121</v>
      </c>
      <c r="C6" s="739"/>
      <c r="D6" s="740"/>
      <c r="E6" s="561">
        <v>45809</v>
      </c>
      <c r="F6" s="562">
        <v>45839</v>
      </c>
      <c r="G6" s="562">
        <v>45870</v>
      </c>
      <c r="H6" s="562">
        <v>45901</v>
      </c>
      <c r="I6" s="562">
        <v>45931</v>
      </c>
      <c r="J6" s="565">
        <v>45962</v>
      </c>
      <c r="K6" s="693">
        <v>45992</v>
      </c>
      <c r="L6" s="699">
        <v>46023</v>
      </c>
      <c r="M6" s="562">
        <v>46054</v>
      </c>
      <c r="N6" s="562">
        <v>46082</v>
      </c>
      <c r="O6" s="562">
        <v>46113</v>
      </c>
      <c r="P6" s="563">
        <v>46143</v>
      </c>
      <c r="Q6" s="742"/>
      <c r="R6" s="153" t="s">
        <v>525</v>
      </c>
      <c r="S6" s="67" t="s">
        <v>119</v>
      </c>
      <c r="W6">
        <v>45444</v>
      </c>
      <c r="X6">
        <v>45474</v>
      </c>
      <c r="Y6">
        <v>45505</v>
      </c>
      <c r="Z6">
        <v>45536</v>
      </c>
      <c r="AA6">
        <v>45566</v>
      </c>
      <c r="AB6">
        <v>45597</v>
      </c>
      <c r="AC6">
        <v>45627</v>
      </c>
      <c r="AD6">
        <v>45658</v>
      </c>
      <c r="AE6">
        <v>45689</v>
      </c>
      <c r="AF6">
        <v>45717</v>
      </c>
      <c r="AG6">
        <v>45748</v>
      </c>
      <c r="AH6">
        <v>45778</v>
      </c>
    </row>
    <row r="7" spans="1:34">
      <c r="A7" s="779" t="s">
        <v>65</v>
      </c>
      <c r="B7" s="745" t="s">
        <v>83</v>
      </c>
      <c r="C7" s="748" t="s">
        <v>15</v>
      </c>
      <c r="D7" s="111" t="s">
        <v>13</v>
      </c>
      <c r="E7" s="112">
        <v>0</v>
      </c>
      <c r="F7" s="113">
        <f>5960-5800</f>
        <v>160</v>
      </c>
      <c r="G7" s="113">
        <f>ROUND($U8*Y8,-1)-2700</f>
        <v>170</v>
      </c>
      <c r="H7" s="113">
        <f t="shared" ref="H7:O7" si="0">ROUND($U8*Z8,-1)+850</f>
        <v>3690</v>
      </c>
      <c r="I7" s="113">
        <f t="shared" si="0"/>
        <v>12060</v>
      </c>
      <c r="J7" s="116">
        <f t="shared" si="0"/>
        <v>6260</v>
      </c>
      <c r="K7" s="694">
        <f t="shared" si="0"/>
        <v>6540</v>
      </c>
      <c r="L7" s="113">
        <f t="shared" si="0"/>
        <v>6260</v>
      </c>
      <c r="M7" s="113">
        <f t="shared" si="0"/>
        <v>6290</v>
      </c>
      <c r="N7" s="113">
        <f t="shared" si="0"/>
        <v>6540</v>
      </c>
      <c r="O7" s="113">
        <f t="shared" si="0"/>
        <v>9520</v>
      </c>
      <c r="P7" s="114">
        <f>ROUND($U8*AH8,-1)+850+840</f>
        <v>12510</v>
      </c>
      <c r="Q7" s="117">
        <f>SUM(E7:P7)</f>
        <v>70000</v>
      </c>
      <c r="R7" s="718">
        <v>100403</v>
      </c>
      <c r="S7" s="68">
        <f>IFERROR(Q7/R7,"")</f>
        <v>0.69719032299831674</v>
      </c>
      <c r="U7" s="567">
        <v>70000</v>
      </c>
      <c r="W7">
        <v>8580</v>
      </c>
      <c r="X7">
        <v>390</v>
      </c>
      <c r="Y7">
        <v>0</v>
      </c>
      <c r="Z7">
        <v>7800</v>
      </c>
      <c r="AA7">
        <v>1950</v>
      </c>
      <c r="AB7">
        <v>7800</v>
      </c>
      <c r="AC7">
        <v>7800</v>
      </c>
      <c r="AD7">
        <v>7800</v>
      </c>
      <c r="AE7">
        <v>7800</v>
      </c>
      <c r="AF7">
        <v>3900</v>
      </c>
      <c r="AG7">
        <v>3900</v>
      </c>
      <c r="AH7">
        <v>7800</v>
      </c>
    </row>
    <row r="8" spans="1:34" ht="18.5" thickBot="1">
      <c r="A8" s="743"/>
      <c r="B8" s="746"/>
      <c r="C8" s="748"/>
      <c r="D8" s="133" t="s">
        <v>14</v>
      </c>
      <c r="E8" s="134">
        <f ca="1">SUMIFS(INDIRECT($B$1&amp;"INV!$K:$K"),INDIRECT($B$1&amp;"INV!$A:$A"),$A7,INDIRECT($B$1&amp;"INV!$G:$G"),"&gt;="&amp;E$6,INDIRECT($B$1&amp;"INV!$G:$G"),"&lt;"&amp;EOMONTH(E$6,0)+1)/1000</f>
        <v>92.4</v>
      </c>
      <c r="F8" s="135">
        <f ca="1">SUMIFS(INDIRECT($B$1&amp;"INV!$K:$K"),INDIRECT($B$1&amp;"INV!$A:$A"),$A7,INDIRECT($B$1&amp;"INV!$G:$G"),"&gt;="&amp;F$6,INDIRECT($B$1&amp;"INV!$G:$G"),"&lt;"&amp;EOMONTH(F$6,0)+1)/1000</f>
        <v>204.4</v>
      </c>
      <c r="G8" s="135">
        <f ca="1">SUMIFS(INDIRECT($B$1&amp;"INV!$K:$K"),INDIRECT($B$1&amp;"INV!$A:$A"),$A7,INDIRECT($B$1&amp;"INV!$G:$G"),"&gt;="&amp;G$6,INDIRECT($B$1&amp;"INV!$G:$G"),"&lt;"&amp;EOMONTH(G$6,0)+1)/1000</f>
        <v>249.6</v>
      </c>
      <c r="H8" s="135">
        <f t="shared" ref="H8:M8" ca="1" si="1">SUMIFS(INDIRECT($B$1&amp;"INV!$K:$K"),INDIRECT($B$1&amp;"INV!$A:$A"),$A7,INDIRECT($B$1&amp;"INV!$G:$G"),"&gt;="&amp;H$6,INDIRECT($B$1&amp;"INV!$G:$G"),"&lt;"&amp;EOMONTH(H$6,0)+1)/1000</f>
        <v>7918.4</v>
      </c>
      <c r="I8" s="135">
        <f t="shared" ca="1" si="1"/>
        <v>83.2</v>
      </c>
      <c r="J8" s="138">
        <f t="shared" ca="1" si="1"/>
        <v>166.4</v>
      </c>
      <c r="K8" s="514">
        <f t="shared" ca="1" si="1"/>
        <v>15678.4</v>
      </c>
      <c r="L8" s="135">
        <f t="shared" ca="1" si="1"/>
        <v>0</v>
      </c>
      <c r="M8" s="135">
        <f t="shared" ca="1" si="1"/>
        <v>1900.8</v>
      </c>
      <c r="N8" s="687">
        <v>8200</v>
      </c>
      <c r="O8" s="687">
        <v>8200</v>
      </c>
      <c r="P8" s="688">
        <v>4200</v>
      </c>
      <c r="Q8" s="139">
        <f ca="1">SUM(E8:P8)</f>
        <v>46893.599999999999</v>
      </c>
      <c r="R8" s="719"/>
      <c r="S8" s="69">
        <f ca="1">IFERROR(Q8/R7,"")</f>
        <v>0.46705377329362668</v>
      </c>
      <c r="U8" s="568">
        <f>U7/R7</f>
        <v>0.69719032299831674</v>
      </c>
      <c r="W8">
        <v>8552</v>
      </c>
      <c r="X8">
        <v>0</v>
      </c>
      <c r="Y8">
        <v>4117.6000000000004</v>
      </c>
      <c r="Z8">
        <v>4066.4</v>
      </c>
      <c r="AA8">
        <v>16074.4</v>
      </c>
      <c r="AB8">
        <v>7760</v>
      </c>
      <c r="AC8">
        <v>8156</v>
      </c>
      <c r="AD8">
        <v>7760</v>
      </c>
      <c r="AE8">
        <v>7808.5</v>
      </c>
      <c r="AF8">
        <v>8156</v>
      </c>
      <c r="AG8">
        <v>12432</v>
      </c>
      <c r="AH8">
        <v>15520</v>
      </c>
    </row>
    <row r="9" spans="1:34">
      <c r="A9" s="743"/>
      <c r="B9" s="746"/>
      <c r="C9" s="748"/>
      <c r="D9" s="21" t="s">
        <v>17</v>
      </c>
      <c r="E9" s="11" t="e">
        <f ca="1">E8/E7</f>
        <v>#DIV/0!</v>
      </c>
      <c r="F9" s="4">
        <f t="shared" ref="F9:Q9" ca="1" si="2">F8/F7</f>
        <v>1.2775000000000001</v>
      </c>
      <c r="G9" s="4">
        <f t="shared" ca="1" si="2"/>
        <v>1.4682352941176471</v>
      </c>
      <c r="H9" s="4">
        <f t="shared" ca="1" si="2"/>
        <v>2.1459078590785907</v>
      </c>
      <c r="I9" s="4">
        <f t="shared" ca="1" si="2"/>
        <v>6.8988391376451083E-3</v>
      </c>
      <c r="J9" s="16">
        <f t="shared" ca="1" si="2"/>
        <v>2.6581469648562301E-2</v>
      </c>
      <c r="K9" s="695">
        <f t="shared" ca="1" si="2"/>
        <v>2.3973088685015291</v>
      </c>
      <c r="L9" s="4">
        <f t="shared" ca="1" si="2"/>
        <v>0</v>
      </c>
      <c r="M9" s="4">
        <f t="shared" ca="1" si="2"/>
        <v>0.3021939586645469</v>
      </c>
      <c r="N9" s="4">
        <f t="shared" si="2"/>
        <v>1.2538226299694191</v>
      </c>
      <c r="O9" s="4">
        <f t="shared" si="2"/>
        <v>0.8613445378151261</v>
      </c>
      <c r="P9" s="6">
        <f t="shared" si="2"/>
        <v>0.33573141486810554</v>
      </c>
      <c r="Q9" s="26">
        <f t="shared" ca="1" si="2"/>
        <v>0.66990857142857141</v>
      </c>
      <c r="W9">
        <v>0.99673659673659676</v>
      </c>
      <c r="X9">
        <v>0</v>
      </c>
      <c r="Y9" t="e">
        <v>#DIV/0!</v>
      </c>
      <c r="Z9">
        <v>0.52133333333333332</v>
      </c>
      <c r="AA9">
        <v>8.2432820512820513</v>
      </c>
      <c r="AB9">
        <v>0.99487179487179489</v>
      </c>
      <c r="AC9">
        <v>1.0456410256410256</v>
      </c>
      <c r="AD9">
        <v>0.99487179487179489</v>
      </c>
      <c r="AE9">
        <v>1.0010897435897437</v>
      </c>
      <c r="AF9">
        <v>2.0912820512820511</v>
      </c>
      <c r="AG9">
        <v>3.1876923076923078</v>
      </c>
      <c r="AH9">
        <v>1.9897435897435898</v>
      </c>
    </row>
    <row r="10" spans="1:34">
      <c r="A10" s="743"/>
      <c r="B10" s="746"/>
      <c r="C10" s="749"/>
      <c r="D10" s="22" t="s">
        <v>18</v>
      </c>
      <c r="E10" s="12" t="e">
        <f ca="1">SUM($E8:E8)/SUM($E7:E7)</f>
        <v>#DIV/0!</v>
      </c>
      <c r="F10" s="5">
        <f ca="1">SUM($E8:F8)/SUM($E7:F7)</f>
        <v>1.855</v>
      </c>
      <c r="G10" s="5">
        <f ca="1">SUM($E8:G8)/SUM($E7:G7)</f>
        <v>1.6557575757575758</v>
      </c>
      <c r="H10" s="5">
        <f ca="1">SUM($E8:H8)/SUM($E7:H7)</f>
        <v>2.1056716417910444</v>
      </c>
      <c r="I10" s="5">
        <f ca="1">SUM($E8:I8)/SUM($E7:I7)</f>
        <v>0.53159203980099501</v>
      </c>
      <c r="J10" s="17">
        <f ca="1">SUM($E8:J8)/SUM($E7:J7)</f>
        <v>0.39008057296329451</v>
      </c>
      <c r="K10" s="696">
        <f ca="1">SUM($E8:K8)/SUM($E7:K7)</f>
        <v>0.84462603878116338</v>
      </c>
      <c r="L10" s="5">
        <f ca="1">SUM($E8:L8)/SUM($E7:L7)</f>
        <v>0.69416050085372794</v>
      </c>
      <c r="M10" s="5">
        <f ca="1">SUM($E8:M8)/SUM($E7:M7)</f>
        <v>0.63465121892348542</v>
      </c>
      <c r="N10" s="5">
        <f ca="1">SUM($E8:N8)/SUM($E7:N7)</f>
        <v>0.71906608296852192</v>
      </c>
      <c r="O10" s="5">
        <f ca="1">SUM($E8:O8)/SUM($E7:O7)</f>
        <v>0.74262654374673853</v>
      </c>
      <c r="P10" s="13">
        <f ca="1">SUM($E8:P8)/SUM($E7:P7)</f>
        <v>0.66990857142857141</v>
      </c>
      <c r="Q10" s="27" t="s">
        <v>22</v>
      </c>
      <c r="R10" s="540"/>
      <c r="S10"/>
      <c r="W10">
        <v>0.99673659673659676</v>
      </c>
      <c r="X10">
        <v>0.95340022296544036</v>
      </c>
      <c r="Y10">
        <v>1.4124414715719065</v>
      </c>
      <c r="Z10">
        <v>0.99797257006559337</v>
      </c>
      <c r="AA10">
        <v>1.7526923076923078</v>
      </c>
      <c r="AB10">
        <v>1.5298039215686274</v>
      </c>
      <c r="AC10">
        <v>1.4197668997668997</v>
      </c>
      <c r="AD10">
        <v>1.3410826210826212</v>
      </c>
      <c r="AE10">
        <v>1.287958733974359</v>
      </c>
      <c r="AF10">
        <v>1.3461705685618728</v>
      </c>
      <c r="AG10">
        <v>1.470597713097713</v>
      </c>
      <c r="AH10">
        <v>1.5324007936507935</v>
      </c>
    </row>
    <row r="11" spans="1:34">
      <c r="A11" s="743"/>
      <c r="B11" s="746"/>
      <c r="C11" s="750" t="s">
        <v>120</v>
      </c>
      <c r="D11" s="118" t="s">
        <v>13</v>
      </c>
      <c r="E11" s="112">
        <v>0</v>
      </c>
      <c r="F11" s="113">
        <f>ROUND(F7*0.87,-1)</f>
        <v>140</v>
      </c>
      <c r="G11" s="113">
        <f t="shared" ref="G11:P11" si="3">ROUND(G7*0.87,-1)</f>
        <v>150</v>
      </c>
      <c r="H11" s="113">
        <f t="shared" si="3"/>
        <v>3210</v>
      </c>
      <c r="I11" s="113">
        <f t="shared" si="3"/>
        <v>10490</v>
      </c>
      <c r="J11" s="116">
        <f t="shared" si="3"/>
        <v>5450</v>
      </c>
      <c r="K11" s="694">
        <f t="shared" si="3"/>
        <v>5690</v>
      </c>
      <c r="L11" s="113">
        <f t="shared" si="3"/>
        <v>5450</v>
      </c>
      <c r="M11" s="113">
        <f t="shared" si="3"/>
        <v>5470</v>
      </c>
      <c r="N11" s="113">
        <f t="shared" si="3"/>
        <v>5690</v>
      </c>
      <c r="O11" s="113">
        <f t="shared" si="3"/>
        <v>8280</v>
      </c>
      <c r="P11" s="114">
        <f t="shared" si="3"/>
        <v>10880</v>
      </c>
      <c r="Q11" s="124">
        <f>SUM(E11:P11)</f>
        <v>60900</v>
      </c>
      <c r="R11" s="718">
        <v>89792</v>
      </c>
      <c r="S11" s="68">
        <f>IFERROR(Q11/R11,"")</f>
        <v>0.67823414112615821</v>
      </c>
      <c r="U11" s="567">
        <v>61250</v>
      </c>
      <c r="W11">
        <v>7260</v>
      </c>
      <c r="X11">
        <v>330</v>
      </c>
      <c r="Y11">
        <v>0</v>
      </c>
      <c r="Z11">
        <v>6600</v>
      </c>
      <c r="AA11">
        <v>1650</v>
      </c>
      <c r="AB11">
        <v>6600</v>
      </c>
      <c r="AC11">
        <v>6600</v>
      </c>
      <c r="AD11">
        <v>6600</v>
      </c>
      <c r="AE11">
        <v>6600</v>
      </c>
      <c r="AF11">
        <v>3300</v>
      </c>
      <c r="AG11">
        <v>3300</v>
      </c>
      <c r="AH11">
        <v>6600</v>
      </c>
    </row>
    <row r="12" spans="1:34">
      <c r="A12" s="743"/>
      <c r="B12" s="746"/>
      <c r="C12" s="751"/>
      <c r="D12" s="140" t="s">
        <v>14</v>
      </c>
      <c r="E12" s="146">
        <f ca="1">SUMIFS(INDIRECT($B$1&amp;"INV!$N:$N"),INDIRECT($B$1&amp;"INV!$A:$A"),$A7,INDIRECT($B$1&amp;"INV!$G:$G"),"&gt;="&amp;E$6,INDIRECT($B$1&amp;"INV!$G:$G"),"&lt;"&amp;EOMONTH(E$6,0)+1)/1000</f>
        <v>82.6</v>
      </c>
      <c r="F12" s="141">
        <f t="shared" ref="F12:M12" ca="1" si="4">SUMIFS(INDIRECT($B$1&amp;"INV!$N:$N"),INDIRECT($B$1&amp;"INV!$A:$A"),$A7,INDIRECT($B$1&amp;"INV!$G:$G"),"&gt;="&amp;F$6,INDIRECT($B$1&amp;"INV!$G:$G"),"&lt;"&amp;EOMONTH(F$6,0)+1)/1000</f>
        <v>181.2</v>
      </c>
      <c r="G12" s="141">
        <f t="shared" ca="1" si="4"/>
        <v>208.5</v>
      </c>
      <c r="H12" s="141">
        <f t="shared" ca="1" si="4"/>
        <v>7084.2</v>
      </c>
      <c r="I12" s="141">
        <f t="shared" ca="1" si="4"/>
        <v>68.5</v>
      </c>
      <c r="J12" s="144">
        <f t="shared" ca="1" si="4"/>
        <v>137.04499999999999</v>
      </c>
      <c r="K12" s="515">
        <f t="shared" ca="1" si="4"/>
        <v>13868.594999999999</v>
      </c>
      <c r="L12" s="141">
        <f t="shared" ca="1" si="4"/>
        <v>0</v>
      </c>
      <c r="M12" s="141">
        <f t="shared" ca="1" si="4"/>
        <v>1532.27</v>
      </c>
      <c r="N12" s="686">
        <v>7200</v>
      </c>
      <c r="O12" s="686">
        <v>7200</v>
      </c>
      <c r="P12" s="689">
        <v>3700</v>
      </c>
      <c r="Q12" s="145">
        <f ca="1">SUM(E12:P12)</f>
        <v>41262.910000000003</v>
      </c>
      <c r="R12" s="724"/>
      <c r="S12" s="70">
        <f ca="1">IFERROR(Q12/R11,"")</f>
        <v>0.45953882305773347</v>
      </c>
      <c r="U12" s="568">
        <f>U11/R11</f>
        <v>0.68213203848895221</v>
      </c>
      <c r="W12">
        <v>7724.6</v>
      </c>
      <c r="X12">
        <v>0</v>
      </c>
      <c r="Y12">
        <v>3593</v>
      </c>
      <c r="Z12">
        <v>3411</v>
      </c>
      <c r="AA12">
        <v>14048.1</v>
      </c>
      <c r="AB12">
        <v>6814.7</v>
      </c>
      <c r="AC12">
        <v>7115.7</v>
      </c>
      <c r="AD12">
        <v>7097.1</v>
      </c>
      <c r="AE12">
        <v>7175.1</v>
      </c>
      <c r="AF12">
        <v>7409.3</v>
      </c>
      <c r="AG12">
        <v>11303</v>
      </c>
      <c r="AH12">
        <v>14100</v>
      </c>
    </row>
    <row r="13" spans="1:34">
      <c r="A13" s="743"/>
      <c r="B13" s="746"/>
      <c r="C13" s="752" t="s">
        <v>16</v>
      </c>
      <c r="D13" s="118" t="s">
        <v>13</v>
      </c>
      <c r="E13" s="119">
        <f>E7-E11</f>
        <v>0</v>
      </c>
      <c r="F13" s="120">
        <f t="shared" ref="F13:P13" si="5">F7-F11</f>
        <v>20</v>
      </c>
      <c r="G13" s="120">
        <f t="shared" si="5"/>
        <v>20</v>
      </c>
      <c r="H13" s="120">
        <f t="shared" si="5"/>
        <v>480</v>
      </c>
      <c r="I13" s="120">
        <f t="shared" si="5"/>
        <v>1570</v>
      </c>
      <c r="J13" s="123">
        <f t="shared" si="5"/>
        <v>810</v>
      </c>
      <c r="K13" s="697">
        <f t="shared" si="5"/>
        <v>850</v>
      </c>
      <c r="L13" s="120">
        <f t="shared" si="5"/>
        <v>810</v>
      </c>
      <c r="M13" s="120">
        <f t="shared" si="5"/>
        <v>820</v>
      </c>
      <c r="N13" s="120">
        <f t="shared" si="5"/>
        <v>850</v>
      </c>
      <c r="O13" s="120">
        <f t="shared" si="5"/>
        <v>1240</v>
      </c>
      <c r="P13" s="121">
        <f t="shared" si="5"/>
        <v>1630</v>
      </c>
      <c r="Q13" s="124">
        <f>SUM(E13:P13)</f>
        <v>9100</v>
      </c>
      <c r="R13" s="718">
        <f>R7-R11</f>
        <v>10611</v>
      </c>
      <c r="S13" s="149">
        <f>IFERROR(Q13/R13,"")</f>
        <v>0.85760060314767694</v>
      </c>
      <c r="W13">
        <v>1320</v>
      </c>
      <c r="X13">
        <v>60</v>
      </c>
      <c r="Y13">
        <v>0</v>
      </c>
      <c r="Z13">
        <v>1200</v>
      </c>
      <c r="AA13">
        <v>300</v>
      </c>
      <c r="AB13">
        <v>1200</v>
      </c>
      <c r="AC13">
        <v>1200</v>
      </c>
      <c r="AD13">
        <v>1200</v>
      </c>
      <c r="AE13">
        <v>1200</v>
      </c>
      <c r="AF13">
        <v>600</v>
      </c>
      <c r="AG13">
        <v>600</v>
      </c>
      <c r="AH13">
        <v>1200</v>
      </c>
    </row>
    <row r="14" spans="1:34" ht="18.5" thickBot="1">
      <c r="A14" s="743"/>
      <c r="B14" s="746"/>
      <c r="C14" s="753"/>
      <c r="D14" s="133" t="s">
        <v>14</v>
      </c>
      <c r="E14" s="134">
        <f ca="1">E8-E12</f>
        <v>9.8000000000000114</v>
      </c>
      <c r="F14" s="135">
        <f t="shared" ref="F14:P14" ca="1" si="6">F8-F12</f>
        <v>23.200000000000017</v>
      </c>
      <c r="G14" s="135">
        <f t="shared" ca="1" si="6"/>
        <v>41.099999999999994</v>
      </c>
      <c r="H14" s="135">
        <f t="shared" ca="1" si="6"/>
        <v>834.19999999999982</v>
      </c>
      <c r="I14" s="135">
        <f t="shared" ca="1" si="6"/>
        <v>14.700000000000003</v>
      </c>
      <c r="J14" s="138">
        <f t="shared" ca="1" si="6"/>
        <v>29.355000000000018</v>
      </c>
      <c r="K14" s="514">
        <f t="shared" ca="1" si="6"/>
        <v>1809.8050000000003</v>
      </c>
      <c r="L14" s="135">
        <f t="shared" ca="1" si="6"/>
        <v>0</v>
      </c>
      <c r="M14" s="135">
        <f t="shared" ca="1" si="6"/>
        <v>368.53</v>
      </c>
      <c r="N14" s="135">
        <f t="shared" si="6"/>
        <v>1000</v>
      </c>
      <c r="O14" s="135">
        <f t="shared" si="6"/>
        <v>1000</v>
      </c>
      <c r="P14" s="136">
        <f t="shared" si="6"/>
        <v>500</v>
      </c>
      <c r="Q14" s="139">
        <f ca="1">SUM(E14:P14)</f>
        <v>5630.6900000000005</v>
      </c>
      <c r="R14" s="719"/>
      <c r="S14" s="69">
        <f ca="1">IFERROR(Q14/R13,"")</f>
        <v>0.53064649891621907</v>
      </c>
      <c r="W14">
        <v>827.39999999999964</v>
      </c>
      <c r="X14">
        <v>0</v>
      </c>
      <c r="Y14">
        <v>524.60000000000036</v>
      </c>
      <c r="Z14">
        <v>655.40000000000009</v>
      </c>
      <c r="AA14">
        <v>2026.2999999999993</v>
      </c>
      <c r="AB14">
        <v>945.30000000000018</v>
      </c>
      <c r="AC14">
        <v>1040.3000000000002</v>
      </c>
      <c r="AD14">
        <v>662.89999999999964</v>
      </c>
      <c r="AE14">
        <v>633.39999999999964</v>
      </c>
      <c r="AF14">
        <v>746.69999999999982</v>
      </c>
      <c r="AG14">
        <v>1129</v>
      </c>
      <c r="AH14">
        <v>1420</v>
      </c>
    </row>
    <row r="15" spans="1:34">
      <c r="A15" s="743"/>
      <c r="B15" s="746"/>
      <c r="C15" s="753"/>
      <c r="D15" s="21" t="s">
        <v>17</v>
      </c>
      <c r="E15" s="11" t="e">
        <f ca="1">E14/E13</f>
        <v>#DIV/0!</v>
      </c>
      <c r="F15" s="4">
        <f t="shared" ref="F15:Q15" ca="1" si="7">F14/F13</f>
        <v>1.1600000000000008</v>
      </c>
      <c r="G15" s="4">
        <f t="shared" ca="1" si="7"/>
        <v>2.0549999999999997</v>
      </c>
      <c r="H15" s="4">
        <f t="shared" ca="1" si="7"/>
        <v>1.7379166666666663</v>
      </c>
      <c r="I15" s="4">
        <f t="shared" ca="1" si="7"/>
        <v>9.3630573248407664E-3</v>
      </c>
      <c r="J15" s="16">
        <f t="shared" ca="1" si="7"/>
        <v>3.6240740740740761E-2</v>
      </c>
      <c r="K15" s="695">
        <f t="shared" ca="1" si="7"/>
        <v>2.1291823529411769</v>
      </c>
      <c r="L15" s="4">
        <f t="shared" ca="1" si="7"/>
        <v>0</v>
      </c>
      <c r="M15" s="4">
        <f t="shared" ca="1" si="7"/>
        <v>0.44942682926829264</v>
      </c>
      <c r="N15" s="4">
        <f t="shared" si="7"/>
        <v>1.1764705882352942</v>
      </c>
      <c r="O15" s="4">
        <f t="shared" si="7"/>
        <v>0.80645161290322576</v>
      </c>
      <c r="P15" s="6">
        <f t="shared" si="7"/>
        <v>0.30674846625766872</v>
      </c>
      <c r="Q15" s="26">
        <f t="shared" ca="1" si="7"/>
        <v>0.61875714285714289</v>
      </c>
      <c r="R15" s="65"/>
      <c r="W15">
        <v>0.6268181818181815</v>
      </c>
      <c r="X15">
        <v>0</v>
      </c>
      <c r="Y15" t="e">
        <v>#DIV/0!</v>
      </c>
      <c r="Z15">
        <v>0.54616666666666669</v>
      </c>
      <c r="AA15">
        <v>6.7543333333333306</v>
      </c>
      <c r="AB15">
        <v>0.78775000000000017</v>
      </c>
      <c r="AC15">
        <v>0.86691666666666678</v>
      </c>
      <c r="AD15">
        <v>0.55241666666666633</v>
      </c>
      <c r="AE15">
        <v>0.52783333333333304</v>
      </c>
      <c r="AF15">
        <v>1.2444999999999997</v>
      </c>
      <c r="AG15">
        <v>1.8816666666666666</v>
      </c>
      <c r="AH15">
        <v>1.1833333333333333</v>
      </c>
    </row>
    <row r="16" spans="1:34" ht="18.5" thickBot="1">
      <c r="A16" s="744"/>
      <c r="B16" s="747"/>
      <c r="C16" s="754"/>
      <c r="D16" s="23" t="s">
        <v>18</v>
      </c>
      <c r="E16" s="14" t="e">
        <f ca="1">SUM($E14:E14)/SUM($E13:E13)</f>
        <v>#DIV/0!</v>
      </c>
      <c r="F16" s="7">
        <f ca="1">SUM($E14:F14)/SUM($E13:F13)</f>
        <v>1.6500000000000015</v>
      </c>
      <c r="G16" s="7">
        <f ca="1">SUM($E14:G14)/SUM($E13:G13)</f>
        <v>1.8525000000000005</v>
      </c>
      <c r="H16" s="7">
        <f ca="1">SUM($E14:H14)/SUM($E13:H13)</f>
        <v>1.746730769230769</v>
      </c>
      <c r="I16" s="7">
        <f ca="1">SUM($E14:I14)/SUM($E13:I13)</f>
        <v>0.44162679425837315</v>
      </c>
      <c r="J16" s="18">
        <f ca="1">SUM($E14:J14)/SUM($E13:J13)</f>
        <v>0.32839827586206893</v>
      </c>
      <c r="K16" s="698">
        <f ca="1">SUM($E14:K14)/SUM($E13:K13)</f>
        <v>0.73657600000000012</v>
      </c>
      <c r="L16" s="7">
        <f ca="1">SUM($E14:L14)/SUM($E13:L13)</f>
        <v>0.60573684210526324</v>
      </c>
      <c r="M16" s="7">
        <f ca="1">SUM($E14:M14)/SUM($E13:M13)</f>
        <v>0.58191263940520455</v>
      </c>
      <c r="N16" s="7">
        <f ca="1">SUM($E14:N14)/SUM($E13:N13)</f>
        <v>0.66303210272873203</v>
      </c>
      <c r="O16" s="7">
        <f ca="1">SUM($E14:O14)/SUM($E13:O13)</f>
        <v>0.68683935742971891</v>
      </c>
      <c r="P16" s="15">
        <f ca="1">SUM($E14:P14)/SUM($E13:P13)</f>
        <v>0.61875714285714289</v>
      </c>
      <c r="Q16" s="28" t="s">
        <v>22</v>
      </c>
      <c r="R16" s="59"/>
      <c r="S16"/>
      <c r="W16">
        <v>0.6268181818181815</v>
      </c>
      <c r="X16">
        <v>0.59956521739130408</v>
      </c>
      <c r="Y16">
        <v>0.97971014492753628</v>
      </c>
      <c r="Z16">
        <v>0.77806201550387599</v>
      </c>
      <c r="AA16">
        <v>1.4005902777777774</v>
      </c>
      <c r="AB16">
        <v>1.2203431372549021</v>
      </c>
      <c r="AC16">
        <v>1.1400189393939395</v>
      </c>
      <c r="AD16">
        <v>1.0312037037037036</v>
      </c>
      <c r="AE16">
        <v>0.9525520833333333</v>
      </c>
      <c r="AF16">
        <v>0.97370772946859896</v>
      </c>
      <c r="AG16">
        <v>1.0350563063063063</v>
      </c>
      <c r="AH16">
        <v>1.0527083333333334</v>
      </c>
    </row>
    <row r="17" spans="1:34">
      <c r="A17" s="779" t="s">
        <v>77</v>
      </c>
      <c r="B17" s="745" t="s">
        <v>83</v>
      </c>
      <c r="C17" s="748" t="s">
        <v>15</v>
      </c>
      <c r="D17" s="111" t="s">
        <v>13</v>
      </c>
      <c r="E17" s="112">
        <f>ROUND($U18*W18,-1)</f>
        <v>3010</v>
      </c>
      <c r="F17" s="113">
        <f>ROUND($U18*X18,-1)</f>
        <v>2370</v>
      </c>
      <c r="G17" s="113">
        <f t="shared" ref="G17:P17" si="8">ROUND($U18*Y18,-1)</f>
        <v>4840</v>
      </c>
      <c r="H17" s="113">
        <f t="shared" si="8"/>
        <v>2380</v>
      </c>
      <c r="I17" s="113">
        <f t="shared" si="8"/>
        <v>110</v>
      </c>
      <c r="J17" s="116">
        <f t="shared" si="8"/>
        <v>8140</v>
      </c>
      <c r="K17" s="694">
        <f t="shared" si="8"/>
        <v>5320</v>
      </c>
      <c r="L17" s="113">
        <f t="shared" si="8"/>
        <v>4320</v>
      </c>
      <c r="M17" s="113">
        <f t="shared" si="8"/>
        <v>9860</v>
      </c>
      <c r="N17" s="113">
        <f t="shared" si="8"/>
        <v>3690</v>
      </c>
      <c r="O17" s="113">
        <f t="shared" si="8"/>
        <v>2530</v>
      </c>
      <c r="P17" s="114">
        <f t="shared" si="8"/>
        <v>3850</v>
      </c>
      <c r="Q17" s="117">
        <f>SUM(E17:P17)</f>
        <v>50420</v>
      </c>
      <c r="R17" s="718">
        <v>38728</v>
      </c>
      <c r="S17" s="68">
        <f>IFERROR(Q17/R17,"")</f>
        <v>1.3019004337946705</v>
      </c>
      <c r="U17" s="567">
        <v>50400</v>
      </c>
      <c r="W17">
        <v>2331</v>
      </c>
      <c r="X17">
        <v>1575</v>
      </c>
      <c r="Y17">
        <v>3800</v>
      </c>
      <c r="Z17">
        <v>7245</v>
      </c>
      <c r="AA17">
        <v>7875</v>
      </c>
      <c r="AB17">
        <v>8190</v>
      </c>
      <c r="AC17">
        <v>8190</v>
      </c>
      <c r="AD17">
        <v>7875</v>
      </c>
      <c r="AE17">
        <v>7875</v>
      </c>
      <c r="AF17">
        <v>7560</v>
      </c>
      <c r="AG17">
        <v>6930</v>
      </c>
      <c r="AH17">
        <v>6930</v>
      </c>
    </row>
    <row r="18" spans="1:34" ht="18.5" thickBot="1">
      <c r="A18" s="743"/>
      <c r="B18" s="746"/>
      <c r="C18" s="748"/>
      <c r="D18" s="133" t="s">
        <v>14</v>
      </c>
      <c r="E18" s="134">
        <f ca="1">SUMIFS(INDIRECT($B$1&amp;"INV!$K:$K"),INDIRECT($B$1&amp;"INV!$A:$A"),$A17,INDIRECT($B$1&amp;"INV!$G:$G"),"&gt;="&amp;E$6,INDIRECT($B$1&amp;"INV!$G:$G"),"&lt;"&amp;EOMONTH(E$6,0)+1)/1000</f>
        <v>6118</v>
      </c>
      <c r="F18" s="135">
        <f ca="1">SUMIFS(INDIRECT($B$1&amp;"INV!$K:$K"),INDIRECT($B$1&amp;"INV!$A:$A"),$A17,INDIRECT($B$1&amp;"INV!$G:$G"),"&gt;="&amp;F$6,INDIRECT($B$1&amp;"INV!$G:$G"),"&lt;"&amp;EOMONTH(F$6,0)+1)/1000</f>
        <v>5111</v>
      </c>
      <c r="G18" s="135">
        <f ca="1">SUMIFS(INDIRECT($B$1&amp;"INV!$K:$K"),INDIRECT($B$1&amp;"INV!$A:$A"),$A17,INDIRECT($B$1&amp;"INV!$G:$G"),"&gt;="&amp;G$6,INDIRECT($B$1&amp;"INV!$G:$G"),"&lt;"&amp;EOMONTH(G$6,0)+1)/1000</f>
        <v>0</v>
      </c>
      <c r="H18" s="135">
        <f t="shared" ref="H18" ca="1" si="9">SUMIFS(INDIRECT($B$1&amp;"INV!$K:$K"),INDIRECT($B$1&amp;"INV!$A:$A"),$A17,INDIRECT($B$1&amp;"INV!$G:$G"),"&gt;="&amp;H$6,INDIRECT($B$1&amp;"INV!$G:$G"),"&lt;"&amp;EOMONTH(H$6,0)+1)/1000</f>
        <v>6372</v>
      </c>
      <c r="I18" s="135">
        <f t="shared" ref="I18:M18" ca="1" si="10">SUMIFS(INDIRECT($B$1&amp;"INV!$K:$K"),INDIRECT($B$1&amp;"INV!$A:$A"),$A17,INDIRECT($B$1&amp;"INV!$G:$G"),"&gt;="&amp;I$6,INDIRECT($B$1&amp;"INV!$G:$G"),"&lt;"&amp;EOMONTH(I$6,0)+1)/1000</f>
        <v>4743</v>
      </c>
      <c r="J18" s="138">
        <f t="shared" ca="1" si="10"/>
        <v>3582</v>
      </c>
      <c r="K18" s="514">
        <f t="shared" ca="1" si="10"/>
        <v>7857</v>
      </c>
      <c r="L18" s="135">
        <f t="shared" ca="1" si="10"/>
        <v>0</v>
      </c>
      <c r="M18" s="135">
        <f t="shared" ca="1" si="10"/>
        <v>8019.6</v>
      </c>
      <c r="N18" s="687">
        <v>6808</v>
      </c>
      <c r="O18" s="687">
        <v>6355</v>
      </c>
      <c r="P18" s="688">
        <v>5200</v>
      </c>
      <c r="Q18" s="139">
        <f ca="1">SUM(E18:P18)</f>
        <v>60165.599999999999</v>
      </c>
      <c r="R18" s="719"/>
      <c r="S18" s="69">
        <f ca="1">IFERROR(Q18/R17,"")</f>
        <v>1.5535426564759347</v>
      </c>
      <c r="U18" s="568">
        <f>U17/R17</f>
        <v>1.3013840115678579</v>
      </c>
      <c r="W18">
        <v>2309.4</v>
      </c>
      <c r="X18">
        <v>1818</v>
      </c>
      <c r="Y18">
        <v>3717</v>
      </c>
      <c r="Z18">
        <v>1827</v>
      </c>
      <c r="AA18">
        <v>81</v>
      </c>
      <c r="AB18">
        <v>6255</v>
      </c>
      <c r="AC18">
        <v>4086</v>
      </c>
      <c r="AD18">
        <v>3321</v>
      </c>
      <c r="AE18">
        <v>7578</v>
      </c>
      <c r="AF18">
        <v>2835</v>
      </c>
      <c r="AG18">
        <v>1940.9</v>
      </c>
      <c r="AH18">
        <v>2960</v>
      </c>
    </row>
    <row r="19" spans="1:34">
      <c r="A19" s="743"/>
      <c r="B19" s="746"/>
      <c r="C19" s="748"/>
      <c r="D19" s="21" t="s">
        <v>17</v>
      </c>
      <c r="E19" s="11">
        <f ca="1">E18/E17</f>
        <v>2.0325581395348835</v>
      </c>
      <c r="F19" s="4">
        <f t="shared" ref="F19:Q19" ca="1" si="11">F18/F17</f>
        <v>2.1565400843881855</v>
      </c>
      <c r="G19" s="4">
        <f t="shared" ca="1" si="11"/>
        <v>0</v>
      </c>
      <c r="H19" s="4">
        <f t="shared" ca="1" si="11"/>
        <v>2.6773109243697477</v>
      </c>
      <c r="I19" s="4">
        <f t="shared" ca="1" si="11"/>
        <v>43.118181818181817</v>
      </c>
      <c r="J19" s="16">
        <f t="shared" ca="1" si="11"/>
        <v>0.44004914004914003</v>
      </c>
      <c r="K19" s="695">
        <f t="shared" ca="1" si="11"/>
        <v>1.4768796992481203</v>
      </c>
      <c r="L19" s="4">
        <f t="shared" ca="1" si="11"/>
        <v>0</v>
      </c>
      <c r="M19" s="4">
        <f t="shared" ca="1" si="11"/>
        <v>0.81334685598377288</v>
      </c>
      <c r="N19" s="4">
        <f t="shared" si="11"/>
        <v>1.8449864498644986</v>
      </c>
      <c r="O19" s="4">
        <f t="shared" si="11"/>
        <v>2.5118577075098814</v>
      </c>
      <c r="P19" s="6">
        <f t="shared" si="11"/>
        <v>1.3506493506493507</v>
      </c>
      <c r="Q19" s="26">
        <f t="shared" ca="1" si="11"/>
        <v>1.1932883776279255</v>
      </c>
      <c r="R19" s="59"/>
      <c r="S19"/>
      <c r="W19">
        <v>0.9907335907335908</v>
      </c>
      <c r="X19">
        <v>1.1542857142857144</v>
      </c>
      <c r="Y19">
        <v>0.97815789473684212</v>
      </c>
      <c r="Z19">
        <v>0.25217391304347825</v>
      </c>
      <c r="AA19">
        <v>1.0285714285714285E-2</v>
      </c>
      <c r="AB19">
        <v>0.76373626373626369</v>
      </c>
      <c r="AC19">
        <v>0.49890109890109891</v>
      </c>
      <c r="AD19">
        <v>0.42171428571428571</v>
      </c>
      <c r="AE19">
        <v>0.9622857142857143</v>
      </c>
      <c r="AF19">
        <v>0.375</v>
      </c>
      <c r="AG19">
        <v>0.28007215007215008</v>
      </c>
      <c r="AH19">
        <v>0.42712842712842713</v>
      </c>
    </row>
    <row r="20" spans="1:34">
      <c r="A20" s="743"/>
      <c r="B20" s="746"/>
      <c r="C20" s="749"/>
      <c r="D20" s="22" t="s">
        <v>18</v>
      </c>
      <c r="E20" s="12">
        <f ca="1">SUM($E18:E18)/SUM($E17:E17)</f>
        <v>2.0325581395348835</v>
      </c>
      <c r="F20" s="5">
        <f ca="1">SUM($E18:F18)/SUM($E17:F17)</f>
        <v>2.0871747211895912</v>
      </c>
      <c r="G20" s="5">
        <f ca="1">SUM($E18:G18)/SUM($E17:G17)</f>
        <v>1.0987279843444226</v>
      </c>
      <c r="H20" s="5">
        <f ca="1">SUM($E18:H18)/SUM($E17:H17)</f>
        <v>1.3969047619047619</v>
      </c>
      <c r="I20" s="5">
        <f ca="1">SUM($E18:I18)/SUM($E17:I17)</f>
        <v>1.7579858379228954</v>
      </c>
      <c r="J20" s="17">
        <f ca="1">SUM($E18:J18)/SUM($E17:J17)</f>
        <v>1.243453237410072</v>
      </c>
      <c r="K20" s="696">
        <f ca="1">SUM($E18:K18)/SUM($E17:K17)</f>
        <v>1.2909056171188384</v>
      </c>
      <c r="L20" s="5">
        <f ca="1">SUM($E18:L18)/SUM($E17:L17)</f>
        <v>1.1080026238110856</v>
      </c>
      <c r="M20" s="5">
        <f ca="1">SUM($E18:M18)/SUM($E17:M17)</f>
        <v>1.036</v>
      </c>
      <c r="N20" s="5">
        <f ca="1">SUM($E18:N18)/SUM($E17:N17)</f>
        <v>1.1037829246139872</v>
      </c>
      <c r="O20" s="5">
        <f ca="1">SUM($E18:O18)/SUM($E17:O17)</f>
        <v>1.1802791496671676</v>
      </c>
      <c r="P20" s="13">
        <f ca="1">SUM($E18:P18)/SUM($E17:P17)</f>
        <v>1.1932883776279255</v>
      </c>
      <c r="Q20" s="27" t="s">
        <v>22</v>
      </c>
      <c r="R20" s="59"/>
      <c r="S20"/>
      <c r="W20">
        <v>0.9907335907335908</v>
      </c>
      <c r="X20">
        <v>1.0566820276497695</v>
      </c>
      <c r="Y20">
        <v>1.0179600311445627</v>
      </c>
      <c r="Z20">
        <v>0.64687311885492604</v>
      </c>
      <c r="AA20">
        <v>0.42724962761762902</v>
      </c>
      <c r="AB20">
        <v>0.51610136703636833</v>
      </c>
      <c r="AC20">
        <v>0.51250828954751826</v>
      </c>
      <c r="AD20">
        <v>0.49732163717847966</v>
      </c>
      <c r="AE20">
        <v>0.56394934129121477</v>
      </c>
      <c r="AF20">
        <v>0.54109987843112162</v>
      </c>
      <c r="AG20">
        <v>0.51505198283558451</v>
      </c>
      <c r="AH20">
        <v>0.50707421179428092</v>
      </c>
    </row>
    <row r="21" spans="1:34">
      <c r="A21" s="743"/>
      <c r="B21" s="746"/>
      <c r="C21" s="750" t="s">
        <v>120</v>
      </c>
      <c r="D21" s="118" t="s">
        <v>13</v>
      </c>
      <c r="E21" s="112">
        <f>ROUND($U22*W22,-1)</f>
        <v>2880</v>
      </c>
      <c r="F21" s="113">
        <f t="shared" ref="F21:P21" si="12">ROUND($U22*X22,-1)</f>
        <v>2160</v>
      </c>
      <c r="G21" s="113">
        <f t="shared" si="12"/>
        <v>4340</v>
      </c>
      <c r="H21" s="113">
        <f t="shared" si="12"/>
        <v>2150</v>
      </c>
      <c r="I21" s="113">
        <f t="shared" si="12"/>
        <v>100</v>
      </c>
      <c r="J21" s="116">
        <f t="shared" si="12"/>
        <v>7520</v>
      </c>
      <c r="K21" s="694">
        <f t="shared" si="12"/>
        <v>4830</v>
      </c>
      <c r="L21" s="113">
        <f t="shared" si="12"/>
        <v>4080</v>
      </c>
      <c r="M21" s="113">
        <f t="shared" si="12"/>
        <v>9210</v>
      </c>
      <c r="N21" s="113">
        <f t="shared" si="12"/>
        <v>3490</v>
      </c>
      <c r="O21" s="113">
        <f t="shared" si="12"/>
        <v>2400</v>
      </c>
      <c r="P21" s="114">
        <f t="shared" si="12"/>
        <v>3550</v>
      </c>
      <c r="Q21" s="124">
        <f>SUM(E21:P21)</f>
        <v>46710</v>
      </c>
      <c r="R21" s="718">
        <v>35616</v>
      </c>
      <c r="S21" s="68">
        <f>IFERROR(Q21/R21,"")</f>
        <v>1.3114892183288409</v>
      </c>
      <c r="U21" s="567">
        <v>46700</v>
      </c>
      <c r="W21">
        <v>2146</v>
      </c>
      <c r="X21">
        <v>1400</v>
      </c>
      <c r="Y21">
        <v>3380</v>
      </c>
      <c r="Z21">
        <v>6440</v>
      </c>
      <c r="AA21">
        <v>7000</v>
      </c>
      <c r="AB21">
        <v>7280</v>
      </c>
      <c r="AC21">
        <v>7280</v>
      </c>
      <c r="AD21">
        <v>7000</v>
      </c>
      <c r="AE21">
        <v>7000</v>
      </c>
      <c r="AF21">
        <v>6720</v>
      </c>
      <c r="AG21">
        <v>6160</v>
      </c>
      <c r="AH21">
        <v>6160</v>
      </c>
    </row>
    <row r="22" spans="1:34">
      <c r="A22" s="743"/>
      <c r="B22" s="746"/>
      <c r="C22" s="751"/>
      <c r="D22" s="140" t="s">
        <v>14</v>
      </c>
      <c r="E22" s="146">
        <f ca="1">SUMIFS(INDIRECT($B$1&amp;"INV!$N:$N"),INDIRECT($B$1&amp;"INV!$A:$A"),$A17,INDIRECT($B$1&amp;"INV!$G:$G"),"&gt;="&amp;E$6,INDIRECT($B$1&amp;"INV!$G:$G"),"&lt;"&amp;EOMONTH(E$6,0)+1)/1000</f>
        <v>5695.6</v>
      </c>
      <c r="F22" s="141">
        <f t="shared" ref="F22:M22" ca="1" si="13">SUMIFS(INDIRECT($B$1&amp;"INV!$N:$N"),INDIRECT($B$1&amp;"INV!$A:$A"),$A17,INDIRECT($B$1&amp;"INV!$G:$G"),"&gt;="&amp;F$6,INDIRECT($B$1&amp;"INV!$G:$G"),"&lt;"&amp;EOMONTH(F$6,0)+1)/1000</f>
        <v>4687.1000000000004</v>
      </c>
      <c r="G22" s="141">
        <f t="shared" ca="1" si="13"/>
        <v>0</v>
      </c>
      <c r="H22" s="141">
        <f t="shared" ca="1" si="13"/>
        <v>5823.5</v>
      </c>
      <c r="I22" s="141">
        <f t="shared" ca="1" si="13"/>
        <v>4337.8100000000004</v>
      </c>
      <c r="J22" s="144">
        <f t="shared" ca="1" si="13"/>
        <v>3272.65</v>
      </c>
      <c r="K22" s="515">
        <f t="shared" ca="1" si="13"/>
        <v>7149</v>
      </c>
      <c r="L22" s="141">
        <f t="shared" ca="1" si="13"/>
        <v>0</v>
      </c>
      <c r="M22" s="141">
        <f t="shared" ca="1" si="13"/>
        <v>7438.8</v>
      </c>
      <c r="N22" s="686">
        <v>6139</v>
      </c>
      <c r="O22" s="686">
        <v>5702</v>
      </c>
      <c r="P22" s="689">
        <v>4700</v>
      </c>
      <c r="Q22" s="145">
        <f ca="1">SUM(E22:P22)</f>
        <v>54945.460000000006</v>
      </c>
      <c r="R22" s="724"/>
      <c r="S22" s="70">
        <f ca="1">IFERROR(Q22/R21,"")</f>
        <v>1.5427184411500452</v>
      </c>
      <c r="U22" s="568">
        <f>U21/R21</f>
        <v>1.311208445642408</v>
      </c>
      <c r="W22">
        <v>2195.8000000000002</v>
      </c>
      <c r="X22">
        <v>1648.94</v>
      </c>
      <c r="Y22">
        <v>3307.3</v>
      </c>
      <c r="Z22">
        <v>1640.2</v>
      </c>
      <c r="AA22">
        <v>73.599999999999994</v>
      </c>
      <c r="AB22">
        <v>5738</v>
      </c>
      <c r="AC22">
        <v>3683</v>
      </c>
      <c r="AD22">
        <v>3110.9</v>
      </c>
      <c r="AE22">
        <v>7021.9</v>
      </c>
      <c r="AF22">
        <v>2662</v>
      </c>
      <c r="AG22">
        <v>1827.8</v>
      </c>
      <c r="AH22">
        <v>2707</v>
      </c>
    </row>
    <row r="23" spans="1:34">
      <c r="A23" s="743"/>
      <c r="B23" s="746"/>
      <c r="C23" s="752" t="s">
        <v>16</v>
      </c>
      <c r="D23" s="118" t="s">
        <v>13</v>
      </c>
      <c r="E23" s="119">
        <f>E17-E21</f>
        <v>130</v>
      </c>
      <c r="F23" s="120">
        <f t="shared" ref="F23:P24" si="14">F17-F21</f>
        <v>210</v>
      </c>
      <c r="G23" s="120">
        <f t="shared" si="14"/>
        <v>500</v>
      </c>
      <c r="H23" s="120">
        <f t="shared" si="14"/>
        <v>230</v>
      </c>
      <c r="I23" s="120">
        <f t="shared" si="14"/>
        <v>10</v>
      </c>
      <c r="J23" s="123">
        <f t="shared" si="14"/>
        <v>620</v>
      </c>
      <c r="K23" s="697">
        <f t="shared" si="14"/>
        <v>490</v>
      </c>
      <c r="L23" s="120">
        <f t="shared" si="14"/>
        <v>240</v>
      </c>
      <c r="M23" s="120">
        <f t="shared" si="14"/>
        <v>650</v>
      </c>
      <c r="N23" s="120">
        <f t="shared" si="14"/>
        <v>200</v>
      </c>
      <c r="O23" s="120">
        <f t="shared" si="14"/>
        <v>130</v>
      </c>
      <c r="P23" s="121">
        <f t="shared" si="14"/>
        <v>300</v>
      </c>
      <c r="Q23" s="124">
        <f>SUM(E23:P23)</f>
        <v>3710</v>
      </c>
      <c r="R23" s="718">
        <f>R17-R21</f>
        <v>3112</v>
      </c>
      <c r="S23" s="149">
        <f>IFERROR(Q23/R23,"")</f>
        <v>1.192159383033419</v>
      </c>
      <c r="W23">
        <v>185</v>
      </c>
      <c r="X23">
        <v>175</v>
      </c>
      <c r="Y23">
        <v>420</v>
      </c>
      <c r="Z23">
        <v>805</v>
      </c>
      <c r="AA23">
        <v>875</v>
      </c>
      <c r="AB23">
        <v>910</v>
      </c>
      <c r="AC23">
        <v>910</v>
      </c>
      <c r="AD23">
        <v>875</v>
      </c>
      <c r="AE23">
        <v>875</v>
      </c>
      <c r="AF23">
        <v>840</v>
      </c>
      <c r="AG23">
        <v>770</v>
      </c>
      <c r="AH23">
        <v>770</v>
      </c>
    </row>
    <row r="24" spans="1:34" ht="18.5" thickBot="1">
      <c r="A24" s="743"/>
      <c r="B24" s="746"/>
      <c r="C24" s="753"/>
      <c r="D24" s="133" t="s">
        <v>14</v>
      </c>
      <c r="E24" s="134">
        <f ca="1">E18-E22</f>
        <v>422.39999999999964</v>
      </c>
      <c r="F24" s="135">
        <f t="shared" ca="1" si="14"/>
        <v>423.89999999999964</v>
      </c>
      <c r="G24" s="135">
        <f t="shared" ca="1" si="14"/>
        <v>0</v>
      </c>
      <c r="H24" s="135">
        <f t="shared" ca="1" si="14"/>
        <v>548.5</v>
      </c>
      <c r="I24" s="135">
        <f t="shared" ca="1" si="14"/>
        <v>405.1899999999996</v>
      </c>
      <c r="J24" s="138">
        <f t="shared" ca="1" si="14"/>
        <v>309.34999999999991</v>
      </c>
      <c r="K24" s="514">
        <f t="shared" ca="1" si="14"/>
        <v>708</v>
      </c>
      <c r="L24" s="135">
        <f t="shared" ca="1" si="14"/>
        <v>0</v>
      </c>
      <c r="M24" s="135">
        <f t="shared" ca="1" si="14"/>
        <v>580.80000000000018</v>
      </c>
      <c r="N24" s="135">
        <f t="shared" si="14"/>
        <v>669</v>
      </c>
      <c r="O24" s="135">
        <f t="shared" si="14"/>
        <v>653</v>
      </c>
      <c r="P24" s="136">
        <f t="shared" si="14"/>
        <v>500</v>
      </c>
      <c r="Q24" s="139">
        <f ca="1">SUM(E24:P24)</f>
        <v>5220.1399999999994</v>
      </c>
      <c r="R24" s="719"/>
      <c r="S24" s="69">
        <f ca="1">IFERROR(Q24/R23,"")</f>
        <v>1.6774228791773778</v>
      </c>
      <c r="W24">
        <v>113.59999999999991</v>
      </c>
      <c r="X24">
        <v>169.05999999999995</v>
      </c>
      <c r="Y24">
        <v>409.69999999999982</v>
      </c>
      <c r="Z24">
        <v>186.79999999999995</v>
      </c>
      <c r="AA24">
        <v>7.4000000000000057</v>
      </c>
      <c r="AB24">
        <v>517</v>
      </c>
      <c r="AC24">
        <v>403</v>
      </c>
      <c r="AD24">
        <v>210.09999999999991</v>
      </c>
      <c r="AE24">
        <v>556.10000000000036</v>
      </c>
      <c r="AF24">
        <v>173</v>
      </c>
      <c r="AG24">
        <v>113.10000000000014</v>
      </c>
      <c r="AH24">
        <v>253</v>
      </c>
    </row>
    <row r="25" spans="1:34">
      <c r="A25" s="743"/>
      <c r="B25" s="746"/>
      <c r="C25" s="753"/>
      <c r="D25" s="21" t="s">
        <v>17</v>
      </c>
      <c r="E25" s="11">
        <f ca="1">E24/E23</f>
        <v>3.2492307692307665</v>
      </c>
      <c r="F25" s="4">
        <f t="shared" ref="F25:Q25" ca="1" si="15">F24/F23</f>
        <v>2.0185714285714269</v>
      </c>
      <c r="G25" s="4">
        <f t="shared" ca="1" si="15"/>
        <v>0</v>
      </c>
      <c r="H25" s="4">
        <f t="shared" ca="1" si="15"/>
        <v>2.3847826086956521</v>
      </c>
      <c r="I25" s="4">
        <f t="shared" ca="1" si="15"/>
        <v>40.518999999999963</v>
      </c>
      <c r="J25" s="16">
        <f t="shared" ca="1" si="15"/>
        <v>0.49895161290322565</v>
      </c>
      <c r="K25" s="695">
        <f t="shared" ca="1" si="15"/>
        <v>1.4448979591836735</v>
      </c>
      <c r="L25" s="4">
        <f t="shared" ca="1" si="15"/>
        <v>0</v>
      </c>
      <c r="M25" s="4">
        <f t="shared" ca="1" si="15"/>
        <v>0.89353846153846184</v>
      </c>
      <c r="N25" s="4">
        <f t="shared" si="15"/>
        <v>3.3450000000000002</v>
      </c>
      <c r="O25" s="4">
        <f t="shared" si="15"/>
        <v>5.023076923076923</v>
      </c>
      <c r="P25" s="6">
        <f t="shared" si="15"/>
        <v>1.6666666666666667</v>
      </c>
      <c r="Q25" s="26">
        <f t="shared" ca="1" si="15"/>
        <v>1.4070458221024258</v>
      </c>
      <c r="R25" s="65"/>
      <c r="W25">
        <v>0.61405405405405356</v>
      </c>
      <c r="X25">
        <v>0.9660571428571425</v>
      </c>
      <c r="Y25">
        <v>0.97547619047619005</v>
      </c>
      <c r="Z25">
        <v>0.23204968944099374</v>
      </c>
      <c r="AA25">
        <v>8.4571428571428645E-3</v>
      </c>
      <c r="AB25">
        <v>0.56813186813186811</v>
      </c>
      <c r="AC25">
        <v>0.44285714285714284</v>
      </c>
      <c r="AD25">
        <v>0.24011428571428561</v>
      </c>
      <c r="AE25">
        <v>0.63554285714285752</v>
      </c>
      <c r="AF25">
        <v>0.20595238095238094</v>
      </c>
      <c r="AG25">
        <v>0.14688311688311706</v>
      </c>
      <c r="AH25">
        <v>0.32857142857142857</v>
      </c>
    </row>
    <row r="26" spans="1:34" ht="18.5" thickBot="1">
      <c r="A26" s="744"/>
      <c r="B26" s="747"/>
      <c r="C26" s="754"/>
      <c r="D26" s="23" t="s">
        <v>18</v>
      </c>
      <c r="E26" s="14">
        <f ca="1">SUM($E24:E24)/SUM($E23:E23)</f>
        <v>3.2492307692307665</v>
      </c>
      <c r="F26" s="7">
        <f ca="1">SUM($E24:F24)/SUM($E23:F23)</f>
        <v>2.4891176470588214</v>
      </c>
      <c r="G26" s="7">
        <f ca="1">SUM($E24:G24)/SUM($E23:G23)</f>
        <v>1.0074999999999992</v>
      </c>
      <c r="H26" s="7">
        <f ca="1">SUM($E24:H24)/SUM($E23:H23)</f>
        <v>1.3035514018691583</v>
      </c>
      <c r="I26" s="7">
        <f ca="1">SUM($E24:I24)/SUM($E23:I23)</f>
        <v>1.6666574074074063</v>
      </c>
      <c r="J26" s="18">
        <f ca="1">SUM($E24:J24)/SUM($E23:J23)</f>
        <v>1.2407882352941169</v>
      </c>
      <c r="K26" s="698">
        <f ca="1">SUM($E24:K24)/SUM($E23:K23)</f>
        <v>1.2864566210045656</v>
      </c>
      <c r="L26" s="7">
        <f ca="1">SUM($E24:L24)/SUM($E23:L23)</f>
        <v>1.159399176954732</v>
      </c>
      <c r="M26" s="7">
        <f ca="1">SUM($E24:M24)/SUM($E23:M23)</f>
        <v>1.1032922077922074</v>
      </c>
      <c r="N26" s="7">
        <f ca="1">SUM($E24:N24)/SUM($E23:N23)</f>
        <v>1.2399817073170729</v>
      </c>
      <c r="O26" s="7">
        <f ca="1">SUM($E24:O24)/SUM($E23:O23)</f>
        <v>1.3842052785923753</v>
      </c>
      <c r="P26" s="15">
        <f ca="1">SUM($E24:P24)/SUM($E23:P23)</f>
        <v>1.4070458221024258</v>
      </c>
      <c r="Q26" s="28" t="s">
        <v>22</v>
      </c>
      <c r="R26" s="59"/>
      <c r="S26"/>
      <c r="W26">
        <v>0.61405405405405356</v>
      </c>
      <c r="X26">
        <v>0.78516666666666624</v>
      </c>
      <c r="Y26">
        <v>0.88764102564102521</v>
      </c>
      <c r="Z26">
        <v>0.55467507886435308</v>
      </c>
      <c r="AA26">
        <v>0.36039024390243884</v>
      </c>
      <c r="AB26">
        <v>0.41648664688427284</v>
      </c>
      <c r="AC26">
        <v>0.42209345794392511</v>
      </c>
      <c r="AD26">
        <v>0.39120465567410267</v>
      </c>
      <c r="AE26">
        <v>0.42666003316749579</v>
      </c>
      <c r="AF26">
        <v>0.39967394468704509</v>
      </c>
      <c r="AG26">
        <v>0.374196335078534</v>
      </c>
      <c r="AH26">
        <v>0.37001902497027345</v>
      </c>
    </row>
    <row r="27" spans="1:34" ht="18.75" customHeight="1">
      <c r="A27" s="780" t="s">
        <v>229</v>
      </c>
      <c r="B27" s="745" t="s">
        <v>127</v>
      </c>
      <c r="C27" s="748" t="s">
        <v>15</v>
      </c>
      <c r="D27" s="111" t="s">
        <v>13</v>
      </c>
      <c r="E27" s="112">
        <f>ROUND($U28*W28,-1)</f>
        <v>6440</v>
      </c>
      <c r="F27" s="113">
        <f t="shared" ref="F27:P27" si="16">ROUND($U28*X28,-1)</f>
        <v>18450</v>
      </c>
      <c r="G27" s="113">
        <f t="shared" si="16"/>
        <v>9590</v>
      </c>
      <c r="H27" s="113">
        <f t="shared" si="16"/>
        <v>13840</v>
      </c>
      <c r="I27" s="113">
        <f t="shared" si="16"/>
        <v>3600</v>
      </c>
      <c r="J27" s="116">
        <f t="shared" si="16"/>
        <v>11430</v>
      </c>
      <c r="K27" s="694">
        <f t="shared" si="16"/>
        <v>10760</v>
      </c>
      <c r="L27" s="113">
        <f t="shared" si="16"/>
        <v>10640</v>
      </c>
      <c r="M27" s="113">
        <f t="shared" si="16"/>
        <v>10030</v>
      </c>
      <c r="N27" s="113">
        <f t="shared" si="16"/>
        <v>6840</v>
      </c>
      <c r="O27" s="113">
        <f t="shared" si="16"/>
        <v>10210</v>
      </c>
      <c r="P27" s="114">
        <f t="shared" si="16"/>
        <v>13170</v>
      </c>
      <c r="Q27" s="117">
        <f>SUM(E27:P27)</f>
        <v>125000</v>
      </c>
      <c r="R27" s="718">
        <v>106586</v>
      </c>
      <c r="S27" s="68">
        <f>IFERROR(Q27/R27,"")</f>
        <v>1.1727619011877732</v>
      </c>
      <c r="U27" s="567">
        <v>125000</v>
      </c>
      <c r="W27">
        <v>5100</v>
      </c>
      <c r="X27">
        <v>15500</v>
      </c>
      <c r="Y27">
        <v>8500</v>
      </c>
      <c r="Z27">
        <v>13000</v>
      </c>
      <c r="AA27">
        <v>14000</v>
      </c>
      <c r="AB27">
        <v>13000</v>
      </c>
      <c r="AC27">
        <v>13000</v>
      </c>
      <c r="AD27">
        <v>14000</v>
      </c>
      <c r="AE27">
        <v>11000</v>
      </c>
      <c r="AF27">
        <v>12000</v>
      </c>
      <c r="AG27">
        <v>13000</v>
      </c>
      <c r="AH27">
        <v>10000</v>
      </c>
    </row>
    <row r="28" spans="1:34" ht="18.5" thickBot="1">
      <c r="A28" s="755"/>
      <c r="B28" s="746"/>
      <c r="C28" s="748"/>
      <c r="D28" s="133" t="s">
        <v>14</v>
      </c>
      <c r="E28" s="134">
        <f ca="1">SUMIFS(INDIRECT($B$1&amp;"INV!$K:$K"),INDIRECT($B$1&amp;"INV!$A:$A"),$A27,INDIRECT($B$1&amp;"INV!$G:$G"),"&gt;="&amp;E$6,INDIRECT($B$1&amp;"INV!$G:$G"),"&lt;"&amp;EOMONTH(E$6,0)+1)/1000</f>
        <v>2807.2241999999997</v>
      </c>
      <c r="F28" s="135">
        <f ca="1">SUMIFS(INDIRECT($B$1&amp;"INV!$K:$K"),INDIRECT($B$1&amp;"INV!$A:$A"),$A27,INDIRECT($B$1&amp;"INV!$G:$G"),"&gt;="&amp;F$6,INDIRECT($B$1&amp;"INV!$G:$G"),"&lt;"&amp;EOMONTH(F$6,0)+1)/1000</f>
        <v>11983.115110000001</v>
      </c>
      <c r="G28" s="135">
        <f ca="1">SUMIFS(INDIRECT($B$1&amp;"INV!$K:$K"),INDIRECT($B$1&amp;"INV!$A:$A"),$A27,INDIRECT($B$1&amp;"INV!$G:$G"),"&gt;="&amp;G$6,INDIRECT($B$1&amp;"INV!$G:$G"),"&lt;"&amp;EOMONTH(G$6,0)+1)/1000</f>
        <v>6873.3231299999998</v>
      </c>
      <c r="H28" s="135">
        <f t="shared" ref="H28" ca="1" si="17">SUMIFS(INDIRECT($B$1&amp;"INV!$K:$K"),INDIRECT($B$1&amp;"INV!$A:$A"),$A27,INDIRECT($B$1&amp;"INV!$G:$G"),"&gt;="&amp;H$6,INDIRECT($B$1&amp;"INV!$G:$G"),"&lt;"&amp;EOMONTH(H$6,0)+1)/1000</f>
        <v>3916.4087000000004</v>
      </c>
      <c r="I28" s="135">
        <f t="shared" ref="I28:M28" ca="1" si="18">SUMIFS(INDIRECT($B$1&amp;"INV!$K:$K"),INDIRECT($B$1&amp;"INV!$A:$A"),$A27,INDIRECT($B$1&amp;"INV!$G:$G"),"&gt;="&amp;I$6,INDIRECT($B$1&amp;"INV!$G:$G"),"&lt;"&amp;EOMONTH(I$6,0)+1)/1000</f>
        <v>8400.0965500000002</v>
      </c>
      <c r="J28" s="138">
        <f t="shared" ca="1" si="18"/>
        <v>5874.9984000000004</v>
      </c>
      <c r="K28" s="514">
        <f t="shared" ca="1" si="18"/>
        <v>10074.281720000001</v>
      </c>
      <c r="L28" s="135">
        <f t="shared" ca="1" si="18"/>
        <v>4962.7001700000001</v>
      </c>
      <c r="M28" s="135">
        <f t="shared" ca="1" si="18"/>
        <v>9303.1133799999989</v>
      </c>
      <c r="N28" s="687">
        <v>5130</v>
      </c>
      <c r="O28" s="687">
        <v>8450</v>
      </c>
      <c r="P28" s="688">
        <v>12330</v>
      </c>
      <c r="Q28" s="139">
        <f ca="1">SUM(E28:P28)</f>
        <v>90105.26135999999</v>
      </c>
      <c r="R28" s="719"/>
      <c r="S28" s="69">
        <f ca="1">IFERROR(Q28/R27,"")</f>
        <v>0.8453761409565983</v>
      </c>
      <c r="U28" s="568">
        <f>U27/R27</f>
        <v>1.1727619011877732</v>
      </c>
      <c r="W28">
        <v>5490.0661576000002</v>
      </c>
      <c r="X28">
        <v>15731.61328</v>
      </c>
      <c r="Y28">
        <v>8176.5470400000004</v>
      </c>
      <c r="Z28">
        <v>11803.009190000001</v>
      </c>
      <c r="AA28">
        <v>3070.7354799999998</v>
      </c>
      <c r="AB28">
        <v>9748.5750100000005</v>
      </c>
      <c r="AC28">
        <v>9174.6388000000006</v>
      </c>
      <c r="AD28">
        <v>9071.9982199999995</v>
      </c>
      <c r="AE28">
        <v>8553.1881599999997</v>
      </c>
      <c r="AF28">
        <v>5833.8655999999992</v>
      </c>
      <c r="AG28">
        <v>8705.9477599999991</v>
      </c>
      <c r="AH28">
        <v>11226</v>
      </c>
    </row>
    <row r="29" spans="1:34">
      <c r="A29" s="755"/>
      <c r="B29" s="746"/>
      <c r="C29" s="748"/>
      <c r="D29" s="21" t="s">
        <v>17</v>
      </c>
      <c r="E29" s="11">
        <f ca="1">E28/E27</f>
        <v>0.43590437888198752</v>
      </c>
      <c r="F29" s="4">
        <f t="shared" ref="F29:Q29" ca="1" si="19">F28/F27</f>
        <v>0.64949133387533875</v>
      </c>
      <c r="G29" s="4">
        <f t="shared" ca="1" si="19"/>
        <v>0.71671774035453595</v>
      </c>
      <c r="H29" s="4">
        <f t="shared" ca="1" si="19"/>
        <v>0.28297750722543358</v>
      </c>
      <c r="I29" s="4">
        <f t="shared" ca="1" si="19"/>
        <v>2.3333601527777779</v>
      </c>
      <c r="J29" s="16">
        <f t="shared" ca="1" si="19"/>
        <v>0.51399811023622055</v>
      </c>
      <c r="K29" s="695">
        <f t="shared" ca="1" si="19"/>
        <v>0.93627153531598517</v>
      </c>
      <c r="L29" s="4">
        <f t="shared" ca="1" si="19"/>
        <v>0.46641918890977446</v>
      </c>
      <c r="M29" s="4">
        <f t="shared" ca="1" si="19"/>
        <v>0.92752875174476557</v>
      </c>
      <c r="N29" s="4">
        <f t="shared" si="19"/>
        <v>0.75</v>
      </c>
      <c r="O29" s="4">
        <f t="shared" si="19"/>
        <v>0.82761998041136142</v>
      </c>
      <c r="P29" s="6">
        <f t="shared" si="19"/>
        <v>0.9362186788154897</v>
      </c>
      <c r="Q29" s="26">
        <f t="shared" ca="1" si="19"/>
        <v>0.72084209087999995</v>
      </c>
      <c r="R29" s="59"/>
      <c r="S29"/>
      <c r="W29">
        <v>1.0764835603137255</v>
      </c>
      <c r="X29">
        <v>1.0149427922580645</v>
      </c>
      <c r="Y29">
        <v>0.96194671058823533</v>
      </c>
      <c r="Z29">
        <v>0.90792378384615391</v>
      </c>
      <c r="AA29">
        <v>0.21933824857142856</v>
      </c>
      <c r="AB29">
        <v>0.74989038538461539</v>
      </c>
      <c r="AC29">
        <v>0.70574144615384615</v>
      </c>
      <c r="AD29">
        <v>0.64799987285714278</v>
      </c>
      <c r="AE29">
        <v>0.77756256000000001</v>
      </c>
      <c r="AF29">
        <v>0.48615546666666659</v>
      </c>
      <c r="AG29">
        <v>0.66968828923076917</v>
      </c>
      <c r="AH29">
        <v>1.1226</v>
      </c>
    </row>
    <row r="30" spans="1:34">
      <c r="A30" s="755"/>
      <c r="B30" s="746"/>
      <c r="C30" s="749"/>
      <c r="D30" s="22" t="s">
        <v>18</v>
      </c>
      <c r="E30" s="12">
        <f ca="1">SUM($E28:E28)/SUM($E27:E27)</f>
        <v>0.43590437888198752</v>
      </c>
      <c r="F30" s="5">
        <f ca="1">SUM($E28:F28)/SUM($E27:F27)</f>
        <v>0.59422817637605463</v>
      </c>
      <c r="G30" s="5">
        <f ca="1">SUM($E28:G28)/SUM($E27:G27)</f>
        <v>0.62829647447795822</v>
      </c>
      <c r="H30" s="5">
        <f ca="1">SUM($E28:H28)/SUM($E27:H27)</f>
        <v>0.529388889486755</v>
      </c>
      <c r="I30" s="5">
        <f ca="1">SUM($E28:I28)/SUM($E27:I27)</f>
        <v>0.65447164271956859</v>
      </c>
      <c r="J30" s="17">
        <f ca="1">SUM($E28:J28)/SUM($E27:J27)</f>
        <v>0.62912653654301498</v>
      </c>
      <c r="K30" s="696">
        <f ca="1">SUM($E28:K28)/SUM($E27:K27)</f>
        <v>0.67372079085143699</v>
      </c>
      <c r="L30" s="5">
        <f ca="1">SUM($E28:L28)/SUM($E27:L27)</f>
        <v>0.64769496141592908</v>
      </c>
      <c r="M30" s="5">
        <f ca="1">SUM($E28:M28)/SUM($E27:M27)</f>
        <v>0.67730809622283172</v>
      </c>
      <c r="N30" s="5">
        <f ca="1">SUM($E28:N28)/SUM($E27:N27)</f>
        <v>0.68220095807911818</v>
      </c>
      <c r="O30" s="5">
        <f ca="1">SUM($E28:O28)/SUM($E27:O27)</f>
        <v>0.69547761208977898</v>
      </c>
      <c r="P30" s="13">
        <f ca="1">SUM($E28:P28)/SUM($E27:P27)</f>
        <v>0.72084209087999995</v>
      </c>
      <c r="Q30" s="27" t="s">
        <v>22</v>
      </c>
      <c r="R30" s="59"/>
      <c r="S30"/>
      <c r="W30">
        <v>1.0764835603137255</v>
      </c>
      <c r="X30">
        <v>1.0301786134757283</v>
      </c>
      <c r="Y30">
        <v>1.0102483325635738</v>
      </c>
      <c r="Z30">
        <v>0.97865167856532076</v>
      </c>
      <c r="AA30">
        <v>0.78916169603565078</v>
      </c>
      <c r="AB30">
        <v>0.78177346103617962</v>
      </c>
      <c r="AC30">
        <v>0.76973428693788071</v>
      </c>
      <c r="AD30">
        <v>0.75199982494901152</v>
      </c>
      <c r="AE30">
        <v>0.75462531594397764</v>
      </c>
      <c r="AF30">
        <v>0.72757545707472726</v>
      </c>
      <c r="AG30">
        <v>0.72187876379712346</v>
      </c>
      <c r="AH30">
        <v>0.75007871004644622</v>
      </c>
    </row>
    <row r="31" spans="1:34">
      <c r="A31" s="755"/>
      <c r="B31" s="746"/>
      <c r="C31" s="750" t="s">
        <v>120</v>
      </c>
      <c r="D31" s="118" t="s">
        <v>13</v>
      </c>
      <c r="E31" s="112">
        <f>ROUND($U32*W32,-1)</f>
        <v>4540</v>
      </c>
      <c r="F31" s="113">
        <f t="shared" ref="F31:P31" si="20">ROUND($U32*X32,-1)</f>
        <v>14180</v>
      </c>
      <c r="G31" s="113">
        <f t="shared" si="20"/>
        <v>7660</v>
      </c>
      <c r="H31" s="113">
        <f t="shared" si="20"/>
        <v>11250</v>
      </c>
      <c r="I31" s="113">
        <f t="shared" si="20"/>
        <v>2400</v>
      </c>
      <c r="J31" s="116">
        <f t="shared" si="20"/>
        <v>8770</v>
      </c>
      <c r="K31" s="694">
        <f t="shared" si="20"/>
        <v>8060</v>
      </c>
      <c r="L31" s="113">
        <f t="shared" si="20"/>
        <v>7730</v>
      </c>
      <c r="M31" s="113">
        <f t="shared" si="20"/>
        <v>8200</v>
      </c>
      <c r="N31" s="113">
        <f t="shared" si="20"/>
        <v>4600</v>
      </c>
      <c r="O31" s="113">
        <f t="shared" si="20"/>
        <v>8080</v>
      </c>
      <c r="P31" s="114">
        <f t="shared" si="20"/>
        <v>9530</v>
      </c>
      <c r="Q31" s="124">
        <f>SUM(E31:P31)</f>
        <v>95000</v>
      </c>
      <c r="R31" s="718">
        <v>80219</v>
      </c>
      <c r="S31" s="68">
        <f>IFERROR(Q31/R31,"")</f>
        <v>1.1842580934691282</v>
      </c>
      <c r="U31" s="567">
        <v>95000</v>
      </c>
      <c r="W31">
        <v>4200</v>
      </c>
      <c r="X31">
        <v>12000</v>
      </c>
      <c r="Y31">
        <v>6600</v>
      </c>
      <c r="Z31">
        <v>10300</v>
      </c>
      <c r="AA31">
        <v>10700</v>
      </c>
      <c r="AB31">
        <v>10300</v>
      </c>
      <c r="AC31">
        <v>9800</v>
      </c>
      <c r="AD31">
        <v>10700</v>
      </c>
      <c r="AE31">
        <v>8300</v>
      </c>
      <c r="AF31">
        <v>9300</v>
      </c>
      <c r="AG31">
        <v>10200</v>
      </c>
      <c r="AH31">
        <v>7600</v>
      </c>
    </row>
    <row r="32" spans="1:34">
      <c r="A32" s="755"/>
      <c r="B32" s="746"/>
      <c r="C32" s="751"/>
      <c r="D32" s="140" t="s">
        <v>14</v>
      </c>
      <c r="E32" s="146">
        <f ca="1">SUMIFS(INDIRECT($B$1&amp;"INV!$N:$N"),INDIRECT($B$1&amp;"INV!$A:$A"),$A27,INDIRECT($B$1&amp;"INV!$G:$G"),"&gt;="&amp;E$6,INDIRECT($B$1&amp;"INV!$G:$G"),"&lt;"&amp;EOMONTH(E$6,0)+1)/1000</f>
        <v>2041.37</v>
      </c>
      <c r="F32" s="141">
        <f t="shared" ref="F32:M32" ca="1" si="21">SUMIFS(INDIRECT($B$1&amp;"INV!$N:$N"),INDIRECT($B$1&amp;"INV!$A:$A"),$A27,INDIRECT($B$1&amp;"INV!$G:$G"),"&gt;="&amp;F$6,INDIRECT($B$1&amp;"INV!$G:$G"),"&lt;"&amp;EOMONTH(F$6,0)+1)/1000</f>
        <v>9568.9879999999994</v>
      </c>
      <c r="G32" s="141">
        <f t="shared" ca="1" si="21"/>
        <v>5381.24</v>
      </c>
      <c r="H32" s="141">
        <f t="shared" ca="1" si="21"/>
        <v>2838.47</v>
      </c>
      <c r="I32" s="141">
        <f t="shared" ca="1" si="21"/>
        <v>6633.7330000000002</v>
      </c>
      <c r="J32" s="144">
        <f t="shared" ca="1" si="21"/>
        <v>4376.8950000000004</v>
      </c>
      <c r="K32" s="515">
        <f t="shared" ca="1" si="21"/>
        <v>7488.375</v>
      </c>
      <c r="L32" s="141">
        <f t="shared" ca="1" si="21"/>
        <v>3654.645</v>
      </c>
      <c r="M32" s="141">
        <f t="shared" ca="1" si="21"/>
        <v>6889.22</v>
      </c>
      <c r="N32" s="686">
        <v>3480</v>
      </c>
      <c r="O32" s="686">
        <v>6420</v>
      </c>
      <c r="P32" s="689">
        <v>8880</v>
      </c>
      <c r="Q32" s="145">
        <f ca="1">SUM(E32:P32)</f>
        <v>67652.935999999987</v>
      </c>
      <c r="R32" s="724"/>
      <c r="S32" s="70">
        <f ca="1">IFERROR(Q32/R31,"")</f>
        <v>0.84335302110472565</v>
      </c>
      <c r="U32" s="568">
        <f>U31/R31</f>
        <v>1.1842580934691282</v>
      </c>
      <c r="W32">
        <v>3833.1109999999999</v>
      </c>
      <c r="X32">
        <v>11976.34</v>
      </c>
      <c r="Y32">
        <v>6468.84</v>
      </c>
      <c r="Z32">
        <v>9497.07</v>
      </c>
      <c r="AA32">
        <v>2023.77</v>
      </c>
      <c r="AB32">
        <v>7406.48</v>
      </c>
      <c r="AC32">
        <v>6802.9620000000004</v>
      </c>
      <c r="AD32">
        <v>6529.57</v>
      </c>
      <c r="AE32">
        <v>6922.19</v>
      </c>
      <c r="AF32">
        <v>3885.99</v>
      </c>
      <c r="AG32">
        <v>6821.39</v>
      </c>
      <c r="AH32">
        <v>8051</v>
      </c>
    </row>
    <row r="33" spans="1:34">
      <c r="A33" s="755"/>
      <c r="B33" s="746"/>
      <c r="C33" s="752" t="s">
        <v>16</v>
      </c>
      <c r="D33" s="118" t="s">
        <v>13</v>
      </c>
      <c r="E33" s="119">
        <f>E27-E31</f>
        <v>1900</v>
      </c>
      <c r="F33" s="120">
        <f t="shared" ref="F33:P34" si="22">F27-F31</f>
        <v>4270</v>
      </c>
      <c r="G33" s="120">
        <f t="shared" si="22"/>
        <v>1930</v>
      </c>
      <c r="H33" s="120">
        <f t="shared" si="22"/>
        <v>2590</v>
      </c>
      <c r="I33" s="120">
        <f t="shared" si="22"/>
        <v>1200</v>
      </c>
      <c r="J33" s="123">
        <f t="shared" si="22"/>
        <v>2660</v>
      </c>
      <c r="K33" s="697">
        <f t="shared" si="22"/>
        <v>2700</v>
      </c>
      <c r="L33" s="120">
        <f t="shared" si="22"/>
        <v>2910</v>
      </c>
      <c r="M33" s="120">
        <f t="shared" si="22"/>
        <v>1830</v>
      </c>
      <c r="N33" s="120">
        <f t="shared" si="22"/>
        <v>2240</v>
      </c>
      <c r="O33" s="120">
        <f t="shared" si="22"/>
        <v>2130</v>
      </c>
      <c r="P33" s="121">
        <f>P27-P31</f>
        <v>3640</v>
      </c>
      <c r="Q33" s="124">
        <f>SUM(E33:P33)</f>
        <v>30000</v>
      </c>
      <c r="R33" s="718">
        <f>R27-R31</f>
        <v>26367</v>
      </c>
      <c r="S33" s="149">
        <f>IFERROR(Q33/R33,"")</f>
        <v>1.1377858686995108</v>
      </c>
      <c r="W33">
        <v>900</v>
      </c>
      <c r="X33">
        <v>3500</v>
      </c>
      <c r="Y33">
        <v>1900</v>
      </c>
      <c r="Z33">
        <v>2700</v>
      </c>
      <c r="AA33">
        <v>3300</v>
      </c>
      <c r="AB33">
        <v>2700</v>
      </c>
      <c r="AC33">
        <v>3200</v>
      </c>
      <c r="AD33">
        <v>3300</v>
      </c>
      <c r="AE33">
        <v>2700</v>
      </c>
      <c r="AF33">
        <v>2700</v>
      </c>
      <c r="AG33">
        <v>2800</v>
      </c>
      <c r="AH33">
        <v>2400</v>
      </c>
    </row>
    <row r="34" spans="1:34" ht="18.5" thickBot="1">
      <c r="A34" s="755"/>
      <c r="B34" s="746"/>
      <c r="C34" s="753"/>
      <c r="D34" s="133" t="s">
        <v>14</v>
      </c>
      <c r="E34" s="134">
        <f ca="1">E28-E32</f>
        <v>765.85419999999976</v>
      </c>
      <c r="F34" s="135">
        <f t="shared" ca="1" si="22"/>
        <v>2414.1271100000013</v>
      </c>
      <c r="G34" s="135">
        <f t="shared" ca="1" si="22"/>
        <v>1492.08313</v>
      </c>
      <c r="H34" s="135">
        <f t="shared" ca="1" si="22"/>
        <v>1077.9387000000006</v>
      </c>
      <c r="I34" s="135">
        <f t="shared" ca="1" si="22"/>
        <v>1766.36355</v>
      </c>
      <c r="J34" s="138">
        <f t="shared" ca="1" si="22"/>
        <v>1498.1034</v>
      </c>
      <c r="K34" s="514">
        <f t="shared" ca="1" si="22"/>
        <v>2585.9067200000009</v>
      </c>
      <c r="L34" s="135">
        <f t="shared" ca="1" si="22"/>
        <v>1308.0551700000001</v>
      </c>
      <c r="M34" s="135">
        <f t="shared" ca="1" si="22"/>
        <v>2413.8933799999986</v>
      </c>
      <c r="N34" s="135">
        <f t="shared" si="22"/>
        <v>1650</v>
      </c>
      <c r="O34" s="135">
        <f t="shared" si="22"/>
        <v>2030</v>
      </c>
      <c r="P34" s="136">
        <f t="shared" si="22"/>
        <v>3450</v>
      </c>
      <c r="Q34" s="139">
        <f ca="1">SUM(E34:P34)</f>
        <v>22452.325360000003</v>
      </c>
      <c r="R34" s="719"/>
      <c r="S34" s="69">
        <f ca="1">IFERROR(Q34/R33,"")</f>
        <v>0.85153128380172194</v>
      </c>
      <c r="W34">
        <v>1656.9551576000003</v>
      </c>
      <c r="X34">
        <v>3755.2732799999994</v>
      </c>
      <c r="Y34">
        <v>1707.7070400000002</v>
      </c>
      <c r="Z34">
        <v>2305.939190000001</v>
      </c>
      <c r="AA34">
        <v>1046.9654799999998</v>
      </c>
      <c r="AB34">
        <v>2342.0950100000009</v>
      </c>
      <c r="AC34">
        <v>2371.6768000000002</v>
      </c>
      <c r="AD34">
        <v>2542.4282199999998</v>
      </c>
      <c r="AE34">
        <v>1630.9981600000001</v>
      </c>
      <c r="AF34">
        <v>1947.8755999999994</v>
      </c>
      <c r="AG34">
        <v>1884.5577599999988</v>
      </c>
      <c r="AH34">
        <v>3175</v>
      </c>
    </row>
    <row r="35" spans="1:34">
      <c r="A35" s="755"/>
      <c r="B35" s="746"/>
      <c r="C35" s="753"/>
      <c r="D35" s="21" t="s">
        <v>17</v>
      </c>
      <c r="E35" s="11">
        <f ca="1">E34/E33</f>
        <v>0.4030811578947367</v>
      </c>
      <c r="F35" s="4">
        <f t="shared" ref="F35:Q35" ca="1" si="23">F34/F33</f>
        <v>0.56536934660421578</v>
      </c>
      <c r="G35" s="4">
        <f t="shared" ca="1" si="23"/>
        <v>0.77310006735751291</v>
      </c>
      <c r="H35" s="4">
        <f t="shared" ca="1" si="23"/>
        <v>0.41619254826254848</v>
      </c>
      <c r="I35" s="4">
        <f t="shared" ca="1" si="23"/>
        <v>1.4719696250000001</v>
      </c>
      <c r="J35" s="16">
        <f t="shared" ca="1" si="23"/>
        <v>0.56319676691729326</v>
      </c>
      <c r="K35" s="695">
        <f t="shared" ca="1" si="23"/>
        <v>0.95774322962962999</v>
      </c>
      <c r="L35" s="4">
        <f t="shared" ca="1" si="23"/>
        <v>0.44950349484536084</v>
      </c>
      <c r="M35" s="4">
        <f t="shared" ca="1" si="23"/>
        <v>1.3190674207650266</v>
      </c>
      <c r="N35" s="4">
        <f t="shared" si="23"/>
        <v>0.7366071428571429</v>
      </c>
      <c r="O35" s="4">
        <f t="shared" si="23"/>
        <v>0.95305164319248825</v>
      </c>
      <c r="P35" s="6">
        <f t="shared" si="23"/>
        <v>0.94780219780219777</v>
      </c>
      <c r="Q35" s="26">
        <f t="shared" ca="1" si="23"/>
        <v>0.74841084533333346</v>
      </c>
      <c r="R35" s="65"/>
      <c r="W35">
        <v>1.8410612862222226</v>
      </c>
      <c r="X35">
        <v>1.0729352228571427</v>
      </c>
      <c r="Y35">
        <v>0.89879317894736854</v>
      </c>
      <c r="Z35">
        <v>0.85405155185185222</v>
      </c>
      <c r="AA35">
        <v>0.31726226666666663</v>
      </c>
      <c r="AB35">
        <v>0.86744259629629661</v>
      </c>
      <c r="AC35">
        <v>0.74114900000000006</v>
      </c>
      <c r="AD35">
        <v>0.7704327939393939</v>
      </c>
      <c r="AE35">
        <v>0.60407339259259263</v>
      </c>
      <c r="AF35">
        <v>0.72143540740740719</v>
      </c>
      <c r="AG35">
        <v>0.67305634285714244</v>
      </c>
      <c r="AH35">
        <v>1.3229166666666667</v>
      </c>
    </row>
    <row r="36" spans="1:34" ht="18.5" thickBot="1">
      <c r="A36" s="781"/>
      <c r="B36" s="747"/>
      <c r="C36" s="754"/>
      <c r="D36" s="23" t="s">
        <v>18</v>
      </c>
      <c r="E36" s="14">
        <f ca="1">SUM($E34:E34)/SUM($E33:E33)</f>
        <v>0.4030811578947367</v>
      </c>
      <c r="F36" s="7">
        <f ca="1">SUM($E34:F34)/SUM($E33:F33)</f>
        <v>0.5153940534846031</v>
      </c>
      <c r="G36" s="7">
        <f ca="1">SUM($E34:G34)/SUM($E33:G33)</f>
        <v>0.57679807901234581</v>
      </c>
      <c r="H36" s="7">
        <f ca="1">SUM($E34:H34)/SUM($E33:H33)</f>
        <v>0.53788616838166525</v>
      </c>
      <c r="I36" s="7">
        <f ca="1">SUM($E34:I34)/SUM($E33:I33)</f>
        <v>0.63215867872161491</v>
      </c>
      <c r="J36" s="18">
        <f ca="1">SUM($E34:J34)/SUM($E33:J33)</f>
        <v>0.61955120893470805</v>
      </c>
      <c r="K36" s="698">
        <f ca="1">SUM($E34:K34)/SUM($E33:K33)</f>
        <v>0.67248561217391323</v>
      </c>
      <c r="L36" s="7">
        <f ca="1">SUM($E34:L34)/SUM($E33:L33)</f>
        <v>0.64029920535714302</v>
      </c>
      <c r="M36" s="7">
        <f ca="1">SUM($E34:M34)/SUM($E33:M33)</f>
        <v>0.69678605547976369</v>
      </c>
      <c r="N36" s="7">
        <f ca="1">SUM($E34:N34)/SUM($E33:N33)</f>
        <v>0.70046741064795714</v>
      </c>
      <c r="O36" s="7">
        <f ca="1">SUM($E34:O34)/SUM($E33:O33)</f>
        <v>0.72087728983308053</v>
      </c>
      <c r="P36" s="15">
        <f ca="1">SUM($E34:P34)/SUM($E33:P33)</f>
        <v>0.74841084533333346</v>
      </c>
      <c r="Q36" s="28" t="s">
        <v>22</v>
      </c>
      <c r="R36" s="59"/>
      <c r="S36"/>
      <c r="W36">
        <v>1.8410612862222226</v>
      </c>
      <c r="X36">
        <v>1.2300519176363636</v>
      </c>
      <c r="Y36">
        <v>1.1301484885079365</v>
      </c>
      <c r="Z36">
        <v>1.0473194075111112</v>
      </c>
      <c r="AA36">
        <v>0.851450418504065</v>
      </c>
      <c r="AB36">
        <v>0.85432901050666676</v>
      </c>
      <c r="AC36">
        <v>0.83442922843956058</v>
      </c>
      <c r="AD36">
        <v>0.82460651988837208</v>
      </c>
      <c r="AE36">
        <v>0.8000015841983471</v>
      </c>
      <c r="AF36">
        <v>0.79211575976208171</v>
      </c>
      <c r="AG36">
        <v>0.78089130294949494</v>
      </c>
      <c r="AH36">
        <v>0.82141656378816197</v>
      </c>
    </row>
    <row r="37" spans="1:34">
      <c r="A37" s="19"/>
      <c r="B37" s="764" t="s">
        <v>21</v>
      </c>
      <c r="C37" s="767" t="s">
        <v>15</v>
      </c>
      <c r="D37" s="125" t="s">
        <v>13</v>
      </c>
      <c r="E37" s="126">
        <f>SUM(E7,E17,E27)</f>
        <v>9450</v>
      </c>
      <c r="F37" s="127">
        <f t="shared" ref="F37:Q38" si="24">SUM(F7,F17,F27)</f>
        <v>20980</v>
      </c>
      <c r="G37" s="128">
        <f t="shared" si="24"/>
        <v>14600</v>
      </c>
      <c r="H37" s="127">
        <f t="shared" si="24"/>
        <v>19910</v>
      </c>
      <c r="I37" s="127">
        <f t="shared" si="24"/>
        <v>15770</v>
      </c>
      <c r="J37" s="128">
        <f t="shared" si="24"/>
        <v>25830</v>
      </c>
      <c r="K37" s="126">
        <f t="shared" si="24"/>
        <v>22620</v>
      </c>
      <c r="L37" s="127">
        <f t="shared" si="24"/>
        <v>21220</v>
      </c>
      <c r="M37" s="128">
        <f t="shared" si="24"/>
        <v>26180</v>
      </c>
      <c r="N37" s="127">
        <f t="shared" si="24"/>
        <v>17070</v>
      </c>
      <c r="O37" s="127">
        <f t="shared" si="24"/>
        <v>22260</v>
      </c>
      <c r="P37" s="129">
        <f t="shared" si="24"/>
        <v>29530</v>
      </c>
      <c r="Q37" s="130">
        <f t="shared" si="24"/>
        <v>245420</v>
      </c>
      <c r="R37" s="718">
        <f>SUM(R7,R17,R27)</f>
        <v>245717</v>
      </c>
      <c r="S37" s="68">
        <f>IFERROR(Q37/R37,"")</f>
        <v>0.99879129242176978</v>
      </c>
      <c r="W37">
        <v>16011</v>
      </c>
      <c r="X37">
        <v>17465</v>
      </c>
      <c r="Y37">
        <v>12300</v>
      </c>
      <c r="Z37">
        <v>28045</v>
      </c>
      <c r="AA37">
        <v>23825</v>
      </c>
      <c r="AB37">
        <v>28990</v>
      </c>
      <c r="AC37">
        <v>28990</v>
      </c>
      <c r="AD37">
        <v>29675</v>
      </c>
      <c r="AE37">
        <v>26675</v>
      </c>
      <c r="AF37">
        <v>23460</v>
      </c>
      <c r="AG37">
        <v>23830</v>
      </c>
      <c r="AH37">
        <v>24730</v>
      </c>
    </row>
    <row r="38" spans="1:34" ht="18.5" thickBot="1">
      <c r="A38" s="19"/>
      <c r="B38" s="765"/>
      <c r="C38" s="748"/>
      <c r="D38" s="147" t="s">
        <v>14</v>
      </c>
      <c r="E38" s="134">
        <f ca="1">SUM(E8,E18,E28)</f>
        <v>9017.6241999999984</v>
      </c>
      <c r="F38" s="135">
        <f t="shared" ca="1" si="24"/>
        <v>17298.51511</v>
      </c>
      <c r="G38" s="138">
        <f t="shared" ca="1" si="24"/>
        <v>7122.9231300000001</v>
      </c>
      <c r="H38" s="135">
        <f t="shared" ca="1" si="24"/>
        <v>18206.808700000001</v>
      </c>
      <c r="I38" s="135">
        <f t="shared" ca="1" si="24"/>
        <v>13226.296549999999</v>
      </c>
      <c r="J38" s="138">
        <f t="shared" ca="1" si="24"/>
        <v>9623.3984</v>
      </c>
      <c r="K38" s="134">
        <f t="shared" ca="1" si="24"/>
        <v>33609.68172</v>
      </c>
      <c r="L38" s="135">
        <f t="shared" ca="1" si="24"/>
        <v>4962.7001700000001</v>
      </c>
      <c r="M38" s="138">
        <f t="shared" ca="1" si="24"/>
        <v>19223.513379999997</v>
      </c>
      <c r="N38" s="135">
        <f t="shared" si="24"/>
        <v>20138</v>
      </c>
      <c r="O38" s="135">
        <f t="shared" si="24"/>
        <v>23005</v>
      </c>
      <c r="P38" s="136">
        <f t="shared" si="24"/>
        <v>21730</v>
      </c>
      <c r="Q38" s="148">
        <f t="shared" ca="1" si="24"/>
        <v>197164.46135999999</v>
      </c>
      <c r="R38" s="719"/>
      <c r="S38" s="69">
        <f ca="1">IFERROR(Q38/R37,"")</f>
        <v>0.80240464176267812</v>
      </c>
      <c r="W38">
        <v>16351.4661576</v>
      </c>
      <c r="X38">
        <v>17549.613279999998</v>
      </c>
      <c r="Y38">
        <v>16011.14704</v>
      </c>
      <c r="Z38">
        <v>17696.409189999998</v>
      </c>
      <c r="AA38">
        <v>19226.135480000001</v>
      </c>
      <c r="AB38">
        <v>23763.57501</v>
      </c>
      <c r="AC38">
        <v>21416.638800000001</v>
      </c>
      <c r="AD38">
        <v>20152.998220000001</v>
      </c>
      <c r="AE38">
        <v>23939.688159999998</v>
      </c>
      <c r="AF38">
        <v>16824.865599999997</v>
      </c>
      <c r="AG38">
        <v>23078.847759999997</v>
      </c>
      <c r="AH38">
        <v>29706</v>
      </c>
    </row>
    <row r="39" spans="1:34">
      <c r="A39" s="19"/>
      <c r="B39" s="765"/>
      <c r="C39" s="748"/>
      <c r="D39" s="24" t="s">
        <v>17</v>
      </c>
      <c r="E39" s="11">
        <f ca="1">E38/E37</f>
        <v>0.95424594708994692</v>
      </c>
      <c r="F39" s="4">
        <f t="shared" ref="F39:Q39" ca="1" si="25">F38/F37</f>
        <v>0.82452407578646336</v>
      </c>
      <c r="G39" s="16">
        <f t="shared" ca="1" si="25"/>
        <v>0.48787144726027398</v>
      </c>
      <c r="H39" s="4">
        <f t="shared" ca="1" si="25"/>
        <v>0.91445548468106486</v>
      </c>
      <c r="I39" s="4">
        <f t="shared" ca="1" si="25"/>
        <v>0.83869984464172476</v>
      </c>
      <c r="J39" s="16">
        <f t="shared" ca="1" si="25"/>
        <v>0.37256672086720866</v>
      </c>
      <c r="K39" s="11">
        <f t="shared" ca="1" si="25"/>
        <v>1.4858391564986737</v>
      </c>
      <c r="L39" s="4">
        <f t="shared" ca="1" si="25"/>
        <v>0.23386899952874646</v>
      </c>
      <c r="M39" s="16">
        <f t="shared" ca="1" si="25"/>
        <v>0.73428240565317027</v>
      </c>
      <c r="N39" s="4">
        <f t="shared" si="25"/>
        <v>1.1797305213825424</v>
      </c>
      <c r="O39" s="4">
        <f t="shared" si="25"/>
        <v>1.0334681042228211</v>
      </c>
      <c r="P39" s="6">
        <f t="shared" si="25"/>
        <v>0.7358618354216051</v>
      </c>
      <c r="Q39" s="26">
        <f t="shared" ca="1" si="25"/>
        <v>0.80337568804498405</v>
      </c>
      <c r="W39">
        <v>1.0212645154955968</v>
      </c>
      <c r="X39">
        <v>1.0048447340395075</v>
      </c>
      <c r="Y39">
        <v>1.3017192715447155</v>
      </c>
      <c r="Z39">
        <v>0.63100050597254409</v>
      </c>
      <c r="AA39">
        <v>0.80697315760755517</v>
      </c>
      <c r="AB39">
        <v>0.81971628182131773</v>
      </c>
      <c r="AC39">
        <v>0.73875953087271473</v>
      </c>
      <c r="AD39">
        <v>0.67912378163437237</v>
      </c>
      <c r="AE39">
        <v>0.89745785042174309</v>
      </c>
      <c r="AF39">
        <v>0.71717244671781744</v>
      </c>
      <c r="AG39">
        <v>0.9684787142257657</v>
      </c>
      <c r="AH39">
        <v>1.2012131014961585</v>
      </c>
    </row>
    <row r="40" spans="1:34">
      <c r="A40" s="19"/>
      <c r="B40" s="765"/>
      <c r="C40" s="749"/>
      <c r="D40" s="25" t="s">
        <v>18</v>
      </c>
      <c r="E40" s="12">
        <f ca="1">SUM($E38:E38)/SUM($E37:E37)</f>
        <v>0.95424594708994692</v>
      </c>
      <c r="F40" s="5">
        <f ca="1">SUM($E38:F38)/SUM($E37:F37)</f>
        <v>0.86480904732172192</v>
      </c>
      <c r="G40" s="17">
        <f ca="1">SUM($E38:G38)/SUM($E37:G37)</f>
        <v>0.74259521296913167</v>
      </c>
      <c r="H40" s="5">
        <f ca="1">SUM($E38:H38)/SUM($E37:H37)</f>
        <v>0.79528597382198962</v>
      </c>
      <c r="I40" s="5">
        <f ca="1">SUM($E38:I38)/SUM($E37:I37)</f>
        <v>0.80376864936191306</v>
      </c>
      <c r="J40" s="17">
        <f ca="1">SUM($E38:J38)/SUM($E37:J37)</f>
        <v>0.6992262632813967</v>
      </c>
      <c r="K40" s="12">
        <f ca="1">SUM($E38:K38)/SUM($E37:K37)</f>
        <v>0.83698705334468881</v>
      </c>
      <c r="L40" s="5">
        <f ca="1">SUM($E38:L38)/SUM($E37:L37)</f>
        <v>0.75188155326506179</v>
      </c>
      <c r="M40" s="17">
        <f ca="1">SUM($E38:M38)/SUM($E37:M37)</f>
        <v>0.74927198323516075</v>
      </c>
      <c r="N40" s="5">
        <f ca="1">SUM($E38:N38)/SUM($E37:N37)</f>
        <v>0.78722027247843818</v>
      </c>
      <c r="O40" s="5">
        <f ca="1">SUM($E38:O38)/SUM($E37:O37)</f>
        <v>0.81261040974570375</v>
      </c>
      <c r="P40" s="13">
        <f ca="1">SUM($E38:P38)/SUM($E37:P37)</f>
        <v>0.80337568804498405</v>
      </c>
      <c r="Q40" s="27" t="s">
        <v>22</v>
      </c>
      <c r="R40" s="59"/>
      <c r="S40"/>
      <c r="W40">
        <v>1.0212645154955968</v>
      </c>
      <c r="X40">
        <v>1.0126980355359063</v>
      </c>
      <c r="Y40">
        <v>1.0903579709367353</v>
      </c>
      <c r="Z40">
        <v>0.91584556789531435</v>
      </c>
      <c r="AA40">
        <v>0.88928139552669849</v>
      </c>
      <c r="AB40">
        <v>0.87335628223885786</v>
      </c>
      <c r="AC40">
        <v>0.84828360915014211</v>
      </c>
      <c r="AD40">
        <v>0.82119353472242473</v>
      </c>
      <c r="AE40">
        <v>0.83079061468090731</v>
      </c>
      <c r="AF40">
        <v>0.81946914209211841</v>
      </c>
      <c r="AG40">
        <v>0.83316510725509707</v>
      </c>
      <c r="AH40">
        <v>0.8652142449104917</v>
      </c>
    </row>
    <row r="41" spans="1:34">
      <c r="A41" s="19"/>
      <c r="B41" s="765"/>
      <c r="C41" s="752" t="s">
        <v>16</v>
      </c>
      <c r="D41" s="131" t="s">
        <v>13</v>
      </c>
      <c r="E41" s="112">
        <f>SUM(E13,E23,E33)</f>
        <v>2030</v>
      </c>
      <c r="F41" s="113">
        <f t="shared" ref="F41:Q42" si="26">SUM(F13,F23,F33)</f>
        <v>4500</v>
      </c>
      <c r="G41" s="116">
        <f t="shared" si="26"/>
        <v>2450</v>
      </c>
      <c r="H41" s="113">
        <f t="shared" si="26"/>
        <v>3300</v>
      </c>
      <c r="I41" s="113">
        <f t="shared" si="26"/>
        <v>2780</v>
      </c>
      <c r="J41" s="116">
        <f t="shared" si="26"/>
        <v>4090</v>
      </c>
      <c r="K41" s="112">
        <f t="shared" si="26"/>
        <v>4040</v>
      </c>
      <c r="L41" s="113">
        <f t="shared" si="26"/>
        <v>3960</v>
      </c>
      <c r="M41" s="116">
        <f t="shared" si="26"/>
        <v>3300</v>
      </c>
      <c r="N41" s="113">
        <f t="shared" si="26"/>
        <v>3290</v>
      </c>
      <c r="O41" s="113">
        <f t="shared" si="26"/>
        <v>3500</v>
      </c>
      <c r="P41" s="114">
        <f t="shared" si="26"/>
        <v>5570</v>
      </c>
      <c r="Q41" s="132">
        <f t="shared" si="26"/>
        <v>42810</v>
      </c>
      <c r="R41" s="718">
        <f>SUM(R13,R23,R33)</f>
        <v>40090</v>
      </c>
      <c r="S41" s="68">
        <f>IFERROR(Q41/R41,"")</f>
        <v>1.0678473434771762</v>
      </c>
      <c r="W41">
        <v>2405</v>
      </c>
      <c r="X41">
        <v>3735</v>
      </c>
      <c r="Y41">
        <v>2320</v>
      </c>
      <c r="Z41">
        <v>4705</v>
      </c>
      <c r="AA41">
        <v>4475</v>
      </c>
      <c r="AB41">
        <v>4810</v>
      </c>
      <c r="AC41">
        <v>5310</v>
      </c>
      <c r="AD41">
        <v>5375</v>
      </c>
      <c r="AE41">
        <v>4775</v>
      </c>
      <c r="AF41">
        <v>4140</v>
      </c>
      <c r="AG41">
        <v>4170</v>
      </c>
      <c r="AH41">
        <v>4370</v>
      </c>
    </row>
    <row r="42" spans="1:34" ht="18.5" thickBot="1">
      <c r="A42" s="19"/>
      <c r="B42" s="765"/>
      <c r="C42" s="753"/>
      <c r="D42" s="147" t="s">
        <v>14</v>
      </c>
      <c r="E42" s="134">
        <f ca="1">SUM(E14,E24,E34)</f>
        <v>1198.0541999999994</v>
      </c>
      <c r="F42" s="135">
        <f t="shared" ca="1" si="26"/>
        <v>2861.2271100000007</v>
      </c>
      <c r="G42" s="138">
        <f t="shared" ca="1" si="26"/>
        <v>1533.1831299999999</v>
      </c>
      <c r="H42" s="135">
        <f t="shared" ca="1" si="26"/>
        <v>2460.6387000000004</v>
      </c>
      <c r="I42" s="135">
        <f t="shared" ca="1" si="26"/>
        <v>2186.2535499999994</v>
      </c>
      <c r="J42" s="138">
        <f t="shared" ca="1" si="26"/>
        <v>1836.8083999999999</v>
      </c>
      <c r="K42" s="134">
        <f t="shared" ca="1" si="26"/>
        <v>5103.7117200000012</v>
      </c>
      <c r="L42" s="135">
        <f t="shared" ca="1" si="26"/>
        <v>1308.0551700000001</v>
      </c>
      <c r="M42" s="138">
        <f t="shared" ca="1" si="26"/>
        <v>3363.2233799999985</v>
      </c>
      <c r="N42" s="135">
        <f t="shared" si="26"/>
        <v>3319</v>
      </c>
      <c r="O42" s="135">
        <f t="shared" si="26"/>
        <v>3683</v>
      </c>
      <c r="P42" s="136">
        <f t="shared" si="26"/>
        <v>4450</v>
      </c>
      <c r="Q42" s="148">
        <f t="shared" ca="1" si="26"/>
        <v>33303.155360000004</v>
      </c>
      <c r="R42" s="719"/>
      <c r="S42" s="69">
        <f ca="1">IFERROR(Q42/R41,"")</f>
        <v>0.83070978697929665</v>
      </c>
      <c r="W42">
        <v>2597.9551575999999</v>
      </c>
      <c r="X42">
        <v>3924.3332799999994</v>
      </c>
      <c r="Y42">
        <v>2642.0070400000004</v>
      </c>
      <c r="Z42">
        <v>3148.1391900000008</v>
      </c>
      <c r="AA42">
        <v>3080.6654799999992</v>
      </c>
      <c r="AB42">
        <v>3804.3950100000011</v>
      </c>
      <c r="AC42">
        <v>3814.9768000000004</v>
      </c>
      <c r="AD42">
        <v>3415.4282199999993</v>
      </c>
      <c r="AE42">
        <v>2820.4981600000001</v>
      </c>
      <c r="AF42">
        <v>2867.5755999999992</v>
      </c>
      <c r="AG42">
        <v>3126.6577599999991</v>
      </c>
      <c r="AH42">
        <v>4848</v>
      </c>
    </row>
    <row r="43" spans="1:34">
      <c r="A43" s="19"/>
      <c r="B43" s="765"/>
      <c r="C43" s="753"/>
      <c r="D43" s="24" t="s">
        <v>17</v>
      </c>
      <c r="E43" s="11">
        <f ca="1">E42/E41</f>
        <v>0.59017448275862039</v>
      </c>
      <c r="F43" s="4">
        <f t="shared" ref="F43:Q43" ca="1" si="27">F42/F41</f>
        <v>0.63582824666666682</v>
      </c>
      <c r="G43" s="16">
        <f t="shared" ca="1" si="27"/>
        <v>0.62578903265306118</v>
      </c>
      <c r="H43" s="4">
        <f t="shared" ca="1" si="27"/>
        <v>0.74564809090909101</v>
      </c>
      <c r="I43" s="4">
        <f t="shared" ca="1" si="27"/>
        <v>0.78642214028776958</v>
      </c>
      <c r="J43" s="16">
        <f t="shared" ca="1" si="27"/>
        <v>0.44909740831295841</v>
      </c>
      <c r="K43" s="11">
        <f t="shared" ca="1" si="27"/>
        <v>1.26329498019802</v>
      </c>
      <c r="L43" s="4">
        <f t="shared" ca="1" si="27"/>
        <v>0.33031696212121214</v>
      </c>
      <c r="M43" s="16">
        <f t="shared" ca="1" si="27"/>
        <v>1.0191585999999995</v>
      </c>
      <c r="N43" s="4">
        <f t="shared" si="27"/>
        <v>1.0088145896656535</v>
      </c>
      <c r="O43" s="4">
        <f t="shared" si="27"/>
        <v>1.0522857142857143</v>
      </c>
      <c r="P43" s="6">
        <f t="shared" si="27"/>
        <v>0.79892280071813282</v>
      </c>
      <c r="Q43" s="26">
        <f t="shared" ca="1" si="27"/>
        <v>0.77792934734875041</v>
      </c>
      <c r="W43">
        <v>1.0802308347609146</v>
      </c>
      <c r="X43">
        <v>1.050691641231593</v>
      </c>
      <c r="Y43">
        <v>1.1387961379310347</v>
      </c>
      <c r="Z43">
        <v>0.66910503506907559</v>
      </c>
      <c r="AA43">
        <v>0.68841686703910598</v>
      </c>
      <c r="AB43">
        <v>0.79093451351351374</v>
      </c>
      <c r="AC43">
        <v>0.7184513747645952</v>
      </c>
      <c r="AD43">
        <v>0.63542850604651147</v>
      </c>
      <c r="AE43">
        <v>0.59068024293193722</v>
      </c>
      <c r="AF43">
        <v>0.69265111111111088</v>
      </c>
      <c r="AG43">
        <v>0.74979802398081519</v>
      </c>
      <c r="AH43">
        <v>1.1093821510297484</v>
      </c>
    </row>
    <row r="44" spans="1:34" ht="18.5" thickBot="1">
      <c r="A44" s="19"/>
      <c r="B44" s="766"/>
      <c r="C44" s="754"/>
      <c r="D44" s="30" t="s">
        <v>18</v>
      </c>
      <c r="E44" s="14">
        <f ca="1">SUM($E42:E42)/SUM($E41:E41)</f>
        <v>0.59017448275862039</v>
      </c>
      <c r="F44" s="7">
        <f ca="1">SUM($E42:F42)/SUM($E41:F41)</f>
        <v>0.62163572894333852</v>
      </c>
      <c r="G44" s="18">
        <f ca="1">SUM($E42:G42)/SUM($E41:G41)</f>
        <v>0.62276886859688196</v>
      </c>
      <c r="H44" s="7">
        <f ca="1">SUM($E42:H42)/SUM($E41:H41)</f>
        <v>0.65579015798045603</v>
      </c>
      <c r="I44" s="7">
        <f ca="1">SUM($E42:I42)/SUM($E41:I41)</f>
        <v>0.67990416268260301</v>
      </c>
      <c r="J44" s="18">
        <f ca="1">SUM($E42:J42)/SUM($E41:J41)</f>
        <v>0.63060914308093996</v>
      </c>
      <c r="K44" s="14">
        <f ca="1">SUM($E42:K42)/SUM($E41:K41)</f>
        <v>0.74083125528244942</v>
      </c>
      <c r="L44" s="7">
        <f ca="1">SUM($E42:L42)/SUM($E41:L41)</f>
        <v>0.68095513738489877</v>
      </c>
      <c r="M44" s="18">
        <f ca="1">SUM($E42:M42)/SUM($E41:M41)</f>
        <v>0.71760772939244666</v>
      </c>
      <c r="N44" s="7">
        <f ca="1">SUM($E42:N42)/SUM($E41:N41)</f>
        <v>0.74600341908713697</v>
      </c>
      <c r="O44" s="7">
        <f ca="1">SUM($E42:O42)/SUM($E41:O41)</f>
        <v>0.77478934908700325</v>
      </c>
      <c r="P44" s="15">
        <f ca="1">SUM($E42:P42)/SUM($E41:P41)</f>
        <v>0.77792934734875041</v>
      </c>
      <c r="Q44" s="28" t="s">
        <v>22</v>
      </c>
      <c r="W44">
        <v>1.0802308347609146</v>
      </c>
      <c r="X44">
        <v>1.0622619605211725</v>
      </c>
      <c r="Y44">
        <v>1.0832500564539007</v>
      </c>
      <c r="Z44">
        <v>0.93524000513482741</v>
      </c>
      <c r="AA44">
        <v>0.87262472492063503</v>
      </c>
      <c r="AB44">
        <v>0.85512227873496671</v>
      </c>
      <c r="AC44">
        <v>0.82897953737752172</v>
      </c>
      <c r="AD44">
        <v>0.7975826219284744</v>
      </c>
      <c r="AE44">
        <v>0.77152198199947242</v>
      </c>
      <c r="AF44">
        <v>0.7637568118335315</v>
      </c>
      <c r="AG44">
        <v>0.76249744045002166</v>
      </c>
      <c r="AH44">
        <v>0.79246158722277138</v>
      </c>
    </row>
    <row r="45" spans="1:34" ht="23" thickBot="1">
      <c r="B45" s="31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29"/>
    </row>
    <row r="46" spans="1:34" ht="18.5" thickBot="1">
      <c r="A46" s="768" t="s">
        <v>34</v>
      </c>
      <c r="B46" s="769"/>
      <c r="C46" s="737" t="s">
        <v>526</v>
      </c>
      <c r="D46" s="738"/>
      <c r="E46" s="763" t="s">
        <v>19</v>
      </c>
      <c r="F46" s="757"/>
      <c r="G46" s="757"/>
      <c r="H46" s="757"/>
      <c r="I46" s="757"/>
      <c r="J46" s="758"/>
      <c r="K46" s="756" t="s">
        <v>20</v>
      </c>
      <c r="L46" s="757"/>
      <c r="M46" s="757"/>
      <c r="N46" s="757"/>
      <c r="O46" s="757"/>
      <c r="P46" s="758"/>
      <c r="Q46" s="29"/>
    </row>
    <row r="47" spans="1:34" ht="18.5" thickBot="1">
      <c r="A47" s="770"/>
      <c r="B47" s="771"/>
      <c r="C47" s="739"/>
      <c r="D47" s="740"/>
      <c r="E47" s="33" t="s">
        <v>0</v>
      </c>
      <c r="F47" s="34" t="s">
        <v>1</v>
      </c>
      <c r="G47" s="34" t="s">
        <v>2</v>
      </c>
      <c r="H47" s="34" t="s">
        <v>3</v>
      </c>
      <c r="I47" s="34" t="s">
        <v>4</v>
      </c>
      <c r="J47" s="35" t="s">
        <v>5</v>
      </c>
      <c r="K47" s="36" t="s">
        <v>6</v>
      </c>
      <c r="L47" s="34" t="s">
        <v>7</v>
      </c>
      <c r="M47" s="34" t="s">
        <v>8</v>
      </c>
      <c r="N47" s="34" t="s">
        <v>9</v>
      </c>
      <c r="O47" s="34" t="s">
        <v>10</v>
      </c>
      <c r="P47" s="35" t="s">
        <v>11</v>
      </c>
      <c r="Q47" s="29"/>
    </row>
    <row r="48" spans="1:34" ht="39" customHeight="1">
      <c r="A48" s="759" t="s">
        <v>38</v>
      </c>
      <c r="B48" s="760"/>
      <c r="C48" s="71" t="s">
        <v>30</v>
      </c>
      <c r="D48" s="72" t="s">
        <v>23</v>
      </c>
      <c r="E48" s="93"/>
      <c r="F48" s="74"/>
      <c r="G48" s="74"/>
      <c r="H48" s="74"/>
      <c r="I48" s="74"/>
      <c r="J48" s="80"/>
      <c r="K48" s="93"/>
      <c r="L48" s="74"/>
      <c r="M48" s="95"/>
      <c r="N48" s="74"/>
      <c r="O48" s="74"/>
      <c r="P48" s="80"/>
    </row>
    <row r="49" spans="1:16" ht="39" customHeight="1">
      <c r="A49" s="759"/>
      <c r="B49" s="760"/>
      <c r="C49" s="772" t="str">
        <f>A7</f>
        <v>SF上海</v>
      </c>
      <c r="D49" s="81" t="s">
        <v>37</v>
      </c>
      <c r="E49" s="82"/>
      <c r="F49" s="83"/>
      <c r="G49" s="83"/>
      <c r="H49" s="83"/>
      <c r="I49" s="83"/>
      <c r="J49" s="84"/>
      <c r="K49" s="82"/>
      <c r="L49" s="83"/>
      <c r="M49" s="83"/>
      <c r="N49" s="83"/>
      <c r="O49" s="83"/>
      <c r="P49" s="84"/>
    </row>
    <row r="50" spans="1:16" ht="39" customHeight="1">
      <c r="A50" s="759"/>
      <c r="B50" s="760"/>
      <c r="C50" s="773"/>
      <c r="D50" s="85" t="s">
        <v>35</v>
      </c>
      <c r="E50" s="86"/>
      <c r="F50" s="87"/>
      <c r="G50" s="87"/>
      <c r="H50" s="87"/>
      <c r="I50" s="87"/>
      <c r="J50" s="88"/>
      <c r="K50" s="86"/>
      <c r="L50" s="87"/>
      <c r="M50" s="87"/>
      <c r="N50" s="87"/>
      <c r="O50" s="87"/>
      <c r="P50" s="88"/>
    </row>
    <row r="51" spans="1:16" ht="39" customHeight="1" thickBot="1">
      <c r="A51" s="759"/>
      <c r="B51" s="760"/>
      <c r="C51" s="151" t="str">
        <f>B7</f>
        <v>MOBILONテープ</v>
      </c>
      <c r="D51" s="89" t="s">
        <v>36</v>
      </c>
      <c r="E51" s="90"/>
      <c r="F51" s="91"/>
      <c r="G51" s="91"/>
      <c r="H51" s="91"/>
      <c r="I51" s="91"/>
      <c r="J51" s="92"/>
      <c r="K51" s="90"/>
      <c r="L51" s="91"/>
      <c r="M51" s="91"/>
      <c r="N51" s="91"/>
      <c r="O51" s="91"/>
      <c r="P51" s="92"/>
    </row>
    <row r="52" spans="1:16" ht="39" customHeight="1">
      <c r="A52" s="759"/>
      <c r="B52" s="760"/>
      <c r="C52" s="71" t="s">
        <v>31</v>
      </c>
      <c r="D52" s="72" t="s">
        <v>23</v>
      </c>
      <c r="E52" s="93"/>
      <c r="F52" s="74"/>
      <c r="G52" s="74"/>
      <c r="H52" s="74"/>
      <c r="I52" s="74"/>
      <c r="J52" s="80"/>
      <c r="K52" s="93"/>
      <c r="L52" s="74"/>
      <c r="M52" s="74"/>
      <c r="N52" s="74"/>
      <c r="O52" s="74"/>
      <c r="P52" s="80"/>
    </row>
    <row r="53" spans="1:16" ht="39" customHeight="1">
      <c r="A53" s="759"/>
      <c r="B53" s="760"/>
      <c r="C53" s="772" t="str">
        <f>A17</f>
        <v>FRAMIS</v>
      </c>
      <c r="D53" s="81" t="s">
        <v>37</v>
      </c>
      <c r="E53" s="82"/>
      <c r="F53" s="83"/>
      <c r="G53" s="83"/>
      <c r="H53" s="83"/>
      <c r="I53" s="83"/>
      <c r="J53" s="84"/>
      <c r="K53" s="82"/>
      <c r="L53" s="83"/>
      <c r="M53" s="83"/>
      <c r="N53" s="83"/>
      <c r="O53" s="83"/>
      <c r="P53" s="84"/>
    </row>
    <row r="54" spans="1:16" ht="39" customHeight="1">
      <c r="A54" s="759"/>
      <c r="B54" s="760"/>
      <c r="C54" s="773"/>
      <c r="D54" s="85" t="s">
        <v>35</v>
      </c>
      <c r="E54" s="86"/>
      <c r="F54" s="87"/>
      <c r="G54" s="87"/>
      <c r="H54" s="87"/>
      <c r="I54" s="87"/>
      <c r="J54" s="88"/>
      <c r="K54" s="86"/>
      <c r="L54" s="87"/>
      <c r="M54" s="87"/>
      <c r="N54" s="87"/>
      <c r="O54" s="87"/>
      <c r="P54" s="88"/>
    </row>
    <row r="55" spans="1:16" ht="39" customHeight="1" thickBot="1">
      <c r="A55" s="759"/>
      <c r="B55" s="760"/>
      <c r="C55" s="151" t="str">
        <f>B17</f>
        <v>MOBILONテープ</v>
      </c>
      <c r="D55" s="89" t="s">
        <v>36</v>
      </c>
      <c r="E55" s="90"/>
      <c r="F55" s="91"/>
      <c r="G55" s="91"/>
      <c r="H55" s="91"/>
      <c r="I55" s="91"/>
      <c r="J55" s="92"/>
      <c r="K55" s="90"/>
      <c r="L55" s="91"/>
      <c r="M55" s="91"/>
      <c r="N55" s="91"/>
      <c r="O55" s="91"/>
      <c r="P55" s="92"/>
    </row>
    <row r="56" spans="1:16" ht="39" customHeight="1">
      <c r="A56" s="759"/>
      <c r="B56" s="760"/>
      <c r="C56" s="71" t="s">
        <v>32</v>
      </c>
      <c r="D56" s="72" t="s">
        <v>23</v>
      </c>
      <c r="E56" s="93"/>
      <c r="F56" s="74"/>
      <c r="G56" s="74"/>
      <c r="H56" s="569"/>
      <c r="I56" s="569"/>
      <c r="J56" s="80"/>
      <c r="K56" s="93"/>
      <c r="L56" s="74"/>
      <c r="M56" s="74"/>
      <c r="N56" s="74"/>
      <c r="O56" s="74"/>
      <c r="P56" s="80"/>
    </row>
    <row r="57" spans="1:16" ht="39" customHeight="1">
      <c r="A57" s="759"/>
      <c r="B57" s="760"/>
      <c r="C57" s="772" t="str">
        <f>A27</f>
        <v>その他
SEI, MINYUEN等</v>
      </c>
      <c r="D57" s="81" t="s">
        <v>37</v>
      </c>
      <c r="E57" s="82"/>
      <c r="F57" s="83"/>
      <c r="G57" s="83"/>
      <c r="H57" s="83"/>
      <c r="I57" s="83"/>
      <c r="J57" s="84"/>
      <c r="K57" s="82"/>
      <c r="L57" s="83"/>
      <c r="M57" s="83"/>
      <c r="N57" s="83"/>
      <c r="O57" s="83"/>
      <c r="P57" s="84"/>
    </row>
    <row r="58" spans="1:16" ht="39" customHeight="1">
      <c r="A58" s="759"/>
      <c r="B58" s="760"/>
      <c r="C58" s="773"/>
      <c r="D58" s="85" t="s">
        <v>35</v>
      </c>
      <c r="E58" s="86"/>
      <c r="F58" s="87"/>
      <c r="G58" s="87"/>
      <c r="H58" s="506"/>
      <c r="I58" s="506"/>
      <c r="J58" s="88"/>
      <c r="K58" s="86"/>
      <c r="L58" s="87"/>
      <c r="M58" s="87"/>
      <c r="N58" s="87"/>
      <c r="O58" s="87"/>
      <c r="P58" s="88"/>
    </row>
    <row r="59" spans="1:16" ht="39" customHeight="1" thickBot="1">
      <c r="A59" s="761"/>
      <c r="B59" s="762"/>
      <c r="C59" s="151" t="str">
        <f>B27</f>
        <v>MOBILONテープ
MOBILONバンド</v>
      </c>
      <c r="D59" s="89" t="s">
        <v>36</v>
      </c>
      <c r="E59" s="90"/>
      <c r="F59" s="91"/>
      <c r="G59" s="91"/>
      <c r="H59" s="91"/>
      <c r="I59" s="91"/>
      <c r="J59" s="92"/>
      <c r="K59" s="90"/>
      <c r="L59" s="91"/>
      <c r="M59" s="91"/>
      <c r="N59" s="91"/>
      <c r="O59" s="91"/>
      <c r="P59" s="92"/>
    </row>
  </sheetData>
  <mergeCells count="45">
    <mergeCell ref="K46:P46"/>
    <mergeCell ref="A48:B59"/>
    <mergeCell ref="E46:J46"/>
    <mergeCell ref="B37:B44"/>
    <mergeCell ref="C37:C40"/>
    <mergeCell ref="C41:C44"/>
    <mergeCell ref="A46:B47"/>
    <mergeCell ref="C46:D47"/>
    <mergeCell ref="A17:A26"/>
    <mergeCell ref="B17:B26"/>
    <mergeCell ref="C17:C20"/>
    <mergeCell ref="C21:C22"/>
    <mergeCell ref="C23:C26"/>
    <mergeCell ref="A27:A36"/>
    <mergeCell ref="B27:B36"/>
    <mergeCell ref="C27:C30"/>
    <mergeCell ref="C31:C32"/>
    <mergeCell ref="C33:C36"/>
    <mergeCell ref="Q5:Q6"/>
    <mergeCell ref="A7:A16"/>
    <mergeCell ref="B7:B16"/>
    <mergeCell ref="C7:C10"/>
    <mergeCell ref="C11:C12"/>
    <mergeCell ref="C13:C16"/>
    <mergeCell ref="A1:A3"/>
    <mergeCell ref="B1:B3"/>
    <mergeCell ref="C1:E1"/>
    <mergeCell ref="C5:D6"/>
    <mergeCell ref="E5:J5"/>
    <mergeCell ref="R7:R8"/>
    <mergeCell ref="A5:B5"/>
    <mergeCell ref="C57:C58"/>
    <mergeCell ref="C53:C54"/>
    <mergeCell ref="C49:C50"/>
    <mergeCell ref="R23:R24"/>
    <mergeCell ref="R21:R22"/>
    <mergeCell ref="R17:R18"/>
    <mergeCell ref="R13:R14"/>
    <mergeCell ref="R11:R12"/>
    <mergeCell ref="R41:R42"/>
    <mergeCell ref="R37:R38"/>
    <mergeCell ref="R33:R34"/>
    <mergeCell ref="R31:R32"/>
    <mergeCell ref="R27:R28"/>
    <mergeCell ref="K5:P5"/>
  </mergeCells>
  <phoneticPr fontId="2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2DCB2-04BD-4B7A-8F29-A9AFF7209B3F}">
  <sheetPr codeName="Sheet8">
    <tabColor theme="1" tint="0.499984740745262"/>
  </sheetPr>
  <dimension ref="A1:R400"/>
  <sheetViews>
    <sheetView topLeftCell="A100" zoomScale="70" zoomScaleNormal="70" workbookViewId="0">
      <selection activeCell="C119" sqref="C119:D119"/>
    </sheetView>
  </sheetViews>
  <sheetFormatPr defaultColWidth="9" defaultRowHeight="18"/>
  <cols>
    <col min="1" max="2" width="15.83203125" style="161" customWidth="1"/>
    <col min="3" max="4" width="15.83203125" style="159" customWidth="1"/>
    <col min="5" max="5" width="9" style="207"/>
    <col min="6" max="6" width="15.58203125" style="159" customWidth="1"/>
    <col min="7" max="7" width="15.58203125" style="160" customWidth="1"/>
    <col min="8" max="8" width="9" style="161"/>
    <col min="9" max="9" width="5.25" style="167" bestFit="1" customWidth="1"/>
    <col min="10" max="10" width="14.5" style="163" customWidth="1"/>
    <col min="11" max="11" width="14.5" style="164" customWidth="1"/>
    <col min="12" max="12" width="5.25" style="164" bestFit="1" customWidth="1"/>
    <col min="13" max="15" width="14.5" style="164" customWidth="1"/>
    <col min="16" max="16" width="7.08203125" style="166" bestFit="1" customWidth="1"/>
    <col min="17" max="19" width="15.58203125" style="161" customWidth="1"/>
    <col min="20" max="16384" width="9" style="161"/>
  </cols>
  <sheetData>
    <row r="1" spans="1:18" ht="18.75" customHeight="1">
      <c r="A1" s="782" t="s">
        <v>138</v>
      </c>
      <c r="B1" s="782"/>
      <c r="C1" s="782"/>
      <c r="D1" s="782"/>
      <c r="E1" s="782"/>
      <c r="I1" s="162" t="s">
        <v>139</v>
      </c>
      <c r="M1" s="162"/>
      <c r="N1" s="165"/>
      <c r="O1" s="165"/>
    </row>
    <row r="2" spans="1:18" ht="18.75" customHeight="1">
      <c r="A2" s="782"/>
      <c r="B2" s="782"/>
      <c r="C2" s="782"/>
      <c r="D2" s="782"/>
      <c r="E2" s="782"/>
      <c r="J2" s="168" t="s">
        <v>140</v>
      </c>
      <c r="K2" s="168" t="s">
        <v>141</v>
      </c>
      <c r="L2" s="165"/>
      <c r="M2" s="169" t="s">
        <v>142</v>
      </c>
      <c r="N2" s="169" t="s">
        <v>143</v>
      </c>
      <c r="O2" s="169" t="s">
        <v>144</v>
      </c>
      <c r="P2" s="170" t="s">
        <v>145</v>
      </c>
    </row>
    <row r="3" spans="1:18" ht="18.75" customHeight="1">
      <c r="A3" s="171" t="s">
        <v>146</v>
      </c>
      <c r="B3" s="172"/>
      <c r="C3" s="172"/>
      <c r="D3" s="172"/>
      <c r="E3" s="172"/>
      <c r="F3" s="173"/>
      <c r="G3" s="174"/>
      <c r="H3" s="174"/>
      <c r="I3" s="175"/>
      <c r="J3" s="168">
        <v>0.5</v>
      </c>
      <c r="K3" s="168">
        <v>-0.5</v>
      </c>
      <c r="L3" s="176"/>
      <c r="M3" s="177" t="str">
        <f>深串!A7</f>
        <v>SF上海</v>
      </c>
      <c r="N3" s="178" t="str">
        <f>深串!A17</f>
        <v>FRAMIS</v>
      </c>
      <c r="O3" s="178" t="str">
        <f>深串!A27</f>
        <v>その他
SEI, MINYUEN等</v>
      </c>
      <c r="P3" s="170">
        <v>0.6</v>
      </c>
    </row>
    <row r="4" spans="1:18">
      <c r="A4" s="179" t="s">
        <v>147</v>
      </c>
      <c r="B4" s="161" t="s">
        <v>148</v>
      </c>
      <c r="C4" s="180" t="s">
        <v>147</v>
      </c>
      <c r="D4" s="181" t="s">
        <v>147</v>
      </c>
      <c r="E4" s="182" t="s">
        <v>147</v>
      </c>
      <c r="F4" s="180" t="s">
        <v>147</v>
      </c>
      <c r="G4" s="183" t="s">
        <v>147</v>
      </c>
      <c r="H4" s="182" t="s">
        <v>147</v>
      </c>
      <c r="I4" s="184"/>
      <c r="J4" s="185" t="s">
        <v>150</v>
      </c>
      <c r="K4" s="186"/>
      <c r="L4" s="187"/>
      <c r="M4" s="185" t="s">
        <v>149</v>
      </c>
      <c r="N4" s="186"/>
      <c r="O4" s="184"/>
      <c r="P4" s="186"/>
    </row>
    <row r="5" spans="1:18">
      <c r="A5" s="174" t="s">
        <v>151</v>
      </c>
      <c r="B5" s="174" t="s">
        <v>152</v>
      </c>
      <c r="C5" s="188" t="s">
        <v>153</v>
      </c>
      <c r="D5" s="173" t="s">
        <v>154</v>
      </c>
      <c r="E5" s="189" t="s">
        <v>155</v>
      </c>
      <c r="F5" s="188" t="s">
        <v>156</v>
      </c>
      <c r="G5" s="190" t="s">
        <v>157</v>
      </c>
      <c r="H5" s="191" t="s">
        <v>158</v>
      </c>
      <c r="I5" s="192" t="s">
        <v>159</v>
      </c>
      <c r="J5" s="193" t="s">
        <v>160</v>
      </c>
      <c r="K5" s="194" t="s">
        <v>161</v>
      </c>
      <c r="L5" s="195" t="s">
        <v>159</v>
      </c>
      <c r="M5" s="196" t="s">
        <v>162</v>
      </c>
      <c r="N5" s="194" t="s">
        <v>163</v>
      </c>
      <c r="O5" s="195" t="s">
        <v>164</v>
      </c>
      <c r="P5" s="197" t="s">
        <v>165</v>
      </c>
    </row>
    <row r="6" spans="1:18">
      <c r="A6" s="161" t="s">
        <v>228</v>
      </c>
      <c r="B6" s="161">
        <v>7142</v>
      </c>
      <c r="C6" s="553">
        <v>1451000</v>
      </c>
      <c r="D6" s="554">
        <v>103000</v>
      </c>
      <c r="E6" s="200" t="s">
        <v>167</v>
      </c>
      <c r="F6" s="198">
        <v>1945000</v>
      </c>
      <c r="G6" s="160">
        <v>45810</v>
      </c>
      <c r="H6" s="201" t="s">
        <v>167</v>
      </c>
      <c r="I6" s="184" t="str">
        <f>IF(H6="","",IF(H6="JPY","",IF($H6="USD",4, IF(H6="EUR",7,IF(H6="CNY",47,IF(H6="HKD",34))))))</f>
        <v/>
      </c>
      <c r="J6" s="202" t="str">
        <f>IF($H6="USD",IF(OR($I6="",$I6="-"),"",VLOOKUP($G6,為替!$A:$AX,$I6,FALSE))+$J$3,IF(OR($I6="",$I6="-"),"",VLOOKUP($G6,為替!$A:$AX,$I6,FALSE)))</f>
        <v/>
      </c>
      <c r="K6" s="203">
        <f>IF($H6="JPY",$F6,IF($H6="","",$F6*$J6))</f>
        <v>1945000</v>
      </c>
      <c r="L6" s="187" t="str">
        <f>IF(H6="","",IF(H6="JPY","",IF($H6="USD",3, IF(H6="EUR",6,IF(H6="CNY",46,IF(H6="HKD",33))))))</f>
        <v/>
      </c>
      <c r="M6" s="202" t="str">
        <f>IF($H6="USD",IF(OR($L6="",$L6="-"),"",VLOOKUP($G6,為替!$A:$AX,$L6,FALSE))+$K$3,IF(OR($L6="",$L6="-"),"",VLOOKUP($G6,為替!$A:$AX,$L6,FALSE)))</f>
        <v/>
      </c>
      <c r="N6" s="203">
        <f>IF($E6="JPY",($C6+$D6),IF($E6="","",($C6+$D6)*$M6))</f>
        <v>1554000</v>
      </c>
      <c r="O6" s="204">
        <f t="shared" ref="O6:O69" si="0">IF(OR(K6="",N6=""),"",K6-N6)</f>
        <v>391000</v>
      </c>
      <c r="P6" s="205">
        <f>IF(OR(K6="",O6=""),"",O6/K6)</f>
        <v>0.20102827763496145</v>
      </c>
    </row>
    <row r="7" spans="1:18">
      <c r="A7" s="161" t="s">
        <v>228</v>
      </c>
      <c r="B7" s="161">
        <v>7190</v>
      </c>
      <c r="C7" s="553">
        <v>73600</v>
      </c>
      <c r="D7" s="554">
        <v>0</v>
      </c>
      <c r="E7" s="200" t="s">
        <v>167</v>
      </c>
      <c r="F7" s="198">
        <v>91000</v>
      </c>
      <c r="G7" s="160">
        <v>45819</v>
      </c>
      <c r="H7" s="201" t="s">
        <v>167</v>
      </c>
      <c r="I7" s="184" t="str">
        <f t="shared" ref="I7:I70" si="1">IF(H7="","",IF(H7="JPY","",IF($H7="USD",4, IF(H7="EUR",7,IF(H7="CNY",47,IF(H7="HKD",34))))))</f>
        <v/>
      </c>
      <c r="J7" s="202" t="str">
        <f>IF($H7="USD",IF(OR($I7="",$I7="-"),"",VLOOKUP($G7,為替!$A:$AX,$I7,FALSE))+$J$3,IF(OR($I7="",$I7="-"),"",VLOOKUP($G7,為替!$A:$AX,$I7,FALSE)))</f>
        <v/>
      </c>
      <c r="K7" s="203">
        <f t="shared" ref="K7:K70" si="2">IF($H7="JPY",$F7,IF($H7="","",$F7*$J7))</f>
        <v>91000</v>
      </c>
      <c r="L7" s="187" t="str">
        <f t="shared" ref="L7:L70" si="3">IF(H7="","",IF(H7="JPY","",IF($H7="USD",3, IF(H7="EUR",6,IF(H7="CNY",46,IF(H7="HKD",33))))))</f>
        <v/>
      </c>
      <c r="M7" s="202" t="str">
        <f>IF($H7="USD",IF(OR($L7="",$L7="-"),"",VLOOKUP($G7,為替!$A:$AX,$L7,FALSE))+$K$3,IF(OR($L7="",$L7="-"),"",VLOOKUP($G7,為替!$A:$AX,$L7,FALSE)))</f>
        <v/>
      </c>
      <c r="N7" s="203">
        <f t="shared" ref="N7:N70" si="4">IF($E7="JPY",($C7+$D7),IF($E7="","",($C7+$D7)*$M7))</f>
        <v>73600</v>
      </c>
      <c r="O7" s="204">
        <f t="shared" si="0"/>
        <v>17400</v>
      </c>
      <c r="P7" s="205">
        <f t="shared" ref="P7:P70" si="5">IF(OR(K7="",O7=""),"",O7/K7)</f>
        <v>0.1912087912087912</v>
      </c>
      <c r="R7" s="206"/>
    </row>
    <row r="8" spans="1:18">
      <c r="A8" s="161" t="s">
        <v>228</v>
      </c>
      <c r="B8" s="161">
        <v>7201</v>
      </c>
      <c r="C8" s="553">
        <v>40700</v>
      </c>
      <c r="D8" s="554">
        <v>4200</v>
      </c>
      <c r="E8" s="200" t="s">
        <v>167</v>
      </c>
      <c r="F8" s="198">
        <v>60400</v>
      </c>
      <c r="G8" s="160">
        <v>45821</v>
      </c>
      <c r="H8" s="201" t="s">
        <v>486</v>
      </c>
      <c r="I8" s="184" t="str">
        <f t="shared" si="1"/>
        <v/>
      </c>
      <c r="J8" s="202" t="str">
        <f>IF($H8="USD",IF(OR($I8="",$I8="-"),"",VLOOKUP($G8,為替!$A:$AX,$I8,FALSE))+$J$3,IF(OR($I8="",$I8="-"),"",VLOOKUP($G8,為替!$A:$AX,$I8,FALSE)))</f>
        <v/>
      </c>
      <c r="K8" s="203">
        <f t="shared" si="2"/>
        <v>60400</v>
      </c>
      <c r="L8" s="187" t="str">
        <f t="shared" si="3"/>
        <v/>
      </c>
      <c r="M8" s="202" t="str">
        <f>IF($H8="USD",IF(OR($L8="",$L8="-"),"",VLOOKUP($G8,為替!$A:$AX,$L8,FALSE))+$K$3,IF(OR($L8="",$L8="-"),"",VLOOKUP($G8,為替!$A:$AX,$L8,FALSE)))</f>
        <v/>
      </c>
      <c r="N8" s="203">
        <f t="shared" si="4"/>
        <v>44900</v>
      </c>
      <c r="O8" s="204">
        <f t="shared" si="0"/>
        <v>15500</v>
      </c>
      <c r="P8" s="205">
        <f t="shared" si="5"/>
        <v>0.25662251655629137</v>
      </c>
    </row>
    <row r="9" spans="1:18">
      <c r="A9" s="161" t="s">
        <v>228</v>
      </c>
      <c r="B9" s="161">
        <v>7208</v>
      </c>
      <c r="C9" s="553">
        <v>13200</v>
      </c>
      <c r="D9" s="554">
        <v>0</v>
      </c>
      <c r="E9" s="200" t="s">
        <v>167</v>
      </c>
      <c r="F9" s="198">
        <v>208</v>
      </c>
      <c r="G9" s="160">
        <v>45826</v>
      </c>
      <c r="H9" s="201" t="s">
        <v>25</v>
      </c>
      <c r="I9" s="184">
        <f t="shared" si="1"/>
        <v>4</v>
      </c>
      <c r="J9" s="202">
        <f>IF($H9="USD",IF(OR($I9="",$I9="-"),"",VLOOKUP($G9,為替!$A:$AX,$I9,FALSE))+$J$3,IF(OR($I9="",$I9="-"),"",VLOOKUP($G9,為替!$A:$AX,$I9,FALSE)))</f>
        <v>144.86000000000001</v>
      </c>
      <c r="K9" s="203">
        <f t="shared" si="2"/>
        <v>30130.880000000005</v>
      </c>
      <c r="L9" s="187">
        <f t="shared" si="3"/>
        <v>3</v>
      </c>
      <c r="M9" s="202">
        <f>IF($H9="USD",IF(OR($L9="",$L9="-"),"",VLOOKUP($G9,為替!$A:$AX,$L9,FALSE))+$K$3,IF(OR($L9="",$L9="-"),"",VLOOKUP($G9,為替!$A:$AX,$L9,FALSE)))</f>
        <v>145.86000000000001</v>
      </c>
      <c r="N9" s="203">
        <f t="shared" si="4"/>
        <v>13200</v>
      </c>
      <c r="O9" s="204">
        <f t="shared" si="0"/>
        <v>16930.880000000005</v>
      </c>
      <c r="P9" s="205">
        <f t="shared" si="5"/>
        <v>0.56191123525101161</v>
      </c>
    </row>
    <row r="10" spans="1:18">
      <c r="A10" s="161" t="s">
        <v>228</v>
      </c>
      <c r="B10" s="161">
        <v>7225</v>
      </c>
      <c r="C10" s="553">
        <v>202800</v>
      </c>
      <c r="D10" s="554">
        <v>55000</v>
      </c>
      <c r="E10" s="200" t="s">
        <v>167</v>
      </c>
      <c r="F10" s="198">
        <v>3420</v>
      </c>
      <c r="G10" s="160">
        <v>45828</v>
      </c>
      <c r="H10" s="201" t="s">
        <v>166</v>
      </c>
      <c r="I10" s="184">
        <f t="shared" si="1"/>
        <v>4</v>
      </c>
      <c r="J10" s="202">
        <f>IF($H10="USD",IF(OR($I10="",$I10="-"),"",VLOOKUP($G10,為替!$A:$AX,$I10,FALSE))+$J$3,IF(OR($I10="",$I10="-"),"",VLOOKUP($G10,為替!$A:$AX,$I10,FALSE)))</f>
        <v>144.85</v>
      </c>
      <c r="K10" s="203">
        <f t="shared" si="2"/>
        <v>495387</v>
      </c>
      <c r="L10" s="187">
        <f t="shared" si="3"/>
        <v>3</v>
      </c>
      <c r="M10" s="202">
        <f>IF($H10="USD",IF(OR($L10="",$L10="-"),"",VLOOKUP($G10,為替!$A:$AX,$L10,FALSE))+$K$3,IF(OR($L10="",$L10="-"),"",VLOOKUP($G10,為替!$A:$AX,$L10,FALSE)))</f>
        <v>145.85</v>
      </c>
      <c r="N10" s="203">
        <f t="shared" si="4"/>
        <v>257800</v>
      </c>
      <c r="O10" s="204">
        <f t="shared" si="0"/>
        <v>237587</v>
      </c>
      <c r="P10" s="205">
        <f t="shared" si="5"/>
        <v>0.47959877832886211</v>
      </c>
    </row>
    <row r="11" spans="1:18">
      <c r="A11" s="161" t="s">
        <v>227</v>
      </c>
      <c r="B11" s="161">
        <v>7206</v>
      </c>
      <c r="C11" s="553">
        <v>147200</v>
      </c>
      <c r="D11" s="554">
        <v>12000</v>
      </c>
      <c r="E11" s="200" t="s">
        <v>486</v>
      </c>
      <c r="F11" s="198">
        <v>178000</v>
      </c>
      <c r="G11" s="160">
        <v>45831</v>
      </c>
      <c r="H11" s="201" t="s">
        <v>486</v>
      </c>
      <c r="I11" s="184" t="str">
        <f t="shared" si="1"/>
        <v/>
      </c>
      <c r="J11" s="202" t="str">
        <f>IF($H11="USD",IF(OR($I11="",$I11="-"),"",VLOOKUP($G11,為替!$A:$AX,$I11,FALSE))+$J$3,IF(OR($I11="",$I11="-"),"",VLOOKUP($G11,為替!$A:$AX,$I11,FALSE)))</f>
        <v/>
      </c>
      <c r="K11" s="203">
        <f t="shared" si="2"/>
        <v>178000</v>
      </c>
      <c r="L11" s="187" t="str">
        <f t="shared" si="3"/>
        <v/>
      </c>
      <c r="M11" s="202" t="str">
        <f>IF($H11="USD",IF(OR($L11="",$L11="-"),"",VLOOKUP($G11,為替!$A:$AX,$L11,FALSE))+$K$3,IF(OR($L11="",$L11="-"),"",VLOOKUP($G11,為替!$A:$AX,$L11,FALSE)))</f>
        <v/>
      </c>
      <c r="N11" s="203">
        <f t="shared" si="4"/>
        <v>159200</v>
      </c>
      <c r="O11" s="204">
        <f t="shared" si="0"/>
        <v>18800</v>
      </c>
      <c r="P11" s="205">
        <f t="shared" si="5"/>
        <v>0.10561797752808989</v>
      </c>
    </row>
    <row r="12" spans="1:18">
      <c r="A12" s="161" t="s">
        <v>168</v>
      </c>
      <c r="B12" s="161">
        <v>7235</v>
      </c>
      <c r="C12" s="553">
        <v>75600</v>
      </c>
      <c r="D12" s="554">
        <v>7000</v>
      </c>
      <c r="E12" s="200" t="s">
        <v>167</v>
      </c>
      <c r="F12" s="198">
        <v>92400</v>
      </c>
      <c r="G12" s="160">
        <v>45832</v>
      </c>
      <c r="H12" s="201" t="s">
        <v>486</v>
      </c>
      <c r="I12" s="184" t="str">
        <f t="shared" si="1"/>
        <v/>
      </c>
      <c r="J12" s="202" t="str">
        <f>IF($H12="USD",IF(OR($I12="",$I12="-"),"",VLOOKUP($G12,為替!$A:$AX,$I12,FALSE))+$J$3,IF(OR($I12="",$I12="-"),"",VLOOKUP($G12,為替!$A:$AX,$I12,FALSE)))</f>
        <v/>
      </c>
      <c r="K12" s="203">
        <f t="shared" si="2"/>
        <v>92400</v>
      </c>
      <c r="L12" s="187" t="str">
        <f t="shared" si="3"/>
        <v/>
      </c>
      <c r="M12" s="202" t="str">
        <f>IF($H12="USD",IF(OR($L12="",$L12="-"),"",VLOOKUP($G12,為替!$A:$AX,$L12,FALSE))+$K$3,IF(OR($L12="",$L12="-"),"",VLOOKUP($G12,為替!$A:$AX,$L12,FALSE)))</f>
        <v/>
      </c>
      <c r="N12" s="203">
        <f t="shared" si="4"/>
        <v>82600</v>
      </c>
      <c r="O12" s="204">
        <f t="shared" si="0"/>
        <v>9800</v>
      </c>
      <c r="P12" s="205">
        <f t="shared" si="5"/>
        <v>0.10606060606060606</v>
      </c>
    </row>
    <row r="13" spans="1:18">
      <c r="A13" s="161" t="s">
        <v>228</v>
      </c>
      <c r="B13" s="161">
        <v>7234</v>
      </c>
      <c r="C13" s="553">
        <v>59400</v>
      </c>
      <c r="D13" s="554">
        <v>9000</v>
      </c>
      <c r="E13" s="200" t="s">
        <v>167</v>
      </c>
      <c r="F13" s="198">
        <v>997</v>
      </c>
      <c r="G13" s="160">
        <v>45833</v>
      </c>
      <c r="H13" s="201" t="s">
        <v>166</v>
      </c>
      <c r="I13" s="184">
        <f t="shared" si="1"/>
        <v>4</v>
      </c>
      <c r="J13" s="202">
        <f>IF($H13="USD",IF(OR($I13="",$I13="-"),"",VLOOKUP($G13,為替!$A:$AX,$I13,FALSE))+$J$3,IF(OR($I13="",$I13="-"),"",VLOOKUP($G13,為替!$A:$AX,$I13,FALSE)))</f>
        <v>144.56</v>
      </c>
      <c r="K13" s="203">
        <f t="shared" si="2"/>
        <v>144126.32</v>
      </c>
      <c r="L13" s="187">
        <f t="shared" si="3"/>
        <v>3</v>
      </c>
      <c r="M13" s="202">
        <f>IF($H13="USD",IF(OR($L13="",$L13="-"),"",VLOOKUP($G13,為替!$A:$AX,$L13,FALSE))+$K$3,IF(OR($L13="",$L13="-"),"",VLOOKUP($G13,為替!$A:$AX,$L13,FALSE)))</f>
        <v>145.56</v>
      </c>
      <c r="N13" s="203">
        <f t="shared" si="4"/>
        <v>68400</v>
      </c>
      <c r="O13" s="204">
        <f t="shared" si="0"/>
        <v>75726.320000000007</v>
      </c>
      <c r="P13" s="205">
        <f t="shared" si="5"/>
        <v>0.52541631535447519</v>
      </c>
    </row>
    <row r="14" spans="1:18">
      <c r="A14" s="161" t="s">
        <v>228</v>
      </c>
      <c r="B14" s="161">
        <v>7243</v>
      </c>
      <c r="C14" s="553">
        <v>25270</v>
      </c>
      <c r="D14" s="554">
        <v>4200</v>
      </c>
      <c r="E14" s="200" t="s">
        <v>167</v>
      </c>
      <c r="F14" s="198">
        <v>41180</v>
      </c>
      <c r="G14" s="160">
        <v>45835</v>
      </c>
      <c r="H14" s="201" t="s">
        <v>486</v>
      </c>
      <c r="I14" s="184" t="str">
        <f t="shared" si="1"/>
        <v/>
      </c>
      <c r="J14" s="202" t="str">
        <f>IF($H14="USD",IF(OR($I14="",$I14="-"),"",VLOOKUP($G14,為替!$A:$AX,$I14,FALSE))+$J$3,IF(OR($I14="",$I14="-"),"",VLOOKUP($G14,為替!$A:$AX,$I14,FALSE)))</f>
        <v/>
      </c>
      <c r="K14" s="203">
        <f t="shared" si="2"/>
        <v>41180</v>
      </c>
      <c r="L14" s="187" t="str">
        <f t="shared" si="3"/>
        <v/>
      </c>
      <c r="M14" s="202" t="str">
        <f>IF($H14="USD",IF(OR($L14="",$L14="-"),"",VLOOKUP($G14,為替!$A:$AX,$L14,FALSE))+$K$3,IF(OR($L14="",$L14="-"),"",VLOOKUP($G14,為替!$A:$AX,$L14,FALSE)))</f>
        <v/>
      </c>
      <c r="N14" s="203">
        <f t="shared" si="4"/>
        <v>29470</v>
      </c>
      <c r="O14" s="204">
        <f t="shared" si="0"/>
        <v>11710</v>
      </c>
      <c r="P14" s="205">
        <f t="shared" si="5"/>
        <v>0.28436134045653227</v>
      </c>
    </row>
    <row r="15" spans="1:18">
      <c r="A15" s="161" t="s">
        <v>227</v>
      </c>
      <c r="B15" s="161">
        <v>7231</v>
      </c>
      <c r="C15" s="553">
        <v>5430400</v>
      </c>
      <c r="D15" s="554">
        <v>106000</v>
      </c>
      <c r="E15" s="200" t="s">
        <v>167</v>
      </c>
      <c r="F15" s="553">
        <v>5940000</v>
      </c>
      <c r="G15" s="160">
        <v>45838</v>
      </c>
      <c r="H15" s="201" t="s">
        <v>486</v>
      </c>
      <c r="I15" s="184" t="str">
        <f t="shared" si="1"/>
        <v/>
      </c>
      <c r="J15" s="202" t="str">
        <f>IF($H15="USD",IF(OR($I15="",$I15="-"),"",VLOOKUP($G15,為替!$A:$AX,$I15,FALSE))+$J$3,IF(OR($I15="",$I15="-"),"",VLOOKUP($G15,為替!$A:$AX,$I15,FALSE)))</f>
        <v/>
      </c>
      <c r="K15" s="203">
        <f t="shared" si="2"/>
        <v>5940000</v>
      </c>
      <c r="L15" s="187" t="str">
        <f t="shared" si="3"/>
        <v/>
      </c>
      <c r="M15" s="202" t="str">
        <f>IF($H15="USD",IF(OR($L15="",$L15="-"),"",VLOOKUP($G15,為替!$A:$AX,$L15,FALSE))+$K$3,IF(OR($L15="",$L15="-"),"",VLOOKUP($G15,為替!$A:$AX,$L15,FALSE)))</f>
        <v/>
      </c>
      <c r="N15" s="203">
        <f t="shared" si="4"/>
        <v>5536400</v>
      </c>
      <c r="O15" s="204">
        <f t="shared" si="0"/>
        <v>403600</v>
      </c>
      <c r="P15" s="205">
        <f t="shared" si="5"/>
        <v>6.7946127946127949E-2</v>
      </c>
    </row>
    <row r="16" spans="1:18">
      <c r="A16" s="161" t="s">
        <v>228</v>
      </c>
      <c r="B16" s="161">
        <v>7230</v>
      </c>
      <c r="C16" s="553">
        <v>1605000</v>
      </c>
      <c r="D16" s="554">
        <v>31000</v>
      </c>
      <c r="E16" s="200" t="s">
        <v>167</v>
      </c>
      <c r="F16" s="198">
        <v>2075000</v>
      </c>
      <c r="G16" s="160">
        <v>45840</v>
      </c>
      <c r="H16" s="201" t="s">
        <v>167</v>
      </c>
      <c r="I16" s="184" t="str">
        <f t="shared" si="1"/>
        <v/>
      </c>
      <c r="J16" s="202" t="str">
        <f>IF($H16="USD",IF(OR($I16="",$I16="-"),"",VLOOKUP($G16,為替!$A:$AX,$I16,FALSE))+$J$3,IF(OR($I16="",$I16="-"),"",VLOOKUP($G16,為替!$A:$AX,$I16,FALSE)))</f>
        <v/>
      </c>
      <c r="K16" s="203">
        <f t="shared" si="2"/>
        <v>2075000</v>
      </c>
      <c r="L16" s="187" t="str">
        <f t="shared" si="3"/>
        <v/>
      </c>
      <c r="M16" s="202" t="str">
        <f>IF($H16="USD",IF(OR($L16="",$L16="-"),"",VLOOKUP($G16,為替!$A:$AX,$L16,FALSE))+$K$3,IF(OR($L16="",$L16="-"),"",VLOOKUP($G16,為替!$A:$AX,$L16,FALSE)))</f>
        <v/>
      </c>
      <c r="N16" s="203">
        <f t="shared" si="4"/>
        <v>1636000</v>
      </c>
      <c r="O16" s="204">
        <f t="shared" si="0"/>
        <v>439000</v>
      </c>
      <c r="P16" s="205">
        <f t="shared" si="5"/>
        <v>0.21156626506024095</v>
      </c>
    </row>
    <row r="17" spans="1:16">
      <c r="A17" s="161" t="s">
        <v>228</v>
      </c>
      <c r="B17" s="161">
        <v>7232</v>
      </c>
      <c r="C17" s="553">
        <v>6159000</v>
      </c>
      <c r="D17" s="554">
        <v>383000</v>
      </c>
      <c r="E17" s="200" t="s">
        <v>167</v>
      </c>
      <c r="F17" s="198">
        <v>7797000</v>
      </c>
      <c r="G17" s="160">
        <v>45846</v>
      </c>
      <c r="H17" s="201" t="s">
        <v>167</v>
      </c>
      <c r="I17" s="184" t="str">
        <f t="shared" si="1"/>
        <v/>
      </c>
      <c r="J17" s="202" t="str">
        <f>IF($H17="USD",IF(OR($I17="",$I17="-"),"",VLOOKUP($G17,為替!$A:$AX,$I17,FALSE))+$J$3,IF(OR($I17="",$I17="-"),"",VLOOKUP($G17,為替!$A:$AX,$I17,FALSE)))</f>
        <v/>
      </c>
      <c r="K17" s="203">
        <f t="shared" si="2"/>
        <v>7797000</v>
      </c>
      <c r="L17" s="187" t="str">
        <f t="shared" si="3"/>
        <v/>
      </c>
      <c r="M17" s="202" t="str">
        <f>IF($H17="USD",IF(OR($L17="",$L17="-"),"",VLOOKUP($G17,為替!$A:$AX,$L17,FALSE))+$K$3,IF(OR($L17="",$L17="-"),"",VLOOKUP($G17,為替!$A:$AX,$L17,FALSE)))</f>
        <v/>
      </c>
      <c r="N17" s="203">
        <f t="shared" si="4"/>
        <v>6542000</v>
      </c>
      <c r="O17" s="204">
        <f t="shared" si="0"/>
        <v>1255000</v>
      </c>
      <c r="P17" s="205">
        <f t="shared" si="5"/>
        <v>0.16095934333718095</v>
      </c>
    </row>
    <row r="18" spans="1:16">
      <c r="A18" s="161" t="s">
        <v>227</v>
      </c>
      <c r="B18" s="161">
        <v>7269</v>
      </c>
      <c r="C18" s="553">
        <v>220800</v>
      </c>
      <c r="D18" s="554">
        <v>17000</v>
      </c>
      <c r="E18" s="200" t="s">
        <v>167</v>
      </c>
      <c r="F18" s="198">
        <v>260000</v>
      </c>
      <c r="G18" s="160">
        <v>45849</v>
      </c>
      <c r="H18" s="201" t="s">
        <v>167</v>
      </c>
      <c r="I18" s="184" t="str">
        <f t="shared" si="1"/>
        <v/>
      </c>
      <c r="J18" s="202" t="str">
        <f>IF($H18="USD",IF(OR($I18="",$I18="-"),"",VLOOKUP($G18,為替!$A:$AX,$I18,FALSE))+$J$3,IF(OR($I18="",$I18="-"),"",VLOOKUP($G18,為替!$A:$AX,$I18,FALSE)))</f>
        <v/>
      </c>
      <c r="K18" s="203">
        <f t="shared" si="2"/>
        <v>260000</v>
      </c>
      <c r="L18" s="187" t="str">
        <f t="shared" si="3"/>
        <v/>
      </c>
      <c r="M18" s="202" t="str">
        <f>IF($H18="USD",IF(OR($L18="",$L18="-"),"",VLOOKUP($G18,為替!$A:$AX,$L18,FALSE))+$K$3,IF(OR($L18="",$L18="-"),"",VLOOKUP($G18,為替!$A:$AX,$L18,FALSE)))</f>
        <v/>
      </c>
      <c r="N18" s="203">
        <f t="shared" si="4"/>
        <v>237800</v>
      </c>
      <c r="O18" s="204">
        <f t="shared" si="0"/>
        <v>22200</v>
      </c>
      <c r="P18" s="205">
        <f t="shared" si="5"/>
        <v>8.5384615384615378E-2</v>
      </c>
    </row>
    <row r="19" spans="1:16">
      <c r="A19" s="161" t="s">
        <v>228</v>
      </c>
      <c r="B19" s="161">
        <v>7270</v>
      </c>
      <c r="C19" s="553">
        <v>14888</v>
      </c>
      <c r="D19" s="554">
        <v>3000</v>
      </c>
      <c r="E19" s="200" t="s">
        <v>167</v>
      </c>
      <c r="F19" s="198">
        <v>25830</v>
      </c>
      <c r="G19" s="160">
        <v>45849</v>
      </c>
      <c r="H19" s="201" t="s">
        <v>167</v>
      </c>
      <c r="I19" s="184" t="str">
        <f t="shared" si="1"/>
        <v/>
      </c>
      <c r="J19" s="202" t="str">
        <f>IF($H19="USD",IF(OR($I19="",$I19="-"),"",VLOOKUP($G19,為替!$A:$AX,$I19,FALSE))+$J$3,IF(OR($I19="",$I19="-"),"",VLOOKUP($G19,為替!$A:$AX,$I19,FALSE)))</f>
        <v/>
      </c>
      <c r="K19" s="203">
        <f t="shared" si="2"/>
        <v>25830</v>
      </c>
      <c r="L19" s="187" t="str">
        <f t="shared" si="3"/>
        <v/>
      </c>
      <c r="M19" s="202" t="str">
        <f>IF($H19="USD",IF(OR($L19="",$L19="-"),"",VLOOKUP($G19,為替!$A:$AX,$L19,FALSE))+$K$3,IF(OR($L19="",$L19="-"),"",VLOOKUP($G19,為替!$A:$AX,$L19,FALSE)))</f>
        <v/>
      </c>
      <c r="N19" s="203">
        <f t="shared" si="4"/>
        <v>17888</v>
      </c>
      <c r="O19" s="204">
        <f t="shared" si="0"/>
        <v>7942</v>
      </c>
      <c r="P19" s="205">
        <f t="shared" si="5"/>
        <v>0.30747193186217575</v>
      </c>
    </row>
    <row r="20" spans="1:16">
      <c r="A20" s="161" t="s">
        <v>168</v>
      </c>
      <c r="B20" s="161">
        <v>7281</v>
      </c>
      <c r="C20" s="553">
        <v>86600</v>
      </c>
      <c r="D20" s="554">
        <v>12000</v>
      </c>
      <c r="E20" s="200" t="s">
        <v>167</v>
      </c>
      <c r="F20" s="198">
        <v>112000</v>
      </c>
      <c r="G20" s="160">
        <v>45852</v>
      </c>
      <c r="H20" s="201" t="s">
        <v>167</v>
      </c>
      <c r="I20" s="184" t="str">
        <f t="shared" si="1"/>
        <v/>
      </c>
      <c r="J20" s="202" t="str">
        <f>IF($H20="USD",IF(OR($I20="",$I20="-"),"",VLOOKUP($G20,為替!$A:$AX,$I20,FALSE))+$J$3,IF(OR($I20="",$I20="-"),"",VLOOKUP($G20,為替!$A:$AX,$I20,FALSE)))</f>
        <v/>
      </c>
      <c r="K20" s="203">
        <f t="shared" si="2"/>
        <v>112000</v>
      </c>
      <c r="L20" s="187" t="str">
        <f t="shared" si="3"/>
        <v/>
      </c>
      <c r="M20" s="202" t="str">
        <f>IF($H20="USD",IF(OR($L20="",$L20="-"),"",VLOOKUP($G20,為替!$A:$AX,$L20,FALSE))+$K$3,IF(OR($L20="",$L20="-"),"",VLOOKUP($G20,為替!$A:$AX,$L20,FALSE)))</f>
        <v/>
      </c>
      <c r="N20" s="203">
        <f t="shared" si="4"/>
        <v>98600</v>
      </c>
      <c r="O20" s="204">
        <f t="shared" si="0"/>
        <v>13400</v>
      </c>
      <c r="P20" s="205">
        <f t="shared" si="5"/>
        <v>0.11964285714285715</v>
      </c>
    </row>
    <row r="21" spans="1:16">
      <c r="A21" s="161" t="s">
        <v>228</v>
      </c>
      <c r="B21" s="161">
        <v>7279</v>
      </c>
      <c r="C21" s="553">
        <v>262800</v>
      </c>
      <c r="D21" s="554">
        <v>0</v>
      </c>
      <c r="E21" s="200" t="s">
        <v>167</v>
      </c>
      <c r="F21" s="553">
        <v>357000</v>
      </c>
      <c r="G21" s="160">
        <v>45856</v>
      </c>
      <c r="H21" s="201" t="s">
        <v>167</v>
      </c>
      <c r="I21" s="184" t="str">
        <f t="shared" si="1"/>
        <v/>
      </c>
      <c r="J21" s="202" t="str">
        <f>IF($H21="USD",IF(OR($I21="",$I21="-"),"",VLOOKUP($G21,為替!$A:$AX,$I21,FALSE))+$J$3,IF(OR($I21="",$I21="-"),"",VLOOKUP($G21,為替!$A:$AX,$I21,FALSE)))</f>
        <v/>
      </c>
      <c r="K21" s="203">
        <f t="shared" si="2"/>
        <v>357000</v>
      </c>
      <c r="L21" s="187" t="str">
        <f t="shared" si="3"/>
        <v/>
      </c>
      <c r="M21" s="202" t="str">
        <f>IF($H21="USD",IF(OR($L21="",$L21="-"),"",VLOOKUP($G21,為替!$A:$AX,$L21,FALSE))+$K$3,IF(OR($L21="",$L21="-"),"",VLOOKUP($G21,為替!$A:$AX,$L21,FALSE)))</f>
        <v/>
      </c>
      <c r="N21" s="203">
        <f t="shared" si="4"/>
        <v>262800</v>
      </c>
      <c r="O21" s="204">
        <f t="shared" si="0"/>
        <v>94200</v>
      </c>
      <c r="P21" s="205">
        <f t="shared" si="5"/>
        <v>0.2638655462184874</v>
      </c>
    </row>
    <row r="22" spans="1:16">
      <c r="A22" s="161" t="s">
        <v>168</v>
      </c>
      <c r="B22" s="161">
        <v>7301</v>
      </c>
      <c r="C22" s="553">
        <v>75600</v>
      </c>
      <c r="D22" s="554">
        <v>7000</v>
      </c>
      <c r="E22" s="200" t="s">
        <v>486</v>
      </c>
      <c r="F22" s="553">
        <v>92400</v>
      </c>
      <c r="G22" s="160">
        <v>45861</v>
      </c>
      <c r="H22" s="201" t="s">
        <v>486</v>
      </c>
      <c r="I22" s="184" t="str">
        <f t="shared" si="1"/>
        <v/>
      </c>
      <c r="J22" s="202" t="str">
        <f>IF($H22="USD",IF(OR($I22="",$I22="-"),"",VLOOKUP($G22,為替!$A:$AX,$I22,FALSE))+$J$3,IF(OR($I22="",$I22="-"),"",VLOOKUP($G22,為替!$A:$AX,$I22,FALSE)))</f>
        <v/>
      </c>
      <c r="K22" s="203">
        <f t="shared" si="2"/>
        <v>92400</v>
      </c>
      <c r="L22" s="187" t="str">
        <f t="shared" si="3"/>
        <v/>
      </c>
      <c r="M22" s="202" t="str">
        <f>IF($H22="USD",IF(OR($L22="",$L22="-"),"",VLOOKUP($G22,為替!$A:$AX,$L22,FALSE))+$K$3,IF(OR($L22="",$L22="-"),"",VLOOKUP($G22,為替!$A:$AX,$L22,FALSE)))</f>
        <v/>
      </c>
      <c r="N22" s="203">
        <f t="shared" si="4"/>
        <v>82600</v>
      </c>
      <c r="O22" s="204">
        <f t="shared" si="0"/>
        <v>9800</v>
      </c>
      <c r="P22" s="205">
        <f t="shared" si="5"/>
        <v>0.10606060606060606</v>
      </c>
    </row>
    <row r="23" spans="1:16">
      <c r="A23" s="161" t="s">
        <v>228</v>
      </c>
      <c r="B23" s="161">
        <v>7302</v>
      </c>
      <c r="C23" s="553">
        <v>16500</v>
      </c>
      <c r="D23" s="554">
        <v>0</v>
      </c>
      <c r="E23" s="200" t="s">
        <v>486</v>
      </c>
      <c r="F23" s="198">
        <v>260</v>
      </c>
      <c r="G23" s="160">
        <v>45861</v>
      </c>
      <c r="H23" s="201" t="s">
        <v>25</v>
      </c>
      <c r="I23" s="184">
        <f t="shared" si="1"/>
        <v>4</v>
      </c>
      <c r="J23" s="202">
        <f>IF($H23="USD",IF(OR($I23="",$I23="-"),"",VLOOKUP($G23,為替!$A:$AX,$I23,FALSE))+$J$3,IF(OR($I23="",$I23="-"),"",VLOOKUP($G23,為替!$A:$AX,$I23,FALSE)))</f>
        <v>145.97999999999999</v>
      </c>
      <c r="K23" s="203">
        <f t="shared" si="2"/>
        <v>37954.799999999996</v>
      </c>
      <c r="L23" s="187">
        <f t="shared" si="3"/>
        <v>3</v>
      </c>
      <c r="M23" s="202">
        <f>IF($H23="USD",IF(OR($L23="",$L23="-"),"",VLOOKUP($G23,為替!$A:$AX,$L23,FALSE))+$K$3,IF(OR($L23="",$L23="-"),"",VLOOKUP($G23,為替!$A:$AX,$L23,FALSE)))</f>
        <v>146.97999999999999</v>
      </c>
      <c r="N23" s="203">
        <f t="shared" si="4"/>
        <v>16500</v>
      </c>
      <c r="O23" s="204">
        <f t="shared" si="0"/>
        <v>21454.799999999996</v>
      </c>
      <c r="P23" s="205">
        <f t="shared" si="5"/>
        <v>0.56527237661639629</v>
      </c>
    </row>
    <row r="24" spans="1:16">
      <c r="A24" s="161" t="s">
        <v>227</v>
      </c>
      <c r="B24" s="161">
        <v>7309</v>
      </c>
      <c r="C24" s="553">
        <v>220800</v>
      </c>
      <c r="D24" s="554">
        <v>25000</v>
      </c>
      <c r="E24" s="200" t="s">
        <v>167</v>
      </c>
      <c r="F24" s="553">
        <v>243000</v>
      </c>
      <c r="G24" s="160">
        <v>45861</v>
      </c>
      <c r="H24" s="201" t="s">
        <v>167</v>
      </c>
      <c r="I24" s="184" t="str">
        <f t="shared" si="1"/>
        <v/>
      </c>
      <c r="J24" s="202" t="str">
        <f>IF($H24="USD",IF(OR($I24="",$I24="-"),"",VLOOKUP($G24,為替!$A:$AX,$I24,FALSE))+$J$3,IF(OR($I24="",$I24="-"),"",VLOOKUP($G24,為替!$A:$AX,$I24,FALSE)))</f>
        <v/>
      </c>
      <c r="K24" s="203">
        <f t="shared" si="2"/>
        <v>243000</v>
      </c>
      <c r="L24" s="187" t="str">
        <f t="shared" si="3"/>
        <v/>
      </c>
      <c r="M24" s="202" t="str">
        <f>IF($H24="USD",IF(OR($L24="",$L24="-"),"",VLOOKUP($G24,為替!$A:$AX,$L24,FALSE))+$K$3,IF(OR($L24="",$L24="-"),"",VLOOKUP($G24,為替!$A:$AX,$L24,FALSE)))</f>
        <v/>
      </c>
      <c r="N24" s="203">
        <f t="shared" si="4"/>
        <v>245800</v>
      </c>
      <c r="O24" s="204">
        <f t="shared" si="0"/>
        <v>-2800</v>
      </c>
      <c r="P24" s="205">
        <f t="shared" si="5"/>
        <v>-1.1522633744855968E-2</v>
      </c>
    </row>
    <row r="25" spans="1:16">
      <c r="A25" s="161" t="s">
        <v>228</v>
      </c>
      <c r="B25" s="161">
        <v>7317</v>
      </c>
      <c r="C25" s="553">
        <v>3300</v>
      </c>
      <c r="D25" s="554">
        <v>0</v>
      </c>
      <c r="E25" s="200" t="s">
        <v>486</v>
      </c>
      <c r="F25" s="198">
        <v>52</v>
      </c>
      <c r="G25" s="160">
        <v>45863</v>
      </c>
      <c r="H25" s="201" t="s">
        <v>25</v>
      </c>
      <c r="I25" s="184">
        <f t="shared" si="1"/>
        <v>4</v>
      </c>
      <c r="J25" s="202">
        <f>IF($H25="USD",IF(OR($I25="",$I25="-"),"",VLOOKUP($G25,為替!$A:$AX,$I25,FALSE))+$J$3,IF(OR($I25="",$I25="-"),"",VLOOKUP($G25,為替!$A:$AX,$I25,FALSE)))</f>
        <v>146.91999999999999</v>
      </c>
      <c r="K25" s="203">
        <f t="shared" si="2"/>
        <v>7639.8399999999992</v>
      </c>
      <c r="L25" s="187">
        <f t="shared" si="3"/>
        <v>3</v>
      </c>
      <c r="M25" s="202">
        <f>IF($H25="USD",IF(OR($L25="",$L25="-"),"",VLOOKUP($G25,為替!$A:$AX,$L25,FALSE))+$K$3,IF(OR($L25="",$L25="-"),"",VLOOKUP($G25,為替!$A:$AX,$L25,FALSE)))</f>
        <v>147.91999999999999</v>
      </c>
      <c r="N25" s="203">
        <f t="shared" si="4"/>
        <v>3300</v>
      </c>
      <c r="O25" s="204">
        <f t="shared" si="0"/>
        <v>4339.8399999999992</v>
      </c>
      <c r="P25" s="205">
        <f t="shared" si="5"/>
        <v>0.56805378123102046</v>
      </c>
    </row>
    <row r="26" spans="1:16">
      <c r="A26" s="161" t="s">
        <v>228</v>
      </c>
      <c r="B26" s="161">
        <v>7308</v>
      </c>
      <c r="C26" s="553">
        <v>147200</v>
      </c>
      <c r="D26" s="554">
        <v>0</v>
      </c>
      <c r="E26" s="200" t="s">
        <v>167</v>
      </c>
      <c r="F26" s="553">
        <v>182000</v>
      </c>
      <c r="G26" s="160">
        <v>45863</v>
      </c>
      <c r="H26" s="201" t="s">
        <v>486</v>
      </c>
      <c r="I26" s="184" t="str">
        <f t="shared" si="1"/>
        <v/>
      </c>
      <c r="J26" s="202" t="str">
        <f>IF($H26="USD",IF(OR($I26="",$I26="-"),"",VLOOKUP($G26,為替!$A:$AX,$I26,FALSE))+$J$3,IF(OR($I26="",$I26="-"),"",VLOOKUP($G26,為替!$A:$AX,$I26,FALSE)))</f>
        <v/>
      </c>
      <c r="K26" s="203">
        <f t="shared" si="2"/>
        <v>182000</v>
      </c>
      <c r="L26" s="187" t="str">
        <f t="shared" si="3"/>
        <v/>
      </c>
      <c r="M26" s="202" t="str">
        <f>IF($H26="USD",IF(OR($L26="",$L26="-"),"",VLOOKUP($G26,為替!$A:$AX,$L26,FALSE))+$K$3,IF(OR($L26="",$L26="-"),"",VLOOKUP($G26,為替!$A:$AX,$L26,FALSE)))</f>
        <v/>
      </c>
      <c r="N26" s="203">
        <f t="shared" si="4"/>
        <v>147200</v>
      </c>
      <c r="O26" s="204">
        <f t="shared" si="0"/>
        <v>34800</v>
      </c>
      <c r="P26" s="205">
        <f t="shared" si="5"/>
        <v>0.1912087912087912</v>
      </c>
    </row>
    <row r="27" spans="1:16">
      <c r="A27" s="161" t="s">
        <v>228</v>
      </c>
      <c r="B27" s="161">
        <v>7295</v>
      </c>
      <c r="C27" s="553">
        <v>309600</v>
      </c>
      <c r="D27" s="554">
        <v>20500</v>
      </c>
      <c r="E27" s="200" t="s">
        <v>167</v>
      </c>
      <c r="F27" s="198">
        <v>3960</v>
      </c>
      <c r="G27" s="160">
        <v>45867</v>
      </c>
      <c r="H27" s="201" t="s">
        <v>166</v>
      </c>
      <c r="I27" s="184">
        <f t="shared" si="1"/>
        <v>4</v>
      </c>
      <c r="J27" s="202">
        <f>IF($H27="USD",IF(OR($I27="",$I27="-"),"",VLOOKUP($G27,為替!$A:$AX,$I27,FALSE))+$J$3,IF(OR($I27="",$I27="-"),"",VLOOKUP($G27,為替!$A:$AX,$I27,FALSE)))</f>
        <v>148.04</v>
      </c>
      <c r="K27" s="203">
        <f t="shared" si="2"/>
        <v>586238.4</v>
      </c>
      <c r="L27" s="187">
        <f t="shared" si="3"/>
        <v>3</v>
      </c>
      <c r="M27" s="202">
        <f>IF($H27="USD",IF(OR($L27="",$L27="-"),"",VLOOKUP($G27,為替!$A:$AX,$L27,FALSE))+$K$3,IF(OR($L27="",$L27="-"),"",VLOOKUP($G27,為替!$A:$AX,$L27,FALSE)))</f>
        <v>149.04</v>
      </c>
      <c r="N27" s="203">
        <f t="shared" si="4"/>
        <v>330100</v>
      </c>
      <c r="O27" s="204">
        <f t="shared" si="0"/>
        <v>256138.40000000002</v>
      </c>
      <c r="P27" s="205">
        <f t="shared" si="5"/>
        <v>0.43691849595659377</v>
      </c>
    </row>
    <row r="28" spans="1:16">
      <c r="A28" s="161" t="s">
        <v>228</v>
      </c>
      <c r="B28" s="161">
        <v>7310</v>
      </c>
      <c r="C28" s="553">
        <v>350600</v>
      </c>
      <c r="D28" s="554">
        <v>28000</v>
      </c>
      <c r="E28" s="200" t="s">
        <v>167</v>
      </c>
      <c r="F28" s="553">
        <v>479600</v>
      </c>
      <c r="G28" s="160">
        <v>45868</v>
      </c>
      <c r="H28" s="201" t="s">
        <v>486</v>
      </c>
      <c r="I28" s="184" t="str">
        <f t="shared" si="1"/>
        <v/>
      </c>
      <c r="J28" s="202" t="str">
        <f>IF($H28="USD",IF(OR($I28="",$I28="-"),"",VLOOKUP($G28,為替!$A:$AX,$I28,FALSE))+$J$3,IF(OR($I28="",$I28="-"),"",VLOOKUP($G28,為替!$A:$AX,$I28,FALSE)))</f>
        <v/>
      </c>
      <c r="K28" s="203">
        <f t="shared" si="2"/>
        <v>479600</v>
      </c>
      <c r="L28" s="187" t="str">
        <f t="shared" si="3"/>
        <v/>
      </c>
      <c r="M28" s="202" t="str">
        <f>IF($H28="USD",IF(OR($L28="",$L28="-"),"",VLOOKUP($G28,為替!$A:$AX,$L28,FALSE))+$K$3,IF(OR($L28="",$L28="-"),"",VLOOKUP($G28,為替!$A:$AX,$L28,FALSE)))</f>
        <v/>
      </c>
      <c r="N28" s="203">
        <f t="shared" si="4"/>
        <v>378600</v>
      </c>
      <c r="O28" s="204">
        <f t="shared" si="0"/>
        <v>101000</v>
      </c>
      <c r="P28" s="205">
        <f t="shared" si="5"/>
        <v>0.21059216013344453</v>
      </c>
    </row>
    <row r="29" spans="1:16">
      <c r="A29" s="161" t="s">
        <v>228</v>
      </c>
      <c r="B29" s="161">
        <v>7316</v>
      </c>
      <c r="C29" s="553">
        <v>135200</v>
      </c>
      <c r="D29" s="554">
        <v>40000</v>
      </c>
      <c r="E29" s="200" t="s">
        <v>167</v>
      </c>
      <c r="F29" s="198">
        <v>2280</v>
      </c>
      <c r="G29" s="160">
        <v>45868</v>
      </c>
      <c r="H29" s="201" t="s">
        <v>166</v>
      </c>
      <c r="I29" s="184">
        <f t="shared" si="1"/>
        <v>4</v>
      </c>
      <c r="J29" s="202">
        <f>IF($H29="USD",IF(OR($I29="",$I29="-"),"",VLOOKUP($G29,為替!$A:$AX,$I29,FALSE))+$J$3,IF(OR($I29="",$I29="-"),"",VLOOKUP($G29,為替!$A:$AX,$I29,FALSE)))</f>
        <v>147.75</v>
      </c>
      <c r="K29" s="203">
        <f t="shared" si="2"/>
        <v>336870</v>
      </c>
      <c r="L29" s="187">
        <f t="shared" si="3"/>
        <v>3</v>
      </c>
      <c r="M29" s="202">
        <f>IF($H29="USD",IF(OR($L29="",$L29="-"),"",VLOOKUP($G29,為替!$A:$AX,$L29,FALSE))+$K$3,IF(OR($L29="",$L29="-"),"",VLOOKUP($G29,為替!$A:$AX,$L29,FALSE)))</f>
        <v>148.75</v>
      </c>
      <c r="N29" s="203">
        <f t="shared" si="4"/>
        <v>175200</v>
      </c>
      <c r="O29" s="204">
        <f t="shared" si="0"/>
        <v>161670</v>
      </c>
      <c r="P29" s="205">
        <f t="shared" si="5"/>
        <v>0.47991806928488734</v>
      </c>
    </row>
    <row r="30" spans="1:16">
      <c r="A30" s="161" t="s">
        <v>227</v>
      </c>
      <c r="B30" s="161">
        <v>7294</v>
      </c>
      <c r="C30" s="553">
        <v>4116000</v>
      </c>
      <c r="D30" s="554">
        <v>87500</v>
      </c>
      <c r="E30" s="200" t="s">
        <v>167</v>
      </c>
      <c r="F30" s="553">
        <v>4608000</v>
      </c>
      <c r="G30" s="160">
        <v>45866</v>
      </c>
      <c r="H30" s="201" t="s">
        <v>167</v>
      </c>
      <c r="I30" s="184" t="str">
        <f t="shared" si="1"/>
        <v/>
      </c>
      <c r="J30" s="202" t="str">
        <f>IF($H30="USD",IF(OR($I30="",$I30="-"),"",VLOOKUP($G30,為替!$A:$AX,$I30,FALSE))+$J$3,IF(OR($I30="",$I30="-"),"",VLOOKUP($G30,為替!$A:$AX,$I30,FALSE)))</f>
        <v/>
      </c>
      <c r="K30" s="203">
        <f t="shared" si="2"/>
        <v>4608000</v>
      </c>
      <c r="L30" s="187" t="str">
        <f t="shared" si="3"/>
        <v/>
      </c>
      <c r="M30" s="202" t="str">
        <f>IF($H30="USD",IF(OR($L30="",$L30="-"),"",VLOOKUP($G30,為替!$A:$AX,$L30,FALSE))+$K$3,IF(OR($L30="",$L30="-"),"",VLOOKUP($G30,為替!$A:$AX,$L30,FALSE)))</f>
        <v/>
      </c>
      <c r="N30" s="203">
        <f t="shared" si="4"/>
        <v>4203500</v>
      </c>
      <c r="O30" s="204">
        <f t="shared" si="0"/>
        <v>404500</v>
      </c>
      <c r="P30" s="205">
        <f t="shared" si="5"/>
        <v>8.7782118055555552E-2</v>
      </c>
    </row>
    <row r="31" spans="1:16">
      <c r="A31" s="161" t="s">
        <v>228</v>
      </c>
      <c r="B31" s="161">
        <v>7332</v>
      </c>
      <c r="C31" s="553">
        <v>109400</v>
      </c>
      <c r="D31" s="554">
        <v>18000</v>
      </c>
      <c r="E31" s="200" t="s">
        <v>486</v>
      </c>
      <c r="F31" s="198">
        <v>1697</v>
      </c>
      <c r="G31" s="160">
        <v>45870</v>
      </c>
      <c r="H31" s="201" t="s">
        <v>25</v>
      </c>
      <c r="I31" s="184">
        <f t="shared" si="1"/>
        <v>4</v>
      </c>
      <c r="J31" s="202">
        <f>IF($H31="USD",IF(OR($I31="",$I31="-"),"",VLOOKUP($G31,為替!$A:$AX,$I31,FALSE))+$J$3,IF(OR($I31="",$I31="-"),"",VLOOKUP($G31,為替!$A:$AX,$I31,FALSE)))</f>
        <v>150.29</v>
      </c>
      <c r="K31" s="203">
        <f t="shared" si="2"/>
        <v>255042.12999999998</v>
      </c>
      <c r="L31" s="187">
        <f t="shared" si="3"/>
        <v>3</v>
      </c>
      <c r="M31" s="202">
        <f>IF($H31="USD",IF(OR($L31="",$L31="-"),"",VLOOKUP($G31,為替!$A:$AX,$L31,FALSE))+$K$3,IF(OR($L31="",$L31="-"),"",VLOOKUP($G31,為替!$A:$AX,$L31,FALSE)))</f>
        <v>151.29</v>
      </c>
      <c r="N31" s="203">
        <f t="shared" si="4"/>
        <v>127400</v>
      </c>
      <c r="O31" s="204">
        <f t="shared" si="0"/>
        <v>127642.12999999998</v>
      </c>
      <c r="P31" s="205">
        <f t="shared" si="5"/>
        <v>0.5004746862802627</v>
      </c>
    </row>
    <row r="32" spans="1:16">
      <c r="A32" s="161" t="s">
        <v>168</v>
      </c>
      <c r="B32" s="161">
        <v>7350</v>
      </c>
      <c r="C32" s="553">
        <v>126000</v>
      </c>
      <c r="D32" s="554">
        <v>13900</v>
      </c>
      <c r="E32" s="200" t="s">
        <v>167</v>
      </c>
      <c r="F32" s="198">
        <v>166400</v>
      </c>
      <c r="G32" s="160">
        <v>45873</v>
      </c>
      <c r="H32" s="201" t="s">
        <v>167</v>
      </c>
      <c r="I32" s="184" t="str">
        <f t="shared" si="1"/>
        <v/>
      </c>
      <c r="J32" s="202" t="str">
        <f>IF($H32="USD",IF(OR($I32="",$I32="-"),"",VLOOKUP($G32,為替!$A:$AX,$I32,FALSE))+$J$3,IF(OR($I32="",$I32="-"),"",VLOOKUP($G32,為替!$A:$AX,$I32,FALSE)))</f>
        <v/>
      </c>
      <c r="K32" s="203">
        <f t="shared" si="2"/>
        <v>166400</v>
      </c>
      <c r="L32" s="187" t="str">
        <f t="shared" si="3"/>
        <v/>
      </c>
      <c r="M32" s="202" t="str">
        <f>IF($H32="USD",IF(OR($L32="",$L32="-"),"",VLOOKUP($G32,為替!$A:$AX,$L32,FALSE))+$K$3,IF(OR($L32="",$L32="-"),"",VLOOKUP($G32,為替!$A:$AX,$L32,FALSE)))</f>
        <v/>
      </c>
      <c r="N32" s="203">
        <f t="shared" si="4"/>
        <v>139900</v>
      </c>
      <c r="O32" s="204">
        <f t="shared" si="0"/>
        <v>26500</v>
      </c>
      <c r="P32" s="205">
        <f t="shared" si="5"/>
        <v>0.15925480769230768</v>
      </c>
    </row>
    <row r="33" spans="1:16">
      <c r="A33" s="161" t="s">
        <v>168</v>
      </c>
      <c r="B33" s="161">
        <v>7360</v>
      </c>
      <c r="C33" s="553">
        <v>61600</v>
      </c>
      <c r="D33" s="554">
        <v>7000</v>
      </c>
      <c r="E33" s="200" t="s">
        <v>167</v>
      </c>
      <c r="F33" s="198">
        <v>83200</v>
      </c>
      <c r="G33" s="160">
        <v>45875</v>
      </c>
      <c r="H33" s="201" t="s">
        <v>167</v>
      </c>
      <c r="I33" s="184" t="str">
        <f t="shared" si="1"/>
        <v/>
      </c>
      <c r="J33" s="202" t="str">
        <f>IF($H33="USD",IF(OR($I33="",$I33="-"),"",VLOOKUP($G33,為替!$A:$AX,$I33,FALSE))+$J$3,IF(OR($I33="",$I33="-"),"",VLOOKUP($G33,為替!$A:$AX,$I33,FALSE)))</f>
        <v/>
      </c>
      <c r="K33" s="203">
        <f t="shared" si="2"/>
        <v>83200</v>
      </c>
      <c r="L33" s="187" t="str">
        <f t="shared" si="3"/>
        <v/>
      </c>
      <c r="M33" s="202" t="str">
        <f>IF($H33="USD",IF(OR($L33="",$L33="-"),"",VLOOKUP($G33,為替!$A:$AX,$L33,FALSE))+$K$3,IF(OR($L33="",$L33="-"),"",VLOOKUP($G33,為替!$A:$AX,$L33,FALSE)))</f>
        <v/>
      </c>
      <c r="N33" s="203">
        <f t="shared" si="4"/>
        <v>68600</v>
      </c>
      <c r="O33" s="204">
        <f t="shared" si="0"/>
        <v>14600</v>
      </c>
      <c r="P33" s="205">
        <f t="shared" si="5"/>
        <v>0.17548076923076922</v>
      </c>
    </row>
    <row r="34" spans="1:16">
      <c r="A34" s="161" t="s">
        <v>228</v>
      </c>
      <c r="B34" s="161">
        <v>7344</v>
      </c>
      <c r="C34" s="553">
        <v>39600</v>
      </c>
      <c r="D34" s="554">
        <v>0</v>
      </c>
      <c r="E34" s="200" t="s">
        <v>167</v>
      </c>
      <c r="F34" s="198">
        <v>624</v>
      </c>
      <c r="G34" s="160">
        <v>45875</v>
      </c>
      <c r="H34" s="201" t="s">
        <v>166</v>
      </c>
      <c r="I34" s="184">
        <f t="shared" si="1"/>
        <v>4</v>
      </c>
      <c r="J34" s="202">
        <f>IF($H34="USD",IF(OR($I34="",$I34="-"),"",VLOOKUP($G34,為替!$A:$AX,$I34,FALSE))+$J$3,IF(OR($I34="",$I34="-"),"",VLOOKUP($G34,為替!$A:$AX,$I34,FALSE)))</f>
        <v>147.13</v>
      </c>
      <c r="K34" s="203">
        <f t="shared" si="2"/>
        <v>91809.12</v>
      </c>
      <c r="L34" s="187">
        <f t="shared" si="3"/>
        <v>3</v>
      </c>
      <c r="M34" s="202">
        <f>IF($H34="USD",IF(OR($L34="",$L34="-"),"",VLOOKUP($G34,為替!$A:$AX,$L34,FALSE))+$K$3,IF(OR($L34="",$L34="-"),"",VLOOKUP($G34,為替!$A:$AX,$L34,FALSE)))</f>
        <v>148.13</v>
      </c>
      <c r="N34" s="203">
        <f t="shared" si="4"/>
        <v>39600</v>
      </c>
      <c r="O34" s="204">
        <f t="shared" si="0"/>
        <v>52209.119999999995</v>
      </c>
      <c r="P34" s="205">
        <f t="shared" si="5"/>
        <v>0.56867030203535329</v>
      </c>
    </row>
    <row r="35" spans="1:16">
      <c r="A35" s="161" t="s">
        <v>228</v>
      </c>
      <c r="B35" s="161">
        <v>7299</v>
      </c>
      <c r="C35" s="641">
        <v>2148000</v>
      </c>
      <c r="D35" s="554">
        <v>45000</v>
      </c>
      <c r="E35" s="200" t="s">
        <v>167</v>
      </c>
      <c r="F35" s="198">
        <v>2820000</v>
      </c>
      <c r="G35" s="160">
        <v>45873</v>
      </c>
      <c r="H35" s="201" t="s">
        <v>167</v>
      </c>
      <c r="I35" s="184" t="str">
        <f t="shared" si="1"/>
        <v/>
      </c>
      <c r="J35" s="202" t="str">
        <f>IF($H35="USD",IF(OR($I35="",$I35="-"),"",VLOOKUP($G35,為替!$A:$AX,$I35,FALSE))+$J$3,IF(OR($I35="",$I35="-"),"",VLOOKUP($G35,為替!$A:$AX,$I35,FALSE)))</f>
        <v/>
      </c>
      <c r="K35" s="203">
        <f t="shared" si="2"/>
        <v>2820000</v>
      </c>
      <c r="L35" s="187" t="str">
        <f t="shared" si="3"/>
        <v/>
      </c>
      <c r="M35" s="202" t="str">
        <f>IF($H35="USD",IF(OR($L35="",$L35="-"),"",VLOOKUP($G35,為替!$A:$AX,$L35,FALSE))+$K$3,IF(OR($L35="",$L35="-"),"",VLOOKUP($G35,為替!$A:$AX,$L35,FALSE)))</f>
        <v/>
      </c>
      <c r="N35" s="203">
        <f t="shared" si="4"/>
        <v>2193000</v>
      </c>
      <c r="O35" s="204">
        <f t="shared" si="0"/>
        <v>627000</v>
      </c>
      <c r="P35" s="205">
        <f t="shared" si="5"/>
        <v>0.22234042553191488</v>
      </c>
    </row>
    <row r="36" spans="1:16">
      <c r="A36" s="161" t="s">
        <v>228</v>
      </c>
      <c r="B36" s="161">
        <v>7319</v>
      </c>
      <c r="C36" s="553">
        <v>430900</v>
      </c>
      <c r="D36" s="554">
        <v>11100</v>
      </c>
      <c r="E36" s="200" t="s">
        <v>167</v>
      </c>
      <c r="F36" s="198">
        <v>553600</v>
      </c>
      <c r="G36" s="160">
        <v>45872</v>
      </c>
      <c r="H36" s="201" t="s">
        <v>167</v>
      </c>
      <c r="I36" s="184" t="str">
        <f t="shared" si="1"/>
        <v/>
      </c>
      <c r="J36" s="202" t="str">
        <f>IF($H36="USD",IF(OR($I36="",$I36="-"),"",VLOOKUP($G36,為替!$A:$AX,$I36,FALSE))+$J$3,IF(OR($I36="",$I36="-"),"",VLOOKUP($G36,為替!$A:$AX,$I36,FALSE)))</f>
        <v/>
      </c>
      <c r="K36" s="203">
        <f t="shared" si="2"/>
        <v>553600</v>
      </c>
      <c r="L36" s="187" t="str">
        <f t="shared" si="3"/>
        <v/>
      </c>
      <c r="M36" s="202" t="str">
        <f>IF($H36="USD",IF(OR($L36="",$L36="-"),"",VLOOKUP($G36,為替!$A:$AX,$L36,FALSE))+$K$3,IF(OR($L36="",$L36="-"),"",VLOOKUP($G36,為替!$A:$AX,$L36,FALSE)))</f>
        <v/>
      </c>
      <c r="N36" s="203">
        <f t="shared" si="4"/>
        <v>442000</v>
      </c>
      <c r="O36" s="204">
        <f t="shared" si="0"/>
        <v>111600</v>
      </c>
      <c r="P36" s="205">
        <f t="shared" si="5"/>
        <v>0.20158959537572255</v>
      </c>
    </row>
    <row r="37" spans="1:16">
      <c r="A37" s="161" t="s">
        <v>228</v>
      </c>
      <c r="B37" s="161">
        <v>7273</v>
      </c>
      <c r="C37" s="553">
        <v>29700</v>
      </c>
      <c r="D37" s="554">
        <v>29700</v>
      </c>
      <c r="E37" s="200" t="s">
        <v>167</v>
      </c>
      <c r="F37" s="198">
        <v>673</v>
      </c>
      <c r="G37" s="160">
        <v>45846</v>
      </c>
      <c r="H37" s="201" t="s">
        <v>166</v>
      </c>
      <c r="I37" s="184">
        <f t="shared" si="1"/>
        <v>4</v>
      </c>
      <c r="J37" s="202">
        <f>IF($H37="USD",IF(OR($I37="",$I37="-"),"",VLOOKUP($G37,為替!$A:$AX,$I37,FALSE))+$J$3,IF(OR($I37="",$I37="-"),"",VLOOKUP($G37,為替!$A:$AX,$I37,FALSE)))</f>
        <v>145.59</v>
      </c>
      <c r="K37" s="203">
        <f t="shared" si="2"/>
        <v>97982.07</v>
      </c>
      <c r="L37" s="187">
        <f t="shared" si="3"/>
        <v>3</v>
      </c>
      <c r="M37" s="202">
        <f>IF($H37="USD",IF(OR($L37="",$L37="-"),"",VLOOKUP($G37,為替!$A:$AX,$L37,FALSE))+$K$3,IF(OR($L37="",$L37="-"),"",VLOOKUP($G37,為替!$A:$AX,$L37,FALSE)))</f>
        <v>146.59</v>
      </c>
      <c r="N37" s="203">
        <f t="shared" si="4"/>
        <v>59400</v>
      </c>
      <c r="O37" s="204">
        <f t="shared" si="0"/>
        <v>38582.070000000007</v>
      </c>
      <c r="P37" s="205">
        <f t="shared" si="5"/>
        <v>0.39376663505884296</v>
      </c>
    </row>
    <row r="38" spans="1:16">
      <c r="A38" s="161" t="s">
        <v>228</v>
      </c>
      <c r="B38" s="161">
        <v>7343</v>
      </c>
      <c r="C38" s="553">
        <v>19600</v>
      </c>
      <c r="D38" s="554">
        <v>5100</v>
      </c>
      <c r="E38" s="200" t="s">
        <v>167</v>
      </c>
      <c r="F38" s="198">
        <v>32240</v>
      </c>
      <c r="G38" s="160">
        <v>45877</v>
      </c>
      <c r="H38" s="201" t="s">
        <v>167</v>
      </c>
      <c r="I38" s="184" t="str">
        <f t="shared" si="1"/>
        <v/>
      </c>
      <c r="J38" s="202" t="str">
        <f>IF($H38="USD",IF(OR($I38="",$I38="-"),"",VLOOKUP($G38,為替!$A:$AX,$I38,FALSE))+$J$3,IF(OR($I38="",$I38="-"),"",VLOOKUP($G38,為替!$A:$AX,$I38,FALSE)))</f>
        <v/>
      </c>
      <c r="K38" s="203">
        <f t="shared" si="2"/>
        <v>32240</v>
      </c>
      <c r="L38" s="187" t="str">
        <f t="shared" si="3"/>
        <v/>
      </c>
      <c r="M38" s="202" t="str">
        <f>IF($H38="USD",IF(OR($L38="",$L38="-"),"",VLOOKUP($G38,為替!$A:$AX,$L38,FALSE))+$K$3,IF(OR($L38="",$L38="-"),"",VLOOKUP($G38,為替!$A:$AX,$L38,FALSE)))</f>
        <v/>
      </c>
      <c r="N38" s="203">
        <f t="shared" si="4"/>
        <v>24700</v>
      </c>
      <c r="O38" s="204">
        <f t="shared" si="0"/>
        <v>7540</v>
      </c>
      <c r="P38" s="205">
        <f t="shared" si="5"/>
        <v>0.23387096774193547</v>
      </c>
    </row>
    <row r="39" spans="1:16">
      <c r="A39" s="161" t="s">
        <v>228</v>
      </c>
      <c r="B39" s="161">
        <v>7336</v>
      </c>
      <c r="C39" s="553">
        <v>1995800</v>
      </c>
      <c r="D39" s="554">
        <v>127000</v>
      </c>
      <c r="E39" s="200" t="s">
        <v>167</v>
      </c>
      <c r="F39" s="198">
        <v>2526000</v>
      </c>
      <c r="G39" s="160">
        <v>45881</v>
      </c>
      <c r="H39" s="201" t="s">
        <v>167</v>
      </c>
      <c r="I39" s="184" t="str">
        <f t="shared" si="1"/>
        <v/>
      </c>
      <c r="J39" s="202" t="str">
        <f>IF($H39="USD",IF(OR($I39="",$I39="-"),"",VLOOKUP($G39,為替!$A:$AX,$I39,FALSE))+$J$3,IF(OR($I39="",$I39="-"),"",VLOOKUP($G39,為替!$A:$AX,$I39,FALSE)))</f>
        <v/>
      </c>
      <c r="K39" s="203">
        <f t="shared" si="2"/>
        <v>2526000</v>
      </c>
      <c r="L39" s="187" t="str">
        <f t="shared" si="3"/>
        <v/>
      </c>
      <c r="M39" s="202" t="str">
        <f>IF($H39="USD",IF(OR($L39="",$L39="-"),"",VLOOKUP($G39,為替!$A:$AX,$L39,FALSE))+$K$3,IF(OR($L39="",$L39="-"),"",VLOOKUP($G39,為替!$A:$AX,$L39,FALSE)))</f>
        <v/>
      </c>
      <c r="N39" s="203">
        <f t="shared" si="4"/>
        <v>2122800</v>
      </c>
      <c r="O39" s="204">
        <f t="shared" si="0"/>
        <v>403200</v>
      </c>
      <c r="P39" s="205">
        <f t="shared" si="5"/>
        <v>0.15961995249406175</v>
      </c>
    </row>
    <row r="40" spans="1:16">
      <c r="A40" s="161" t="s">
        <v>228</v>
      </c>
      <c r="B40" s="161">
        <v>7362</v>
      </c>
      <c r="C40" s="553">
        <v>89000</v>
      </c>
      <c r="D40" s="554">
        <v>0</v>
      </c>
      <c r="E40" s="200" t="s">
        <v>167</v>
      </c>
      <c r="F40" s="198">
        <v>920</v>
      </c>
      <c r="G40" s="160">
        <v>45887</v>
      </c>
      <c r="H40" s="201" t="s">
        <v>166</v>
      </c>
      <c r="I40" s="184">
        <f t="shared" si="1"/>
        <v>4</v>
      </c>
      <c r="J40" s="202">
        <f>IF($H40="USD",IF(OR($I40="",$I40="-"),"",VLOOKUP($G40,為替!$A:$AX,$I40,FALSE))+$J$3,IF(OR($I40="",$I40="-"),"",VLOOKUP($G40,為替!$A:$AX,$I40,FALSE)))</f>
        <v>147</v>
      </c>
      <c r="K40" s="203">
        <f t="shared" si="2"/>
        <v>135240</v>
      </c>
      <c r="L40" s="187">
        <f t="shared" si="3"/>
        <v>3</v>
      </c>
      <c r="M40" s="202">
        <f>IF($H40="USD",IF(OR($L40="",$L40="-"),"",VLOOKUP($G40,為替!$A:$AX,$L40,FALSE))+$K$3,IF(OR($L40="",$L40="-"),"",VLOOKUP($G40,為替!$A:$AX,$L40,FALSE)))</f>
        <v>148</v>
      </c>
      <c r="N40" s="203">
        <f t="shared" si="4"/>
        <v>89000</v>
      </c>
      <c r="O40" s="204">
        <f t="shared" si="0"/>
        <v>46240</v>
      </c>
      <c r="P40" s="205">
        <f t="shared" si="5"/>
        <v>0.341910677314404</v>
      </c>
    </row>
    <row r="41" spans="1:16">
      <c r="A41" s="161" t="s">
        <v>228</v>
      </c>
      <c r="B41" s="161">
        <v>7378</v>
      </c>
      <c r="C41" s="553">
        <v>9690</v>
      </c>
      <c r="D41" s="554">
        <v>24000</v>
      </c>
      <c r="E41" s="200" t="s">
        <v>167</v>
      </c>
      <c r="F41" s="198">
        <v>316</v>
      </c>
      <c r="G41" s="160">
        <v>45889</v>
      </c>
      <c r="H41" s="201" t="s">
        <v>166</v>
      </c>
      <c r="I41" s="184">
        <f t="shared" si="1"/>
        <v>4</v>
      </c>
      <c r="J41" s="202">
        <f>IF($H41="USD",IF(OR($I41="",$I41="-"),"",VLOOKUP($G41,為替!$A:$AX,$I41,FALSE))+$J$3,IF(OR($I41="",$I41="-"),"",VLOOKUP($G41,為替!$A:$AX,$I41,FALSE)))</f>
        <v>147.22999999999999</v>
      </c>
      <c r="K41" s="203">
        <f t="shared" si="2"/>
        <v>46524.68</v>
      </c>
      <c r="L41" s="187">
        <f t="shared" si="3"/>
        <v>3</v>
      </c>
      <c r="M41" s="202">
        <f>IF($H41="USD",IF(OR($L41="",$L41="-"),"",VLOOKUP($G41,為替!$A:$AX,$L41,FALSE))+$K$3,IF(OR($L41="",$L41="-"),"",VLOOKUP($G41,為替!$A:$AX,$L41,FALSE)))</f>
        <v>148.22999999999999</v>
      </c>
      <c r="N41" s="203">
        <f t="shared" si="4"/>
        <v>33690</v>
      </c>
      <c r="O41" s="204">
        <f t="shared" si="0"/>
        <v>12834.68</v>
      </c>
      <c r="P41" s="205">
        <f t="shared" si="5"/>
        <v>0.2758682058640704</v>
      </c>
    </row>
    <row r="42" spans="1:16">
      <c r="A42" s="161" t="s">
        <v>228</v>
      </c>
      <c r="B42" s="161">
        <v>7404</v>
      </c>
      <c r="C42" s="198">
        <v>151200</v>
      </c>
      <c r="D42" s="199">
        <v>39000</v>
      </c>
      <c r="E42" s="200" t="s">
        <v>167</v>
      </c>
      <c r="F42" s="198">
        <v>190000</v>
      </c>
      <c r="G42" s="160">
        <v>45896</v>
      </c>
      <c r="H42" s="201" t="s">
        <v>167</v>
      </c>
      <c r="I42" s="184" t="str">
        <f t="shared" si="1"/>
        <v/>
      </c>
      <c r="J42" s="202" t="str">
        <f>IF($H42="USD",IF(OR($I42="",$I42="-"),"",VLOOKUP($G42,為替!$A:$AX,$I42,FALSE))+$J$3,IF(OR($I42="",$I42="-"),"",VLOOKUP($G42,為替!$A:$AX,$I42,FALSE)))</f>
        <v/>
      </c>
      <c r="K42" s="203">
        <f t="shared" si="2"/>
        <v>190000</v>
      </c>
      <c r="L42" s="187" t="str">
        <f t="shared" si="3"/>
        <v/>
      </c>
      <c r="M42" s="202" t="str">
        <f>IF($H42="USD",IF(OR($L42="",$L42="-"),"",VLOOKUP($G42,為替!$A:$AX,$L42,FALSE))+$K$3,IF(OR($L42="",$L42="-"),"",VLOOKUP($G42,為替!$A:$AX,$L42,FALSE)))</f>
        <v/>
      </c>
      <c r="N42" s="203">
        <f t="shared" si="4"/>
        <v>190200</v>
      </c>
      <c r="O42" s="204">
        <f t="shared" si="0"/>
        <v>-200</v>
      </c>
      <c r="P42" s="205">
        <f t="shared" si="5"/>
        <v>-1.0526315789473684E-3</v>
      </c>
    </row>
    <row r="43" spans="1:16">
      <c r="A43" s="161" t="s">
        <v>228</v>
      </c>
      <c r="B43" s="161">
        <v>7384</v>
      </c>
      <c r="C43" s="198">
        <v>34450</v>
      </c>
      <c r="D43" s="199">
        <v>6300</v>
      </c>
      <c r="E43" s="200" t="s">
        <v>167</v>
      </c>
      <c r="F43" s="198">
        <v>53020</v>
      </c>
      <c r="G43" s="160">
        <v>45898</v>
      </c>
      <c r="H43" s="201" t="s">
        <v>167</v>
      </c>
      <c r="I43" s="184" t="str">
        <f t="shared" si="1"/>
        <v/>
      </c>
      <c r="J43" s="202" t="str">
        <f>IF($H43="USD",IF(OR($I43="",$I43="-"),"",VLOOKUP($G43,為替!$A:$AX,$I43,FALSE))+$J$3,IF(OR($I43="",$I43="-"),"",VLOOKUP($G43,為替!$A:$AX,$I43,FALSE)))</f>
        <v/>
      </c>
      <c r="K43" s="203">
        <f t="shared" si="2"/>
        <v>53020</v>
      </c>
      <c r="L43" s="187" t="str">
        <f t="shared" si="3"/>
        <v/>
      </c>
      <c r="M43" s="202" t="str">
        <f>IF($H43="USD",IF(OR($L43="",$L43="-"),"",VLOOKUP($G43,為替!$A:$AX,$L43,FALSE))+$K$3,IF(OR($L43="",$L43="-"),"",VLOOKUP($G43,為替!$A:$AX,$L43,FALSE)))</f>
        <v/>
      </c>
      <c r="N43" s="203">
        <f t="shared" si="4"/>
        <v>40750</v>
      </c>
      <c r="O43" s="204">
        <f t="shared" si="0"/>
        <v>12270</v>
      </c>
      <c r="P43" s="205">
        <f t="shared" si="5"/>
        <v>0.23142210486608827</v>
      </c>
    </row>
    <row r="44" spans="1:16">
      <c r="A44" s="161" t="s">
        <v>228</v>
      </c>
      <c r="B44" s="161">
        <v>7405</v>
      </c>
      <c r="C44" s="198">
        <v>68200</v>
      </c>
      <c r="D44" s="199">
        <v>9900</v>
      </c>
      <c r="E44" s="200" t="s">
        <v>167</v>
      </c>
      <c r="F44" s="198">
        <v>1160</v>
      </c>
      <c r="G44" s="160">
        <v>45898</v>
      </c>
      <c r="H44" s="201" t="s">
        <v>166</v>
      </c>
      <c r="I44" s="184">
        <f t="shared" si="1"/>
        <v>4</v>
      </c>
      <c r="J44" s="202">
        <f>IF($H44="USD",IF(OR($I44="",$I44="-"),"",VLOOKUP($G44,為替!$A:$AX,$I44,FALSE))+$J$3,IF(OR($I44="",$I44="-"),"",VLOOKUP($G44,為替!$A:$AX,$I44,FALSE)))</f>
        <v>146.41999999999999</v>
      </c>
      <c r="K44" s="203">
        <f t="shared" si="2"/>
        <v>169847.19999999998</v>
      </c>
      <c r="L44" s="187">
        <f t="shared" si="3"/>
        <v>3</v>
      </c>
      <c r="M44" s="202">
        <f>IF($H44="USD",IF(OR($L44="",$L44="-"),"",VLOOKUP($G44,為替!$A:$AX,$L44,FALSE))+$K$3,IF(OR($L44="",$L44="-"),"",VLOOKUP($G44,為替!$A:$AX,$L44,FALSE)))</f>
        <v>147.41999999999999</v>
      </c>
      <c r="N44" s="203">
        <f t="shared" si="4"/>
        <v>78100</v>
      </c>
      <c r="O44" s="204">
        <f t="shared" si="0"/>
        <v>91747.199999999983</v>
      </c>
      <c r="P44" s="205">
        <f t="shared" si="5"/>
        <v>0.54017493370511849</v>
      </c>
    </row>
    <row r="45" spans="1:16">
      <c r="A45" s="161" t="s">
        <v>228</v>
      </c>
      <c r="B45" s="161">
        <v>7381</v>
      </c>
      <c r="C45" s="198">
        <v>1605000</v>
      </c>
      <c r="D45" s="199">
        <v>29500</v>
      </c>
      <c r="E45" s="200" t="s">
        <v>167</v>
      </c>
      <c r="F45" s="198">
        <v>2075000</v>
      </c>
      <c r="G45" s="160">
        <v>45903</v>
      </c>
      <c r="H45" s="201" t="s">
        <v>167</v>
      </c>
      <c r="I45" s="184" t="str">
        <f t="shared" si="1"/>
        <v/>
      </c>
      <c r="J45" s="202" t="str">
        <f>IF($H45="USD",IF(OR($I45="",$I45="-"),"",VLOOKUP($G45,為替!$A:$AX,$I45,FALSE))+$J$3,IF(OR($I45="",$I45="-"),"",VLOOKUP($G45,為替!$A:$AX,$I45,FALSE)))</f>
        <v/>
      </c>
      <c r="K45" s="203">
        <f t="shared" si="2"/>
        <v>2075000</v>
      </c>
      <c r="L45" s="187" t="str">
        <f t="shared" si="3"/>
        <v/>
      </c>
      <c r="M45" s="202" t="str">
        <f>IF($H45="USD",IF(OR($L45="",$L45="-"),"",VLOOKUP($G45,為替!$A:$AX,$L45,FALSE))+$K$3,IF(OR($L45="",$L45="-"),"",VLOOKUP($G45,為替!$A:$AX,$L45,FALSE)))</f>
        <v/>
      </c>
      <c r="N45" s="203">
        <f t="shared" si="4"/>
        <v>1634500</v>
      </c>
      <c r="O45" s="204">
        <f t="shared" si="0"/>
        <v>440500</v>
      </c>
      <c r="P45" s="205">
        <f t="shared" si="5"/>
        <v>0.21228915662650602</v>
      </c>
    </row>
    <row r="46" spans="1:16">
      <c r="A46" s="161" t="s">
        <v>227</v>
      </c>
      <c r="B46" s="161">
        <v>7400</v>
      </c>
      <c r="C46" s="198">
        <v>2992000</v>
      </c>
      <c r="D46" s="199">
        <v>68200</v>
      </c>
      <c r="E46" s="200" t="s">
        <v>167</v>
      </c>
      <c r="F46" s="198">
        <v>3348000</v>
      </c>
      <c r="G46" s="160">
        <v>45901</v>
      </c>
      <c r="H46" s="201" t="s">
        <v>167</v>
      </c>
      <c r="I46" s="184" t="str">
        <f t="shared" si="1"/>
        <v/>
      </c>
      <c r="J46" s="202" t="str">
        <f>IF($H46="USD",IF(OR($I46="",$I46="-"),"",VLOOKUP($G46,為替!$A:$AX,$I46,FALSE))+$J$3,IF(OR($I46="",$I46="-"),"",VLOOKUP($G46,為替!$A:$AX,$I46,FALSE)))</f>
        <v/>
      </c>
      <c r="K46" s="203">
        <f t="shared" si="2"/>
        <v>3348000</v>
      </c>
      <c r="L46" s="187" t="str">
        <f t="shared" si="3"/>
        <v/>
      </c>
      <c r="M46" s="202" t="str">
        <f>IF($H46="USD",IF(OR($L46="",$L46="-"),"",VLOOKUP($G46,為替!$A:$AX,$L46,FALSE))+$K$3,IF(OR($L46="",$L46="-"),"",VLOOKUP($G46,為替!$A:$AX,$L46,FALSE)))</f>
        <v/>
      </c>
      <c r="N46" s="203">
        <f t="shared" si="4"/>
        <v>3060200</v>
      </c>
      <c r="O46" s="204">
        <f t="shared" si="0"/>
        <v>287800</v>
      </c>
      <c r="P46" s="205">
        <f t="shared" si="5"/>
        <v>8.5961768219832729E-2</v>
      </c>
    </row>
    <row r="47" spans="1:16">
      <c r="A47" s="161" t="s">
        <v>168</v>
      </c>
      <c r="B47" s="161">
        <v>7409</v>
      </c>
      <c r="C47" s="198">
        <v>6983200</v>
      </c>
      <c r="D47" s="199">
        <v>101000</v>
      </c>
      <c r="E47" s="200" t="s">
        <v>167</v>
      </c>
      <c r="F47" s="198">
        <v>7918400</v>
      </c>
      <c r="G47" s="160">
        <v>45905</v>
      </c>
      <c r="H47" s="201" t="s">
        <v>167</v>
      </c>
      <c r="I47" s="184" t="str">
        <f t="shared" si="1"/>
        <v/>
      </c>
      <c r="J47" s="202" t="str">
        <f>IF($H47="USD",IF(OR($I47="",$I47="-"),"",VLOOKUP($G47,為替!$A:$AX,$I47,FALSE))+$J$3,IF(OR($I47="",$I47="-"),"",VLOOKUP($G47,為替!$A:$AX,$I47,FALSE)))</f>
        <v/>
      </c>
      <c r="K47" s="203">
        <f t="shared" si="2"/>
        <v>7918400</v>
      </c>
      <c r="L47" s="187" t="str">
        <f t="shared" si="3"/>
        <v/>
      </c>
      <c r="M47" s="202" t="str">
        <f>IF($H47="USD",IF(OR($L47="",$L47="-"),"",VLOOKUP($G47,為替!$A:$AX,$L47,FALSE))+$K$3,IF(OR($L47="",$L47="-"),"",VLOOKUP($G47,為替!$A:$AX,$L47,FALSE)))</f>
        <v/>
      </c>
      <c r="N47" s="203">
        <f t="shared" si="4"/>
        <v>7084200</v>
      </c>
      <c r="O47" s="204">
        <f t="shared" si="0"/>
        <v>834200</v>
      </c>
      <c r="P47" s="205">
        <f t="shared" si="5"/>
        <v>0.10534956556880178</v>
      </c>
    </row>
    <row r="48" spans="1:16">
      <c r="A48" s="161" t="s">
        <v>228</v>
      </c>
      <c r="B48" s="161">
        <v>7408</v>
      </c>
      <c r="C48" s="198">
        <v>262800</v>
      </c>
      <c r="D48" s="199">
        <v>0</v>
      </c>
      <c r="E48" s="200" t="s">
        <v>167</v>
      </c>
      <c r="F48" s="198">
        <v>357000</v>
      </c>
      <c r="G48" s="160">
        <v>45905</v>
      </c>
      <c r="H48" s="201" t="s">
        <v>167</v>
      </c>
      <c r="I48" s="184" t="str">
        <f t="shared" si="1"/>
        <v/>
      </c>
      <c r="J48" s="202" t="str">
        <f>IF($H48="USD",IF(OR($I48="",$I48="-"),"",VLOOKUP($G48,為替!$A:$AX,$I48,FALSE))+$J$3,IF(OR($I48="",$I48="-"),"",VLOOKUP($G48,為替!$A:$AX,$I48,FALSE)))</f>
        <v/>
      </c>
      <c r="K48" s="203">
        <f t="shared" si="2"/>
        <v>357000</v>
      </c>
      <c r="L48" s="187" t="str">
        <f t="shared" si="3"/>
        <v/>
      </c>
      <c r="M48" s="202" t="str">
        <f>IF($H48="USD",IF(OR($L48="",$L48="-"),"",VLOOKUP($G48,為替!$A:$AX,$L48,FALSE))+$K$3,IF(OR($L48="",$L48="-"),"",VLOOKUP($G48,為替!$A:$AX,$L48,FALSE)))</f>
        <v/>
      </c>
      <c r="N48" s="203">
        <f t="shared" si="4"/>
        <v>262800</v>
      </c>
      <c r="O48" s="204">
        <f t="shared" si="0"/>
        <v>94200</v>
      </c>
      <c r="P48" s="205">
        <f t="shared" si="5"/>
        <v>0.2638655462184874</v>
      </c>
    </row>
    <row r="49" spans="1:16">
      <c r="A49" s="161" t="s">
        <v>228</v>
      </c>
      <c r="B49" s="161">
        <v>7380</v>
      </c>
      <c r="C49" s="553">
        <v>18900</v>
      </c>
      <c r="D49" s="554">
        <v>0</v>
      </c>
      <c r="E49" s="200" t="s">
        <v>486</v>
      </c>
      <c r="F49" s="198">
        <v>23750</v>
      </c>
      <c r="G49" s="160">
        <v>45912</v>
      </c>
      <c r="H49" s="201" t="s">
        <v>486</v>
      </c>
      <c r="I49" s="184" t="str">
        <f t="shared" si="1"/>
        <v/>
      </c>
      <c r="J49" s="202" t="str">
        <f>IF($H49="USD",IF(OR($I49="",$I49="-"),"",VLOOKUP($G49,為替!$A:$AX,$I49,FALSE))+$J$3,IF(OR($I49="",$I49="-"),"",VLOOKUP($G49,為替!$A:$AX,$I49,FALSE)))</f>
        <v/>
      </c>
      <c r="K49" s="203">
        <f t="shared" si="2"/>
        <v>23750</v>
      </c>
      <c r="L49" s="187" t="str">
        <f t="shared" si="3"/>
        <v/>
      </c>
      <c r="M49" s="202" t="str">
        <f>IF($H49="USD",IF(OR($L49="",$L49="-"),"",VLOOKUP($G49,為替!$A:$AX,$L49,FALSE))+$K$3,IF(OR($L49="",$L49="-"),"",VLOOKUP($G49,為替!$A:$AX,$L49,FALSE)))</f>
        <v/>
      </c>
      <c r="N49" s="203">
        <f t="shared" si="4"/>
        <v>18900</v>
      </c>
      <c r="O49" s="204">
        <f t="shared" si="0"/>
        <v>4850</v>
      </c>
      <c r="P49" s="205">
        <f t="shared" si="5"/>
        <v>0.20421052631578948</v>
      </c>
    </row>
    <row r="50" spans="1:16">
      <c r="A50" s="161" t="s">
        <v>228</v>
      </c>
      <c r="B50" s="161">
        <v>7456</v>
      </c>
      <c r="C50" s="553">
        <v>3300</v>
      </c>
      <c r="D50" s="554">
        <v>0</v>
      </c>
      <c r="E50" s="200" t="s">
        <v>167</v>
      </c>
      <c r="F50" s="198">
        <v>52</v>
      </c>
      <c r="G50" s="160">
        <v>45917</v>
      </c>
      <c r="H50" s="201" t="s">
        <v>166</v>
      </c>
      <c r="I50" s="184">
        <f t="shared" si="1"/>
        <v>4</v>
      </c>
      <c r="J50" s="202">
        <f>IF($H50="USD",IF(OR($I50="",$I50="-"),"",VLOOKUP($G50,為替!$A:$AX,$I50,FALSE))+$J$3,IF(OR($I50="",$I50="-"),"",VLOOKUP($G50,為替!$A:$AX,$I50,FALSE)))</f>
        <v>146.05000000000001</v>
      </c>
      <c r="K50" s="203">
        <f t="shared" si="2"/>
        <v>7594.6</v>
      </c>
      <c r="L50" s="187">
        <f t="shared" si="3"/>
        <v>3</v>
      </c>
      <c r="M50" s="202">
        <f>IF($H50="USD",IF(OR($L50="",$L50="-"),"",VLOOKUP($G50,為替!$A:$AX,$L50,FALSE))+$K$3,IF(OR($L50="",$L50="-"),"",VLOOKUP($G50,為替!$A:$AX,$L50,FALSE)))</f>
        <v>147.05000000000001</v>
      </c>
      <c r="N50" s="203">
        <f t="shared" si="4"/>
        <v>3300</v>
      </c>
      <c r="O50" s="204">
        <f t="shared" si="0"/>
        <v>4294.6000000000004</v>
      </c>
      <c r="P50" s="205">
        <f t="shared" si="5"/>
        <v>0.56548073631264317</v>
      </c>
    </row>
    <row r="51" spans="1:16">
      <c r="A51" s="161" t="s">
        <v>228</v>
      </c>
      <c r="B51" s="161">
        <v>7451</v>
      </c>
      <c r="C51" s="553">
        <v>105050</v>
      </c>
      <c r="D51" s="554">
        <v>15900</v>
      </c>
      <c r="E51" s="200" t="s">
        <v>486</v>
      </c>
      <c r="F51" s="198">
        <v>1630</v>
      </c>
      <c r="G51" s="160">
        <v>45919</v>
      </c>
      <c r="H51" s="201" t="s">
        <v>166</v>
      </c>
      <c r="I51" s="184">
        <f t="shared" si="1"/>
        <v>4</v>
      </c>
      <c r="J51" s="202">
        <f>IF($H51="USD",IF(OR($I51="",$I51="-"),"",VLOOKUP($G51,為替!$A:$AX,$I51,FALSE))+$J$3,IF(OR($I51="",$I51="-"),"",VLOOKUP($G51,為替!$A:$AX,$I51,FALSE)))</f>
        <v>147.55000000000001</v>
      </c>
      <c r="K51" s="203">
        <f t="shared" si="2"/>
        <v>240506.50000000003</v>
      </c>
      <c r="L51" s="187">
        <f t="shared" si="3"/>
        <v>3</v>
      </c>
      <c r="M51" s="202">
        <f>IF($H51="USD",IF(OR($L51="",$L51="-"),"",VLOOKUP($G51,為替!$A:$AX,$L51,FALSE))+$K$3,IF(OR($L51="",$L51="-"),"",VLOOKUP($G51,為替!$A:$AX,$L51,FALSE)))</f>
        <v>148.55000000000001</v>
      </c>
      <c r="N51" s="203">
        <f t="shared" si="4"/>
        <v>120950</v>
      </c>
      <c r="O51" s="204">
        <f t="shared" si="0"/>
        <v>119556.50000000003</v>
      </c>
      <c r="P51" s="205">
        <f t="shared" si="5"/>
        <v>0.49710298890050797</v>
      </c>
    </row>
    <row r="52" spans="1:16">
      <c r="A52" s="161" t="s">
        <v>228</v>
      </c>
      <c r="B52" s="161">
        <v>7464</v>
      </c>
      <c r="C52" s="553">
        <v>24700</v>
      </c>
      <c r="D52" s="554">
        <v>3100</v>
      </c>
      <c r="E52" s="200" t="s">
        <v>486</v>
      </c>
      <c r="F52" s="198">
        <v>36610</v>
      </c>
      <c r="G52" s="160">
        <v>45919</v>
      </c>
      <c r="H52" s="201" t="s">
        <v>486</v>
      </c>
      <c r="I52" s="184" t="str">
        <f t="shared" si="1"/>
        <v/>
      </c>
      <c r="J52" s="202" t="str">
        <f>IF($H52="USD",IF(OR($I52="",$I52="-"),"",VLOOKUP($G52,為替!$A:$AX,$I52,FALSE))+$J$3,IF(OR($I52="",$I52="-"),"",VLOOKUP($G52,為替!$A:$AX,$I52,FALSE)))</f>
        <v/>
      </c>
      <c r="K52" s="203">
        <f t="shared" si="2"/>
        <v>36610</v>
      </c>
      <c r="L52" s="187" t="str">
        <f t="shared" si="3"/>
        <v/>
      </c>
      <c r="M52" s="202" t="str">
        <f>IF($H52="USD",IF(OR($L52="",$L52="-"),"",VLOOKUP($G52,為替!$A:$AX,$L52,FALSE))+$K$3,IF(OR($L52="",$L52="-"),"",VLOOKUP($G52,為替!$A:$AX,$L52,FALSE)))</f>
        <v/>
      </c>
      <c r="N52" s="203">
        <f t="shared" si="4"/>
        <v>27800</v>
      </c>
      <c r="O52" s="204">
        <f t="shared" si="0"/>
        <v>8810</v>
      </c>
      <c r="P52" s="205">
        <f t="shared" si="5"/>
        <v>0.24064463261403987</v>
      </c>
    </row>
    <row r="53" spans="1:16">
      <c r="A53" s="161" t="s">
        <v>227</v>
      </c>
      <c r="B53" s="161">
        <v>7441</v>
      </c>
      <c r="C53" s="553">
        <v>2697000</v>
      </c>
      <c r="D53" s="554">
        <v>66300</v>
      </c>
      <c r="E53" s="200" t="s">
        <v>167</v>
      </c>
      <c r="F53" s="198">
        <v>3024000</v>
      </c>
      <c r="G53" s="160">
        <v>45915</v>
      </c>
      <c r="H53" s="201" t="s">
        <v>167</v>
      </c>
      <c r="I53" s="184" t="str">
        <f t="shared" si="1"/>
        <v/>
      </c>
      <c r="J53" s="202" t="str">
        <f>IF($H53="USD",IF(OR($I53="",$I53="-"),"",VLOOKUP($G53,為替!$A:$AX,$I53,FALSE))+$J$3,IF(OR($I53="",$I53="-"),"",VLOOKUP($G53,為替!$A:$AX,$I53,FALSE)))</f>
        <v/>
      </c>
      <c r="K53" s="203">
        <f t="shared" si="2"/>
        <v>3024000</v>
      </c>
      <c r="L53" s="187" t="str">
        <f t="shared" si="3"/>
        <v/>
      </c>
      <c r="M53" s="202" t="str">
        <f>IF($H53="USD",IF(OR($L53="",$L53="-"),"",VLOOKUP($G53,為替!$A:$AX,$L53,FALSE))+$K$3,IF(OR($L53="",$L53="-"),"",VLOOKUP($G53,為替!$A:$AX,$L53,FALSE)))</f>
        <v/>
      </c>
      <c r="N53" s="203">
        <f t="shared" si="4"/>
        <v>2763300</v>
      </c>
      <c r="O53" s="204">
        <f t="shared" si="0"/>
        <v>260700</v>
      </c>
      <c r="P53" s="205">
        <f t="shared" si="5"/>
        <v>8.6210317460317459E-2</v>
      </c>
    </row>
    <row r="54" spans="1:16">
      <c r="A54" s="161" t="s">
        <v>228</v>
      </c>
      <c r="B54" s="161">
        <v>7481</v>
      </c>
      <c r="C54" s="553">
        <v>2820</v>
      </c>
      <c r="D54" s="554">
        <v>0</v>
      </c>
      <c r="E54" s="200" t="s">
        <v>167</v>
      </c>
      <c r="F54" s="198">
        <v>56</v>
      </c>
      <c r="G54" s="160">
        <v>45924</v>
      </c>
      <c r="H54" s="201" t="s">
        <v>166</v>
      </c>
      <c r="I54" s="184">
        <f t="shared" si="1"/>
        <v>4</v>
      </c>
      <c r="J54" s="202">
        <f>IF($H54="USD",IF(OR($I54="",$I54="-"),"",VLOOKUP($G54,為替!$A:$AX,$I54,FALSE))+$J$3,IF(OR($I54="",$I54="-"),"",VLOOKUP($G54,為替!$A:$AX,$I54,FALSE)))</f>
        <v>147.35</v>
      </c>
      <c r="K54" s="203">
        <f t="shared" si="2"/>
        <v>8251.6</v>
      </c>
      <c r="L54" s="187">
        <f t="shared" si="3"/>
        <v>3</v>
      </c>
      <c r="M54" s="202">
        <f>IF($H54="USD",IF(OR($L54="",$L54="-"),"",VLOOKUP($G54,為替!$A:$AX,$L54,FALSE))+$K$3,IF(OR($L54="",$L54="-"),"",VLOOKUP($G54,為替!$A:$AX,$L54,FALSE)))</f>
        <v>148.35</v>
      </c>
      <c r="N54" s="203">
        <f t="shared" si="4"/>
        <v>2820</v>
      </c>
      <c r="O54" s="204">
        <f t="shared" si="0"/>
        <v>5431.6</v>
      </c>
      <c r="P54" s="205">
        <f t="shared" si="5"/>
        <v>0.65824809733869794</v>
      </c>
    </row>
    <row r="55" spans="1:16">
      <c r="A55" s="161" t="s">
        <v>228</v>
      </c>
      <c r="B55" s="161">
        <v>7461</v>
      </c>
      <c r="C55" s="553">
        <v>262800</v>
      </c>
      <c r="D55" s="554">
        <v>0</v>
      </c>
      <c r="E55" s="200" t="s">
        <v>167</v>
      </c>
      <c r="F55" s="198">
        <v>357000</v>
      </c>
      <c r="G55" s="160">
        <v>45926</v>
      </c>
      <c r="H55" s="201" t="s">
        <v>486</v>
      </c>
      <c r="I55" s="184" t="str">
        <f t="shared" si="1"/>
        <v/>
      </c>
      <c r="J55" s="202" t="str">
        <f>IF($H55="USD",IF(OR($I55="",$I55="-"),"",VLOOKUP($G55,為替!$A:$AX,$I55,FALSE))+$J$3,IF(OR($I55="",$I55="-"),"",VLOOKUP($G55,為替!$A:$AX,$I55,FALSE)))</f>
        <v/>
      </c>
      <c r="K55" s="203">
        <f t="shared" si="2"/>
        <v>357000</v>
      </c>
      <c r="L55" s="187" t="str">
        <f t="shared" si="3"/>
        <v/>
      </c>
      <c r="M55" s="202" t="str">
        <f>IF($H55="USD",IF(OR($L55="",$L55="-"),"",VLOOKUP($G55,為替!$A:$AX,$L55,FALSE))+$K$3,IF(OR($L55="",$L55="-"),"",VLOOKUP($G55,為替!$A:$AX,$L55,FALSE)))</f>
        <v/>
      </c>
      <c r="N55" s="203">
        <f t="shared" si="4"/>
        <v>262800</v>
      </c>
      <c r="O55" s="204">
        <f t="shared" si="0"/>
        <v>94200</v>
      </c>
      <c r="P55" s="205">
        <f t="shared" si="5"/>
        <v>0.2638655462184874</v>
      </c>
    </row>
    <row r="56" spans="1:16">
      <c r="A56" s="161" t="s">
        <v>228</v>
      </c>
      <c r="B56" s="161">
        <v>7492</v>
      </c>
      <c r="C56" s="553">
        <v>81600</v>
      </c>
      <c r="D56" s="554">
        <v>0</v>
      </c>
      <c r="E56" s="200" t="s">
        <v>167</v>
      </c>
      <c r="F56" s="198">
        <v>99000</v>
      </c>
      <c r="G56" s="160">
        <v>45926</v>
      </c>
      <c r="H56" s="201" t="s">
        <v>486</v>
      </c>
      <c r="I56" s="184" t="str">
        <f t="shared" si="1"/>
        <v/>
      </c>
      <c r="J56" s="202" t="str">
        <f>IF($H56="USD",IF(OR($I56="",$I56="-"),"",VLOOKUP($G56,為替!$A:$AX,$I56,FALSE))+$J$3,IF(OR($I56="",$I56="-"),"",VLOOKUP($G56,為替!$A:$AX,$I56,FALSE)))</f>
        <v/>
      </c>
      <c r="K56" s="203">
        <f t="shared" si="2"/>
        <v>99000</v>
      </c>
      <c r="L56" s="187" t="str">
        <f t="shared" si="3"/>
        <v/>
      </c>
      <c r="M56" s="202" t="str">
        <f>IF($H56="USD",IF(OR($L56="",$L56="-"),"",VLOOKUP($G56,為替!$A:$AX,$L56,FALSE))+$K$3,IF(OR($L56="",$L56="-"),"",VLOOKUP($G56,為替!$A:$AX,$L56,FALSE)))</f>
        <v/>
      </c>
      <c r="N56" s="203">
        <f t="shared" si="4"/>
        <v>81600</v>
      </c>
      <c r="O56" s="204">
        <f t="shared" si="0"/>
        <v>17400</v>
      </c>
      <c r="P56" s="205">
        <f t="shared" si="5"/>
        <v>0.17575757575757575</v>
      </c>
    </row>
    <row r="57" spans="1:16">
      <c r="A57" s="161" t="s">
        <v>228</v>
      </c>
      <c r="B57" s="161">
        <v>7498</v>
      </c>
      <c r="C57" s="553">
        <v>4380</v>
      </c>
      <c r="D57" s="554">
        <v>0</v>
      </c>
      <c r="E57" s="200" t="s">
        <v>167</v>
      </c>
      <c r="F57" s="198">
        <v>60</v>
      </c>
      <c r="G57" s="160">
        <v>45931</v>
      </c>
      <c r="H57" s="201" t="s">
        <v>25</v>
      </c>
      <c r="I57" s="184">
        <f t="shared" si="1"/>
        <v>4</v>
      </c>
      <c r="J57" s="202">
        <f>IF($H57="USD",IF(OR($I57="",$I57="-"),"",VLOOKUP($G57,為替!$A:$AX,$I57,FALSE))+$J$3,IF(OR($I57="",$I57="-"),"",VLOOKUP($G57,為替!$A:$AX,$I57,FALSE)))</f>
        <v>147.66999999999999</v>
      </c>
      <c r="K57" s="203">
        <f t="shared" si="2"/>
        <v>8860.1999999999989</v>
      </c>
      <c r="L57" s="187">
        <f t="shared" si="3"/>
        <v>3</v>
      </c>
      <c r="M57" s="202">
        <f>IF($H57="USD",IF(OR($L57="",$L57="-"),"",VLOOKUP($G57,為替!$A:$AX,$L57,FALSE))+$K$3,IF(OR($L57="",$L57="-"),"",VLOOKUP($G57,為替!$A:$AX,$L57,FALSE)))</f>
        <v>148.66999999999999</v>
      </c>
      <c r="N57" s="203">
        <f t="shared" si="4"/>
        <v>4380</v>
      </c>
      <c r="O57" s="204">
        <f t="shared" si="0"/>
        <v>4480.1999999999989</v>
      </c>
      <c r="P57" s="205">
        <f t="shared" si="5"/>
        <v>0.50565449989842215</v>
      </c>
    </row>
    <row r="58" spans="1:16">
      <c r="A58" s="161" t="s">
        <v>228</v>
      </c>
      <c r="B58" s="161">
        <v>7494</v>
      </c>
      <c r="C58" s="553">
        <v>202800</v>
      </c>
      <c r="D58" s="554">
        <v>56000</v>
      </c>
      <c r="E58" s="200" t="s">
        <v>486</v>
      </c>
      <c r="F58" s="198">
        <v>3420</v>
      </c>
      <c r="G58" s="160">
        <v>45933</v>
      </c>
      <c r="H58" s="201" t="s">
        <v>25</v>
      </c>
      <c r="I58" s="184">
        <f t="shared" si="1"/>
        <v>4</v>
      </c>
      <c r="J58" s="202">
        <f>IF($H58="USD",IF(OR($I58="",$I58="-"),"",VLOOKUP($G58,為替!$A:$AX,$I58,FALSE))+$J$3,IF(OR($I58="",$I58="-"),"",VLOOKUP($G58,為替!$A:$AX,$I58,FALSE)))</f>
        <v>146.9</v>
      </c>
      <c r="K58" s="203">
        <f t="shared" si="2"/>
        <v>502398</v>
      </c>
      <c r="L58" s="187">
        <f t="shared" si="3"/>
        <v>3</v>
      </c>
      <c r="M58" s="202">
        <f>IF($H58="USD",IF(OR($L58="",$L58="-"),"",VLOOKUP($G58,為替!$A:$AX,$L58,FALSE))+$K$3,IF(OR($L58="",$L58="-"),"",VLOOKUP($G58,為替!$A:$AX,$L58,FALSE)))</f>
        <v>147.9</v>
      </c>
      <c r="N58" s="203">
        <f t="shared" si="4"/>
        <v>258800</v>
      </c>
      <c r="O58" s="204">
        <f t="shared" si="0"/>
        <v>243598</v>
      </c>
      <c r="P58" s="205">
        <f t="shared" si="5"/>
        <v>0.48487056079044899</v>
      </c>
    </row>
    <row r="59" spans="1:16">
      <c r="A59" s="161" t="s">
        <v>228</v>
      </c>
      <c r="B59" s="161">
        <v>7460</v>
      </c>
      <c r="C59" s="553">
        <v>1605000</v>
      </c>
      <c r="D59" s="554">
        <v>28600</v>
      </c>
      <c r="E59" s="200" t="s">
        <v>167</v>
      </c>
      <c r="F59" s="198">
        <v>2075000</v>
      </c>
      <c r="G59" s="160">
        <v>45933</v>
      </c>
      <c r="H59" s="201" t="s">
        <v>167</v>
      </c>
      <c r="I59" s="184" t="str">
        <f t="shared" si="1"/>
        <v/>
      </c>
      <c r="J59" s="202" t="str">
        <f>IF($H59="USD",IF(OR($I59="",$I59="-"),"",VLOOKUP($G59,為替!$A:$AX,$I59,FALSE))+$J$3,IF(OR($I59="",$I59="-"),"",VLOOKUP($G59,為替!$A:$AX,$I59,FALSE)))</f>
        <v/>
      </c>
      <c r="K59" s="203">
        <f t="shared" si="2"/>
        <v>2075000</v>
      </c>
      <c r="L59" s="187" t="str">
        <f t="shared" si="3"/>
        <v/>
      </c>
      <c r="M59" s="202" t="str">
        <f>IF($H59="USD",IF(OR($L59="",$L59="-"),"",VLOOKUP($G59,為替!$A:$AX,$L59,FALSE))+$K$3,IF(OR($L59="",$L59="-"),"",VLOOKUP($G59,為替!$A:$AX,$L59,FALSE)))</f>
        <v/>
      </c>
      <c r="N59" s="203">
        <f t="shared" si="4"/>
        <v>1633600</v>
      </c>
      <c r="O59" s="204">
        <f t="shared" si="0"/>
        <v>441400</v>
      </c>
      <c r="P59" s="205">
        <f t="shared" si="5"/>
        <v>0.21272289156626506</v>
      </c>
    </row>
    <row r="60" spans="1:16">
      <c r="A60" s="161" t="s">
        <v>228</v>
      </c>
      <c r="B60" s="161">
        <v>7423</v>
      </c>
      <c r="C60" s="553">
        <v>385200</v>
      </c>
      <c r="D60" s="554">
        <v>37800</v>
      </c>
      <c r="E60" s="200" t="s">
        <v>167</v>
      </c>
      <c r="F60" s="198">
        <v>4800</v>
      </c>
      <c r="G60" s="160">
        <v>45925</v>
      </c>
      <c r="H60" s="201" t="s">
        <v>166</v>
      </c>
      <c r="I60" s="184">
        <f t="shared" si="1"/>
        <v>4</v>
      </c>
      <c r="J60" s="202">
        <f>IF($H60="USD",IF(OR($I60="",$I60="-"),"",VLOOKUP($G60,為替!$A:$AX,$I60,FALSE))+$J$3,IF(OR($I60="",$I60="-"),"",VLOOKUP($G60,為替!$A:$AX,$I60,FALSE)))</f>
        <v>148.27000000000001</v>
      </c>
      <c r="K60" s="203">
        <f t="shared" si="2"/>
        <v>711696</v>
      </c>
      <c r="L60" s="187">
        <f t="shared" si="3"/>
        <v>3</v>
      </c>
      <c r="M60" s="202">
        <f>IF($H60="USD",IF(OR($L60="",$L60="-"),"",VLOOKUP($G60,為替!$A:$AX,$L60,FALSE))+$K$3,IF(OR($L60="",$L60="-"),"",VLOOKUP($G60,為替!$A:$AX,$L60,FALSE)))</f>
        <v>149.27000000000001</v>
      </c>
      <c r="N60" s="203">
        <f t="shared" si="4"/>
        <v>423000</v>
      </c>
      <c r="O60" s="204">
        <f t="shared" si="0"/>
        <v>288696</v>
      </c>
      <c r="P60" s="205">
        <f t="shared" si="5"/>
        <v>0.40564510689957511</v>
      </c>
    </row>
    <row r="61" spans="1:16">
      <c r="A61" s="161" t="s">
        <v>228</v>
      </c>
      <c r="B61" s="161">
        <v>7504</v>
      </c>
      <c r="C61" s="553">
        <v>180800</v>
      </c>
      <c r="D61" s="554">
        <v>19000</v>
      </c>
      <c r="E61" s="200" t="s">
        <v>167</v>
      </c>
      <c r="F61" s="198">
        <v>236600</v>
      </c>
      <c r="G61" s="160">
        <v>45940</v>
      </c>
      <c r="H61" s="201" t="s">
        <v>486</v>
      </c>
      <c r="I61" s="184" t="str">
        <f t="shared" si="1"/>
        <v/>
      </c>
      <c r="J61" s="202" t="str">
        <f>IF($H61="USD",IF(OR($I61="",$I61="-"),"",VLOOKUP($G61,為替!$A:$AX,$I61,FALSE))+$J$3,IF(OR($I61="",$I61="-"),"",VLOOKUP($G61,為替!$A:$AX,$I61,FALSE)))</f>
        <v/>
      </c>
      <c r="K61" s="203">
        <f t="shared" si="2"/>
        <v>236600</v>
      </c>
      <c r="L61" s="187" t="str">
        <f t="shared" si="3"/>
        <v/>
      </c>
      <c r="M61" s="202" t="str">
        <f>IF($H61="USD",IF(OR($L61="",$L61="-"),"",VLOOKUP($G61,為替!$A:$AX,$L61,FALSE))+$K$3,IF(OR($L61="",$L61="-"),"",VLOOKUP($G61,為替!$A:$AX,$L61,FALSE)))</f>
        <v/>
      </c>
      <c r="N61" s="203">
        <f t="shared" si="4"/>
        <v>199800</v>
      </c>
      <c r="O61" s="204">
        <f t="shared" si="0"/>
        <v>36800</v>
      </c>
      <c r="P61" s="205">
        <f t="shared" si="5"/>
        <v>0.15553677092138632</v>
      </c>
    </row>
    <row r="62" spans="1:16">
      <c r="A62" s="161" t="s">
        <v>228</v>
      </c>
      <c r="B62" s="161">
        <v>7523</v>
      </c>
      <c r="C62" s="553">
        <v>39270</v>
      </c>
      <c r="D62" s="554">
        <v>2000</v>
      </c>
      <c r="E62" s="200" t="s">
        <v>167</v>
      </c>
      <c r="F62" s="198">
        <v>54270</v>
      </c>
      <c r="G62" s="160">
        <v>45940</v>
      </c>
      <c r="H62" s="201" t="s">
        <v>486</v>
      </c>
      <c r="I62" s="184" t="str">
        <f t="shared" si="1"/>
        <v/>
      </c>
      <c r="J62" s="202" t="str">
        <f>IF($H62="USD",IF(OR($I62="",$I62="-"),"",VLOOKUP($G62,為替!$A:$AX,$I62,FALSE))+$J$3,IF(OR($I62="",$I62="-"),"",VLOOKUP($G62,為替!$A:$AX,$I62,FALSE)))</f>
        <v/>
      </c>
      <c r="K62" s="203">
        <f t="shared" si="2"/>
        <v>54270</v>
      </c>
      <c r="L62" s="187" t="str">
        <f t="shared" si="3"/>
        <v/>
      </c>
      <c r="M62" s="202" t="str">
        <f>IF($H62="USD",IF(OR($L62="",$L62="-"),"",VLOOKUP($G62,為替!$A:$AX,$L62,FALSE))+$K$3,IF(OR($L62="",$L62="-"),"",VLOOKUP($G62,為替!$A:$AX,$L62,FALSE)))</f>
        <v/>
      </c>
      <c r="N62" s="203">
        <f t="shared" si="4"/>
        <v>41270</v>
      </c>
      <c r="O62" s="204">
        <f t="shared" si="0"/>
        <v>13000</v>
      </c>
      <c r="P62" s="205">
        <f t="shared" si="5"/>
        <v>0.23954302561267735</v>
      </c>
    </row>
    <row r="63" spans="1:16">
      <c r="A63" s="161" t="s">
        <v>228</v>
      </c>
      <c r="B63" s="161">
        <v>7530</v>
      </c>
      <c r="C63" s="553">
        <v>22610</v>
      </c>
      <c r="D63" s="554">
        <v>28000</v>
      </c>
      <c r="E63" s="200" t="s">
        <v>486</v>
      </c>
      <c r="F63" s="198">
        <v>549</v>
      </c>
      <c r="G63" s="160">
        <v>45944</v>
      </c>
      <c r="H63" s="201" t="s">
        <v>166</v>
      </c>
      <c r="I63" s="184">
        <f t="shared" si="1"/>
        <v>4</v>
      </c>
      <c r="J63" s="202">
        <f>IF($H63="USD",IF(OR($I63="",$I63="-"),"",VLOOKUP($G63,為替!$A:$AX,$I63,FALSE))+$J$3,IF(OR($I63="",$I63="-"),"",VLOOKUP($G63,為替!$A:$AX,$I63,FALSE)))</f>
        <v>151.99</v>
      </c>
      <c r="K63" s="203">
        <f t="shared" si="2"/>
        <v>83442.510000000009</v>
      </c>
      <c r="L63" s="187">
        <f t="shared" si="3"/>
        <v>3</v>
      </c>
      <c r="M63" s="202">
        <f>IF($H63="USD",IF(OR($L63="",$L63="-"),"",VLOOKUP($G63,為替!$A:$AX,$L63,FALSE))+$K$3,IF(OR($L63="",$L63="-"),"",VLOOKUP($G63,為替!$A:$AX,$L63,FALSE)))</f>
        <v>152.99</v>
      </c>
      <c r="N63" s="203">
        <f t="shared" si="4"/>
        <v>50610</v>
      </c>
      <c r="O63" s="204">
        <f t="shared" si="0"/>
        <v>32832.510000000009</v>
      </c>
      <c r="P63" s="205">
        <f t="shared" si="5"/>
        <v>0.39347462102949693</v>
      </c>
    </row>
    <row r="64" spans="1:16">
      <c r="A64" s="161" t="s">
        <v>228</v>
      </c>
      <c r="B64" s="161">
        <v>7521</v>
      </c>
      <c r="C64" s="553">
        <v>85600</v>
      </c>
      <c r="D64" s="554">
        <v>0</v>
      </c>
      <c r="E64" s="200" t="s">
        <v>167</v>
      </c>
      <c r="F64" s="198">
        <v>108000</v>
      </c>
      <c r="G64" s="160">
        <v>45945</v>
      </c>
      <c r="H64" s="201" t="s">
        <v>167</v>
      </c>
      <c r="I64" s="184" t="str">
        <f t="shared" si="1"/>
        <v/>
      </c>
      <c r="J64" s="202" t="str">
        <f>IF($H64="USD",IF(OR($I64="",$I64="-"),"",VLOOKUP($G64,為替!$A:$AX,$I64,FALSE))+$J$3,IF(OR($I64="",$I64="-"),"",VLOOKUP($G64,為替!$A:$AX,$I64,FALSE)))</f>
        <v/>
      </c>
      <c r="K64" s="203">
        <f t="shared" si="2"/>
        <v>108000</v>
      </c>
      <c r="L64" s="187" t="str">
        <f t="shared" si="3"/>
        <v/>
      </c>
      <c r="M64" s="202" t="str">
        <f>IF($H64="USD",IF(OR($L64="",$L64="-"),"",VLOOKUP($G64,為替!$A:$AX,$L64,FALSE))+$K$3,IF(OR($L64="",$L64="-"),"",VLOOKUP($G64,為替!$A:$AX,$L64,FALSE)))</f>
        <v/>
      </c>
      <c r="N64" s="203">
        <f t="shared" si="4"/>
        <v>85600</v>
      </c>
      <c r="O64" s="204">
        <f t="shared" si="0"/>
        <v>22400</v>
      </c>
      <c r="P64" s="205">
        <f t="shared" si="5"/>
        <v>0.2074074074074074</v>
      </c>
    </row>
    <row r="65" spans="1:16">
      <c r="A65" s="161" t="s">
        <v>228</v>
      </c>
      <c r="B65" s="161">
        <v>7544</v>
      </c>
      <c r="C65" s="553">
        <v>6460</v>
      </c>
      <c r="D65" s="554">
        <v>0</v>
      </c>
      <c r="E65" s="200" t="s">
        <v>486</v>
      </c>
      <c r="F65" s="198">
        <v>104</v>
      </c>
      <c r="G65" s="160">
        <v>45952</v>
      </c>
      <c r="H65" s="201" t="s">
        <v>25</v>
      </c>
      <c r="I65" s="184">
        <f t="shared" si="1"/>
        <v>4</v>
      </c>
      <c r="J65" s="202">
        <f>IF($H65="USD",IF(OR($I65="",$I65="-"),"",VLOOKUP($G65,為替!$A:$AX,$I65,FALSE))+$J$3,IF(OR($I65="",$I65="-"),"",VLOOKUP($G65,為替!$A:$AX,$I65,FALSE)))</f>
        <v>151.21</v>
      </c>
      <c r="K65" s="203">
        <f t="shared" si="2"/>
        <v>15725.84</v>
      </c>
      <c r="L65" s="187">
        <f t="shared" si="3"/>
        <v>3</v>
      </c>
      <c r="M65" s="202">
        <f>IF($H65="USD",IF(OR($L65="",$L65="-"),"",VLOOKUP($G65,為替!$A:$AX,$L65,FALSE))+$K$3,IF(OR($L65="",$L65="-"),"",VLOOKUP($G65,為替!$A:$AX,$L65,FALSE)))</f>
        <v>152.21</v>
      </c>
      <c r="N65" s="203">
        <f t="shared" si="4"/>
        <v>6460</v>
      </c>
      <c r="O65" s="204">
        <f t="shared" si="0"/>
        <v>9265.84</v>
      </c>
      <c r="P65" s="205">
        <f t="shared" si="5"/>
        <v>0.58921113275983983</v>
      </c>
    </row>
    <row r="66" spans="1:16">
      <c r="A66" s="161" t="s">
        <v>228</v>
      </c>
      <c r="B66" s="161">
        <v>7565</v>
      </c>
      <c r="C66" s="553">
        <v>3713</v>
      </c>
      <c r="D66" s="554">
        <v>1100</v>
      </c>
      <c r="E66" s="200" t="s">
        <v>167</v>
      </c>
      <c r="F66" s="198">
        <v>5800</v>
      </c>
      <c r="G66" s="160">
        <v>45954</v>
      </c>
      <c r="H66" s="201" t="s">
        <v>167</v>
      </c>
      <c r="I66" s="184" t="str">
        <f t="shared" si="1"/>
        <v/>
      </c>
      <c r="J66" s="202" t="str">
        <f>IF($H66="USD",IF(OR($I66="",$I66="-"),"",VLOOKUP($G66,為替!$A:$AX,$I66,FALSE))+$J$3,IF(OR($I66="",$I66="-"),"",VLOOKUP($G66,為替!$A:$AX,$I66,FALSE)))</f>
        <v/>
      </c>
      <c r="K66" s="203">
        <f t="shared" si="2"/>
        <v>5800</v>
      </c>
      <c r="L66" s="187" t="str">
        <f t="shared" si="3"/>
        <v/>
      </c>
      <c r="M66" s="202" t="str">
        <f>IF($H66="USD",IF(OR($L66="",$L66="-"),"",VLOOKUP($G66,為替!$A:$AX,$L66,FALSE))+$K$3,IF(OR($L66="",$L66="-"),"",VLOOKUP($G66,為替!$A:$AX,$L66,FALSE)))</f>
        <v/>
      </c>
      <c r="N66" s="203">
        <f t="shared" si="4"/>
        <v>4813</v>
      </c>
      <c r="O66" s="204">
        <f t="shared" si="0"/>
        <v>987</v>
      </c>
      <c r="P66" s="205">
        <f t="shared" si="5"/>
        <v>0.17017241379310344</v>
      </c>
    </row>
    <row r="67" spans="1:16">
      <c r="A67" s="161" t="s">
        <v>228</v>
      </c>
      <c r="B67" s="161">
        <v>7563</v>
      </c>
      <c r="C67" s="553">
        <v>65200</v>
      </c>
      <c r="D67" s="554">
        <v>12000</v>
      </c>
      <c r="E67" s="200" t="s">
        <v>167</v>
      </c>
      <c r="F67" s="198">
        <v>107000</v>
      </c>
      <c r="G67" s="160">
        <v>45957</v>
      </c>
      <c r="H67" s="201" t="s">
        <v>167</v>
      </c>
      <c r="I67" s="184" t="str">
        <f t="shared" si="1"/>
        <v/>
      </c>
      <c r="J67" s="202" t="str">
        <f>IF($H67="USD",IF(OR($I67="",$I67="-"),"",VLOOKUP($G67,為替!$A:$AX,$I67,FALSE))+$J$3,IF(OR($I67="",$I67="-"),"",VLOOKUP($G67,為替!$A:$AX,$I67,FALSE)))</f>
        <v/>
      </c>
      <c r="K67" s="203">
        <f t="shared" si="2"/>
        <v>107000</v>
      </c>
      <c r="L67" s="187" t="str">
        <f t="shared" si="3"/>
        <v/>
      </c>
      <c r="M67" s="202" t="str">
        <f>IF($H67="USD",IF(OR($L67="",$L67="-"),"",VLOOKUP($G67,為替!$A:$AX,$L67,FALSE))+$K$3,IF(OR($L67="",$L67="-"),"",VLOOKUP($G67,為替!$A:$AX,$L67,FALSE)))</f>
        <v/>
      </c>
      <c r="N67" s="203">
        <f t="shared" si="4"/>
        <v>77200</v>
      </c>
      <c r="O67" s="204">
        <f t="shared" si="0"/>
        <v>29800</v>
      </c>
      <c r="P67" s="205">
        <f t="shared" si="5"/>
        <v>0.27850467289719627</v>
      </c>
    </row>
    <row r="68" spans="1:16">
      <c r="A68" s="161" t="s">
        <v>168</v>
      </c>
      <c r="B68" s="161">
        <v>7574</v>
      </c>
      <c r="C68" s="553">
        <v>61600</v>
      </c>
      <c r="D68" s="554">
        <v>6900</v>
      </c>
      <c r="E68" s="200" t="s">
        <v>167</v>
      </c>
      <c r="F68" s="198">
        <v>83200</v>
      </c>
      <c r="G68" s="160">
        <v>45958</v>
      </c>
      <c r="H68" s="201" t="s">
        <v>486</v>
      </c>
      <c r="I68" s="184" t="str">
        <f t="shared" si="1"/>
        <v/>
      </c>
      <c r="J68" s="202" t="str">
        <f>IF($H68="USD",IF(OR($I68="",$I68="-"),"",VLOOKUP($G68,為替!$A:$AX,$I68,FALSE))+$J$3,IF(OR($I68="",$I68="-"),"",VLOOKUP($G68,為替!$A:$AX,$I68,FALSE)))</f>
        <v/>
      </c>
      <c r="K68" s="203">
        <f t="shared" si="2"/>
        <v>83200</v>
      </c>
      <c r="L68" s="187" t="str">
        <f t="shared" si="3"/>
        <v/>
      </c>
      <c r="M68" s="202" t="str">
        <f>IF($H68="USD",IF(OR($L68="",$L68="-"),"",VLOOKUP($G68,為替!$A:$AX,$L68,FALSE))+$K$3,IF(OR($L68="",$L68="-"),"",VLOOKUP($G68,為替!$A:$AX,$L68,FALSE)))</f>
        <v/>
      </c>
      <c r="N68" s="203">
        <f t="shared" si="4"/>
        <v>68500</v>
      </c>
      <c r="O68" s="204">
        <f t="shared" si="0"/>
        <v>14700</v>
      </c>
      <c r="P68" s="205">
        <f t="shared" si="5"/>
        <v>0.17668269230769232</v>
      </c>
    </row>
    <row r="69" spans="1:16">
      <c r="A69" s="161" t="s">
        <v>228</v>
      </c>
      <c r="B69" s="161">
        <v>7557</v>
      </c>
      <c r="C69" s="553">
        <v>1990200</v>
      </c>
      <c r="D69" s="554">
        <v>34000</v>
      </c>
      <c r="E69" s="200" t="s">
        <v>167</v>
      </c>
      <c r="F69" s="198">
        <v>2573000</v>
      </c>
      <c r="G69" s="160">
        <v>45956</v>
      </c>
      <c r="H69" s="201" t="s">
        <v>167</v>
      </c>
      <c r="I69" s="184" t="str">
        <f t="shared" si="1"/>
        <v/>
      </c>
      <c r="J69" s="202" t="str">
        <f>IF($H69="USD",IF(OR($I69="",$I69="-"),"",VLOOKUP($G69,為替!$A:$AX,$I69,FALSE))+$J$3,IF(OR($I69="",$I69="-"),"",VLOOKUP($G69,為替!$A:$AX,$I69,FALSE)))</f>
        <v/>
      </c>
      <c r="K69" s="203">
        <f t="shared" si="2"/>
        <v>2573000</v>
      </c>
      <c r="L69" s="187" t="str">
        <f t="shared" si="3"/>
        <v/>
      </c>
      <c r="M69" s="202" t="str">
        <f>IF($H69="USD",IF(OR($L69="",$L69="-"),"",VLOOKUP($G69,為替!$A:$AX,$L69,FALSE))+$K$3,IF(OR($L69="",$L69="-"),"",VLOOKUP($G69,為替!$A:$AX,$L69,FALSE)))</f>
        <v/>
      </c>
      <c r="N69" s="203">
        <f t="shared" si="4"/>
        <v>2024200</v>
      </c>
      <c r="O69" s="204">
        <f t="shared" si="0"/>
        <v>548800</v>
      </c>
      <c r="P69" s="205">
        <f t="shared" si="5"/>
        <v>0.21329187718616402</v>
      </c>
    </row>
    <row r="70" spans="1:16">
      <c r="A70" s="161" t="s">
        <v>228</v>
      </c>
      <c r="B70" s="161">
        <v>7534</v>
      </c>
      <c r="C70" s="553">
        <v>2111000</v>
      </c>
      <c r="D70" s="554">
        <v>136000</v>
      </c>
      <c r="E70" s="200" t="s">
        <v>167</v>
      </c>
      <c r="F70" s="198">
        <v>2630000</v>
      </c>
      <c r="G70" s="160">
        <v>45957</v>
      </c>
      <c r="H70" s="201" t="s">
        <v>167</v>
      </c>
      <c r="I70" s="184" t="str">
        <f t="shared" si="1"/>
        <v/>
      </c>
      <c r="J70" s="202" t="str">
        <f>IF($H70="USD",IF(OR($I70="",$I70="-"),"",VLOOKUP($G70,為替!$A:$AX,$I70,FALSE))+$J$3,IF(OR($I70="",$I70="-"),"",VLOOKUP($G70,為替!$A:$AX,$I70,FALSE)))</f>
        <v/>
      </c>
      <c r="K70" s="203">
        <f t="shared" si="2"/>
        <v>2630000</v>
      </c>
      <c r="L70" s="187" t="str">
        <f t="shared" si="3"/>
        <v/>
      </c>
      <c r="M70" s="202" t="str">
        <f>IF($H70="USD",IF(OR($L70="",$L70="-"),"",VLOOKUP($G70,為替!$A:$AX,$L70,FALSE))+$K$3,IF(OR($L70="",$L70="-"),"",VLOOKUP($G70,為替!$A:$AX,$L70,FALSE)))</f>
        <v/>
      </c>
      <c r="N70" s="203">
        <f t="shared" si="4"/>
        <v>2247000</v>
      </c>
      <c r="O70" s="204">
        <f t="shared" ref="O70:O133" si="6">IF(OR(K70="",N70=""),"",K70-N70)</f>
        <v>383000</v>
      </c>
      <c r="P70" s="205">
        <f t="shared" si="5"/>
        <v>0.14562737642585552</v>
      </c>
    </row>
    <row r="71" spans="1:16">
      <c r="A71" s="161" t="s">
        <v>227</v>
      </c>
      <c r="B71" s="161">
        <v>7559</v>
      </c>
      <c r="C71" s="553">
        <v>3679800</v>
      </c>
      <c r="D71" s="554">
        <v>79500</v>
      </c>
      <c r="E71" s="200" t="s">
        <v>167</v>
      </c>
      <c r="F71" s="198">
        <v>4113000</v>
      </c>
      <c r="G71" s="160">
        <v>45958</v>
      </c>
      <c r="H71" s="201" t="s">
        <v>167</v>
      </c>
      <c r="I71" s="184" t="str">
        <f t="shared" ref="I71:I134" si="7">IF(H71="","",IF(H71="JPY","",IF($H71="USD",4, IF(H71="EUR",7,IF(H71="CNY",47,IF(H71="HKD",34))))))</f>
        <v/>
      </c>
      <c r="J71" s="202" t="str">
        <f>IF($H71="USD",IF(OR($I71="",$I71="-"),"",VLOOKUP($G71,為替!$A:$AX,$I71,FALSE))+$J$3,IF(OR($I71="",$I71="-"),"",VLOOKUP($G71,為替!$A:$AX,$I71,FALSE)))</f>
        <v/>
      </c>
      <c r="K71" s="203">
        <f t="shared" ref="K71:K134" si="8">IF($H71="JPY",$F71,IF($H71="","",$F71*$J71))</f>
        <v>4113000</v>
      </c>
      <c r="L71" s="187" t="str">
        <f t="shared" ref="L71:L134" si="9">IF(H71="","",IF(H71="JPY","",IF($H71="USD",3, IF(H71="EUR",6,IF(H71="CNY",46,IF(H71="HKD",33))))))</f>
        <v/>
      </c>
      <c r="M71" s="202" t="str">
        <f>IF($H71="USD",IF(OR($L71="",$L71="-"),"",VLOOKUP($G71,為替!$A:$AX,$L71,FALSE))+$K$3,IF(OR($L71="",$L71="-"),"",VLOOKUP($G71,為替!$A:$AX,$L71,FALSE)))</f>
        <v/>
      </c>
      <c r="N71" s="203">
        <f t="shared" ref="N71:N134" si="10">IF($E71="JPY",($C71+$D71),IF($E71="","",($C71+$D71)*$M71))</f>
        <v>3759300</v>
      </c>
      <c r="O71" s="204">
        <f t="shared" si="6"/>
        <v>353700</v>
      </c>
      <c r="P71" s="205">
        <f t="shared" ref="P71:P134" si="11">IF(OR(K71="",O71=""),"",O71/K71)</f>
        <v>8.5995623632385124E-2</v>
      </c>
    </row>
    <row r="72" spans="1:16">
      <c r="A72" s="161" t="s">
        <v>227</v>
      </c>
      <c r="B72" s="161">
        <v>7558</v>
      </c>
      <c r="C72" s="553">
        <v>562000</v>
      </c>
      <c r="D72" s="554">
        <v>16510</v>
      </c>
      <c r="E72" s="200" t="s">
        <v>167</v>
      </c>
      <c r="F72" s="198">
        <v>630000</v>
      </c>
      <c r="G72" s="160">
        <v>45957</v>
      </c>
      <c r="H72" s="201" t="s">
        <v>167</v>
      </c>
      <c r="I72" s="184" t="str">
        <f t="shared" si="7"/>
        <v/>
      </c>
      <c r="J72" s="202" t="str">
        <f>IF($H72="USD",IF(OR($I72="",$I72="-"),"",VLOOKUP($G72,為替!$A:$AX,$I72,FALSE))+$J$3,IF(OR($I72="",$I72="-"),"",VLOOKUP($G72,為替!$A:$AX,$I72,FALSE)))</f>
        <v/>
      </c>
      <c r="K72" s="203">
        <f t="shared" si="8"/>
        <v>630000</v>
      </c>
      <c r="L72" s="187" t="str">
        <f t="shared" si="9"/>
        <v/>
      </c>
      <c r="M72" s="202" t="str">
        <f>IF($H72="USD",IF(OR($L72="",$L72="-"),"",VLOOKUP($G72,為替!$A:$AX,$L72,FALSE))+$K$3,IF(OR($L72="",$L72="-"),"",VLOOKUP($G72,為替!$A:$AX,$L72,FALSE)))</f>
        <v/>
      </c>
      <c r="N72" s="203">
        <f t="shared" si="10"/>
        <v>578510</v>
      </c>
      <c r="O72" s="204">
        <f t="shared" si="6"/>
        <v>51490</v>
      </c>
      <c r="P72" s="205">
        <f t="shared" si="11"/>
        <v>8.1730158730158736E-2</v>
      </c>
    </row>
    <row r="73" spans="1:16">
      <c r="A73" s="161" t="s">
        <v>228</v>
      </c>
      <c r="B73" s="161">
        <v>7584</v>
      </c>
      <c r="C73" s="553">
        <v>51680</v>
      </c>
      <c r="D73" s="554">
        <v>3400</v>
      </c>
      <c r="E73" s="200" t="s">
        <v>167</v>
      </c>
      <c r="F73" s="198">
        <v>1052</v>
      </c>
      <c r="G73" s="160">
        <v>45965</v>
      </c>
      <c r="H73" s="201" t="s">
        <v>25</v>
      </c>
      <c r="I73" s="184">
        <f t="shared" si="7"/>
        <v>4</v>
      </c>
      <c r="J73" s="202">
        <f>IF($H73="USD",IF(OR($I73="",$I73="-"),"",VLOOKUP($G73,為替!$A:$AX,$I73,FALSE))+$J$3,IF(OR($I73="",$I73="-"),"",VLOOKUP($G73,為替!$A:$AX,$I73,FALSE)))</f>
        <v>153.88</v>
      </c>
      <c r="K73" s="203">
        <f t="shared" si="8"/>
        <v>161881.76</v>
      </c>
      <c r="L73" s="187">
        <f t="shared" si="9"/>
        <v>3</v>
      </c>
      <c r="M73" s="202">
        <f>IF($H73="USD",IF(OR($L73="",$L73="-"),"",VLOOKUP($G73,為替!$A:$AX,$L73,FALSE))+$K$3,IF(OR($L73="",$L73="-"),"",VLOOKUP($G73,為替!$A:$AX,$L73,FALSE)))</f>
        <v>154.88</v>
      </c>
      <c r="N73" s="203">
        <f t="shared" si="10"/>
        <v>55080</v>
      </c>
      <c r="O73" s="204">
        <f t="shared" si="6"/>
        <v>106801.76000000001</v>
      </c>
      <c r="P73" s="205">
        <f t="shared" si="11"/>
        <v>0.65975166071829217</v>
      </c>
    </row>
    <row r="74" spans="1:16">
      <c r="A74" s="161" t="s">
        <v>228</v>
      </c>
      <c r="B74" s="161">
        <v>7599</v>
      </c>
      <c r="C74" s="553">
        <v>17800</v>
      </c>
      <c r="D74" s="554">
        <v>4200</v>
      </c>
      <c r="E74" s="200" t="s">
        <v>486</v>
      </c>
      <c r="F74" s="198">
        <v>28770</v>
      </c>
      <c r="G74" s="160">
        <v>45968</v>
      </c>
      <c r="H74" s="201" t="s">
        <v>486</v>
      </c>
      <c r="I74" s="184" t="str">
        <f t="shared" si="7"/>
        <v/>
      </c>
      <c r="J74" s="202" t="str">
        <f>IF($H74="USD",IF(OR($I74="",$I74="-"),"",VLOOKUP($G74,為替!$A:$AX,$I74,FALSE))+$J$3,IF(OR($I74="",$I74="-"),"",VLOOKUP($G74,為替!$A:$AX,$I74,FALSE)))</f>
        <v/>
      </c>
      <c r="K74" s="203">
        <f t="shared" si="8"/>
        <v>28770</v>
      </c>
      <c r="L74" s="187" t="str">
        <f t="shared" si="9"/>
        <v/>
      </c>
      <c r="M74" s="202" t="str">
        <f>IF($H74="USD",IF(OR($L74="",$L74="-"),"",VLOOKUP($G74,為替!$A:$AX,$L74,FALSE))+$K$3,IF(OR($L74="",$L74="-"),"",VLOOKUP($G74,為替!$A:$AX,$L74,FALSE)))</f>
        <v/>
      </c>
      <c r="N74" s="203">
        <f t="shared" si="10"/>
        <v>22000</v>
      </c>
      <c r="O74" s="204">
        <f t="shared" si="6"/>
        <v>6770</v>
      </c>
      <c r="P74" s="205">
        <f t="shared" si="11"/>
        <v>0.23531456378171706</v>
      </c>
    </row>
    <row r="75" spans="1:16">
      <c r="A75" s="161" t="s">
        <v>228</v>
      </c>
      <c r="B75" s="161">
        <v>7568</v>
      </c>
      <c r="C75" s="553">
        <v>625200</v>
      </c>
      <c r="D75" s="554">
        <v>27000</v>
      </c>
      <c r="E75" s="200" t="s">
        <v>167</v>
      </c>
      <c r="F75" s="198">
        <v>728000</v>
      </c>
      <c r="G75" s="160">
        <v>45966</v>
      </c>
      <c r="H75" s="201" t="s">
        <v>167</v>
      </c>
      <c r="I75" s="184" t="str">
        <f t="shared" si="7"/>
        <v/>
      </c>
      <c r="J75" s="202" t="str">
        <f>IF($H75="USD",IF(OR($I75="",$I75="-"),"",VLOOKUP($G75,為替!$A:$AX,$I75,FALSE))+$J$3,IF(OR($I75="",$I75="-"),"",VLOOKUP($G75,為替!$A:$AX,$I75,FALSE)))</f>
        <v/>
      </c>
      <c r="K75" s="203">
        <f t="shared" si="8"/>
        <v>728000</v>
      </c>
      <c r="L75" s="187" t="str">
        <f t="shared" si="9"/>
        <v/>
      </c>
      <c r="M75" s="202" t="str">
        <f>IF($H75="USD",IF(OR($L75="",$L75="-"),"",VLOOKUP($G75,為替!$A:$AX,$L75,FALSE))+$K$3,IF(OR($L75="",$L75="-"),"",VLOOKUP($G75,為替!$A:$AX,$L75,FALSE)))</f>
        <v/>
      </c>
      <c r="N75" s="203">
        <f t="shared" si="10"/>
        <v>652200</v>
      </c>
      <c r="O75" s="204">
        <f t="shared" si="6"/>
        <v>75800</v>
      </c>
      <c r="P75" s="205">
        <f t="shared" si="11"/>
        <v>0.10412087912087913</v>
      </c>
    </row>
    <row r="76" spans="1:16">
      <c r="A76" s="161" t="s">
        <v>228</v>
      </c>
      <c r="B76" s="161">
        <v>7500</v>
      </c>
      <c r="C76" s="553">
        <v>36300</v>
      </c>
      <c r="D76" s="554">
        <v>0</v>
      </c>
      <c r="E76" s="200" t="s">
        <v>167</v>
      </c>
      <c r="F76" s="198">
        <v>616</v>
      </c>
      <c r="G76" s="160">
        <v>45968</v>
      </c>
      <c r="H76" s="201" t="s">
        <v>25</v>
      </c>
      <c r="I76" s="184">
        <f t="shared" si="7"/>
        <v>4</v>
      </c>
      <c r="J76" s="202">
        <f>IF($H76="USD",IF(OR($I76="",$I76="-"),"",VLOOKUP($G76,為替!$A:$AX,$I76,FALSE))+$J$3,IF(OR($I76="",$I76="-"),"",VLOOKUP($G76,為替!$A:$AX,$I76,FALSE)))</f>
        <v>152.74</v>
      </c>
      <c r="K76" s="203">
        <f t="shared" si="8"/>
        <v>94087.840000000011</v>
      </c>
      <c r="L76" s="187">
        <f t="shared" si="9"/>
        <v>3</v>
      </c>
      <c r="M76" s="202">
        <f>IF($H76="USD",IF(OR($L76="",$L76="-"),"",VLOOKUP($G76,為替!$A:$AX,$L76,FALSE))+$K$3,IF(OR($L76="",$L76="-"),"",VLOOKUP($G76,為替!$A:$AX,$L76,FALSE)))</f>
        <v>153.74</v>
      </c>
      <c r="N76" s="203">
        <f t="shared" si="10"/>
        <v>36300</v>
      </c>
      <c r="O76" s="204">
        <f t="shared" si="6"/>
        <v>57787.840000000011</v>
      </c>
      <c r="P76" s="205">
        <f t="shared" si="11"/>
        <v>0.61419031407246683</v>
      </c>
    </row>
    <row r="77" spans="1:16">
      <c r="A77" s="161" t="s">
        <v>228</v>
      </c>
      <c r="B77" s="161">
        <v>7619</v>
      </c>
      <c r="C77" s="553">
        <v>240800</v>
      </c>
      <c r="D77" s="554">
        <v>90000</v>
      </c>
      <c r="E77" s="200" t="s">
        <v>167</v>
      </c>
      <c r="F77" s="198">
        <v>390000</v>
      </c>
      <c r="G77" s="160">
        <v>45975</v>
      </c>
      <c r="H77" s="201" t="s">
        <v>486</v>
      </c>
      <c r="I77" s="184" t="str">
        <f t="shared" si="7"/>
        <v/>
      </c>
      <c r="J77" s="202" t="str">
        <f>IF($H77="USD",IF(OR($I77="",$I77="-"),"",VLOOKUP($G77,為替!$A:$AX,$I77,FALSE))+$J$3,IF(OR($I77="",$I77="-"),"",VLOOKUP($G77,為替!$A:$AX,$I77,FALSE)))</f>
        <v/>
      </c>
      <c r="K77" s="203">
        <f t="shared" si="8"/>
        <v>390000</v>
      </c>
      <c r="L77" s="187" t="str">
        <f t="shared" si="9"/>
        <v/>
      </c>
      <c r="M77" s="202" t="str">
        <f>IF($H77="USD",IF(OR($L77="",$L77="-"),"",VLOOKUP($G77,為替!$A:$AX,$L77,FALSE))+$K$3,IF(OR($L77="",$L77="-"),"",VLOOKUP($G77,為替!$A:$AX,$L77,FALSE)))</f>
        <v/>
      </c>
      <c r="N77" s="203">
        <f t="shared" si="10"/>
        <v>330800</v>
      </c>
      <c r="O77" s="204">
        <f t="shared" si="6"/>
        <v>59200</v>
      </c>
      <c r="P77" s="205">
        <f t="shared" si="11"/>
        <v>0.15179487179487181</v>
      </c>
    </row>
    <row r="78" spans="1:16">
      <c r="A78" s="161" t="s">
        <v>228</v>
      </c>
      <c r="B78" s="161">
        <v>7648</v>
      </c>
      <c r="C78" s="553">
        <v>6460</v>
      </c>
      <c r="D78" s="554">
        <v>0</v>
      </c>
      <c r="E78" s="200" t="s">
        <v>486</v>
      </c>
      <c r="F78" s="198">
        <v>104</v>
      </c>
      <c r="G78" s="160">
        <v>45978</v>
      </c>
      <c r="H78" s="201" t="s">
        <v>25</v>
      </c>
      <c r="I78" s="184">
        <f t="shared" si="7"/>
        <v>4</v>
      </c>
      <c r="J78" s="202">
        <f>IF($H78="USD",IF(OR($I78="",$I78="-"),"",VLOOKUP($G78,為替!$A:$AX,$I78,FALSE))+$J$3,IF(OR($I78="",$I78="-"),"",VLOOKUP($G78,為替!$A:$AX,$I78,FALSE)))</f>
        <v>154.19999999999999</v>
      </c>
      <c r="K78" s="203">
        <f t="shared" si="8"/>
        <v>16036.8</v>
      </c>
      <c r="L78" s="187">
        <f t="shared" si="9"/>
        <v>3</v>
      </c>
      <c r="M78" s="202">
        <f>IF($H78="USD",IF(OR($L78="",$L78="-"),"",VLOOKUP($G78,為替!$A:$AX,$L78,FALSE))+$K$3,IF(OR($L78="",$L78="-"),"",VLOOKUP($G78,為替!$A:$AX,$L78,FALSE)))</f>
        <v>155.19999999999999</v>
      </c>
      <c r="N78" s="203">
        <f t="shared" si="10"/>
        <v>6460</v>
      </c>
      <c r="O78" s="204">
        <f t="shared" si="6"/>
        <v>9576.7999999999993</v>
      </c>
      <c r="P78" s="205">
        <f t="shared" si="11"/>
        <v>0.59717649406365358</v>
      </c>
    </row>
    <row r="79" spans="1:16">
      <c r="A79" s="161" t="s">
        <v>228</v>
      </c>
      <c r="B79" s="161">
        <v>7649</v>
      </c>
      <c r="C79" s="553">
        <v>2000</v>
      </c>
      <c r="D79" s="554">
        <v>10445</v>
      </c>
      <c r="E79" s="200" t="s">
        <v>486</v>
      </c>
      <c r="F79" s="198">
        <v>17590</v>
      </c>
      <c r="G79" s="160">
        <v>45982</v>
      </c>
      <c r="H79" s="201" t="s">
        <v>486</v>
      </c>
      <c r="I79" s="184" t="str">
        <f t="shared" si="7"/>
        <v/>
      </c>
      <c r="J79" s="202" t="str">
        <f>IF($H79="USD",IF(OR($I79="",$I79="-"),"",VLOOKUP($G79,為替!$A:$AX,$I79,FALSE))+$J$3,IF(OR($I79="",$I79="-"),"",VLOOKUP($G79,為替!$A:$AX,$I79,FALSE)))</f>
        <v/>
      </c>
      <c r="K79" s="203">
        <f t="shared" si="8"/>
        <v>17590</v>
      </c>
      <c r="L79" s="187" t="str">
        <f t="shared" si="9"/>
        <v/>
      </c>
      <c r="M79" s="202" t="str">
        <f>IF($H79="USD",IF(OR($L79="",$L79="-"),"",VLOOKUP($G79,為替!$A:$AX,$L79,FALSE))+$K$3,IF(OR($L79="",$L79="-"),"",VLOOKUP($G79,為替!$A:$AX,$L79,FALSE)))</f>
        <v/>
      </c>
      <c r="N79" s="203">
        <f t="shared" si="10"/>
        <v>12445</v>
      </c>
      <c r="O79" s="204">
        <f t="shared" si="6"/>
        <v>5145</v>
      </c>
      <c r="P79" s="205">
        <f t="shared" si="11"/>
        <v>0.2924957362137578</v>
      </c>
    </row>
    <row r="80" spans="1:16">
      <c r="A80" s="161" t="s">
        <v>228</v>
      </c>
      <c r="B80" s="161">
        <v>7633</v>
      </c>
      <c r="C80" s="553">
        <v>2568000</v>
      </c>
      <c r="D80" s="554">
        <v>41430</v>
      </c>
      <c r="E80" s="200" t="s">
        <v>167</v>
      </c>
      <c r="F80" s="198">
        <v>3320000</v>
      </c>
      <c r="G80" s="160">
        <v>45986</v>
      </c>
      <c r="H80" s="201" t="s">
        <v>167</v>
      </c>
      <c r="I80" s="184" t="str">
        <f t="shared" si="7"/>
        <v/>
      </c>
      <c r="J80" s="202" t="str">
        <f>IF($H80="USD",IF(OR($I80="",$I80="-"),"",VLOOKUP($G80,為替!$A:$AX,$I80,FALSE))+$J$3,IF(OR($I80="",$I80="-"),"",VLOOKUP($G80,為替!$A:$AX,$I80,FALSE)))</f>
        <v/>
      </c>
      <c r="K80" s="203">
        <f t="shared" si="8"/>
        <v>3320000</v>
      </c>
      <c r="L80" s="187" t="str">
        <f t="shared" si="9"/>
        <v/>
      </c>
      <c r="M80" s="202" t="str">
        <f>IF($H80="USD",IF(OR($L80="",$L80="-"),"",VLOOKUP($G80,為替!$A:$AX,$L80,FALSE))+$K$3,IF(OR($L80="",$L80="-"),"",VLOOKUP($G80,為替!$A:$AX,$L80,FALSE)))</f>
        <v/>
      </c>
      <c r="N80" s="203">
        <f t="shared" si="10"/>
        <v>2609430</v>
      </c>
      <c r="O80" s="204">
        <f t="shared" si="6"/>
        <v>710570</v>
      </c>
      <c r="P80" s="205">
        <f t="shared" si="11"/>
        <v>0.21402710843373493</v>
      </c>
    </row>
    <row r="81" spans="1:16">
      <c r="A81" s="161" t="s">
        <v>168</v>
      </c>
      <c r="B81" s="161">
        <v>7665</v>
      </c>
      <c r="C81" s="553">
        <v>123200</v>
      </c>
      <c r="D81" s="554">
        <v>13845</v>
      </c>
      <c r="E81" s="200" t="s">
        <v>167</v>
      </c>
      <c r="F81" s="198">
        <v>166400</v>
      </c>
      <c r="G81" s="160">
        <v>45986</v>
      </c>
      <c r="H81" s="201" t="s">
        <v>167</v>
      </c>
      <c r="I81" s="184" t="str">
        <f t="shared" si="7"/>
        <v/>
      </c>
      <c r="J81" s="202" t="str">
        <f>IF($H81="USD",IF(OR($I81="",$I81="-"),"",VLOOKUP($G81,為替!$A:$AX,$I81,FALSE))+$J$3,IF(OR($I81="",$I81="-"),"",VLOOKUP($G81,為替!$A:$AX,$I81,FALSE)))</f>
        <v/>
      </c>
      <c r="K81" s="203">
        <f t="shared" si="8"/>
        <v>166400</v>
      </c>
      <c r="L81" s="187" t="str">
        <f t="shared" si="9"/>
        <v/>
      </c>
      <c r="M81" s="202" t="str">
        <f>IF($H81="USD",IF(OR($L81="",$L81="-"),"",VLOOKUP($G81,為替!$A:$AX,$L81,FALSE))+$K$3,IF(OR($L81="",$L81="-"),"",VLOOKUP($G81,為替!$A:$AX,$L81,FALSE)))</f>
        <v/>
      </c>
      <c r="N81" s="203">
        <f t="shared" si="10"/>
        <v>137045</v>
      </c>
      <c r="O81" s="204">
        <f t="shared" si="6"/>
        <v>29355</v>
      </c>
      <c r="P81" s="205">
        <f t="shared" si="11"/>
        <v>0.17641225961538462</v>
      </c>
    </row>
    <row r="82" spans="1:16">
      <c r="A82" s="161" t="s">
        <v>227</v>
      </c>
      <c r="B82" s="161">
        <v>7652</v>
      </c>
      <c r="C82" s="553">
        <v>3199400</v>
      </c>
      <c r="D82" s="554">
        <v>73250</v>
      </c>
      <c r="E82" s="200" t="s">
        <v>167</v>
      </c>
      <c r="F82" s="198">
        <v>3582000</v>
      </c>
      <c r="G82" s="160">
        <v>45985</v>
      </c>
      <c r="H82" s="201" t="s">
        <v>167</v>
      </c>
      <c r="I82" s="184" t="str">
        <f t="shared" si="7"/>
        <v/>
      </c>
      <c r="J82" s="202" t="str">
        <f>IF($H82="USD",IF(OR($I82="",$I82="-"),"",VLOOKUP($G82,為替!$A:$AX,$I82,FALSE))+$J$3,IF(OR($I82="",$I82="-"),"",VLOOKUP($G82,為替!$A:$AX,$I82,FALSE)))</f>
        <v/>
      </c>
      <c r="K82" s="203">
        <f t="shared" si="8"/>
        <v>3582000</v>
      </c>
      <c r="L82" s="187" t="str">
        <f t="shared" si="9"/>
        <v/>
      </c>
      <c r="M82" s="202" t="str">
        <f>IF($H82="USD",IF(OR($L82="",$L82="-"),"",VLOOKUP($G82,為替!$A:$AX,$L82,FALSE))+$K$3,IF(OR($L82="",$L82="-"),"",VLOOKUP($G82,為替!$A:$AX,$L82,FALSE)))</f>
        <v/>
      </c>
      <c r="N82" s="203">
        <f t="shared" si="10"/>
        <v>3272650</v>
      </c>
      <c r="O82" s="204">
        <f t="shared" si="6"/>
        <v>309350</v>
      </c>
      <c r="P82" s="205">
        <f t="shared" si="11"/>
        <v>8.6362367392518152E-2</v>
      </c>
    </row>
    <row r="83" spans="1:16">
      <c r="A83" s="161" t="s">
        <v>228</v>
      </c>
      <c r="B83" s="161">
        <v>7591</v>
      </c>
      <c r="C83" s="553">
        <v>513600</v>
      </c>
      <c r="D83" s="554">
        <v>46980</v>
      </c>
      <c r="E83" s="200" t="s">
        <v>167</v>
      </c>
      <c r="F83" s="198">
        <v>6400</v>
      </c>
      <c r="G83" s="160">
        <v>45987</v>
      </c>
      <c r="H83" s="201" t="s">
        <v>166</v>
      </c>
      <c r="I83" s="184">
        <f t="shared" si="7"/>
        <v>4</v>
      </c>
      <c r="J83" s="202">
        <f>IF($H83="USD",IF(OR($I83="",$I83="-"),"",VLOOKUP($G83,為替!$A:$AX,$I83,FALSE))+$J$3,IF(OR($I83="",$I83="-"),"",VLOOKUP($G83,為替!$A:$AX,$I83,FALSE)))</f>
        <v>155.88</v>
      </c>
      <c r="K83" s="203">
        <f t="shared" si="8"/>
        <v>997632</v>
      </c>
      <c r="L83" s="187">
        <f t="shared" si="9"/>
        <v>3</v>
      </c>
      <c r="M83" s="202">
        <f>IF($H83="USD",IF(OR($L83="",$L83="-"),"",VLOOKUP($G83,為替!$A:$AX,$L83,FALSE))+$K$3,IF(OR($L83="",$L83="-"),"",VLOOKUP($G83,為替!$A:$AX,$L83,FALSE)))</f>
        <v>156.88</v>
      </c>
      <c r="N83" s="203">
        <f t="shared" si="10"/>
        <v>560580</v>
      </c>
      <c r="O83" s="204">
        <f t="shared" si="6"/>
        <v>437052</v>
      </c>
      <c r="P83" s="205">
        <f t="shared" si="11"/>
        <v>0.43808939568899152</v>
      </c>
    </row>
    <row r="84" spans="1:16">
      <c r="A84" s="161" t="s">
        <v>228</v>
      </c>
      <c r="B84" s="161">
        <v>7650</v>
      </c>
      <c r="C84" s="553">
        <v>91600</v>
      </c>
      <c r="D84" s="554">
        <v>0</v>
      </c>
      <c r="E84" s="200" t="s">
        <v>486</v>
      </c>
      <c r="F84" s="198">
        <v>121000</v>
      </c>
      <c r="G84" s="160">
        <v>45989</v>
      </c>
      <c r="H84" s="201" t="s">
        <v>486</v>
      </c>
      <c r="I84" s="184" t="str">
        <f t="shared" si="7"/>
        <v/>
      </c>
      <c r="J84" s="202" t="str">
        <f>IF($H84="USD",IF(OR($I84="",$I84="-"),"",VLOOKUP($G84,為替!$A:$AX,$I84,FALSE))+$J$3,IF(OR($I84="",$I84="-"),"",VLOOKUP($G84,為替!$A:$AX,$I84,FALSE)))</f>
        <v/>
      </c>
      <c r="K84" s="203">
        <f t="shared" si="8"/>
        <v>121000</v>
      </c>
      <c r="L84" s="187" t="str">
        <f t="shared" si="9"/>
        <v/>
      </c>
      <c r="M84" s="202" t="str">
        <f>IF($H84="USD",IF(OR($L84="",$L84="-"),"",VLOOKUP($G84,為替!$A:$AX,$L84,FALSE))+$K$3,IF(OR($L84="",$L84="-"),"",VLOOKUP($G84,為替!$A:$AX,$L84,FALSE)))</f>
        <v/>
      </c>
      <c r="N84" s="203">
        <f t="shared" si="10"/>
        <v>91600</v>
      </c>
      <c r="O84" s="204">
        <f t="shared" si="6"/>
        <v>29400</v>
      </c>
      <c r="P84" s="205">
        <f t="shared" si="11"/>
        <v>0.24297520661157024</v>
      </c>
    </row>
    <row r="85" spans="1:16">
      <c r="A85" s="161" t="s">
        <v>168</v>
      </c>
      <c r="B85" s="161">
        <v>7675</v>
      </c>
      <c r="C85" s="553">
        <v>6983200</v>
      </c>
      <c r="D85" s="554">
        <v>98275</v>
      </c>
      <c r="E85" s="200" t="s">
        <v>167</v>
      </c>
      <c r="F85" s="198">
        <v>7918400</v>
      </c>
      <c r="G85" s="160">
        <v>45993</v>
      </c>
      <c r="H85" s="201" t="s">
        <v>167</v>
      </c>
      <c r="I85" s="184" t="str">
        <f t="shared" si="7"/>
        <v/>
      </c>
      <c r="J85" s="202" t="str">
        <f>IF($H85="USD",IF(OR($I85="",$I85="-"),"",VLOOKUP($G85,為替!$A:$AX,$I85,FALSE))+$J$3,IF(OR($I85="",$I85="-"),"",VLOOKUP($G85,為替!$A:$AX,$I85,FALSE)))</f>
        <v/>
      </c>
      <c r="K85" s="203">
        <f t="shared" si="8"/>
        <v>7918400</v>
      </c>
      <c r="L85" s="187" t="str">
        <f t="shared" si="9"/>
        <v/>
      </c>
      <c r="M85" s="202" t="str">
        <f>IF($H85="USD",IF(OR($L85="",$L85="-"),"",VLOOKUP($G85,為替!$A:$AX,$L85,FALSE))+$K$3,IF(OR($L85="",$L85="-"),"",VLOOKUP($G85,為替!$A:$AX,$L85,FALSE)))</f>
        <v/>
      </c>
      <c r="N85" s="203">
        <f t="shared" si="10"/>
        <v>7081475</v>
      </c>
      <c r="O85" s="204">
        <f t="shared" si="6"/>
        <v>836925</v>
      </c>
      <c r="P85" s="205">
        <f t="shared" si="11"/>
        <v>0.10569370074762578</v>
      </c>
    </row>
    <row r="86" spans="1:16">
      <c r="A86" s="161" t="s">
        <v>228</v>
      </c>
      <c r="B86" s="161">
        <v>7658</v>
      </c>
      <c r="C86" s="553">
        <v>3242000</v>
      </c>
      <c r="D86" s="554">
        <v>177130</v>
      </c>
      <c r="E86" s="200" t="s">
        <v>167</v>
      </c>
      <c r="F86" s="198">
        <v>4720018</v>
      </c>
      <c r="G86" s="160">
        <v>45993</v>
      </c>
      <c r="H86" s="201" t="s">
        <v>167</v>
      </c>
      <c r="I86" s="184" t="str">
        <f t="shared" si="7"/>
        <v/>
      </c>
      <c r="J86" s="202" t="str">
        <f>IF($H86="USD",IF(OR($I86="",$I86="-"),"",VLOOKUP($G86,為替!$A:$AX,$I86,FALSE))+$J$3,IF(OR($I86="",$I86="-"),"",VLOOKUP($G86,為替!$A:$AX,$I86,FALSE)))</f>
        <v/>
      </c>
      <c r="K86" s="203">
        <f t="shared" si="8"/>
        <v>4720018</v>
      </c>
      <c r="L86" s="187" t="str">
        <f t="shared" si="9"/>
        <v/>
      </c>
      <c r="M86" s="202" t="str">
        <f>IF($H86="USD",IF(OR($L86="",$L86="-"),"",VLOOKUP($G86,為替!$A:$AX,$L86,FALSE))+$K$3,IF(OR($L86="",$L86="-"),"",VLOOKUP($G86,為替!$A:$AX,$L86,FALSE)))</f>
        <v/>
      </c>
      <c r="N86" s="203">
        <f t="shared" si="10"/>
        <v>3419130</v>
      </c>
      <c r="O86" s="204">
        <f t="shared" si="6"/>
        <v>1300888</v>
      </c>
      <c r="P86" s="205">
        <f t="shared" si="11"/>
        <v>0.27561081334859316</v>
      </c>
    </row>
    <row r="87" spans="1:16">
      <c r="A87" s="161" t="s">
        <v>228</v>
      </c>
      <c r="B87" s="161">
        <v>7692</v>
      </c>
      <c r="C87" s="553">
        <v>37800</v>
      </c>
      <c r="D87" s="554">
        <v>0</v>
      </c>
      <c r="E87" s="200" t="s">
        <v>167</v>
      </c>
      <c r="F87" s="198">
        <v>483</v>
      </c>
      <c r="G87" s="160">
        <v>45995</v>
      </c>
      <c r="H87" s="201" t="s">
        <v>166</v>
      </c>
      <c r="I87" s="184">
        <f t="shared" si="7"/>
        <v>4</v>
      </c>
      <c r="J87" s="202">
        <f>IF($H87="USD",IF(OR($I87="",$I87="-"),"",VLOOKUP($G87,為替!$A:$AX,$I87,FALSE))+$J$3,IF(OR($I87="",$I87="-"),"",VLOOKUP($G87,為替!$A:$AX,$I87,FALSE)))</f>
        <v>154.80000000000001</v>
      </c>
      <c r="K87" s="203">
        <f t="shared" si="8"/>
        <v>74768.400000000009</v>
      </c>
      <c r="L87" s="187">
        <f t="shared" si="9"/>
        <v>3</v>
      </c>
      <c r="M87" s="202">
        <f>IF($H87="USD",IF(OR($L87="",$L87="-"),"",VLOOKUP($G87,為替!$A:$AX,$L87,FALSE))+$K$3,IF(OR($L87="",$L87="-"),"",VLOOKUP($G87,為替!$A:$AX,$L87,FALSE)))</f>
        <v>155.80000000000001</v>
      </c>
      <c r="N87" s="203">
        <f t="shared" si="10"/>
        <v>37800</v>
      </c>
      <c r="O87" s="204">
        <f t="shared" si="6"/>
        <v>36968.400000000009</v>
      </c>
      <c r="P87" s="205">
        <f t="shared" si="11"/>
        <v>0.4944388270980789</v>
      </c>
    </row>
    <row r="88" spans="1:16">
      <c r="A88" s="161" t="s">
        <v>228</v>
      </c>
      <c r="B88" s="161">
        <v>7683</v>
      </c>
      <c r="C88" s="198">
        <v>262800</v>
      </c>
      <c r="D88" s="199"/>
      <c r="E88" s="200" t="s">
        <v>167</v>
      </c>
      <c r="F88" s="198">
        <v>357000</v>
      </c>
      <c r="G88" s="160">
        <v>46003</v>
      </c>
      <c r="H88" s="201" t="s">
        <v>167</v>
      </c>
      <c r="I88" s="184" t="str">
        <f t="shared" si="7"/>
        <v/>
      </c>
      <c r="J88" s="202" t="str">
        <f>IF($H88="USD",IF(OR($I88="",$I88="-"),"",VLOOKUP($G88,為替!$A:$AX,$I88,FALSE))+$J$3,IF(OR($I88="",$I88="-"),"",VLOOKUP($G88,為替!$A:$AX,$I88,FALSE)))</f>
        <v/>
      </c>
      <c r="K88" s="203">
        <f t="shared" si="8"/>
        <v>357000</v>
      </c>
      <c r="L88" s="187" t="str">
        <f t="shared" si="9"/>
        <v/>
      </c>
      <c r="M88" s="202" t="str">
        <f>IF($H88="USD",IF(OR($L88="",$L88="-"),"",VLOOKUP($G88,為替!$A:$AX,$L88,FALSE))+$K$3,IF(OR($L88="",$L88="-"),"",VLOOKUP($G88,為替!$A:$AX,$L88,FALSE)))</f>
        <v/>
      </c>
      <c r="N88" s="203">
        <f t="shared" si="10"/>
        <v>262800</v>
      </c>
      <c r="O88" s="204">
        <f t="shared" si="6"/>
        <v>94200</v>
      </c>
      <c r="P88" s="205">
        <f t="shared" si="11"/>
        <v>0.2638655462184874</v>
      </c>
    </row>
    <row r="89" spans="1:16">
      <c r="A89" s="161" t="s">
        <v>228</v>
      </c>
      <c r="B89" s="161">
        <v>7684</v>
      </c>
      <c r="C89" s="198">
        <v>56600</v>
      </c>
      <c r="D89" s="199">
        <v>7505</v>
      </c>
      <c r="E89" s="200" t="s">
        <v>167</v>
      </c>
      <c r="F89" s="198">
        <v>92900</v>
      </c>
      <c r="G89" s="160">
        <v>46003</v>
      </c>
      <c r="H89" s="201" t="s">
        <v>167</v>
      </c>
      <c r="I89" s="184" t="str">
        <f t="shared" si="7"/>
        <v/>
      </c>
      <c r="J89" s="202" t="str">
        <f>IF($H89="USD",IF(OR($I89="",$I89="-"),"",VLOOKUP($G89,為替!$A:$AX,$I89,FALSE))+$J$3,IF(OR($I89="",$I89="-"),"",VLOOKUP($G89,為替!$A:$AX,$I89,FALSE)))</f>
        <v/>
      </c>
      <c r="K89" s="203">
        <f t="shared" si="8"/>
        <v>92900</v>
      </c>
      <c r="L89" s="187" t="str">
        <f t="shared" si="9"/>
        <v/>
      </c>
      <c r="M89" s="202" t="str">
        <f>IF($H89="USD",IF(OR($L89="",$L89="-"),"",VLOOKUP($G89,為替!$A:$AX,$L89,FALSE))+$K$3,IF(OR($L89="",$L89="-"),"",VLOOKUP($G89,為替!$A:$AX,$L89,FALSE)))</f>
        <v/>
      </c>
      <c r="N89" s="203">
        <f t="shared" si="10"/>
        <v>64105</v>
      </c>
      <c r="O89" s="204">
        <f t="shared" si="6"/>
        <v>28795</v>
      </c>
      <c r="P89" s="205">
        <f t="shared" si="11"/>
        <v>0.30995694294940795</v>
      </c>
    </row>
    <row r="90" spans="1:16">
      <c r="A90" s="161" t="s">
        <v>228</v>
      </c>
      <c r="B90" s="161">
        <v>7694</v>
      </c>
      <c r="C90" s="198">
        <v>22590</v>
      </c>
      <c r="D90" s="199">
        <v>4100</v>
      </c>
      <c r="E90" s="200" t="s">
        <v>167</v>
      </c>
      <c r="F90" s="198">
        <v>36400</v>
      </c>
      <c r="G90" s="160">
        <v>46006</v>
      </c>
      <c r="H90" s="201" t="s">
        <v>167</v>
      </c>
      <c r="I90" s="184" t="str">
        <f t="shared" si="7"/>
        <v/>
      </c>
      <c r="J90" s="202" t="str">
        <f>IF($H90="USD",IF(OR($I90="",$I90="-"),"",VLOOKUP($G90,為替!$A:$AX,$I90,FALSE))+$J$3,IF(OR($I90="",$I90="-"),"",VLOOKUP($G90,為替!$A:$AX,$I90,FALSE)))</f>
        <v/>
      </c>
      <c r="K90" s="203">
        <f t="shared" si="8"/>
        <v>36400</v>
      </c>
      <c r="L90" s="187" t="str">
        <f t="shared" si="9"/>
        <v/>
      </c>
      <c r="M90" s="202" t="str">
        <f>IF($H90="USD",IF(OR($L90="",$L90="-"),"",VLOOKUP($G90,為替!$A:$AX,$L90,FALSE))+$K$3,IF(OR($L90="",$L90="-"),"",VLOOKUP($G90,為替!$A:$AX,$L90,FALSE)))</f>
        <v/>
      </c>
      <c r="N90" s="203">
        <f t="shared" si="10"/>
        <v>26690</v>
      </c>
      <c r="O90" s="204">
        <f t="shared" si="6"/>
        <v>9710</v>
      </c>
      <c r="P90" s="205">
        <f t="shared" si="11"/>
        <v>0.26675824175824175</v>
      </c>
    </row>
    <row r="91" spans="1:16">
      <c r="A91" s="161" t="s">
        <v>228</v>
      </c>
      <c r="B91" s="161">
        <v>7688</v>
      </c>
      <c r="C91" s="198">
        <v>2360000</v>
      </c>
      <c r="D91" s="199">
        <v>154530</v>
      </c>
      <c r="E91" s="200" t="s">
        <v>167</v>
      </c>
      <c r="F91" s="198">
        <v>3177000</v>
      </c>
      <c r="G91" s="160">
        <v>46007</v>
      </c>
      <c r="H91" s="201" t="s">
        <v>167</v>
      </c>
      <c r="I91" s="184" t="str">
        <f t="shared" si="7"/>
        <v/>
      </c>
      <c r="J91" s="202" t="str">
        <f>IF($H91="USD",IF(OR($I91="",$I91="-"),"",VLOOKUP($G91,為替!$A:$AX,$I91,FALSE))+$J$3,IF(OR($I91="",$I91="-"),"",VLOOKUP($G91,為替!$A:$AX,$I91,FALSE)))</f>
        <v/>
      </c>
      <c r="K91" s="203">
        <f t="shared" si="8"/>
        <v>3177000</v>
      </c>
      <c r="L91" s="187" t="str">
        <f t="shared" si="9"/>
        <v/>
      </c>
      <c r="M91" s="202" t="str">
        <f>IF($H91="USD",IF(OR($L91="",$L91="-"),"",VLOOKUP($G91,為替!$A:$AX,$L91,FALSE))+$K$3,IF(OR($L91="",$L91="-"),"",VLOOKUP($G91,為替!$A:$AX,$L91,FALSE)))</f>
        <v/>
      </c>
      <c r="N91" s="203">
        <f t="shared" si="10"/>
        <v>2514530</v>
      </c>
      <c r="O91" s="204">
        <f t="shared" si="6"/>
        <v>662470</v>
      </c>
      <c r="P91" s="205">
        <f t="shared" si="11"/>
        <v>0.20852061693421467</v>
      </c>
    </row>
    <row r="92" spans="1:16">
      <c r="A92" s="161" t="s">
        <v>228</v>
      </c>
      <c r="B92" s="161">
        <v>7701</v>
      </c>
      <c r="C92" s="198">
        <v>963000</v>
      </c>
      <c r="D92" s="199">
        <v>22300</v>
      </c>
      <c r="E92" s="200" t="s">
        <v>167</v>
      </c>
      <c r="F92" s="198">
        <v>1305000</v>
      </c>
      <c r="G92" s="160">
        <v>46009</v>
      </c>
      <c r="H92" s="201" t="s">
        <v>167</v>
      </c>
      <c r="I92" s="184" t="str">
        <f t="shared" si="7"/>
        <v/>
      </c>
      <c r="J92" s="202" t="str">
        <f>IF($H92="USD",IF(OR($I92="",$I92="-"),"",VLOOKUP($G92,為替!$A:$AX,$I92,FALSE))+$J$3,IF(OR($I92="",$I92="-"),"",VLOOKUP($G92,為替!$A:$AX,$I92,FALSE)))</f>
        <v/>
      </c>
      <c r="K92" s="203">
        <f t="shared" si="8"/>
        <v>1305000</v>
      </c>
      <c r="L92" s="187" t="str">
        <f t="shared" si="9"/>
        <v/>
      </c>
      <c r="M92" s="202" t="str">
        <f>IF($H92="USD",IF(OR($L92="",$L92="-"),"",VLOOKUP($G92,為替!$A:$AX,$L92,FALSE))+$K$3,IF(OR($L92="",$L92="-"),"",VLOOKUP($G92,為替!$A:$AX,$L92,FALSE)))</f>
        <v/>
      </c>
      <c r="N92" s="203">
        <f t="shared" si="10"/>
        <v>985300</v>
      </c>
      <c r="O92" s="204">
        <f t="shared" si="6"/>
        <v>319700</v>
      </c>
      <c r="P92" s="205">
        <f t="shared" si="11"/>
        <v>0.24498084291187738</v>
      </c>
    </row>
    <row r="93" spans="1:16">
      <c r="A93" s="161" t="s">
        <v>168</v>
      </c>
      <c r="B93" s="161">
        <v>7731</v>
      </c>
      <c r="C93" s="198">
        <v>6690000</v>
      </c>
      <c r="D93" s="199">
        <v>97120</v>
      </c>
      <c r="E93" s="200" t="s">
        <v>167</v>
      </c>
      <c r="F93" s="198">
        <v>7760000</v>
      </c>
      <c r="G93" s="160">
        <v>46014</v>
      </c>
      <c r="H93" s="201" t="s">
        <v>167</v>
      </c>
      <c r="I93" s="184" t="str">
        <f t="shared" si="7"/>
        <v/>
      </c>
      <c r="J93" s="202" t="str">
        <f>IF($H93="USD",IF(OR($I93="",$I93="-"),"",VLOOKUP($G93,為替!$A:$AX,$I93,FALSE))+$J$3,IF(OR($I93="",$I93="-"),"",VLOOKUP($G93,為替!$A:$AX,$I93,FALSE)))</f>
        <v/>
      </c>
      <c r="K93" s="203">
        <f t="shared" si="8"/>
        <v>7760000</v>
      </c>
      <c r="L93" s="187" t="str">
        <f t="shared" si="9"/>
        <v/>
      </c>
      <c r="M93" s="202" t="str">
        <f>IF($H93="USD",IF(OR($L93="",$L93="-"),"",VLOOKUP($G93,為替!$A:$AX,$L93,FALSE))+$K$3,IF(OR($L93="",$L93="-"),"",VLOOKUP($G93,為替!$A:$AX,$L93,FALSE)))</f>
        <v/>
      </c>
      <c r="N93" s="203">
        <f t="shared" si="10"/>
        <v>6787120</v>
      </c>
      <c r="O93" s="204">
        <f t="shared" si="6"/>
        <v>972880</v>
      </c>
      <c r="P93" s="205">
        <f t="shared" si="11"/>
        <v>0.12537113402061856</v>
      </c>
    </row>
    <row r="94" spans="1:16">
      <c r="A94" s="161" t="s">
        <v>228</v>
      </c>
      <c r="B94" s="161">
        <v>7703</v>
      </c>
      <c r="C94" s="198">
        <v>2820</v>
      </c>
      <c r="D94" s="199">
        <v>0</v>
      </c>
      <c r="E94" s="200" t="s">
        <v>167</v>
      </c>
      <c r="F94" s="198">
        <v>56</v>
      </c>
      <c r="G94" s="160">
        <v>46015</v>
      </c>
      <c r="H94" s="201" t="s">
        <v>166</v>
      </c>
      <c r="I94" s="184">
        <f t="shared" si="7"/>
        <v>4</v>
      </c>
      <c r="J94" s="202">
        <f>IF($H94="USD",IF(OR($I94="",$I94="-"),"",VLOOKUP($G94,為替!$A:$AX,$I94,FALSE))+$J$3,IF(OR($I94="",$I94="-"),"",VLOOKUP($G94,為替!$A:$AX,$I94,FALSE)))</f>
        <v>155.72</v>
      </c>
      <c r="K94" s="203">
        <f t="shared" si="8"/>
        <v>8720.32</v>
      </c>
      <c r="L94" s="187">
        <f t="shared" si="9"/>
        <v>3</v>
      </c>
      <c r="M94" s="202">
        <f>IF($H94="USD",IF(OR($L94="",$L94="-"),"",VLOOKUP($G94,為替!$A:$AX,$L94,FALSE))+$K$3,IF(OR($L94="",$L94="-"),"",VLOOKUP($G94,為替!$A:$AX,$L94,FALSE)))</f>
        <v>156.72</v>
      </c>
      <c r="N94" s="203">
        <f t="shared" si="10"/>
        <v>2820</v>
      </c>
      <c r="O94" s="204">
        <f t="shared" si="6"/>
        <v>5900.32</v>
      </c>
      <c r="P94" s="205">
        <f t="shared" si="11"/>
        <v>0.6766173718395655</v>
      </c>
    </row>
    <row r="95" spans="1:16">
      <c r="A95" s="161" t="s">
        <v>228</v>
      </c>
      <c r="B95" s="161">
        <v>7718</v>
      </c>
      <c r="C95" s="198">
        <v>113200</v>
      </c>
      <c r="D95" s="199">
        <v>12500</v>
      </c>
      <c r="E95" s="200" t="s">
        <v>167</v>
      </c>
      <c r="F95" s="198">
        <v>180600</v>
      </c>
      <c r="G95" s="160">
        <v>46013</v>
      </c>
      <c r="H95" s="201" t="s">
        <v>167</v>
      </c>
      <c r="I95" s="184" t="str">
        <f t="shared" si="7"/>
        <v/>
      </c>
      <c r="J95" s="202" t="str">
        <f>IF($H95="USD",IF(OR($I95="",$I95="-"),"",VLOOKUP($G95,為替!$A:$AX,$I95,FALSE))+$J$3,IF(OR($I95="",$I95="-"),"",VLOOKUP($G95,為替!$A:$AX,$I95,FALSE)))</f>
        <v/>
      </c>
      <c r="K95" s="203">
        <f t="shared" si="8"/>
        <v>180600</v>
      </c>
      <c r="L95" s="187" t="str">
        <f t="shared" si="9"/>
        <v/>
      </c>
      <c r="M95" s="202" t="str">
        <f>IF($H95="USD",IF(OR($L95="",$L95="-"),"",VLOOKUP($G95,為替!$A:$AX,$L95,FALSE))+$K$3,IF(OR($L95="",$L95="-"),"",VLOOKUP($G95,為替!$A:$AX,$L95,FALSE)))</f>
        <v/>
      </c>
      <c r="N95" s="203">
        <f t="shared" si="10"/>
        <v>125700</v>
      </c>
      <c r="O95" s="204">
        <f t="shared" si="6"/>
        <v>54900</v>
      </c>
      <c r="P95" s="205">
        <f t="shared" si="11"/>
        <v>0.30398671096345514</v>
      </c>
    </row>
    <row r="96" spans="1:16">
      <c r="A96" s="161" t="s">
        <v>228</v>
      </c>
      <c r="B96" s="161">
        <v>7738</v>
      </c>
      <c r="C96" s="198">
        <v>49500</v>
      </c>
      <c r="D96" s="199">
        <v>0</v>
      </c>
      <c r="E96" s="200" t="s">
        <v>167</v>
      </c>
      <c r="F96" s="198">
        <v>780</v>
      </c>
      <c r="G96" s="160">
        <v>46014</v>
      </c>
      <c r="H96" s="201" t="s">
        <v>166</v>
      </c>
      <c r="I96" s="184">
        <f t="shared" si="7"/>
        <v>4</v>
      </c>
      <c r="J96" s="202">
        <f>IF($H96="USD",IF(OR($I96="",$I96="-"),"",VLOOKUP($G96,為替!$A:$AX,$I96,FALSE))+$J$3,IF(OR($I96="",$I96="-"),"",VLOOKUP($G96,為替!$A:$AX,$I96,FALSE)))</f>
        <v>156.25</v>
      </c>
      <c r="K96" s="203">
        <f t="shared" si="8"/>
        <v>121875</v>
      </c>
      <c r="L96" s="187">
        <f t="shared" si="9"/>
        <v>3</v>
      </c>
      <c r="M96" s="202">
        <f>IF($H96="USD",IF(OR($L96="",$L96="-"),"",VLOOKUP($G96,為替!$A:$AX,$L96,FALSE))+$K$3,IF(OR($L96="",$L96="-"),"",VLOOKUP($G96,為替!$A:$AX,$L96,FALSE)))</f>
        <v>157.25</v>
      </c>
      <c r="N96" s="203">
        <f t="shared" si="10"/>
        <v>49500</v>
      </c>
      <c r="O96" s="204">
        <f t="shared" si="6"/>
        <v>72375</v>
      </c>
      <c r="P96" s="205">
        <f t="shared" si="11"/>
        <v>0.5938461538461538</v>
      </c>
    </row>
    <row r="97" spans="1:16">
      <c r="A97" s="161" t="s">
        <v>227</v>
      </c>
      <c r="B97" s="161">
        <v>7739</v>
      </c>
      <c r="C97" s="198">
        <v>7017000</v>
      </c>
      <c r="D97" s="199">
        <v>132000</v>
      </c>
      <c r="E97" s="200" t="s">
        <v>167</v>
      </c>
      <c r="F97" s="198">
        <v>7857000</v>
      </c>
      <c r="G97" s="160">
        <v>46021</v>
      </c>
      <c r="H97" s="201" t="s">
        <v>167</v>
      </c>
      <c r="I97" s="184" t="str">
        <f t="shared" si="7"/>
        <v/>
      </c>
      <c r="J97" s="202" t="str">
        <f>IF($H97="USD",IF(OR($I97="",$I97="-"),"",VLOOKUP($G97,為替!$A:$AX,$I97,FALSE))+$J$3,IF(OR($I97="",$I97="-"),"",VLOOKUP($G97,為替!$A:$AX,$I97,FALSE)))</f>
        <v/>
      </c>
      <c r="K97" s="203">
        <f t="shared" si="8"/>
        <v>7857000</v>
      </c>
      <c r="L97" s="187" t="str">
        <f t="shared" si="9"/>
        <v/>
      </c>
      <c r="M97" s="202" t="str">
        <f>IF($H97="USD",IF(OR($L97="",$L97="-"),"",VLOOKUP($G97,為替!$A:$AX,$L97,FALSE))+$K$3,IF(OR($L97="",$L97="-"),"",VLOOKUP($G97,為替!$A:$AX,$L97,FALSE)))</f>
        <v/>
      </c>
      <c r="N97" s="203">
        <f t="shared" si="10"/>
        <v>7149000</v>
      </c>
      <c r="O97" s="204">
        <f t="shared" si="6"/>
        <v>708000</v>
      </c>
      <c r="P97" s="205">
        <f t="shared" si="11"/>
        <v>9.0110729285987012E-2</v>
      </c>
    </row>
    <row r="98" spans="1:16">
      <c r="A98" s="161" t="s">
        <v>228</v>
      </c>
      <c r="B98" s="161">
        <v>7743</v>
      </c>
      <c r="C98" s="198">
        <v>1605000</v>
      </c>
      <c r="D98" s="199">
        <v>29900</v>
      </c>
      <c r="E98" s="200" t="s">
        <v>167</v>
      </c>
      <c r="F98" s="198">
        <v>2175000</v>
      </c>
      <c r="G98" s="160">
        <v>46028</v>
      </c>
      <c r="H98" s="201" t="s">
        <v>167</v>
      </c>
      <c r="I98" s="184" t="str">
        <f t="shared" si="7"/>
        <v/>
      </c>
      <c r="J98" s="202" t="str">
        <f>IF($H98="USD",IF(OR($I98="",$I98="-"),"",VLOOKUP($G98,為替!$A:$AX,$I98,FALSE))+$J$3,IF(OR($I98="",$I98="-"),"",VLOOKUP($G98,為替!$A:$AX,$I98,FALSE)))</f>
        <v/>
      </c>
      <c r="K98" s="203">
        <f t="shared" si="8"/>
        <v>2175000</v>
      </c>
      <c r="L98" s="187" t="str">
        <f t="shared" si="9"/>
        <v/>
      </c>
      <c r="M98" s="202" t="str">
        <f>IF($H98="USD",IF(OR($L98="",$L98="-"),"",VLOOKUP($G98,為替!$A:$AX,$L98,FALSE))+$K$3,IF(OR($L98="",$L98="-"),"",VLOOKUP($G98,為替!$A:$AX,$L98,FALSE)))</f>
        <v/>
      </c>
      <c r="N98" s="203">
        <f t="shared" si="10"/>
        <v>1634900</v>
      </c>
      <c r="O98" s="204">
        <f t="shared" si="6"/>
        <v>540100</v>
      </c>
      <c r="P98" s="205">
        <f t="shared" si="11"/>
        <v>0.24832183908045977</v>
      </c>
    </row>
    <row r="99" spans="1:16">
      <c r="A99" s="161" t="s">
        <v>228</v>
      </c>
      <c r="B99" s="161">
        <v>7756</v>
      </c>
      <c r="C99" s="198">
        <v>9690</v>
      </c>
      <c r="D99" s="199">
        <v>0</v>
      </c>
      <c r="E99" s="200" t="s">
        <v>167</v>
      </c>
      <c r="F99" s="198">
        <v>156</v>
      </c>
      <c r="G99" s="160">
        <v>46029</v>
      </c>
      <c r="H99" s="201" t="s">
        <v>166</v>
      </c>
      <c r="I99" s="184">
        <f t="shared" si="7"/>
        <v>4</v>
      </c>
      <c r="J99" s="202">
        <f>IF($H99="USD",IF(OR($I99="",$I99="-"),"",VLOOKUP($G99,為替!$A:$AX,$I99,FALSE))+$J$3,IF(OR($I99="",$I99="-"),"",VLOOKUP($G99,為替!$A:$AX,$I99,FALSE)))</f>
        <v>156.16</v>
      </c>
      <c r="K99" s="203">
        <f t="shared" si="8"/>
        <v>24360.959999999999</v>
      </c>
      <c r="L99" s="187">
        <f t="shared" si="9"/>
        <v>3</v>
      </c>
      <c r="M99" s="202">
        <f>IF($H99="USD",IF(OR($L99="",$L99="-"),"",VLOOKUP($G99,為替!$A:$AX,$L99,FALSE))+$K$3,IF(OR($L99="",$L99="-"),"",VLOOKUP($G99,為替!$A:$AX,$L99,FALSE)))</f>
        <v>157.16</v>
      </c>
      <c r="N99" s="203">
        <f t="shared" si="10"/>
        <v>9690</v>
      </c>
      <c r="O99" s="204">
        <f t="shared" si="6"/>
        <v>14670.96</v>
      </c>
      <c r="P99" s="205">
        <f t="shared" si="11"/>
        <v>0.6022324243379571</v>
      </c>
    </row>
    <row r="100" spans="1:16">
      <c r="A100" s="161" t="s">
        <v>228</v>
      </c>
      <c r="B100" s="161">
        <v>7757</v>
      </c>
      <c r="C100" s="198">
        <v>31420</v>
      </c>
      <c r="D100" s="199">
        <v>3100</v>
      </c>
      <c r="E100" s="200" t="s">
        <v>167</v>
      </c>
      <c r="F100" s="198">
        <v>47330</v>
      </c>
      <c r="G100" s="160">
        <v>46029</v>
      </c>
      <c r="H100" s="201" t="s">
        <v>167</v>
      </c>
      <c r="I100" s="184" t="str">
        <f t="shared" si="7"/>
        <v/>
      </c>
      <c r="J100" s="202" t="str">
        <f>IF($H100="USD",IF(OR($I100="",$I100="-"),"",VLOOKUP($G100,為替!$A:$AX,$I100,FALSE))+$J$3,IF(OR($I100="",$I100="-"),"",VLOOKUP($G100,為替!$A:$AX,$I100,FALSE)))</f>
        <v/>
      </c>
      <c r="K100" s="203">
        <f t="shared" si="8"/>
        <v>47330</v>
      </c>
      <c r="L100" s="187" t="str">
        <f t="shared" si="9"/>
        <v/>
      </c>
      <c r="M100" s="202" t="str">
        <f>IF($H100="USD",IF(OR($L100="",$L100="-"),"",VLOOKUP($G100,為替!$A:$AX,$L100,FALSE))+$K$3,IF(OR($L100="",$L100="-"),"",VLOOKUP($G100,為替!$A:$AX,$L100,FALSE)))</f>
        <v/>
      </c>
      <c r="N100" s="203">
        <f t="shared" si="10"/>
        <v>34520</v>
      </c>
      <c r="O100" s="204">
        <f t="shared" si="6"/>
        <v>12810</v>
      </c>
      <c r="P100" s="205">
        <f t="shared" si="11"/>
        <v>0.27065286287766743</v>
      </c>
    </row>
    <row r="101" spans="1:16">
      <c r="A101" s="161" t="s">
        <v>228</v>
      </c>
      <c r="B101" s="161">
        <v>7764</v>
      </c>
      <c r="C101" s="198">
        <v>91600</v>
      </c>
      <c r="D101" s="199">
        <v>0</v>
      </c>
      <c r="E101" s="200" t="s">
        <v>167</v>
      </c>
      <c r="F101" s="198">
        <v>121000</v>
      </c>
      <c r="G101" s="160">
        <v>46031</v>
      </c>
      <c r="H101" s="201" t="s">
        <v>167</v>
      </c>
      <c r="I101" s="184" t="str">
        <f t="shared" si="7"/>
        <v/>
      </c>
      <c r="J101" s="202" t="str">
        <f>IF($H101="USD",IF(OR($I101="",$I101="-"),"",VLOOKUP($G101,為替!$A:$AX,$I101,FALSE))+$J$3,IF(OR($I101="",$I101="-"),"",VLOOKUP($G101,為替!$A:$AX,$I101,FALSE)))</f>
        <v/>
      </c>
      <c r="K101" s="203">
        <f t="shared" si="8"/>
        <v>121000</v>
      </c>
      <c r="L101" s="187" t="str">
        <f t="shared" si="9"/>
        <v/>
      </c>
      <c r="M101" s="202" t="str">
        <f>IF($H101="USD",IF(OR($L101="",$L101="-"),"",VLOOKUP($G101,為替!$A:$AX,$L101,FALSE))+$K$3,IF(OR($L101="",$L101="-"),"",VLOOKUP($G101,為替!$A:$AX,$L101,FALSE)))</f>
        <v/>
      </c>
      <c r="N101" s="203">
        <f t="shared" si="10"/>
        <v>91600</v>
      </c>
      <c r="O101" s="204">
        <f t="shared" si="6"/>
        <v>29400</v>
      </c>
      <c r="P101" s="205">
        <f t="shared" si="11"/>
        <v>0.24297520661157024</v>
      </c>
    </row>
    <row r="102" spans="1:16">
      <c r="A102" s="161" t="s">
        <v>228</v>
      </c>
      <c r="B102" s="161">
        <v>7776</v>
      </c>
      <c r="C102" s="198">
        <v>19380</v>
      </c>
      <c r="D102" s="199">
        <v>27035</v>
      </c>
      <c r="E102" s="200" t="s">
        <v>167</v>
      </c>
      <c r="F102" s="198">
        <v>484</v>
      </c>
      <c r="G102" s="160">
        <v>46035</v>
      </c>
      <c r="H102" s="201" t="s">
        <v>166</v>
      </c>
      <c r="I102" s="184">
        <f t="shared" si="7"/>
        <v>4</v>
      </c>
      <c r="J102" s="202">
        <f>IF($H102="USD",IF(OR($I102="",$I102="-"),"",VLOOKUP($G102,為替!$A:$AX,$I102,FALSE))+$J$3,IF(OR($I102="",$I102="-"),"",VLOOKUP($G102,為替!$A:$AX,$I102,FALSE)))</f>
        <v>157.78</v>
      </c>
      <c r="K102" s="203">
        <f t="shared" si="8"/>
        <v>76365.52</v>
      </c>
      <c r="L102" s="187">
        <f t="shared" si="9"/>
        <v>3</v>
      </c>
      <c r="M102" s="202">
        <f>IF($H102="USD",IF(OR($L102="",$L102="-"),"",VLOOKUP($G102,為替!$A:$AX,$L102,FALSE))+$K$3,IF(OR($L102="",$L102="-"),"",VLOOKUP($G102,為替!$A:$AX,$L102,FALSE)))</f>
        <v>158.78</v>
      </c>
      <c r="N102" s="203">
        <f t="shared" si="10"/>
        <v>46415</v>
      </c>
      <c r="O102" s="204">
        <f t="shared" si="6"/>
        <v>29950.520000000004</v>
      </c>
      <c r="P102" s="205">
        <f t="shared" si="11"/>
        <v>0.39219951622145705</v>
      </c>
    </row>
    <row r="103" spans="1:16">
      <c r="A103" s="161" t="s">
        <v>228</v>
      </c>
      <c r="B103" s="161">
        <v>7782</v>
      </c>
      <c r="C103" s="198">
        <v>11940</v>
      </c>
      <c r="D103" s="199">
        <v>0</v>
      </c>
      <c r="E103" s="200" t="s">
        <v>167</v>
      </c>
      <c r="F103" s="198">
        <v>180</v>
      </c>
      <c r="G103" s="160">
        <v>46035</v>
      </c>
      <c r="H103" s="201" t="s">
        <v>166</v>
      </c>
      <c r="I103" s="184">
        <f t="shared" si="7"/>
        <v>4</v>
      </c>
      <c r="J103" s="202">
        <f>IF($H103="USD",IF(OR($I103="",$I103="-"),"",VLOOKUP($G103,為替!$A:$AX,$I103,FALSE))+$J$3,IF(OR($I103="",$I103="-"),"",VLOOKUP($G103,為替!$A:$AX,$I103,FALSE)))</f>
        <v>157.78</v>
      </c>
      <c r="K103" s="203">
        <f t="shared" si="8"/>
        <v>28400.400000000001</v>
      </c>
      <c r="L103" s="187">
        <f t="shared" si="9"/>
        <v>3</v>
      </c>
      <c r="M103" s="202">
        <f>IF($H103="USD",IF(OR($L103="",$L103="-"),"",VLOOKUP($G103,為替!$A:$AX,$L103,FALSE))+$K$3,IF(OR($L103="",$L103="-"),"",VLOOKUP($G103,為替!$A:$AX,$L103,FALSE)))</f>
        <v>158.78</v>
      </c>
      <c r="N103" s="203">
        <f t="shared" si="10"/>
        <v>11940</v>
      </c>
      <c r="O103" s="204">
        <f t="shared" si="6"/>
        <v>16460.400000000001</v>
      </c>
      <c r="P103" s="205">
        <f t="shared" si="11"/>
        <v>0.5795833861494909</v>
      </c>
    </row>
    <row r="104" spans="1:16">
      <c r="A104" s="161" t="s">
        <v>228</v>
      </c>
      <c r="B104" s="161">
        <v>7784</v>
      </c>
      <c r="C104" s="198">
        <v>15000</v>
      </c>
      <c r="D104" s="199">
        <v>0</v>
      </c>
      <c r="E104" s="200" t="s">
        <v>167</v>
      </c>
      <c r="F104" s="198">
        <v>21150</v>
      </c>
      <c r="G104" s="160">
        <v>46037</v>
      </c>
      <c r="H104" s="201" t="s">
        <v>167</v>
      </c>
      <c r="I104" s="184" t="str">
        <f t="shared" si="7"/>
        <v/>
      </c>
      <c r="J104" s="202" t="str">
        <f>IF($H104="USD",IF(OR($I104="",$I104="-"),"",VLOOKUP($G104,為替!$A:$AX,$I104,FALSE))+$J$3,IF(OR($I104="",$I104="-"),"",VLOOKUP($G104,為替!$A:$AX,$I104,FALSE)))</f>
        <v/>
      </c>
      <c r="K104" s="203">
        <f t="shared" si="8"/>
        <v>21150</v>
      </c>
      <c r="L104" s="187" t="str">
        <f t="shared" si="9"/>
        <v/>
      </c>
      <c r="M104" s="202" t="str">
        <f>IF($H104="USD",IF(OR($L104="",$L104="-"),"",VLOOKUP($G104,為替!$A:$AX,$L104,FALSE))+$K$3,IF(OR($L104="",$L104="-"),"",VLOOKUP($G104,為替!$A:$AX,$L104,FALSE)))</f>
        <v/>
      </c>
      <c r="N104" s="203">
        <f t="shared" si="10"/>
        <v>15000</v>
      </c>
      <c r="O104" s="204">
        <f t="shared" si="6"/>
        <v>6150</v>
      </c>
      <c r="P104" s="205">
        <f t="shared" si="11"/>
        <v>0.29078014184397161</v>
      </c>
    </row>
    <row r="105" spans="1:16">
      <c r="A105" s="161" t="s">
        <v>228</v>
      </c>
      <c r="B105" s="161">
        <v>7766</v>
      </c>
      <c r="C105" s="198">
        <v>108280</v>
      </c>
      <c r="D105" s="199">
        <v>18000</v>
      </c>
      <c r="E105" s="200" t="s">
        <v>167</v>
      </c>
      <c r="F105" s="198">
        <v>1687</v>
      </c>
      <c r="G105" s="160">
        <v>46038</v>
      </c>
      <c r="H105" s="201" t="s">
        <v>166</v>
      </c>
      <c r="I105" s="184">
        <f t="shared" si="7"/>
        <v>4</v>
      </c>
      <c r="J105" s="202">
        <f>IF($H105="USD",IF(OR($I105="",$I105="-"),"",VLOOKUP($G105,為替!$A:$AX,$I105,FALSE))+$J$3,IF(OR($I105="",$I105="-"),"",VLOOKUP($G105,為替!$A:$AX,$I105,FALSE)))</f>
        <v>158.27000000000001</v>
      </c>
      <c r="K105" s="203">
        <f t="shared" si="8"/>
        <v>267001.49</v>
      </c>
      <c r="L105" s="187">
        <f t="shared" si="9"/>
        <v>3</v>
      </c>
      <c r="M105" s="202">
        <f>IF($H105="USD",IF(OR($L105="",$L105="-"),"",VLOOKUP($G105,為替!$A:$AX,$L105,FALSE))+$K$3,IF(OR($L105="",$L105="-"),"",VLOOKUP($G105,為替!$A:$AX,$L105,FALSE)))</f>
        <v>159.27000000000001</v>
      </c>
      <c r="N105" s="203">
        <f t="shared" si="10"/>
        <v>126280</v>
      </c>
      <c r="O105" s="204">
        <f t="shared" si="6"/>
        <v>140721.49</v>
      </c>
      <c r="P105" s="205">
        <f t="shared" si="11"/>
        <v>0.52704383784524944</v>
      </c>
    </row>
    <row r="106" spans="1:16">
      <c r="A106" s="161" t="s">
        <v>228</v>
      </c>
      <c r="B106" s="161">
        <v>7719</v>
      </c>
      <c r="C106" s="198">
        <v>12920</v>
      </c>
      <c r="D106" s="199">
        <v>0</v>
      </c>
      <c r="E106" s="200" t="s">
        <v>167</v>
      </c>
      <c r="F106" s="198">
        <v>224</v>
      </c>
      <c r="G106" s="160">
        <v>46042</v>
      </c>
      <c r="H106" s="201" t="s">
        <v>166</v>
      </c>
      <c r="I106" s="184">
        <f t="shared" si="7"/>
        <v>4</v>
      </c>
      <c r="J106" s="202">
        <f>IF($H106="USD",IF(OR($I106="",$I106="-"),"",VLOOKUP($G106,為替!$A:$AX,$I106,FALSE))+$J$3,IF(OR($I106="",$I106="-"),"",VLOOKUP($G106,為替!$A:$AX,$I106,FALSE)))</f>
        <v>157.69</v>
      </c>
      <c r="K106" s="203">
        <f t="shared" si="8"/>
        <v>35322.559999999998</v>
      </c>
      <c r="L106" s="187">
        <f t="shared" si="9"/>
        <v>3</v>
      </c>
      <c r="M106" s="202">
        <f>IF($H106="USD",IF(OR($L106="",$L106="-"),"",VLOOKUP($G106,為替!$A:$AX,$L106,FALSE))+$K$3,IF(OR($L106="",$L106="-"),"",VLOOKUP($G106,為替!$A:$AX,$L106,FALSE)))</f>
        <v>158.69</v>
      </c>
      <c r="N106" s="203">
        <f t="shared" si="10"/>
        <v>12920</v>
      </c>
      <c r="O106" s="204">
        <f t="shared" si="6"/>
        <v>22402.559999999998</v>
      </c>
      <c r="P106" s="205">
        <f t="shared" si="11"/>
        <v>0.63422809671779168</v>
      </c>
    </row>
    <row r="107" spans="1:16">
      <c r="A107" s="161" t="s">
        <v>228</v>
      </c>
      <c r="B107" s="161">
        <v>7785</v>
      </c>
      <c r="C107" s="553">
        <v>167200</v>
      </c>
      <c r="D107" s="554">
        <v>0</v>
      </c>
      <c r="E107" s="200" t="s">
        <v>486</v>
      </c>
      <c r="F107" s="553">
        <v>206000</v>
      </c>
      <c r="G107" s="160">
        <v>46043</v>
      </c>
      <c r="H107" s="201" t="s">
        <v>167</v>
      </c>
      <c r="I107" s="184" t="str">
        <f t="shared" si="7"/>
        <v/>
      </c>
      <c r="J107" s="202" t="str">
        <f>IF($H107="USD",IF(OR($I107="",$I107="-"),"",VLOOKUP($G107,為替!$A:$AX,$I107,FALSE))+$J$3,IF(OR($I107="",$I107="-"),"",VLOOKUP($G107,為替!$A:$AX,$I107,FALSE)))</f>
        <v/>
      </c>
      <c r="K107" s="203">
        <f t="shared" si="8"/>
        <v>206000</v>
      </c>
      <c r="L107" s="187" t="str">
        <f t="shared" si="9"/>
        <v/>
      </c>
      <c r="M107" s="202" t="str">
        <f>IF($H107="USD",IF(OR($L107="",$L107="-"),"",VLOOKUP($G107,為替!$A:$AX,$L107,FALSE))+$K$3,IF(OR($L107="",$L107="-"),"",VLOOKUP($G107,為替!$A:$AX,$L107,FALSE)))</f>
        <v/>
      </c>
      <c r="N107" s="203">
        <f t="shared" si="10"/>
        <v>167200</v>
      </c>
      <c r="O107" s="204">
        <f t="shared" si="6"/>
        <v>38800</v>
      </c>
      <c r="P107" s="205">
        <f t="shared" si="11"/>
        <v>0.18834951456310681</v>
      </c>
    </row>
    <row r="108" spans="1:16">
      <c r="A108" s="161" t="s">
        <v>228</v>
      </c>
      <c r="B108" s="161">
        <v>7791</v>
      </c>
      <c r="C108" s="553">
        <v>350400</v>
      </c>
      <c r="D108" s="554">
        <v>0</v>
      </c>
      <c r="E108" s="200" t="s">
        <v>486</v>
      </c>
      <c r="F108" s="198">
        <v>476000</v>
      </c>
      <c r="G108" s="160">
        <v>46045</v>
      </c>
      <c r="H108" s="201" t="s">
        <v>486</v>
      </c>
      <c r="I108" s="184" t="str">
        <f t="shared" si="7"/>
        <v/>
      </c>
      <c r="J108" s="202" t="str">
        <f>IF($H108="USD",IF(OR($I108="",$I108="-"),"",VLOOKUP($G108,為替!$A:$AX,$I108,FALSE))+$J$3,IF(OR($I108="",$I108="-"),"",VLOOKUP($G108,為替!$A:$AX,$I108,FALSE)))</f>
        <v/>
      </c>
      <c r="K108" s="203">
        <f t="shared" si="8"/>
        <v>476000</v>
      </c>
      <c r="L108" s="187" t="str">
        <f t="shared" si="9"/>
        <v/>
      </c>
      <c r="M108" s="202" t="str">
        <f>IF($H108="USD",IF(OR($L108="",$L108="-"),"",VLOOKUP($G108,為替!$A:$AX,$L108,FALSE))+$K$3,IF(OR($L108="",$L108="-"),"",VLOOKUP($G108,為替!$A:$AX,$L108,FALSE)))</f>
        <v/>
      </c>
      <c r="N108" s="203">
        <f t="shared" si="10"/>
        <v>350400</v>
      </c>
      <c r="O108" s="204">
        <f t="shared" si="6"/>
        <v>125600</v>
      </c>
      <c r="P108" s="205">
        <f t="shared" si="11"/>
        <v>0.2638655462184874</v>
      </c>
    </row>
    <row r="109" spans="1:16">
      <c r="A109" s="161" t="s">
        <v>228</v>
      </c>
      <c r="B109" s="161">
        <v>7813</v>
      </c>
      <c r="C109" s="553">
        <v>19380</v>
      </c>
      <c r="D109" s="554">
        <v>27500</v>
      </c>
      <c r="E109" s="200" t="s">
        <v>486</v>
      </c>
      <c r="F109" s="198">
        <v>492</v>
      </c>
      <c r="G109" s="160">
        <v>46050</v>
      </c>
      <c r="H109" s="201" t="s">
        <v>25</v>
      </c>
      <c r="I109" s="184">
        <f t="shared" si="7"/>
        <v>4</v>
      </c>
      <c r="J109" s="202">
        <f>IF($H109="USD",IF(OR($I109="",$I109="-"),"",VLOOKUP($G109,為替!$A:$AX,$I109,FALSE))+$J$3,IF(OR($I109="",$I109="-"),"",VLOOKUP($G109,為替!$A:$AX,$I109,FALSE)))</f>
        <v>151.97</v>
      </c>
      <c r="K109" s="203">
        <f t="shared" si="8"/>
        <v>74769.240000000005</v>
      </c>
      <c r="L109" s="187">
        <f t="shared" si="9"/>
        <v>3</v>
      </c>
      <c r="M109" s="202">
        <f>IF($H109="USD",IF(OR($L109="",$L109="-"),"",VLOOKUP($G109,為替!$A:$AX,$L109,FALSE))+$K$3,IF(OR($L109="",$L109="-"),"",VLOOKUP($G109,為替!$A:$AX,$L109,FALSE)))</f>
        <v>152.97</v>
      </c>
      <c r="N109" s="203">
        <f t="shared" si="10"/>
        <v>46880</v>
      </c>
      <c r="O109" s="204">
        <f t="shared" si="6"/>
        <v>27889.240000000005</v>
      </c>
      <c r="P109" s="205">
        <f t="shared" si="11"/>
        <v>0.37300419263322732</v>
      </c>
    </row>
    <row r="110" spans="1:16">
      <c r="A110" s="161" t="s">
        <v>228</v>
      </c>
      <c r="B110" s="161">
        <v>7771</v>
      </c>
      <c r="C110" s="553">
        <v>1074000</v>
      </c>
      <c r="D110" s="554">
        <v>32900</v>
      </c>
      <c r="E110" s="200" t="s">
        <v>167</v>
      </c>
      <c r="F110" s="198">
        <v>1410000</v>
      </c>
      <c r="G110" s="160">
        <v>46042</v>
      </c>
      <c r="H110" s="201" t="s">
        <v>167</v>
      </c>
      <c r="I110" s="184" t="str">
        <f t="shared" si="7"/>
        <v/>
      </c>
      <c r="J110" s="202" t="str">
        <f>IF($H110="USD",IF(OR($I110="",$I110="-"),"",VLOOKUP($G110,為替!$A:$AX,$I110,FALSE))+$J$3,IF(OR($I110="",$I110="-"),"",VLOOKUP($G110,為替!$A:$AX,$I110,FALSE)))</f>
        <v/>
      </c>
      <c r="K110" s="203">
        <f t="shared" si="8"/>
        <v>1410000</v>
      </c>
      <c r="L110" s="187" t="str">
        <f t="shared" si="9"/>
        <v/>
      </c>
      <c r="M110" s="202" t="str">
        <f>IF($H110="USD",IF(OR($L110="",$L110="-"),"",VLOOKUP($G110,為替!$A:$AX,$L110,FALSE))+$K$3,IF(OR($L110="",$L110="-"),"",VLOOKUP($G110,為替!$A:$AX,$L110,FALSE)))</f>
        <v/>
      </c>
      <c r="N110" s="203">
        <f t="shared" si="10"/>
        <v>1106900</v>
      </c>
      <c r="O110" s="204">
        <f t="shared" si="6"/>
        <v>303100</v>
      </c>
      <c r="P110" s="205">
        <f t="shared" si="11"/>
        <v>0.2149645390070922</v>
      </c>
    </row>
    <row r="111" spans="1:16">
      <c r="A111" s="161" t="s">
        <v>228</v>
      </c>
      <c r="B111" s="161">
        <v>7770</v>
      </c>
      <c r="C111" s="553">
        <v>772200</v>
      </c>
      <c r="D111" s="554">
        <v>69200</v>
      </c>
      <c r="E111" s="200" t="s">
        <v>167</v>
      </c>
      <c r="F111" s="198">
        <v>1125000</v>
      </c>
      <c r="G111" s="160">
        <v>46054</v>
      </c>
      <c r="H111" s="201" t="s">
        <v>167</v>
      </c>
      <c r="I111" s="184" t="str">
        <f t="shared" si="7"/>
        <v/>
      </c>
      <c r="J111" s="202" t="str">
        <f>IF($H111="USD",IF(OR($I111="",$I111="-"),"",VLOOKUP($G111,為替!$A:$AX,$I111,FALSE))+$J$3,IF(OR($I111="",$I111="-"),"",VLOOKUP($G111,為替!$A:$AX,$I111,FALSE)))</f>
        <v/>
      </c>
      <c r="K111" s="203">
        <f t="shared" si="8"/>
        <v>1125000</v>
      </c>
      <c r="L111" s="187" t="str">
        <f t="shared" si="9"/>
        <v/>
      </c>
      <c r="M111" s="202" t="str">
        <f>IF($H111="USD",IF(OR($L111="",$L111="-"),"",VLOOKUP($G111,為替!$A:$AX,$L111,FALSE))+$K$3,IF(OR($L111="",$L111="-"),"",VLOOKUP($G111,為替!$A:$AX,$L111,FALSE)))</f>
        <v/>
      </c>
      <c r="N111" s="203">
        <f t="shared" si="10"/>
        <v>841400</v>
      </c>
      <c r="O111" s="204">
        <f t="shared" si="6"/>
        <v>283600</v>
      </c>
      <c r="P111" s="205">
        <f t="shared" si="11"/>
        <v>0.25208888888888886</v>
      </c>
    </row>
    <row r="112" spans="1:16">
      <c r="A112" s="161" t="s">
        <v>228</v>
      </c>
      <c r="B112" s="161">
        <v>7760</v>
      </c>
      <c r="C112" s="553">
        <v>449400</v>
      </c>
      <c r="D112" s="554">
        <v>47300</v>
      </c>
      <c r="E112" s="200" t="s">
        <v>167</v>
      </c>
      <c r="F112" s="198">
        <v>5600</v>
      </c>
      <c r="G112" s="160">
        <v>46055</v>
      </c>
      <c r="H112" s="201" t="s">
        <v>166</v>
      </c>
      <c r="I112" s="184">
        <f t="shared" si="7"/>
        <v>4</v>
      </c>
      <c r="J112" s="202">
        <f>IF($H112="USD",IF(OR($I112="",$I112="-"),"",VLOOKUP($G112,為替!$A:$AX,$I112,FALSE))+$J$3,IF(OR($I112="",$I112="-"),"",VLOOKUP($G112,為替!$A:$AX,$I112,FALSE)))</f>
        <v>154.79</v>
      </c>
      <c r="K112" s="203">
        <f t="shared" si="8"/>
        <v>866824</v>
      </c>
      <c r="L112" s="187">
        <f t="shared" si="9"/>
        <v>3</v>
      </c>
      <c r="M112" s="202">
        <f>IF($H112="USD",IF(OR($L112="",$L112="-"),"",VLOOKUP($G112,為替!$A:$AX,$L112,FALSE))+$K$3,IF(OR($L112="",$L112="-"),"",VLOOKUP($G112,為替!$A:$AX,$L112,FALSE)))</f>
        <v>155.79</v>
      </c>
      <c r="N112" s="203">
        <f t="shared" si="10"/>
        <v>496700</v>
      </c>
      <c r="O112" s="204">
        <f t="shared" si="6"/>
        <v>370124</v>
      </c>
      <c r="P112" s="205">
        <f t="shared" si="11"/>
        <v>0.42698863898553802</v>
      </c>
    </row>
    <row r="113" spans="1:16">
      <c r="A113" s="161" t="s">
        <v>228</v>
      </c>
      <c r="B113" s="161">
        <v>7833</v>
      </c>
      <c r="C113" s="553">
        <v>17010</v>
      </c>
      <c r="D113" s="554">
        <v>3400</v>
      </c>
      <c r="E113" s="200" t="s">
        <v>167</v>
      </c>
      <c r="F113" s="198">
        <v>27910</v>
      </c>
      <c r="G113" s="160">
        <v>46057</v>
      </c>
      <c r="H113" s="201" t="s">
        <v>167</v>
      </c>
      <c r="I113" s="184" t="str">
        <f t="shared" si="7"/>
        <v/>
      </c>
      <c r="J113" s="202" t="str">
        <f>IF($H113="USD",IF(OR($I113="",$I113="-"),"",VLOOKUP($G113,為替!$A:$AX,$I113,FALSE))+$J$3,IF(OR($I113="",$I113="-"),"",VLOOKUP($G113,為替!$A:$AX,$I113,FALSE)))</f>
        <v/>
      </c>
      <c r="K113" s="203">
        <f t="shared" si="8"/>
        <v>27910</v>
      </c>
      <c r="L113" s="187" t="str">
        <f t="shared" si="9"/>
        <v/>
      </c>
      <c r="M113" s="202" t="str">
        <f>IF($H113="USD",IF(OR($L113="",$L113="-"),"",VLOOKUP($G113,為替!$A:$AX,$L113,FALSE))+$K$3,IF(OR($L113="",$L113="-"),"",VLOOKUP($G113,為替!$A:$AX,$L113,FALSE)))</f>
        <v/>
      </c>
      <c r="N113" s="203">
        <f t="shared" si="10"/>
        <v>20410</v>
      </c>
      <c r="O113" s="204">
        <f t="shared" si="6"/>
        <v>7500</v>
      </c>
      <c r="P113" s="205">
        <f t="shared" si="11"/>
        <v>0.26872088857040488</v>
      </c>
    </row>
    <row r="114" spans="1:16">
      <c r="A114" s="161" t="s">
        <v>228</v>
      </c>
      <c r="B114" s="161">
        <v>7853</v>
      </c>
      <c r="C114" s="553">
        <v>45300</v>
      </c>
      <c r="D114" s="554">
        <v>0</v>
      </c>
      <c r="E114" s="200" t="s">
        <v>167</v>
      </c>
      <c r="F114" s="198">
        <v>460</v>
      </c>
      <c r="G114" s="160">
        <v>46062</v>
      </c>
      <c r="H114" s="201" t="s">
        <v>166</v>
      </c>
      <c r="I114" s="184">
        <f t="shared" si="7"/>
        <v>4</v>
      </c>
      <c r="J114" s="202">
        <f>IF($H114="USD",IF(OR($I114="",$I114="-"),"",VLOOKUP($G114,為替!$A:$AX,$I114,FALSE))+$J$3,IF(OR($I114="",$I114="-"),"",VLOOKUP($G114,為替!$A:$AX,$I114,FALSE)))</f>
        <v>156.46</v>
      </c>
      <c r="K114" s="203">
        <f t="shared" si="8"/>
        <v>71971.600000000006</v>
      </c>
      <c r="L114" s="187">
        <f t="shared" si="9"/>
        <v>3</v>
      </c>
      <c r="M114" s="202">
        <f>IF($H114="USD",IF(OR($L114="",$L114="-"),"",VLOOKUP($G114,為替!$A:$AX,$L114,FALSE))+$K$3,IF(OR($L114="",$L114="-"),"",VLOOKUP($G114,為替!$A:$AX,$L114,FALSE)))</f>
        <v>157.46</v>
      </c>
      <c r="N114" s="203">
        <f t="shared" si="10"/>
        <v>45300</v>
      </c>
      <c r="O114" s="204">
        <f t="shared" si="6"/>
        <v>26671.600000000006</v>
      </c>
      <c r="P114" s="205">
        <f t="shared" si="11"/>
        <v>0.37058506410862069</v>
      </c>
    </row>
    <row r="115" spans="1:16">
      <c r="A115" s="161" t="s">
        <v>228</v>
      </c>
      <c r="B115" s="161">
        <v>7857</v>
      </c>
      <c r="C115" s="553">
        <v>54910</v>
      </c>
      <c r="D115" s="554">
        <v>35800</v>
      </c>
      <c r="E115" s="200" t="s">
        <v>167</v>
      </c>
      <c r="F115" s="198">
        <v>1115</v>
      </c>
      <c r="G115" s="160">
        <v>46062</v>
      </c>
      <c r="H115" s="201" t="s">
        <v>166</v>
      </c>
      <c r="I115" s="184">
        <f t="shared" si="7"/>
        <v>4</v>
      </c>
      <c r="J115" s="202">
        <f>IF($H115="USD",IF(OR($I115="",$I115="-"),"",VLOOKUP($G115,為替!$A:$AX,$I115,FALSE))+$J$3,IF(OR($I115="",$I115="-"),"",VLOOKUP($G115,為替!$A:$AX,$I115,FALSE)))</f>
        <v>156.46</v>
      </c>
      <c r="K115" s="203">
        <f t="shared" si="8"/>
        <v>174452.90000000002</v>
      </c>
      <c r="L115" s="187">
        <f t="shared" si="9"/>
        <v>3</v>
      </c>
      <c r="M115" s="202">
        <f>IF($H115="USD",IF(OR($L115="",$L115="-"),"",VLOOKUP($G115,為替!$A:$AX,$L115,FALSE))+$K$3,IF(OR($L115="",$L115="-"),"",VLOOKUP($G115,為替!$A:$AX,$L115,FALSE)))</f>
        <v>157.46</v>
      </c>
      <c r="N115" s="203">
        <f t="shared" si="10"/>
        <v>90710</v>
      </c>
      <c r="O115" s="204">
        <f t="shared" si="6"/>
        <v>83742.900000000023</v>
      </c>
      <c r="P115" s="205">
        <f t="shared" si="11"/>
        <v>0.48003157299190791</v>
      </c>
    </row>
    <row r="116" spans="1:16">
      <c r="A116" s="161" t="s">
        <v>228</v>
      </c>
      <c r="B116" s="161">
        <v>7815</v>
      </c>
      <c r="C116" s="553">
        <v>3210000</v>
      </c>
      <c r="D116" s="554">
        <v>48300</v>
      </c>
      <c r="E116" s="200" t="s">
        <v>167</v>
      </c>
      <c r="F116" s="198">
        <v>4350000</v>
      </c>
      <c r="G116" s="160">
        <v>46060</v>
      </c>
      <c r="H116" s="201" t="s">
        <v>167</v>
      </c>
      <c r="I116" s="184" t="str">
        <f t="shared" si="7"/>
        <v/>
      </c>
      <c r="J116" s="202" t="str">
        <f>IF($H116="USD",IF(OR($I116="",$I116="-"),"",VLOOKUP($G116,為替!$A:$AX,$I116,FALSE))+$J$3,IF(OR($I116="",$I116="-"),"",VLOOKUP($G116,為替!$A:$AX,$I116,FALSE)))</f>
        <v/>
      </c>
      <c r="K116" s="203">
        <f t="shared" si="8"/>
        <v>4350000</v>
      </c>
      <c r="L116" s="187" t="str">
        <f t="shared" si="9"/>
        <v/>
      </c>
      <c r="M116" s="202" t="str">
        <f>IF($H116="USD",IF(OR($L116="",$L116="-"),"",VLOOKUP($G116,為替!$A:$AX,$L116,FALSE))+$K$3,IF(OR($L116="",$L116="-"),"",VLOOKUP($G116,為替!$A:$AX,$L116,FALSE)))</f>
        <v/>
      </c>
      <c r="N116" s="203">
        <f t="shared" si="10"/>
        <v>3258300</v>
      </c>
      <c r="O116" s="204">
        <f t="shared" si="6"/>
        <v>1091700</v>
      </c>
      <c r="P116" s="205">
        <f t="shared" si="11"/>
        <v>0.25096551724137933</v>
      </c>
    </row>
    <row r="117" spans="1:16">
      <c r="A117" s="161" t="s">
        <v>227</v>
      </c>
      <c r="B117" s="161">
        <v>7814</v>
      </c>
      <c r="C117" s="198">
        <v>7279200</v>
      </c>
      <c r="D117" s="199">
        <v>159600</v>
      </c>
      <c r="E117" s="200" t="s">
        <v>167</v>
      </c>
      <c r="F117" s="198">
        <v>8019600</v>
      </c>
      <c r="G117" s="160">
        <v>46059</v>
      </c>
      <c r="H117" s="201" t="s">
        <v>167</v>
      </c>
      <c r="I117" s="184" t="str">
        <f t="shared" si="7"/>
        <v/>
      </c>
      <c r="J117" s="202" t="str">
        <f>IF($H117="USD",IF(OR($I117="",$I117="-"),"",VLOOKUP($G117,為替!$A:$AX,$I117,FALSE))+$J$3,IF(OR($I117="",$I117="-"),"",VLOOKUP($G117,為替!$A:$AX,$I117,FALSE)))</f>
        <v/>
      </c>
      <c r="K117" s="203">
        <f t="shared" si="8"/>
        <v>8019600</v>
      </c>
      <c r="L117" s="187" t="str">
        <f t="shared" si="9"/>
        <v/>
      </c>
      <c r="M117" s="202" t="str">
        <f>IF($H117="USD",IF(OR($L117="",$L117="-"),"",VLOOKUP($G117,為替!$A:$AX,$L117,FALSE))+$K$3,IF(OR($L117="",$L117="-"),"",VLOOKUP($G117,為替!$A:$AX,$L117,FALSE)))</f>
        <v/>
      </c>
      <c r="N117" s="203">
        <f t="shared" si="10"/>
        <v>7438800</v>
      </c>
      <c r="O117" s="204">
        <f t="shared" si="6"/>
        <v>580800</v>
      </c>
      <c r="P117" s="205">
        <f t="shared" si="11"/>
        <v>7.2422564716444704E-2</v>
      </c>
    </row>
    <row r="118" spans="1:16">
      <c r="A118" s="161" t="s">
        <v>228</v>
      </c>
      <c r="B118" s="161">
        <v>7864</v>
      </c>
      <c r="C118" s="198">
        <v>51680</v>
      </c>
      <c r="D118" s="199">
        <v>30000</v>
      </c>
      <c r="E118" s="200" t="s">
        <v>167</v>
      </c>
      <c r="F118" s="198">
        <v>832</v>
      </c>
      <c r="G118" s="160">
        <v>46069</v>
      </c>
      <c r="H118" s="201" t="s">
        <v>166</v>
      </c>
      <c r="I118" s="184">
        <f t="shared" si="7"/>
        <v>4</v>
      </c>
      <c r="J118" s="202">
        <f>IF($H118="USD",IF(OR($I118="",$I118="-"),"",VLOOKUP($G118,為替!$A:$AX,$I118,FALSE))+$J$3,IF(OR($I118="",$I118="-"),"",VLOOKUP($G118,為替!$A:$AX,$I118,FALSE)))</f>
        <v>152.59</v>
      </c>
      <c r="K118" s="203">
        <f t="shared" si="8"/>
        <v>126954.88</v>
      </c>
      <c r="L118" s="187">
        <f t="shared" si="9"/>
        <v>3</v>
      </c>
      <c r="M118" s="202">
        <f>IF($H118="USD",IF(OR($L118="",$L118="-"),"",VLOOKUP($G118,為替!$A:$AX,$L118,FALSE))+$K$3,IF(OR($L118="",$L118="-"),"",VLOOKUP($G118,為替!$A:$AX,$L118,FALSE)))</f>
        <v>153.59</v>
      </c>
      <c r="N118" s="203">
        <f t="shared" si="10"/>
        <v>81680</v>
      </c>
      <c r="O118" s="204">
        <f>IF(OR(K118="",N118=""),"",K118-N118)</f>
        <v>45274.880000000005</v>
      </c>
      <c r="P118" s="205">
        <f t="shared" si="11"/>
        <v>0.35662181713692298</v>
      </c>
    </row>
    <row r="119" spans="1:16">
      <c r="A119" s="161" t="s">
        <v>168</v>
      </c>
      <c r="B119" s="161">
        <v>7891</v>
      </c>
      <c r="C119" s="198">
        <v>1505000</v>
      </c>
      <c r="D119" s="199">
        <v>27270</v>
      </c>
      <c r="E119" s="200" t="s">
        <v>167</v>
      </c>
      <c r="F119" s="198">
        <v>1900800</v>
      </c>
      <c r="G119" s="160">
        <v>46073</v>
      </c>
      <c r="H119" s="201" t="s">
        <v>167</v>
      </c>
      <c r="I119" s="184" t="str">
        <f t="shared" si="7"/>
        <v/>
      </c>
      <c r="J119" s="202" t="str">
        <f>IF($H119="USD",IF(OR($I119="",$I119="-"),"",VLOOKUP($G119,為替!$A:$AX,$I119,FALSE))+$J$3,IF(OR($I119="",$I119="-"),"",VLOOKUP($G119,為替!$A:$AX,$I119,FALSE)))</f>
        <v/>
      </c>
      <c r="K119" s="203">
        <f t="shared" si="8"/>
        <v>1900800</v>
      </c>
      <c r="L119" s="187" t="str">
        <f t="shared" si="9"/>
        <v/>
      </c>
      <c r="M119" s="202" t="str">
        <f>IF($H119="USD",IF(OR($L119="",$L119="-"),"",VLOOKUP($G119,為替!$A:$AX,$L119,FALSE))+$K$3,IF(OR($L119="",$L119="-"),"",VLOOKUP($G119,為替!$A:$AX,$L119,FALSE)))</f>
        <v/>
      </c>
      <c r="N119" s="203">
        <f t="shared" si="10"/>
        <v>1532270</v>
      </c>
      <c r="O119" s="204">
        <f t="shared" si="6"/>
        <v>368530</v>
      </c>
      <c r="P119" s="205">
        <f t="shared" si="11"/>
        <v>0.19388152356902358</v>
      </c>
    </row>
    <row r="120" spans="1:16">
      <c r="A120" s="161" t="s">
        <v>228</v>
      </c>
      <c r="B120" s="161">
        <v>7863</v>
      </c>
      <c r="C120" s="198">
        <v>1577050</v>
      </c>
      <c r="D120" s="199">
        <v>204870</v>
      </c>
      <c r="E120" s="200" t="s">
        <v>167</v>
      </c>
      <c r="F120" s="198">
        <v>2200000</v>
      </c>
      <c r="G120" s="160">
        <v>46077</v>
      </c>
      <c r="H120" s="201" t="s">
        <v>167</v>
      </c>
      <c r="I120" s="184" t="str">
        <f t="shared" si="7"/>
        <v/>
      </c>
      <c r="J120" s="202" t="str">
        <f>IF($H120="USD",IF(OR($I120="",$I120="-"),"",VLOOKUP($G120,為替!$A:$AX,$I120,FALSE))+$J$3,IF(OR($I120="",$I120="-"),"",VLOOKUP($G120,為替!$A:$AX,$I120,FALSE)))</f>
        <v/>
      </c>
      <c r="K120" s="203">
        <f t="shared" si="8"/>
        <v>2200000</v>
      </c>
      <c r="L120" s="187" t="str">
        <f t="shared" si="9"/>
        <v/>
      </c>
      <c r="M120" s="202" t="str">
        <f>IF($H120="USD",IF(OR($L120="",$L120="-"),"",VLOOKUP($G120,為替!$A:$AX,$L120,FALSE))+$K$3,IF(OR($L120="",$L120="-"),"",VLOOKUP($G120,為替!$A:$AX,$L120,FALSE)))</f>
        <v/>
      </c>
      <c r="N120" s="203">
        <f t="shared" si="10"/>
        <v>1781920</v>
      </c>
      <c r="O120" s="204">
        <f t="shared" si="6"/>
        <v>418080</v>
      </c>
      <c r="P120" s="205">
        <f t="shared" si="11"/>
        <v>0.19003636363636364</v>
      </c>
    </row>
    <row r="121" spans="1:16">
      <c r="A121" s="161" t="s">
        <v>228</v>
      </c>
      <c r="B121" s="161">
        <v>7854</v>
      </c>
      <c r="C121" s="198">
        <v>272800</v>
      </c>
      <c r="D121" s="199">
        <v>0</v>
      </c>
      <c r="E121" s="200" t="s">
        <v>167</v>
      </c>
      <c r="F121" s="198">
        <v>360000</v>
      </c>
      <c r="G121" s="160">
        <v>46080</v>
      </c>
      <c r="H121" s="201" t="s">
        <v>167</v>
      </c>
      <c r="I121" s="184" t="str">
        <f t="shared" si="7"/>
        <v/>
      </c>
      <c r="J121" s="202" t="str">
        <f>IF($H121="USD",IF(OR($I121="",$I121="-"),"",VLOOKUP($G121,為替!$A:$AX,$I121,FALSE))+$J$3,IF(OR($I121="",$I121="-"),"",VLOOKUP($G121,為替!$A:$AX,$I121,FALSE)))</f>
        <v/>
      </c>
      <c r="K121" s="203">
        <f t="shared" si="8"/>
        <v>360000</v>
      </c>
      <c r="L121" s="187" t="str">
        <f t="shared" si="9"/>
        <v/>
      </c>
      <c r="M121" s="202" t="str">
        <f>IF($H121="USD",IF(OR($L121="",$L121="-"),"",VLOOKUP($G121,為替!$A:$AX,$L121,FALSE))+$K$3,IF(OR($L121="",$L121="-"),"",VLOOKUP($G121,為替!$A:$AX,$L121,FALSE)))</f>
        <v/>
      </c>
      <c r="N121" s="203">
        <f t="shared" si="10"/>
        <v>272800</v>
      </c>
      <c r="O121" s="204">
        <f t="shared" si="6"/>
        <v>87200</v>
      </c>
      <c r="P121" s="205">
        <f t="shared" si="11"/>
        <v>0.24222222222222223</v>
      </c>
    </row>
    <row r="122" spans="1:16">
      <c r="C122" s="198"/>
      <c r="D122" s="199"/>
      <c r="E122" s="200"/>
      <c r="F122" s="198"/>
      <c r="H122" s="201"/>
      <c r="I122" s="184" t="str">
        <f t="shared" si="7"/>
        <v/>
      </c>
      <c r="J122" s="202" t="str">
        <f>IF($H122="USD",IF(OR($I122="",$I122="-"),"",VLOOKUP($G122,為替!$A:$AX,$I122,FALSE))+$J$3,IF(OR($I122="",$I122="-"),"",VLOOKUP($G122,為替!$A:$AX,$I122,FALSE)))</f>
        <v/>
      </c>
      <c r="K122" s="203" t="str">
        <f t="shared" si="8"/>
        <v/>
      </c>
      <c r="L122" s="187" t="str">
        <f t="shared" si="9"/>
        <v/>
      </c>
      <c r="M122" s="202" t="str">
        <f>IF($H122="USD",IF(OR($L122="",$L122="-"),"",VLOOKUP($G122,為替!$A:$AX,$L122,FALSE))+$K$3,IF(OR($L122="",$L122="-"),"",VLOOKUP($G122,為替!$A:$AX,$L122,FALSE)))</f>
        <v/>
      </c>
      <c r="N122" s="203" t="str">
        <f t="shared" si="10"/>
        <v/>
      </c>
      <c r="O122" s="204" t="str">
        <f t="shared" si="6"/>
        <v/>
      </c>
      <c r="P122" s="205" t="str">
        <f t="shared" si="11"/>
        <v/>
      </c>
    </row>
    <row r="123" spans="1:16">
      <c r="C123" s="198"/>
      <c r="D123" s="199"/>
      <c r="E123" s="200"/>
      <c r="F123" s="198"/>
      <c r="H123" s="201"/>
      <c r="I123" s="184" t="str">
        <f t="shared" si="7"/>
        <v/>
      </c>
      <c r="J123" s="202" t="str">
        <f>IF($H123="USD",IF(OR($I123="",$I123="-"),"",VLOOKUP($G123,為替!$A:$AX,$I123,FALSE))+$J$3,IF(OR($I123="",$I123="-"),"",VLOOKUP($G123,為替!$A:$AX,$I123,FALSE)))</f>
        <v/>
      </c>
      <c r="K123" s="203" t="str">
        <f t="shared" si="8"/>
        <v/>
      </c>
      <c r="L123" s="187" t="str">
        <f t="shared" si="9"/>
        <v/>
      </c>
      <c r="M123" s="202" t="str">
        <f>IF($H123="USD",IF(OR($L123="",$L123="-"),"",VLOOKUP($G123,為替!$A:$AX,$L123,FALSE))+$K$3,IF(OR($L123="",$L123="-"),"",VLOOKUP($G123,為替!$A:$AX,$L123,FALSE)))</f>
        <v/>
      </c>
      <c r="N123" s="203" t="str">
        <f t="shared" si="10"/>
        <v/>
      </c>
      <c r="O123" s="204" t="str">
        <f t="shared" si="6"/>
        <v/>
      </c>
      <c r="P123" s="205" t="str">
        <f t="shared" si="11"/>
        <v/>
      </c>
    </row>
    <row r="124" spans="1:16">
      <c r="C124" s="198"/>
      <c r="D124" s="199"/>
      <c r="E124" s="200"/>
      <c r="F124" s="198"/>
      <c r="H124" s="201"/>
      <c r="I124" s="184" t="str">
        <f t="shared" si="7"/>
        <v/>
      </c>
      <c r="J124" s="202" t="str">
        <f>IF($H124="USD",IF(OR($I124="",$I124="-"),"",VLOOKUP($G124,為替!$A:$AX,$I124,FALSE))+$J$3,IF(OR($I124="",$I124="-"),"",VLOOKUP($G124,為替!$A:$AX,$I124,FALSE)))</f>
        <v/>
      </c>
      <c r="K124" s="203" t="str">
        <f t="shared" si="8"/>
        <v/>
      </c>
      <c r="L124" s="187" t="str">
        <f t="shared" si="9"/>
        <v/>
      </c>
      <c r="M124" s="202" t="str">
        <f>IF($H124="USD",IF(OR($L124="",$L124="-"),"",VLOOKUP($G124,為替!$A:$AX,$L124,FALSE))+$K$3,IF(OR($L124="",$L124="-"),"",VLOOKUP($G124,為替!$A:$AX,$L124,FALSE)))</f>
        <v/>
      </c>
      <c r="N124" s="203" t="str">
        <f t="shared" si="10"/>
        <v/>
      </c>
      <c r="O124" s="204" t="str">
        <f t="shared" si="6"/>
        <v/>
      </c>
      <c r="P124" s="205" t="str">
        <f t="shared" si="11"/>
        <v/>
      </c>
    </row>
    <row r="125" spans="1:16">
      <c r="C125" s="198"/>
      <c r="D125" s="199"/>
      <c r="E125" s="200"/>
      <c r="F125" s="198"/>
      <c r="H125" s="201"/>
      <c r="I125" s="184" t="str">
        <f t="shared" si="7"/>
        <v/>
      </c>
      <c r="J125" s="202" t="str">
        <f>IF($H125="USD",IF(OR($I125="",$I125="-"),"",VLOOKUP($G125,為替!$A:$AX,$I125,FALSE))+$J$3,IF(OR($I125="",$I125="-"),"",VLOOKUP($G125,為替!$A:$AX,$I125,FALSE)))</f>
        <v/>
      </c>
      <c r="K125" s="203" t="str">
        <f t="shared" si="8"/>
        <v/>
      </c>
      <c r="L125" s="187" t="str">
        <f t="shared" si="9"/>
        <v/>
      </c>
      <c r="M125" s="202" t="str">
        <f>IF($H125="USD",IF(OR($L125="",$L125="-"),"",VLOOKUP($G125,為替!$A:$AX,$L125,FALSE))+$K$3,IF(OR($L125="",$L125="-"),"",VLOOKUP($G125,為替!$A:$AX,$L125,FALSE)))</f>
        <v/>
      </c>
      <c r="N125" s="203" t="str">
        <f t="shared" si="10"/>
        <v/>
      </c>
      <c r="O125" s="204" t="str">
        <f t="shared" si="6"/>
        <v/>
      </c>
      <c r="P125" s="205" t="str">
        <f t="shared" si="11"/>
        <v/>
      </c>
    </row>
    <row r="126" spans="1:16">
      <c r="C126" s="198"/>
      <c r="D126" s="199"/>
      <c r="E126" s="200"/>
      <c r="F126" s="198"/>
      <c r="H126" s="201"/>
      <c r="I126" s="184" t="str">
        <f t="shared" si="7"/>
        <v/>
      </c>
      <c r="J126" s="202" t="str">
        <f>IF($H126="USD",IF(OR($I126="",$I126="-"),"",VLOOKUP($G126,為替!$A:$AX,$I126,FALSE))+$J$3,IF(OR($I126="",$I126="-"),"",VLOOKUP($G126,為替!$A:$AX,$I126,FALSE)))</f>
        <v/>
      </c>
      <c r="K126" s="203" t="str">
        <f t="shared" si="8"/>
        <v/>
      </c>
      <c r="L126" s="187" t="str">
        <f t="shared" si="9"/>
        <v/>
      </c>
      <c r="M126" s="202" t="str">
        <f>IF($H126="USD",IF(OR($L126="",$L126="-"),"",VLOOKUP($G126,為替!$A:$AX,$L126,FALSE))+$K$3,IF(OR($L126="",$L126="-"),"",VLOOKUP($G126,為替!$A:$AX,$L126,FALSE)))</f>
        <v/>
      </c>
      <c r="N126" s="203" t="str">
        <f t="shared" si="10"/>
        <v/>
      </c>
      <c r="O126" s="204" t="str">
        <f t="shared" si="6"/>
        <v/>
      </c>
      <c r="P126" s="205" t="str">
        <f t="shared" si="11"/>
        <v/>
      </c>
    </row>
    <row r="127" spans="1:16">
      <c r="C127" s="198"/>
      <c r="D127" s="199"/>
      <c r="E127" s="200"/>
      <c r="F127" s="198"/>
      <c r="H127" s="201"/>
      <c r="I127" s="184" t="str">
        <f t="shared" si="7"/>
        <v/>
      </c>
      <c r="J127" s="202" t="str">
        <f>IF($H127="USD",IF(OR($I127="",$I127="-"),"",VLOOKUP($G127,為替!$A:$AX,$I127,FALSE))+$J$3,IF(OR($I127="",$I127="-"),"",VLOOKUP($G127,為替!$A:$AX,$I127,FALSE)))</f>
        <v/>
      </c>
      <c r="K127" s="203" t="str">
        <f t="shared" si="8"/>
        <v/>
      </c>
      <c r="L127" s="187" t="str">
        <f t="shared" si="9"/>
        <v/>
      </c>
      <c r="M127" s="202" t="str">
        <f>IF($H127="USD",IF(OR($L127="",$L127="-"),"",VLOOKUP($G127,為替!$A:$AX,$L127,FALSE))+$K$3,IF(OR($L127="",$L127="-"),"",VLOOKUP($G127,為替!$A:$AX,$L127,FALSE)))</f>
        <v/>
      </c>
      <c r="N127" s="203" t="str">
        <f t="shared" si="10"/>
        <v/>
      </c>
      <c r="O127" s="204" t="str">
        <f t="shared" si="6"/>
        <v/>
      </c>
      <c r="P127" s="205" t="str">
        <f t="shared" si="11"/>
        <v/>
      </c>
    </row>
    <row r="128" spans="1:16">
      <c r="C128" s="198"/>
      <c r="D128" s="199"/>
      <c r="E128" s="200"/>
      <c r="F128" s="198"/>
      <c r="H128" s="201"/>
      <c r="I128" s="184" t="str">
        <f t="shared" si="7"/>
        <v/>
      </c>
      <c r="J128" s="202" t="str">
        <f>IF($H128="USD",IF(OR($I128="",$I128="-"),"",VLOOKUP($G128,為替!$A:$AX,$I128,FALSE))+$J$3,IF(OR($I128="",$I128="-"),"",VLOOKUP($G128,為替!$A:$AX,$I128,FALSE)))</f>
        <v/>
      </c>
      <c r="K128" s="203" t="str">
        <f t="shared" si="8"/>
        <v/>
      </c>
      <c r="L128" s="187" t="str">
        <f t="shared" si="9"/>
        <v/>
      </c>
      <c r="M128" s="202" t="str">
        <f>IF($H128="USD",IF(OR($L128="",$L128="-"),"",VLOOKUP($G128,為替!$A:$AX,$L128,FALSE))+$K$3,IF(OR($L128="",$L128="-"),"",VLOOKUP($G128,為替!$A:$AX,$L128,FALSE)))</f>
        <v/>
      </c>
      <c r="N128" s="203" t="str">
        <f t="shared" si="10"/>
        <v/>
      </c>
      <c r="O128" s="204" t="str">
        <f t="shared" si="6"/>
        <v/>
      </c>
      <c r="P128" s="205" t="str">
        <f t="shared" si="11"/>
        <v/>
      </c>
    </row>
    <row r="129" spans="3:16">
      <c r="C129" s="198"/>
      <c r="D129" s="199"/>
      <c r="E129" s="200"/>
      <c r="F129" s="198"/>
      <c r="H129" s="201"/>
      <c r="I129" s="184" t="str">
        <f t="shared" si="7"/>
        <v/>
      </c>
      <c r="J129" s="202" t="str">
        <f>IF($H129="USD",IF(OR($I129="",$I129="-"),"",VLOOKUP($G129,為替!$A:$AX,$I129,FALSE))+$J$3,IF(OR($I129="",$I129="-"),"",VLOOKUP($G129,為替!$A:$AX,$I129,FALSE)))</f>
        <v/>
      </c>
      <c r="K129" s="203" t="str">
        <f t="shared" si="8"/>
        <v/>
      </c>
      <c r="L129" s="187" t="str">
        <f t="shared" si="9"/>
        <v/>
      </c>
      <c r="M129" s="202" t="str">
        <f>IF($H129="USD",IF(OR($L129="",$L129="-"),"",VLOOKUP($G129,為替!$A:$AX,$L129,FALSE))+$K$3,IF(OR($L129="",$L129="-"),"",VLOOKUP($G129,為替!$A:$AX,$L129,FALSE)))</f>
        <v/>
      </c>
      <c r="N129" s="203" t="str">
        <f t="shared" si="10"/>
        <v/>
      </c>
      <c r="O129" s="204" t="str">
        <f t="shared" si="6"/>
        <v/>
      </c>
      <c r="P129" s="205" t="str">
        <f t="shared" si="11"/>
        <v/>
      </c>
    </row>
    <row r="130" spans="3:16">
      <c r="C130" s="198"/>
      <c r="D130" s="199"/>
      <c r="E130" s="200"/>
      <c r="F130" s="198"/>
      <c r="H130" s="201"/>
      <c r="I130" s="184" t="str">
        <f t="shared" si="7"/>
        <v/>
      </c>
      <c r="J130" s="202" t="str">
        <f>IF($H130="USD",IF(OR($I130="",$I130="-"),"",VLOOKUP($G130,為替!$A:$AX,$I130,FALSE))+$J$3,IF(OR($I130="",$I130="-"),"",VLOOKUP($G130,為替!$A:$AX,$I130,FALSE)))</f>
        <v/>
      </c>
      <c r="K130" s="203" t="str">
        <f t="shared" si="8"/>
        <v/>
      </c>
      <c r="L130" s="187" t="str">
        <f t="shared" si="9"/>
        <v/>
      </c>
      <c r="M130" s="202" t="str">
        <f>IF($H130="USD",IF(OR($L130="",$L130="-"),"",VLOOKUP($G130,為替!$A:$AX,$L130,FALSE))+$K$3,IF(OR($L130="",$L130="-"),"",VLOOKUP($G130,為替!$A:$AX,$L130,FALSE)))</f>
        <v/>
      </c>
      <c r="N130" s="203" t="str">
        <f t="shared" si="10"/>
        <v/>
      </c>
      <c r="O130" s="204" t="str">
        <f t="shared" si="6"/>
        <v/>
      </c>
      <c r="P130" s="205" t="str">
        <f t="shared" si="11"/>
        <v/>
      </c>
    </row>
    <row r="131" spans="3:16">
      <c r="C131" s="198"/>
      <c r="D131" s="199"/>
      <c r="E131" s="200"/>
      <c r="F131" s="198"/>
      <c r="H131" s="201"/>
      <c r="I131" s="184" t="str">
        <f t="shared" si="7"/>
        <v/>
      </c>
      <c r="J131" s="202" t="str">
        <f>IF($H131="USD",IF(OR($I131="",$I131="-"),"",VLOOKUP($G131,為替!$A:$AX,$I131,FALSE))+$J$3,IF(OR($I131="",$I131="-"),"",VLOOKUP($G131,為替!$A:$AX,$I131,FALSE)))</f>
        <v/>
      </c>
      <c r="K131" s="203" t="str">
        <f t="shared" si="8"/>
        <v/>
      </c>
      <c r="L131" s="187" t="str">
        <f t="shared" si="9"/>
        <v/>
      </c>
      <c r="M131" s="202" t="str">
        <f>IF($H131="USD",IF(OR($L131="",$L131="-"),"",VLOOKUP($G131,為替!$A:$AX,$L131,FALSE))+$K$3,IF(OR($L131="",$L131="-"),"",VLOOKUP($G131,為替!$A:$AX,$L131,FALSE)))</f>
        <v/>
      </c>
      <c r="N131" s="203" t="str">
        <f t="shared" si="10"/>
        <v/>
      </c>
      <c r="O131" s="204" t="str">
        <f t="shared" si="6"/>
        <v/>
      </c>
      <c r="P131" s="205" t="str">
        <f t="shared" si="11"/>
        <v/>
      </c>
    </row>
    <row r="132" spans="3:16">
      <c r="C132" s="198"/>
      <c r="D132" s="199"/>
      <c r="E132" s="200"/>
      <c r="F132" s="198"/>
      <c r="H132" s="201"/>
      <c r="I132" s="184" t="str">
        <f t="shared" si="7"/>
        <v/>
      </c>
      <c r="J132" s="202" t="str">
        <f>IF($H132="USD",IF(OR($I132="",$I132="-"),"",VLOOKUP($G132,為替!$A:$AX,$I132,FALSE))+$J$3,IF(OR($I132="",$I132="-"),"",VLOOKUP($G132,為替!$A:$AX,$I132,FALSE)))</f>
        <v/>
      </c>
      <c r="K132" s="203" t="str">
        <f t="shared" si="8"/>
        <v/>
      </c>
      <c r="L132" s="187" t="str">
        <f t="shared" si="9"/>
        <v/>
      </c>
      <c r="M132" s="202" t="str">
        <f>IF($H132="USD",IF(OR($L132="",$L132="-"),"",VLOOKUP($G132,為替!$A:$AX,$L132,FALSE))+$K$3,IF(OR($L132="",$L132="-"),"",VLOOKUP($G132,為替!$A:$AX,$L132,FALSE)))</f>
        <v/>
      </c>
      <c r="N132" s="203" t="str">
        <f t="shared" si="10"/>
        <v/>
      </c>
      <c r="O132" s="204" t="str">
        <f t="shared" si="6"/>
        <v/>
      </c>
      <c r="P132" s="205" t="str">
        <f t="shared" si="11"/>
        <v/>
      </c>
    </row>
    <row r="133" spans="3:16">
      <c r="C133" s="198"/>
      <c r="D133" s="199"/>
      <c r="E133" s="200"/>
      <c r="F133" s="198"/>
      <c r="H133" s="201"/>
      <c r="I133" s="184" t="str">
        <f t="shared" si="7"/>
        <v/>
      </c>
      <c r="J133" s="202" t="str">
        <f>IF($H133="USD",IF(OR($I133="",$I133="-"),"",VLOOKUP($G133,為替!$A:$AX,$I133,FALSE))+$J$3,IF(OR($I133="",$I133="-"),"",VLOOKUP($G133,為替!$A:$AX,$I133,FALSE)))</f>
        <v/>
      </c>
      <c r="K133" s="203" t="str">
        <f t="shared" si="8"/>
        <v/>
      </c>
      <c r="L133" s="187" t="str">
        <f t="shared" si="9"/>
        <v/>
      </c>
      <c r="M133" s="202" t="str">
        <f>IF($H133="USD",IF(OR($L133="",$L133="-"),"",VLOOKUP($G133,為替!$A:$AX,$L133,FALSE))+$K$3,IF(OR($L133="",$L133="-"),"",VLOOKUP($G133,為替!$A:$AX,$L133,FALSE)))</f>
        <v/>
      </c>
      <c r="N133" s="203" t="str">
        <f t="shared" si="10"/>
        <v/>
      </c>
      <c r="O133" s="204" t="str">
        <f t="shared" si="6"/>
        <v/>
      </c>
      <c r="P133" s="205" t="str">
        <f t="shared" si="11"/>
        <v/>
      </c>
    </row>
    <row r="134" spans="3:16">
      <c r="C134" s="198"/>
      <c r="D134" s="199"/>
      <c r="E134" s="200"/>
      <c r="F134" s="198"/>
      <c r="H134" s="201"/>
      <c r="I134" s="184" t="str">
        <f t="shared" si="7"/>
        <v/>
      </c>
      <c r="J134" s="202" t="str">
        <f>IF($H134="USD",IF(OR($I134="",$I134="-"),"",VLOOKUP($G134,為替!$A:$AX,$I134,FALSE))+$J$3,IF(OR($I134="",$I134="-"),"",VLOOKUP($G134,為替!$A:$AX,$I134,FALSE)))</f>
        <v/>
      </c>
      <c r="K134" s="203" t="str">
        <f t="shared" si="8"/>
        <v/>
      </c>
      <c r="L134" s="187" t="str">
        <f t="shared" si="9"/>
        <v/>
      </c>
      <c r="M134" s="202" t="str">
        <f>IF($H134="USD",IF(OR($L134="",$L134="-"),"",VLOOKUP($G134,為替!$A:$AX,$L134,FALSE))+$K$3,IF(OR($L134="",$L134="-"),"",VLOOKUP($G134,為替!$A:$AX,$L134,FALSE)))</f>
        <v/>
      </c>
      <c r="N134" s="203" t="str">
        <f t="shared" si="10"/>
        <v/>
      </c>
      <c r="O134" s="204" t="str">
        <f t="shared" ref="O134:O197" si="12">IF(OR(K134="",N134=""),"",K134-N134)</f>
        <v/>
      </c>
      <c r="P134" s="205" t="str">
        <f t="shared" si="11"/>
        <v/>
      </c>
    </row>
    <row r="135" spans="3:16">
      <c r="C135" s="198"/>
      <c r="D135" s="199"/>
      <c r="E135" s="200"/>
      <c r="F135" s="198"/>
      <c r="H135" s="201"/>
      <c r="I135" s="184" t="str">
        <f t="shared" ref="I135:I198" si="13">IF(H135="","",IF(H135="JPY","",IF($H135="USD",4, IF(H135="EUR",7,IF(H135="CNY",47,IF(H135="HKD",34))))))</f>
        <v/>
      </c>
      <c r="J135" s="202" t="str">
        <f>IF($H135="USD",IF(OR($I135="",$I135="-"),"",VLOOKUP($G135,為替!$A:$AX,$I135,FALSE))+$J$3,IF(OR($I135="",$I135="-"),"",VLOOKUP($G135,為替!$A:$AX,$I135,FALSE)))</f>
        <v/>
      </c>
      <c r="K135" s="203" t="str">
        <f t="shared" ref="K135:K198" si="14">IF($H135="JPY",$F135,IF($H135="","",$F135*$J135))</f>
        <v/>
      </c>
      <c r="L135" s="187" t="str">
        <f t="shared" ref="L135:L198" si="15">IF(H135="","",IF(H135="JPY","",IF($H135="USD",3, IF(H135="EUR",6,IF(H135="CNY",46,IF(H135="HKD",33))))))</f>
        <v/>
      </c>
      <c r="M135" s="202" t="str">
        <f>IF($H135="USD",IF(OR($L135="",$L135="-"),"",VLOOKUP($G135,為替!$A:$AX,$L135,FALSE))+$K$3,IF(OR($L135="",$L135="-"),"",VLOOKUP($G135,為替!$A:$AX,$L135,FALSE)))</f>
        <v/>
      </c>
      <c r="N135" s="203" t="str">
        <f t="shared" ref="N135:N198" si="16">IF($E135="JPY",($C135+$D135),IF($E135="","",($C135+$D135)*$M135))</f>
        <v/>
      </c>
      <c r="O135" s="204" t="str">
        <f t="shared" si="12"/>
        <v/>
      </c>
      <c r="P135" s="205" t="str">
        <f t="shared" ref="P135:P198" si="17">IF(OR(K135="",O135=""),"",O135/K135)</f>
        <v/>
      </c>
    </row>
    <row r="136" spans="3:16">
      <c r="C136" s="198"/>
      <c r="D136" s="199"/>
      <c r="E136" s="200"/>
      <c r="F136" s="198"/>
      <c r="H136" s="201"/>
      <c r="I136" s="184" t="str">
        <f t="shared" si="13"/>
        <v/>
      </c>
      <c r="J136" s="202" t="str">
        <f>IF($H136="USD",IF(OR($I136="",$I136="-"),"",VLOOKUP($G136,為替!$A:$AX,$I136,FALSE))+$J$3,IF(OR($I136="",$I136="-"),"",VLOOKUP($G136,為替!$A:$AX,$I136,FALSE)))</f>
        <v/>
      </c>
      <c r="K136" s="203" t="str">
        <f t="shared" si="14"/>
        <v/>
      </c>
      <c r="L136" s="187" t="str">
        <f t="shared" si="15"/>
        <v/>
      </c>
      <c r="M136" s="202" t="str">
        <f>IF($H136="USD",IF(OR($L136="",$L136="-"),"",VLOOKUP($G136,為替!$A:$AX,$L136,FALSE))+$K$3,IF(OR($L136="",$L136="-"),"",VLOOKUP($G136,為替!$A:$AX,$L136,FALSE)))</f>
        <v/>
      </c>
      <c r="N136" s="203" t="str">
        <f t="shared" si="16"/>
        <v/>
      </c>
      <c r="O136" s="204" t="str">
        <f t="shared" si="12"/>
        <v/>
      </c>
      <c r="P136" s="205" t="str">
        <f t="shared" si="17"/>
        <v/>
      </c>
    </row>
    <row r="137" spans="3:16">
      <c r="C137" s="198"/>
      <c r="D137" s="199"/>
      <c r="E137" s="200"/>
      <c r="F137" s="198"/>
      <c r="H137" s="201"/>
      <c r="I137" s="184" t="str">
        <f t="shared" si="13"/>
        <v/>
      </c>
      <c r="J137" s="202" t="str">
        <f>IF($H137="USD",IF(OR($I137="",$I137="-"),"",VLOOKUP($G137,為替!$A:$AX,$I137,FALSE))+$J$3,IF(OR($I137="",$I137="-"),"",VLOOKUP($G137,為替!$A:$AX,$I137,FALSE)))</f>
        <v/>
      </c>
      <c r="K137" s="203" t="str">
        <f t="shared" si="14"/>
        <v/>
      </c>
      <c r="L137" s="187" t="str">
        <f t="shared" si="15"/>
        <v/>
      </c>
      <c r="M137" s="202" t="str">
        <f>IF($H137="USD",IF(OR($L137="",$L137="-"),"",VLOOKUP($G137,為替!$A:$AX,$L137,FALSE))+$K$3,IF(OR($L137="",$L137="-"),"",VLOOKUP($G137,為替!$A:$AX,$L137,FALSE)))</f>
        <v/>
      </c>
      <c r="N137" s="203" t="str">
        <f t="shared" si="16"/>
        <v/>
      </c>
      <c r="O137" s="204" t="str">
        <f t="shared" si="12"/>
        <v/>
      </c>
      <c r="P137" s="205" t="str">
        <f t="shared" si="17"/>
        <v/>
      </c>
    </row>
    <row r="138" spans="3:16">
      <c r="C138" s="198"/>
      <c r="D138" s="199"/>
      <c r="E138" s="200"/>
      <c r="F138" s="198"/>
      <c r="H138" s="201"/>
      <c r="I138" s="184" t="str">
        <f t="shared" si="13"/>
        <v/>
      </c>
      <c r="J138" s="202" t="str">
        <f>IF($H138="USD",IF(OR($I138="",$I138="-"),"",VLOOKUP($G138,為替!$A:$AX,$I138,FALSE))+$J$3,IF(OR($I138="",$I138="-"),"",VLOOKUP($G138,為替!$A:$AX,$I138,FALSE)))</f>
        <v/>
      </c>
      <c r="K138" s="203" t="str">
        <f t="shared" si="14"/>
        <v/>
      </c>
      <c r="L138" s="187" t="str">
        <f t="shared" si="15"/>
        <v/>
      </c>
      <c r="M138" s="202" t="str">
        <f>IF($H138="USD",IF(OR($L138="",$L138="-"),"",VLOOKUP($G138,為替!$A:$AX,$L138,FALSE))+$K$3,IF(OR($L138="",$L138="-"),"",VLOOKUP($G138,為替!$A:$AX,$L138,FALSE)))</f>
        <v/>
      </c>
      <c r="N138" s="203" t="str">
        <f t="shared" si="16"/>
        <v/>
      </c>
      <c r="O138" s="204" t="str">
        <f t="shared" si="12"/>
        <v/>
      </c>
      <c r="P138" s="205" t="str">
        <f t="shared" si="17"/>
        <v/>
      </c>
    </row>
    <row r="139" spans="3:16">
      <c r="C139" s="198"/>
      <c r="D139" s="199"/>
      <c r="E139" s="200"/>
      <c r="F139" s="198"/>
      <c r="H139" s="201"/>
      <c r="I139" s="184" t="str">
        <f t="shared" si="13"/>
        <v/>
      </c>
      <c r="J139" s="202" t="str">
        <f>IF($H139="USD",IF(OR($I139="",$I139="-"),"",VLOOKUP($G139,為替!$A:$AX,$I139,FALSE))+$J$3,IF(OR($I139="",$I139="-"),"",VLOOKUP($G139,為替!$A:$AX,$I139,FALSE)))</f>
        <v/>
      </c>
      <c r="K139" s="203" t="str">
        <f t="shared" si="14"/>
        <v/>
      </c>
      <c r="L139" s="187" t="str">
        <f t="shared" si="15"/>
        <v/>
      </c>
      <c r="M139" s="202" t="str">
        <f>IF($H139="USD",IF(OR($L139="",$L139="-"),"",VLOOKUP($G139,為替!$A:$AX,$L139,FALSE))+$K$3,IF(OR($L139="",$L139="-"),"",VLOOKUP($G139,為替!$A:$AX,$L139,FALSE)))</f>
        <v/>
      </c>
      <c r="N139" s="203" t="str">
        <f t="shared" si="16"/>
        <v/>
      </c>
      <c r="O139" s="204" t="str">
        <f t="shared" si="12"/>
        <v/>
      </c>
      <c r="P139" s="205" t="str">
        <f t="shared" si="17"/>
        <v/>
      </c>
    </row>
    <row r="140" spans="3:16">
      <c r="C140" s="198"/>
      <c r="D140" s="199"/>
      <c r="E140" s="200"/>
      <c r="F140" s="198"/>
      <c r="H140" s="201"/>
      <c r="I140" s="184" t="str">
        <f t="shared" si="13"/>
        <v/>
      </c>
      <c r="J140" s="202" t="str">
        <f>IF($H140="USD",IF(OR($I140="",$I140="-"),"",VLOOKUP($G140,為替!$A:$AX,$I140,FALSE))+$J$3,IF(OR($I140="",$I140="-"),"",VLOOKUP($G140,為替!$A:$AX,$I140,FALSE)))</f>
        <v/>
      </c>
      <c r="K140" s="203" t="str">
        <f t="shared" si="14"/>
        <v/>
      </c>
      <c r="L140" s="187" t="str">
        <f t="shared" si="15"/>
        <v/>
      </c>
      <c r="M140" s="202" t="str">
        <f>IF($H140="USD",IF(OR($L140="",$L140="-"),"",VLOOKUP($G140,為替!$A:$AX,$L140,FALSE))+$K$3,IF(OR($L140="",$L140="-"),"",VLOOKUP($G140,為替!$A:$AX,$L140,FALSE)))</f>
        <v/>
      </c>
      <c r="N140" s="203" t="str">
        <f t="shared" si="16"/>
        <v/>
      </c>
      <c r="O140" s="204" t="str">
        <f t="shared" si="12"/>
        <v/>
      </c>
      <c r="P140" s="205" t="str">
        <f t="shared" si="17"/>
        <v/>
      </c>
    </row>
    <row r="141" spans="3:16">
      <c r="C141" s="198"/>
      <c r="D141" s="199"/>
      <c r="E141" s="200"/>
      <c r="F141" s="198"/>
      <c r="H141" s="201"/>
      <c r="I141" s="184" t="str">
        <f t="shared" si="13"/>
        <v/>
      </c>
      <c r="J141" s="202" t="str">
        <f>IF($H141="USD",IF(OR($I141="",$I141="-"),"",VLOOKUP($G141,為替!$A:$AX,$I141,FALSE))+$J$3,IF(OR($I141="",$I141="-"),"",VLOOKUP($G141,為替!$A:$AX,$I141,FALSE)))</f>
        <v/>
      </c>
      <c r="K141" s="203" t="str">
        <f t="shared" si="14"/>
        <v/>
      </c>
      <c r="L141" s="187" t="str">
        <f t="shared" si="15"/>
        <v/>
      </c>
      <c r="M141" s="202" t="str">
        <f>IF($H141="USD",IF(OR($L141="",$L141="-"),"",VLOOKUP($G141,為替!$A:$AX,$L141,FALSE))+$K$3,IF(OR($L141="",$L141="-"),"",VLOOKUP($G141,為替!$A:$AX,$L141,FALSE)))</f>
        <v/>
      </c>
      <c r="N141" s="203" t="str">
        <f t="shared" si="16"/>
        <v/>
      </c>
      <c r="O141" s="204" t="str">
        <f t="shared" si="12"/>
        <v/>
      </c>
      <c r="P141" s="205" t="str">
        <f t="shared" si="17"/>
        <v/>
      </c>
    </row>
    <row r="142" spans="3:16">
      <c r="C142" s="198"/>
      <c r="D142" s="199"/>
      <c r="E142" s="200"/>
      <c r="F142" s="198"/>
      <c r="H142" s="201"/>
      <c r="I142" s="184" t="str">
        <f t="shared" si="13"/>
        <v/>
      </c>
      <c r="J142" s="202" t="str">
        <f>IF($H142="USD",IF(OR($I142="",$I142="-"),"",VLOOKUP($G142,為替!$A:$AX,$I142,FALSE))+$J$3,IF(OR($I142="",$I142="-"),"",VLOOKUP($G142,為替!$A:$AX,$I142,FALSE)))</f>
        <v/>
      </c>
      <c r="K142" s="203" t="str">
        <f t="shared" si="14"/>
        <v/>
      </c>
      <c r="L142" s="187" t="str">
        <f t="shared" si="15"/>
        <v/>
      </c>
      <c r="M142" s="202" t="str">
        <f>IF($H142="USD",IF(OR($L142="",$L142="-"),"",VLOOKUP($G142,為替!$A:$AX,$L142,FALSE))+$K$3,IF(OR($L142="",$L142="-"),"",VLOOKUP($G142,為替!$A:$AX,$L142,FALSE)))</f>
        <v/>
      </c>
      <c r="N142" s="203" t="str">
        <f t="shared" si="16"/>
        <v/>
      </c>
      <c r="O142" s="204" t="str">
        <f t="shared" si="12"/>
        <v/>
      </c>
      <c r="P142" s="205" t="str">
        <f t="shared" si="17"/>
        <v/>
      </c>
    </row>
    <row r="143" spans="3:16">
      <c r="C143" s="198"/>
      <c r="D143" s="199"/>
      <c r="E143" s="200"/>
      <c r="F143" s="198"/>
      <c r="H143" s="201"/>
      <c r="I143" s="184" t="str">
        <f t="shared" si="13"/>
        <v/>
      </c>
      <c r="J143" s="202" t="str">
        <f>IF($H143="USD",IF(OR($I143="",$I143="-"),"",VLOOKUP($G143,為替!$A:$AX,$I143,FALSE))+$J$3,IF(OR($I143="",$I143="-"),"",VLOOKUP($G143,為替!$A:$AX,$I143,FALSE)))</f>
        <v/>
      </c>
      <c r="K143" s="203" t="str">
        <f t="shared" si="14"/>
        <v/>
      </c>
      <c r="L143" s="187" t="str">
        <f t="shared" si="15"/>
        <v/>
      </c>
      <c r="M143" s="202" t="str">
        <f>IF($H143="USD",IF(OR($L143="",$L143="-"),"",VLOOKUP($G143,為替!$A:$AX,$L143,FALSE))+$K$3,IF(OR($L143="",$L143="-"),"",VLOOKUP($G143,為替!$A:$AX,$L143,FALSE)))</f>
        <v/>
      </c>
      <c r="N143" s="203" t="str">
        <f t="shared" si="16"/>
        <v/>
      </c>
      <c r="O143" s="204" t="str">
        <f t="shared" si="12"/>
        <v/>
      </c>
      <c r="P143" s="205" t="str">
        <f t="shared" si="17"/>
        <v/>
      </c>
    </row>
    <row r="144" spans="3:16">
      <c r="C144" s="198"/>
      <c r="D144" s="199"/>
      <c r="E144" s="200"/>
      <c r="F144" s="198"/>
      <c r="H144" s="201"/>
      <c r="I144" s="184" t="str">
        <f t="shared" si="13"/>
        <v/>
      </c>
      <c r="J144" s="202" t="str">
        <f>IF($H144="USD",IF(OR($I144="",$I144="-"),"",VLOOKUP($G144,為替!$A:$AX,$I144,FALSE))+$J$3,IF(OR($I144="",$I144="-"),"",VLOOKUP($G144,為替!$A:$AX,$I144,FALSE)))</f>
        <v/>
      </c>
      <c r="K144" s="203" t="str">
        <f t="shared" si="14"/>
        <v/>
      </c>
      <c r="L144" s="187" t="str">
        <f t="shared" si="15"/>
        <v/>
      </c>
      <c r="M144" s="202" t="str">
        <f>IF($H144="USD",IF(OR($L144="",$L144="-"),"",VLOOKUP($G144,為替!$A:$AX,$L144,FALSE))+$K$3,IF(OR($L144="",$L144="-"),"",VLOOKUP($G144,為替!$A:$AX,$L144,FALSE)))</f>
        <v/>
      </c>
      <c r="N144" s="203" t="str">
        <f t="shared" si="16"/>
        <v/>
      </c>
      <c r="O144" s="204" t="str">
        <f t="shared" si="12"/>
        <v/>
      </c>
      <c r="P144" s="205" t="str">
        <f t="shared" si="17"/>
        <v/>
      </c>
    </row>
    <row r="145" spans="3:16">
      <c r="C145" s="198"/>
      <c r="D145" s="199"/>
      <c r="E145" s="200"/>
      <c r="F145" s="198"/>
      <c r="H145" s="201"/>
      <c r="I145" s="184" t="str">
        <f t="shared" si="13"/>
        <v/>
      </c>
      <c r="J145" s="202" t="str">
        <f>IF($H145="USD",IF(OR($I145="",$I145="-"),"",VLOOKUP($G145,為替!$A:$AX,$I145,FALSE))+$J$3,IF(OR($I145="",$I145="-"),"",VLOOKUP($G145,為替!$A:$AX,$I145,FALSE)))</f>
        <v/>
      </c>
      <c r="K145" s="203" t="str">
        <f t="shared" si="14"/>
        <v/>
      </c>
      <c r="L145" s="187" t="str">
        <f t="shared" si="15"/>
        <v/>
      </c>
      <c r="M145" s="202" t="str">
        <f>IF($H145="USD",IF(OR($L145="",$L145="-"),"",VLOOKUP($G145,為替!$A:$AX,$L145,FALSE))+$K$3,IF(OR($L145="",$L145="-"),"",VLOOKUP($G145,為替!$A:$AX,$L145,FALSE)))</f>
        <v/>
      </c>
      <c r="N145" s="203" t="str">
        <f t="shared" si="16"/>
        <v/>
      </c>
      <c r="O145" s="204" t="str">
        <f t="shared" si="12"/>
        <v/>
      </c>
      <c r="P145" s="205" t="str">
        <f t="shared" si="17"/>
        <v/>
      </c>
    </row>
    <row r="146" spans="3:16">
      <c r="C146" s="198"/>
      <c r="D146" s="199"/>
      <c r="E146" s="200"/>
      <c r="F146" s="198"/>
      <c r="H146" s="201"/>
      <c r="I146" s="184" t="str">
        <f t="shared" si="13"/>
        <v/>
      </c>
      <c r="J146" s="202" t="str">
        <f>IF($H146="USD",IF(OR($I146="",$I146="-"),"",VLOOKUP($G146,為替!$A:$AX,$I146,FALSE))+$J$3,IF(OR($I146="",$I146="-"),"",VLOOKUP($G146,為替!$A:$AX,$I146,FALSE)))</f>
        <v/>
      </c>
      <c r="K146" s="203" t="str">
        <f t="shared" si="14"/>
        <v/>
      </c>
      <c r="L146" s="187" t="str">
        <f t="shared" si="15"/>
        <v/>
      </c>
      <c r="M146" s="202" t="str">
        <f>IF($H146="USD",IF(OR($L146="",$L146="-"),"",VLOOKUP($G146,為替!$A:$AX,$L146,FALSE))+$K$3,IF(OR($L146="",$L146="-"),"",VLOOKUP($G146,為替!$A:$AX,$L146,FALSE)))</f>
        <v/>
      </c>
      <c r="N146" s="203" t="str">
        <f t="shared" si="16"/>
        <v/>
      </c>
      <c r="O146" s="204" t="str">
        <f t="shared" si="12"/>
        <v/>
      </c>
      <c r="P146" s="205" t="str">
        <f t="shared" si="17"/>
        <v/>
      </c>
    </row>
    <row r="147" spans="3:16">
      <c r="C147" s="198"/>
      <c r="D147" s="199"/>
      <c r="E147" s="200"/>
      <c r="F147" s="198"/>
      <c r="H147" s="201"/>
      <c r="I147" s="184" t="str">
        <f t="shared" si="13"/>
        <v/>
      </c>
      <c r="J147" s="202" t="str">
        <f>IF($H147="USD",IF(OR($I147="",$I147="-"),"",VLOOKUP($G147,為替!$A:$AX,$I147,FALSE))+$J$3,IF(OR($I147="",$I147="-"),"",VLOOKUP($G147,為替!$A:$AX,$I147,FALSE)))</f>
        <v/>
      </c>
      <c r="K147" s="203" t="str">
        <f t="shared" si="14"/>
        <v/>
      </c>
      <c r="L147" s="187" t="str">
        <f t="shared" si="15"/>
        <v/>
      </c>
      <c r="M147" s="202" t="str">
        <f>IF($H147="USD",IF(OR($L147="",$L147="-"),"",VLOOKUP($G147,為替!$A:$AX,$L147,FALSE))+$K$3,IF(OR($L147="",$L147="-"),"",VLOOKUP($G147,為替!$A:$AX,$L147,FALSE)))</f>
        <v/>
      </c>
      <c r="N147" s="203" t="str">
        <f t="shared" si="16"/>
        <v/>
      </c>
      <c r="O147" s="204" t="str">
        <f t="shared" si="12"/>
        <v/>
      </c>
      <c r="P147" s="205" t="str">
        <f t="shared" si="17"/>
        <v/>
      </c>
    </row>
    <row r="148" spans="3:16">
      <c r="C148" s="198"/>
      <c r="D148" s="199"/>
      <c r="E148" s="200"/>
      <c r="F148" s="198"/>
      <c r="H148" s="201"/>
      <c r="I148" s="184" t="str">
        <f t="shared" si="13"/>
        <v/>
      </c>
      <c r="J148" s="202" t="str">
        <f>IF($H148="USD",IF(OR($I148="",$I148="-"),"",VLOOKUP($G148,為替!$A:$AX,$I148,FALSE))+$J$3,IF(OR($I148="",$I148="-"),"",VLOOKUP($G148,為替!$A:$AX,$I148,FALSE)))</f>
        <v/>
      </c>
      <c r="K148" s="203" t="str">
        <f t="shared" si="14"/>
        <v/>
      </c>
      <c r="L148" s="187" t="str">
        <f t="shared" si="15"/>
        <v/>
      </c>
      <c r="M148" s="202" t="str">
        <f>IF($H148="USD",IF(OR($L148="",$L148="-"),"",VLOOKUP($G148,為替!$A:$AX,$L148,FALSE))+$K$3,IF(OR($L148="",$L148="-"),"",VLOOKUP($G148,為替!$A:$AX,$L148,FALSE)))</f>
        <v/>
      </c>
      <c r="N148" s="203" t="str">
        <f t="shared" si="16"/>
        <v/>
      </c>
      <c r="O148" s="204" t="str">
        <f t="shared" si="12"/>
        <v/>
      </c>
      <c r="P148" s="205" t="str">
        <f t="shared" si="17"/>
        <v/>
      </c>
    </row>
    <row r="149" spans="3:16">
      <c r="C149" s="198"/>
      <c r="D149" s="199"/>
      <c r="E149" s="200"/>
      <c r="F149" s="198"/>
      <c r="H149" s="201"/>
      <c r="I149" s="184" t="str">
        <f t="shared" si="13"/>
        <v/>
      </c>
      <c r="J149" s="202" t="str">
        <f>IF($H149="USD",IF(OR($I149="",$I149="-"),"",VLOOKUP($G149,為替!$A:$AX,$I149,FALSE))+$J$3,IF(OR($I149="",$I149="-"),"",VLOOKUP($G149,為替!$A:$AX,$I149,FALSE)))</f>
        <v/>
      </c>
      <c r="K149" s="203" t="str">
        <f t="shared" si="14"/>
        <v/>
      </c>
      <c r="L149" s="187" t="str">
        <f t="shared" si="15"/>
        <v/>
      </c>
      <c r="M149" s="202" t="str">
        <f>IF($H149="USD",IF(OR($L149="",$L149="-"),"",VLOOKUP($G149,為替!$A:$AX,$L149,FALSE))+$K$3,IF(OR($L149="",$L149="-"),"",VLOOKUP($G149,為替!$A:$AX,$L149,FALSE)))</f>
        <v/>
      </c>
      <c r="N149" s="203" t="str">
        <f t="shared" si="16"/>
        <v/>
      </c>
      <c r="O149" s="204" t="str">
        <f t="shared" si="12"/>
        <v/>
      </c>
      <c r="P149" s="205" t="str">
        <f t="shared" si="17"/>
        <v/>
      </c>
    </row>
    <row r="150" spans="3:16">
      <c r="C150" s="198"/>
      <c r="D150" s="199"/>
      <c r="E150" s="200"/>
      <c r="F150" s="198"/>
      <c r="H150" s="201"/>
      <c r="I150" s="184" t="str">
        <f t="shared" si="13"/>
        <v/>
      </c>
      <c r="J150" s="202" t="str">
        <f>IF($H150="USD",IF(OR($I150="",$I150="-"),"",VLOOKUP($G150,為替!$A:$AX,$I150,FALSE))+$J$3,IF(OR($I150="",$I150="-"),"",VLOOKUP($G150,為替!$A:$AX,$I150,FALSE)))</f>
        <v/>
      </c>
      <c r="K150" s="203" t="str">
        <f t="shared" si="14"/>
        <v/>
      </c>
      <c r="L150" s="187" t="str">
        <f t="shared" si="15"/>
        <v/>
      </c>
      <c r="M150" s="202" t="str">
        <f>IF($H150="USD",IF(OR($L150="",$L150="-"),"",VLOOKUP($G150,為替!$A:$AX,$L150,FALSE))+$K$3,IF(OR($L150="",$L150="-"),"",VLOOKUP($G150,為替!$A:$AX,$L150,FALSE)))</f>
        <v/>
      </c>
      <c r="N150" s="203" t="str">
        <f t="shared" si="16"/>
        <v/>
      </c>
      <c r="O150" s="204" t="str">
        <f t="shared" si="12"/>
        <v/>
      </c>
      <c r="P150" s="205" t="str">
        <f t="shared" si="17"/>
        <v/>
      </c>
    </row>
    <row r="151" spans="3:16">
      <c r="C151" s="198"/>
      <c r="D151" s="199"/>
      <c r="E151" s="200"/>
      <c r="F151" s="198"/>
      <c r="H151" s="201"/>
      <c r="I151" s="184" t="str">
        <f t="shared" si="13"/>
        <v/>
      </c>
      <c r="J151" s="202" t="str">
        <f>IF($H151="USD",IF(OR($I151="",$I151="-"),"",VLOOKUP($G151,為替!$A:$AX,$I151,FALSE))+$J$3,IF(OR($I151="",$I151="-"),"",VLOOKUP($G151,為替!$A:$AX,$I151,FALSE)))</f>
        <v/>
      </c>
      <c r="K151" s="203" t="str">
        <f t="shared" si="14"/>
        <v/>
      </c>
      <c r="L151" s="187" t="str">
        <f t="shared" si="15"/>
        <v/>
      </c>
      <c r="M151" s="202" t="str">
        <f>IF($H151="USD",IF(OR($L151="",$L151="-"),"",VLOOKUP($G151,為替!$A:$AX,$L151,FALSE))+$K$3,IF(OR($L151="",$L151="-"),"",VLOOKUP($G151,為替!$A:$AX,$L151,FALSE)))</f>
        <v/>
      </c>
      <c r="N151" s="203" t="str">
        <f t="shared" si="16"/>
        <v/>
      </c>
      <c r="O151" s="204" t="str">
        <f t="shared" si="12"/>
        <v/>
      </c>
      <c r="P151" s="205" t="str">
        <f t="shared" si="17"/>
        <v/>
      </c>
    </row>
    <row r="152" spans="3:16">
      <c r="C152" s="198"/>
      <c r="D152" s="199"/>
      <c r="E152" s="200"/>
      <c r="F152" s="198"/>
      <c r="H152" s="201"/>
      <c r="I152" s="184" t="str">
        <f t="shared" si="13"/>
        <v/>
      </c>
      <c r="J152" s="202" t="str">
        <f>IF($H152="USD",IF(OR($I152="",$I152="-"),"",VLOOKUP($G152,為替!$A:$AX,$I152,FALSE))+$J$3,IF(OR($I152="",$I152="-"),"",VLOOKUP($G152,為替!$A:$AX,$I152,FALSE)))</f>
        <v/>
      </c>
      <c r="K152" s="203" t="str">
        <f t="shared" si="14"/>
        <v/>
      </c>
      <c r="L152" s="187" t="str">
        <f t="shared" si="15"/>
        <v/>
      </c>
      <c r="M152" s="202" t="str">
        <f>IF($H152="USD",IF(OR($L152="",$L152="-"),"",VLOOKUP($G152,為替!$A:$AX,$L152,FALSE))+$K$3,IF(OR($L152="",$L152="-"),"",VLOOKUP($G152,為替!$A:$AX,$L152,FALSE)))</f>
        <v/>
      </c>
      <c r="N152" s="203" t="str">
        <f t="shared" si="16"/>
        <v/>
      </c>
      <c r="O152" s="204" t="str">
        <f t="shared" si="12"/>
        <v/>
      </c>
      <c r="P152" s="205" t="str">
        <f t="shared" si="17"/>
        <v/>
      </c>
    </row>
    <row r="153" spans="3:16">
      <c r="C153" s="198"/>
      <c r="D153" s="199"/>
      <c r="E153" s="200"/>
      <c r="F153" s="198"/>
      <c r="H153" s="201"/>
      <c r="I153" s="184" t="str">
        <f t="shared" si="13"/>
        <v/>
      </c>
      <c r="J153" s="202" t="str">
        <f>IF($H153="USD",IF(OR($I153="",$I153="-"),"",VLOOKUP($G153,為替!$A:$AX,$I153,FALSE))+$J$3,IF(OR($I153="",$I153="-"),"",VLOOKUP($G153,為替!$A:$AX,$I153,FALSE)))</f>
        <v/>
      </c>
      <c r="K153" s="203" t="str">
        <f t="shared" si="14"/>
        <v/>
      </c>
      <c r="L153" s="187" t="str">
        <f t="shared" si="15"/>
        <v/>
      </c>
      <c r="M153" s="202" t="str">
        <f>IF($H153="USD",IF(OR($L153="",$L153="-"),"",VLOOKUP($G153,為替!$A:$AX,$L153,FALSE))+$K$3,IF(OR($L153="",$L153="-"),"",VLOOKUP($G153,為替!$A:$AX,$L153,FALSE)))</f>
        <v/>
      </c>
      <c r="N153" s="203" t="str">
        <f t="shared" si="16"/>
        <v/>
      </c>
      <c r="O153" s="204" t="str">
        <f t="shared" si="12"/>
        <v/>
      </c>
      <c r="P153" s="205" t="str">
        <f t="shared" si="17"/>
        <v/>
      </c>
    </row>
    <row r="154" spans="3:16">
      <c r="C154" s="198"/>
      <c r="D154" s="199"/>
      <c r="E154" s="200"/>
      <c r="F154" s="198"/>
      <c r="H154" s="201"/>
      <c r="I154" s="184" t="str">
        <f t="shared" si="13"/>
        <v/>
      </c>
      <c r="J154" s="202" t="str">
        <f>IF($H154="USD",IF(OR($I154="",$I154="-"),"",VLOOKUP($G154,為替!$A:$AX,$I154,FALSE))+$J$3,IF(OR($I154="",$I154="-"),"",VLOOKUP($G154,為替!$A:$AX,$I154,FALSE)))</f>
        <v/>
      </c>
      <c r="K154" s="203" t="str">
        <f t="shared" si="14"/>
        <v/>
      </c>
      <c r="L154" s="187" t="str">
        <f t="shared" si="15"/>
        <v/>
      </c>
      <c r="M154" s="202" t="str">
        <f>IF($H154="USD",IF(OR($L154="",$L154="-"),"",VLOOKUP($G154,為替!$A:$AX,$L154,FALSE))+$K$3,IF(OR($L154="",$L154="-"),"",VLOOKUP($G154,為替!$A:$AX,$L154,FALSE)))</f>
        <v/>
      </c>
      <c r="N154" s="203" t="str">
        <f t="shared" si="16"/>
        <v/>
      </c>
      <c r="O154" s="204" t="str">
        <f t="shared" si="12"/>
        <v/>
      </c>
      <c r="P154" s="205" t="str">
        <f t="shared" si="17"/>
        <v/>
      </c>
    </row>
    <row r="155" spans="3:16">
      <c r="C155" s="198"/>
      <c r="D155" s="199"/>
      <c r="E155" s="200"/>
      <c r="F155" s="198"/>
      <c r="H155" s="201"/>
      <c r="I155" s="184" t="str">
        <f t="shared" si="13"/>
        <v/>
      </c>
      <c r="J155" s="202" t="str">
        <f>IF($H155="USD",IF(OR($I155="",$I155="-"),"",VLOOKUP($G155,為替!$A:$AX,$I155,FALSE))+$J$3,IF(OR($I155="",$I155="-"),"",VLOOKUP($G155,為替!$A:$AX,$I155,FALSE)))</f>
        <v/>
      </c>
      <c r="K155" s="203" t="str">
        <f t="shared" si="14"/>
        <v/>
      </c>
      <c r="L155" s="187" t="str">
        <f t="shared" si="15"/>
        <v/>
      </c>
      <c r="M155" s="202" t="str">
        <f>IF($H155="USD",IF(OR($L155="",$L155="-"),"",VLOOKUP($G155,為替!$A:$AX,$L155,FALSE))+$K$3,IF(OR($L155="",$L155="-"),"",VLOOKUP($G155,為替!$A:$AX,$L155,FALSE)))</f>
        <v/>
      </c>
      <c r="N155" s="203" t="str">
        <f t="shared" si="16"/>
        <v/>
      </c>
      <c r="O155" s="204" t="str">
        <f t="shared" si="12"/>
        <v/>
      </c>
      <c r="P155" s="205" t="str">
        <f t="shared" si="17"/>
        <v/>
      </c>
    </row>
    <row r="156" spans="3:16">
      <c r="C156" s="198"/>
      <c r="D156" s="199"/>
      <c r="E156" s="200"/>
      <c r="F156" s="198"/>
      <c r="H156" s="201"/>
      <c r="I156" s="184" t="str">
        <f t="shared" si="13"/>
        <v/>
      </c>
      <c r="J156" s="202" t="str">
        <f>IF($H156="USD",IF(OR($I156="",$I156="-"),"",VLOOKUP($G156,為替!$A:$AX,$I156,FALSE))+$J$3,IF(OR($I156="",$I156="-"),"",VLOOKUP($G156,為替!$A:$AX,$I156,FALSE)))</f>
        <v/>
      </c>
      <c r="K156" s="203" t="str">
        <f t="shared" si="14"/>
        <v/>
      </c>
      <c r="L156" s="187" t="str">
        <f t="shared" si="15"/>
        <v/>
      </c>
      <c r="M156" s="202" t="str">
        <f>IF($H156="USD",IF(OR($L156="",$L156="-"),"",VLOOKUP($G156,為替!$A:$AX,$L156,FALSE))+$K$3,IF(OR($L156="",$L156="-"),"",VLOOKUP($G156,為替!$A:$AX,$L156,FALSE)))</f>
        <v/>
      </c>
      <c r="N156" s="203" t="str">
        <f t="shared" si="16"/>
        <v/>
      </c>
      <c r="O156" s="204" t="str">
        <f t="shared" si="12"/>
        <v/>
      </c>
      <c r="P156" s="205" t="str">
        <f t="shared" si="17"/>
        <v/>
      </c>
    </row>
    <row r="157" spans="3:16">
      <c r="C157" s="198"/>
      <c r="D157" s="199"/>
      <c r="E157" s="200"/>
      <c r="F157" s="198"/>
      <c r="H157" s="201"/>
      <c r="I157" s="184" t="str">
        <f t="shared" si="13"/>
        <v/>
      </c>
      <c r="J157" s="202" t="str">
        <f>IF($H157="USD",IF(OR($I157="",$I157="-"),"",VLOOKUP($G157,為替!$A:$AX,$I157,FALSE))+$J$3,IF(OR($I157="",$I157="-"),"",VLOOKUP($G157,為替!$A:$AX,$I157,FALSE)))</f>
        <v/>
      </c>
      <c r="K157" s="203" t="str">
        <f t="shared" si="14"/>
        <v/>
      </c>
      <c r="L157" s="187" t="str">
        <f t="shared" si="15"/>
        <v/>
      </c>
      <c r="M157" s="202" t="str">
        <f>IF($H157="USD",IF(OR($L157="",$L157="-"),"",VLOOKUP($G157,為替!$A:$AX,$L157,FALSE))+$K$3,IF(OR($L157="",$L157="-"),"",VLOOKUP($G157,為替!$A:$AX,$L157,FALSE)))</f>
        <v/>
      </c>
      <c r="N157" s="203" t="str">
        <f t="shared" si="16"/>
        <v/>
      </c>
      <c r="O157" s="204" t="str">
        <f t="shared" si="12"/>
        <v/>
      </c>
      <c r="P157" s="205" t="str">
        <f t="shared" si="17"/>
        <v/>
      </c>
    </row>
    <row r="158" spans="3:16">
      <c r="C158" s="198"/>
      <c r="D158" s="199"/>
      <c r="E158" s="200"/>
      <c r="F158" s="198"/>
      <c r="H158" s="201"/>
      <c r="I158" s="184" t="str">
        <f t="shared" si="13"/>
        <v/>
      </c>
      <c r="J158" s="202" t="str">
        <f>IF($H158="USD",IF(OR($I158="",$I158="-"),"",VLOOKUP($G158,為替!$A:$AX,$I158,FALSE))+$J$3,IF(OR($I158="",$I158="-"),"",VLOOKUP($G158,為替!$A:$AX,$I158,FALSE)))</f>
        <v/>
      </c>
      <c r="K158" s="203" t="str">
        <f t="shared" si="14"/>
        <v/>
      </c>
      <c r="L158" s="187" t="str">
        <f t="shared" si="15"/>
        <v/>
      </c>
      <c r="M158" s="202" t="str">
        <f>IF($H158="USD",IF(OR($L158="",$L158="-"),"",VLOOKUP($G158,為替!$A:$AX,$L158,FALSE))+$K$3,IF(OR($L158="",$L158="-"),"",VLOOKUP($G158,為替!$A:$AX,$L158,FALSE)))</f>
        <v/>
      </c>
      <c r="N158" s="203" t="str">
        <f t="shared" si="16"/>
        <v/>
      </c>
      <c r="O158" s="204" t="str">
        <f t="shared" si="12"/>
        <v/>
      </c>
      <c r="P158" s="205" t="str">
        <f t="shared" si="17"/>
        <v/>
      </c>
    </row>
    <row r="159" spans="3:16">
      <c r="C159" s="198"/>
      <c r="D159" s="199"/>
      <c r="E159" s="200"/>
      <c r="F159" s="198"/>
      <c r="H159" s="201"/>
      <c r="I159" s="184" t="str">
        <f t="shared" si="13"/>
        <v/>
      </c>
      <c r="J159" s="202" t="str">
        <f>IF($H159="USD",IF(OR($I159="",$I159="-"),"",VLOOKUP($G159,為替!$A:$AX,$I159,FALSE))+$J$3,IF(OR($I159="",$I159="-"),"",VLOOKUP($G159,為替!$A:$AX,$I159,FALSE)))</f>
        <v/>
      </c>
      <c r="K159" s="203" t="str">
        <f t="shared" si="14"/>
        <v/>
      </c>
      <c r="L159" s="187" t="str">
        <f t="shared" si="15"/>
        <v/>
      </c>
      <c r="M159" s="202" t="str">
        <f>IF($H159="USD",IF(OR($L159="",$L159="-"),"",VLOOKUP($G159,為替!$A:$AX,$L159,FALSE))+$K$3,IF(OR($L159="",$L159="-"),"",VLOOKUP($G159,為替!$A:$AX,$L159,FALSE)))</f>
        <v/>
      </c>
      <c r="N159" s="203" t="str">
        <f t="shared" si="16"/>
        <v/>
      </c>
      <c r="O159" s="204" t="str">
        <f t="shared" si="12"/>
        <v/>
      </c>
      <c r="P159" s="205" t="str">
        <f t="shared" si="17"/>
        <v/>
      </c>
    </row>
    <row r="160" spans="3:16">
      <c r="C160" s="198"/>
      <c r="D160" s="199"/>
      <c r="E160" s="200"/>
      <c r="F160" s="198"/>
      <c r="H160" s="201"/>
      <c r="I160" s="184" t="str">
        <f t="shared" si="13"/>
        <v/>
      </c>
      <c r="J160" s="202" t="str">
        <f>IF($H160="USD",IF(OR($I160="",$I160="-"),"",VLOOKUP($G160,為替!$A:$AX,$I160,FALSE))+$J$3,IF(OR($I160="",$I160="-"),"",VLOOKUP($G160,為替!$A:$AX,$I160,FALSE)))</f>
        <v/>
      </c>
      <c r="K160" s="203" t="str">
        <f t="shared" si="14"/>
        <v/>
      </c>
      <c r="L160" s="187" t="str">
        <f t="shared" si="15"/>
        <v/>
      </c>
      <c r="M160" s="202" t="str">
        <f>IF($H160="USD",IF(OR($L160="",$L160="-"),"",VLOOKUP($G160,為替!$A:$AX,$L160,FALSE))+$K$3,IF(OR($L160="",$L160="-"),"",VLOOKUP($G160,為替!$A:$AX,$L160,FALSE)))</f>
        <v/>
      </c>
      <c r="N160" s="203" t="str">
        <f t="shared" si="16"/>
        <v/>
      </c>
      <c r="O160" s="204" t="str">
        <f t="shared" si="12"/>
        <v/>
      </c>
      <c r="P160" s="205" t="str">
        <f t="shared" si="17"/>
        <v/>
      </c>
    </row>
    <row r="161" spans="3:16">
      <c r="C161" s="198"/>
      <c r="D161" s="199"/>
      <c r="E161" s="200"/>
      <c r="F161" s="198"/>
      <c r="H161" s="201"/>
      <c r="I161" s="184" t="str">
        <f t="shared" si="13"/>
        <v/>
      </c>
      <c r="J161" s="202" t="str">
        <f>IF($H161="USD",IF(OR($I161="",$I161="-"),"",VLOOKUP($G161,為替!$A:$AX,$I161,FALSE))+$J$3,IF(OR($I161="",$I161="-"),"",VLOOKUP($G161,為替!$A:$AX,$I161,FALSE)))</f>
        <v/>
      </c>
      <c r="K161" s="203" t="str">
        <f t="shared" si="14"/>
        <v/>
      </c>
      <c r="L161" s="187" t="str">
        <f t="shared" si="15"/>
        <v/>
      </c>
      <c r="M161" s="202" t="str">
        <f>IF($H161="USD",IF(OR($L161="",$L161="-"),"",VLOOKUP($G161,為替!$A:$AX,$L161,FALSE))+$K$3,IF(OR($L161="",$L161="-"),"",VLOOKUP($G161,為替!$A:$AX,$L161,FALSE)))</f>
        <v/>
      </c>
      <c r="N161" s="203" t="str">
        <f t="shared" si="16"/>
        <v/>
      </c>
      <c r="O161" s="204" t="str">
        <f t="shared" si="12"/>
        <v/>
      </c>
      <c r="P161" s="205" t="str">
        <f t="shared" si="17"/>
        <v/>
      </c>
    </row>
    <row r="162" spans="3:16">
      <c r="C162" s="198"/>
      <c r="D162" s="199"/>
      <c r="E162" s="200"/>
      <c r="F162" s="198"/>
      <c r="H162" s="201"/>
      <c r="I162" s="184" t="str">
        <f t="shared" si="13"/>
        <v/>
      </c>
      <c r="J162" s="202" t="str">
        <f>IF($H162="USD",IF(OR($I162="",$I162="-"),"",VLOOKUP($G162,為替!$A:$AX,$I162,FALSE))+$J$3,IF(OR($I162="",$I162="-"),"",VLOOKUP($G162,為替!$A:$AX,$I162,FALSE)))</f>
        <v/>
      </c>
      <c r="K162" s="203" t="str">
        <f t="shared" si="14"/>
        <v/>
      </c>
      <c r="L162" s="187" t="str">
        <f t="shared" si="15"/>
        <v/>
      </c>
      <c r="M162" s="202" t="str">
        <f>IF($H162="USD",IF(OR($L162="",$L162="-"),"",VLOOKUP($G162,為替!$A:$AX,$L162,FALSE))+$K$3,IF(OR($L162="",$L162="-"),"",VLOOKUP($G162,為替!$A:$AX,$L162,FALSE)))</f>
        <v/>
      </c>
      <c r="N162" s="203" t="str">
        <f t="shared" si="16"/>
        <v/>
      </c>
      <c r="O162" s="204" t="str">
        <f t="shared" si="12"/>
        <v/>
      </c>
      <c r="P162" s="205" t="str">
        <f t="shared" si="17"/>
        <v/>
      </c>
    </row>
    <row r="163" spans="3:16">
      <c r="C163" s="198"/>
      <c r="D163" s="199"/>
      <c r="E163" s="200"/>
      <c r="F163" s="198"/>
      <c r="H163" s="201"/>
      <c r="I163" s="184" t="str">
        <f t="shared" si="13"/>
        <v/>
      </c>
      <c r="J163" s="202" t="str">
        <f>IF($H163="USD",IF(OR($I163="",$I163="-"),"",VLOOKUP($G163,為替!$A:$AX,$I163,FALSE))+$J$3,IF(OR($I163="",$I163="-"),"",VLOOKUP($G163,為替!$A:$AX,$I163,FALSE)))</f>
        <v/>
      </c>
      <c r="K163" s="203" t="str">
        <f t="shared" si="14"/>
        <v/>
      </c>
      <c r="L163" s="187" t="str">
        <f t="shared" si="15"/>
        <v/>
      </c>
      <c r="M163" s="202" t="str">
        <f>IF($H163="USD",IF(OR($L163="",$L163="-"),"",VLOOKUP($G163,為替!$A:$AX,$L163,FALSE))+$K$3,IF(OR($L163="",$L163="-"),"",VLOOKUP($G163,為替!$A:$AX,$L163,FALSE)))</f>
        <v/>
      </c>
      <c r="N163" s="203" t="str">
        <f t="shared" si="16"/>
        <v/>
      </c>
      <c r="O163" s="204" t="str">
        <f t="shared" si="12"/>
        <v/>
      </c>
      <c r="P163" s="205" t="str">
        <f t="shared" si="17"/>
        <v/>
      </c>
    </row>
    <row r="164" spans="3:16">
      <c r="C164" s="198"/>
      <c r="D164" s="199"/>
      <c r="E164" s="200"/>
      <c r="F164" s="198"/>
      <c r="H164" s="201"/>
      <c r="I164" s="184" t="str">
        <f t="shared" si="13"/>
        <v/>
      </c>
      <c r="J164" s="202" t="str">
        <f>IF($H164="USD",IF(OR($I164="",$I164="-"),"",VLOOKUP($G164,為替!$A:$AX,$I164,FALSE))+$J$3,IF(OR($I164="",$I164="-"),"",VLOOKUP($G164,為替!$A:$AX,$I164,FALSE)))</f>
        <v/>
      </c>
      <c r="K164" s="203" t="str">
        <f t="shared" si="14"/>
        <v/>
      </c>
      <c r="L164" s="187" t="str">
        <f t="shared" si="15"/>
        <v/>
      </c>
      <c r="M164" s="202" t="str">
        <f>IF($H164="USD",IF(OR($L164="",$L164="-"),"",VLOOKUP($G164,為替!$A:$AX,$L164,FALSE))+$K$3,IF(OR($L164="",$L164="-"),"",VLOOKUP($G164,為替!$A:$AX,$L164,FALSE)))</f>
        <v/>
      </c>
      <c r="N164" s="203" t="str">
        <f t="shared" si="16"/>
        <v/>
      </c>
      <c r="O164" s="204" t="str">
        <f t="shared" si="12"/>
        <v/>
      </c>
      <c r="P164" s="205" t="str">
        <f t="shared" si="17"/>
        <v/>
      </c>
    </row>
    <row r="165" spans="3:16">
      <c r="C165" s="198"/>
      <c r="D165" s="199"/>
      <c r="E165" s="200"/>
      <c r="F165" s="198"/>
      <c r="H165" s="201"/>
      <c r="I165" s="184" t="str">
        <f t="shared" si="13"/>
        <v/>
      </c>
      <c r="J165" s="202" t="str">
        <f>IF($H165="USD",IF(OR($I165="",$I165="-"),"",VLOOKUP($G165,為替!$A:$AX,$I165,FALSE))+$J$3,IF(OR($I165="",$I165="-"),"",VLOOKUP($G165,為替!$A:$AX,$I165,FALSE)))</f>
        <v/>
      </c>
      <c r="K165" s="203" t="str">
        <f t="shared" si="14"/>
        <v/>
      </c>
      <c r="L165" s="187" t="str">
        <f t="shared" si="15"/>
        <v/>
      </c>
      <c r="M165" s="202" t="str">
        <f>IF($H165="USD",IF(OR($L165="",$L165="-"),"",VLOOKUP($G165,為替!$A:$AX,$L165,FALSE))+$K$3,IF(OR($L165="",$L165="-"),"",VLOOKUP($G165,為替!$A:$AX,$L165,FALSE)))</f>
        <v/>
      </c>
      <c r="N165" s="203" t="str">
        <f t="shared" si="16"/>
        <v/>
      </c>
      <c r="O165" s="204" t="str">
        <f t="shared" si="12"/>
        <v/>
      </c>
      <c r="P165" s="205" t="str">
        <f t="shared" si="17"/>
        <v/>
      </c>
    </row>
    <row r="166" spans="3:16">
      <c r="C166" s="198"/>
      <c r="D166" s="199"/>
      <c r="E166" s="200"/>
      <c r="F166" s="198"/>
      <c r="H166" s="201"/>
      <c r="I166" s="184" t="str">
        <f t="shared" si="13"/>
        <v/>
      </c>
      <c r="J166" s="202" t="str">
        <f>IF($H166="USD",IF(OR($I166="",$I166="-"),"",VLOOKUP($G166,為替!$A:$AX,$I166,FALSE))+$J$3,IF(OR($I166="",$I166="-"),"",VLOOKUP($G166,為替!$A:$AX,$I166,FALSE)))</f>
        <v/>
      </c>
      <c r="K166" s="203" t="str">
        <f t="shared" si="14"/>
        <v/>
      </c>
      <c r="L166" s="187" t="str">
        <f t="shared" si="15"/>
        <v/>
      </c>
      <c r="M166" s="202" t="str">
        <f>IF($H166="USD",IF(OR($L166="",$L166="-"),"",VLOOKUP($G166,為替!$A:$AX,$L166,FALSE))+$K$3,IF(OR($L166="",$L166="-"),"",VLOOKUP($G166,為替!$A:$AX,$L166,FALSE)))</f>
        <v/>
      </c>
      <c r="N166" s="203" t="str">
        <f t="shared" si="16"/>
        <v/>
      </c>
      <c r="O166" s="204" t="str">
        <f t="shared" si="12"/>
        <v/>
      </c>
      <c r="P166" s="205" t="str">
        <f t="shared" si="17"/>
        <v/>
      </c>
    </row>
    <row r="167" spans="3:16">
      <c r="C167" s="198"/>
      <c r="D167" s="199"/>
      <c r="E167" s="200"/>
      <c r="F167" s="198"/>
      <c r="H167" s="201"/>
      <c r="I167" s="184" t="str">
        <f t="shared" si="13"/>
        <v/>
      </c>
      <c r="J167" s="202" t="str">
        <f>IF($H167="USD",IF(OR($I167="",$I167="-"),"",VLOOKUP($G167,為替!$A:$AX,$I167,FALSE))+$J$3,IF(OR($I167="",$I167="-"),"",VLOOKUP($G167,為替!$A:$AX,$I167,FALSE)))</f>
        <v/>
      </c>
      <c r="K167" s="203" t="str">
        <f t="shared" si="14"/>
        <v/>
      </c>
      <c r="L167" s="187" t="str">
        <f t="shared" si="15"/>
        <v/>
      </c>
      <c r="M167" s="202" t="str">
        <f>IF($H167="USD",IF(OR($L167="",$L167="-"),"",VLOOKUP($G167,為替!$A:$AX,$L167,FALSE))+$K$3,IF(OR($L167="",$L167="-"),"",VLOOKUP($G167,為替!$A:$AX,$L167,FALSE)))</f>
        <v/>
      </c>
      <c r="N167" s="203" t="str">
        <f t="shared" si="16"/>
        <v/>
      </c>
      <c r="O167" s="204" t="str">
        <f t="shared" si="12"/>
        <v/>
      </c>
      <c r="P167" s="205" t="str">
        <f t="shared" si="17"/>
        <v/>
      </c>
    </row>
    <row r="168" spans="3:16">
      <c r="C168" s="198"/>
      <c r="D168" s="199"/>
      <c r="E168" s="200"/>
      <c r="F168" s="198"/>
      <c r="H168" s="201"/>
      <c r="I168" s="184" t="str">
        <f t="shared" si="13"/>
        <v/>
      </c>
      <c r="J168" s="202" t="str">
        <f>IF($H168="USD",IF(OR($I168="",$I168="-"),"",VLOOKUP($G168,為替!$A:$AX,$I168,FALSE))+$J$3,IF(OR($I168="",$I168="-"),"",VLOOKUP($G168,為替!$A:$AX,$I168,FALSE)))</f>
        <v/>
      </c>
      <c r="K168" s="203" t="str">
        <f t="shared" si="14"/>
        <v/>
      </c>
      <c r="L168" s="187" t="str">
        <f t="shared" si="15"/>
        <v/>
      </c>
      <c r="M168" s="202" t="str">
        <f>IF($H168="USD",IF(OR($L168="",$L168="-"),"",VLOOKUP($G168,為替!$A:$AX,$L168,FALSE))+$K$3,IF(OR($L168="",$L168="-"),"",VLOOKUP($G168,為替!$A:$AX,$L168,FALSE)))</f>
        <v/>
      </c>
      <c r="N168" s="203" t="str">
        <f t="shared" si="16"/>
        <v/>
      </c>
      <c r="O168" s="204" t="str">
        <f t="shared" si="12"/>
        <v/>
      </c>
      <c r="P168" s="205" t="str">
        <f t="shared" si="17"/>
        <v/>
      </c>
    </row>
    <row r="169" spans="3:16">
      <c r="C169" s="198"/>
      <c r="D169" s="199"/>
      <c r="E169" s="200"/>
      <c r="F169" s="198"/>
      <c r="H169" s="201"/>
      <c r="I169" s="184" t="str">
        <f t="shared" si="13"/>
        <v/>
      </c>
      <c r="J169" s="202" t="str">
        <f>IF($H169="USD",IF(OR($I169="",$I169="-"),"",VLOOKUP($G169,為替!$A:$AX,$I169,FALSE))+$J$3,IF(OR($I169="",$I169="-"),"",VLOOKUP($G169,為替!$A:$AX,$I169,FALSE)))</f>
        <v/>
      </c>
      <c r="K169" s="203" t="str">
        <f t="shared" si="14"/>
        <v/>
      </c>
      <c r="L169" s="187" t="str">
        <f t="shared" si="15"/>
        <v/>
      </c>
      <c r="M169" s="202" t="str">
        <f>IF($H169="USD",IF(OR($L169="",$L169="-"),"",VLOOKUP($G169,為替!$A:$AX,$L169,FALSE))+$K$3,IF(OR($L169="",$L169="-"),"",VLOOKUP($G169,為替!$A:$AX,$L169,FALSE)))</f>
        <v/>
      </c>
      <c r="N169" s="203" t="str">
        <f t="shared" si="16"/>
        <v/>
      </c>
      <c r="O169" s="204" t="str">
        <f t="shared" si="12"/>
        <v/>
      </c>
      <c r="P169" s="205" t="str">
        <f t="shared" si="17"/>
        <v/>
      </c>
    </row>
    <row r="170" spans="3:16">
      <c r="C170" s="198"/>
      <c r="D170" s="199"/>
      <c r="E170" s="200"/>
      <c r="F170" s="198"/>
      <c r="H170" s="201"/>
      <c r="I170" s="184" t="str">
        <f t="shared" si="13"/>
        <v/>
      </c>
      <c r="J170" s="202" t="str">
        <f>IF($H170="USD",IF(OR($I170="",$I170="-"),"",VLOOKUP($G170,為替!$A:$AX,$I170,FALSE))+$J$3,IF(OR($I170="",$I170="-"),"",VLOOKUP($G170,為替!$A:$AX,$I170,FALSE)))</f>
        <v/>
      </c>
      <c r="K170" s="203" t="str">
        <f t="shared" si="14"/>
        <v/>
      </c>
      <c r="L170" s="187" t="str">
        <f t="shared" si="15"/>
        <v/>
      </c>
      <c r="M170" s="202" t="str">
        <f>IF($H170="USD",IF(OR($L170="",$L170="-"),"",VLOOKUP($G170,為替!$A:$AX,$L170,FALSE))+$K$3,IF(OR($L170="",$L170="-"),"",VLOOKUP($G170,為替!$A:$AX,$L170,FALSE)))</f>
        <v/>
      </c>
      <c r="N170" s="203" t="str">
        <f t="shared" si="16"/>
        <v/>
      </c>
      <c r="O170" s="204" t="str">
        <f t="shared" si="12"/>
        <v/>
      </c>
      <c r="P170" s="205" t="str">
        <f t="shared" si="17"/>
        <v/>
      </c>
    </row>
    <row r="171" spans="3:16">
      <c r="C171" s="198"/>
      <c r="D171" s="199"/>
      <c r="E171" s="200"/>
      <c r="F171" s="198"/>
      <c r="H171" s="201"/>
      <c r="I171" s="184" t="str">
        <f t="shared" si="13"/>
        <v/>
      </c>
      <c r="J171" s="202" t="str">
        <f>IF($H171="USD",IF(OR($I171="",$I171="-"),"",VLOOKUP($G171,為替!$A:$AX,$I171,FALSE))+$J$3,IF(OR($I171="",$I171="-"),"",VLOOKUP($G171,為替!$A:$AX,$I171,FALSE)))</f>
        <v/>
      </c>
      <c r="K171" s="203" t="str">
        <f t="shared" si="14"/>
        <v/>
      </c>
      <c r="L171" s="187" t="str">
        <f t="shared" si="15"/>
        <v/>
      </c>
      <c r="M171" s="202" t="str">
        <f>IF($H171="USD",IF(OR($L171="",$L171="-"),"",VLOOKUP($G171,為替!$A:$AX,$L171,FALSE))+$K$3,IF(OR($L171="",$L171="-"),"",VLOOKUP($G171,為替!$A:$AX,$L171,FALSE)))</f>
        <v/>
      </c>
      <c r="N171" s="203" t="str">
        <f t="shared" si="16"/>
        <v/>
      </c>
      <c r="O171" s="204" t="str">
        <f t="shared" si="12"/>
        <v/>
      </c>
      <c r="P171" s="205" t="str">
        <f t="shared" si="17"/>
        <v/>
      </c>
    </row>
    <row r="172" spans="3:16">
      <c r="C172" s="198"/>
      <c r="D172" s="199"/>
      <c r="E172" s="200"/>
      <c r="F172" s="198"/>
      <c r="H172" s="201"/>
      <c r="I172" s="184" t="str">
        <f t="shared" si="13"/>
        <v/>
      </c>
      <c r="J172" s="202" t="str">
        <f>IF($H172="USD",IF(OR($I172="",$I172="-"),"",VLOOKUP($G172,為替!$A:$AX,$I172,FALSE))+$J$3,IF(OR($I172="",$I172="-"),"",VLOOKUP($G172,為替!$A:$AX,$I172,FALSE)))</f>
        <v/>
      </c>
      <c r="K172" s="203" t="str">
        <f t="shared" si="14"/>
        <v/>
      </c>
      <c r="L172" s="187" t="str">
        <f t="shared" si="15"/>
        <v/>
      </c>
      <c r="M172" s="202" t="str">
        <f>IF($H172="USD",IF(OR($L172="",$L172="-"),"",VLOOKUP($G172,為替!$A:$AX,$L172,FALSE))+$K$3,IF(OR($L172="",$L172="-"),"",VLOOKUP($G172,為替!$A:$AX,$L172,FALSE)))</f>
        <v/>
      </c>
      <c r="N172" s="203" t="str">
        <f t="shared" si="16"/>
        <v/>
      </c>
      <c r="O172" s="204" t="str">
        <f t="shared" si="12"/>
        <v/>
      </c>
      <c r="P172" s="205" t="str">
        <f t="shared" si="17"/>
        <v/>
      </c>
    </row>
    <row r="173" spans="3:16">
      <c r="C173" s="198"/>
      <c r="D173" s="199"/>
      <c r="E173" s="200"/>
      <c r="F173" s="198"/>
      <c r="H173" s="201"/>
      <c r="I173" s="184" t="str">
        <f t="shared" si="13"/>
        <v/>
      </c>
      <c r="J173" s="202" t="str">
        <f>IF($H173="USD",IF(OR($I173="",$I173="-"),"",VLOOKUP($G173,為替!$A:$AX,$I173,FALSE))+$J$3,IF(OR($I173="",$I173="-"),"",VLOOKUP($G173,為替!$A:$AX,$I173,FALSE)))</f>
        <v/>
      </c>
      <c r="K173" s="203" t="str">
        <f t="shared" si="14"/>
        <v/>
      </c>
      <c r="L173" s="187" t="str">
        <f t="shared" si="15"/>
        <v/>
      </c>
      <c r="M173" s="202" t="str">
        <f>IF($H173="USD",IF(OR($L173="",$L173="-"),"",VLOOKUP($G173,為替!$A:$AX,$L173,FALSE))+$K$3,IF(OR($L173="",$L173="-"),"",VLOOKUP($G173,為替!$A:$AX,$L173,FALSE)))</f>
        <v/>
      </c>
      <c r="N173" s="203" t="str">
        <f t="shared" si="16"/>
        <v/>
      </c>
      <c r="O173" s="204" t="str">
        <f t="shared" si="12"/>
        <v/>
      </c>
      <c r="P173" s="205" t="str">
        <f t="shared" si="17"/>
        <v/>
      </c>
    </row>
    <row r="174" spans="3:16">
      <c r="C174" s="198"/>
      <c r="D174" s="199"/>
      <c r="E174" s="200"/>
      <c r="F174" s="198"/>
      <c r="H174" s="201"/>
      <c r="I174" s="184" t="str">
        <f t="shared" si="13"/>
        <v/>
      </c>
      <c r="J174" s="202" t="str">
        <f>IF($H174="USD",IF(OR($I174="",$I174="-"),"",VLOOKUP($G174,為替!$A:$AX,$I174,FALSE))+$J$3,IF(OR($I174="",$I174="-"),"",VLOOKUP($G174,為替!$A:$AX,$I174,FALSE)))</f>
        <v/>
      </c>
      <c r="K174" s="203" t="str">
        <f t="shared" si="14"/>
        <v/>
      </c>
      <c r="L174" s="187" t="str">
        <f t="shared" si="15"/>
        <v/>
      </c>
      <c r="M174" s="202" t="str">
        <f>IF($H174="USD",IF(OR($L174="",$L174="-"),"",VLOOKUP($G174,為替!$A:$AX,$L174,FALSE))+$K$3,IF(OR($L174="",$L174="-"),"",VLOOKUP($G174,為替!$A:$AX,$L174,FALSE)))</f>
        <v/>
      </c>
      <c r="N174" s="203" t="str">
        <f t="shared" si="16"/>
        <v/>
      </c>
      <c r="O174" s="204" t="str">
        <f t="shared" si="12"/>
        <v/>
      </c>
      <c r="P174" s="205" t="str">
        <f t="shared" si="17"/>
        <v/>
      </c>
    </row>
    <row r="175" spans="3:16">
      <c r="C175" s="198"/>
      <c r="D175" s="199"/>
      <c r="E175" s="200"/>
      <c r="F175" s="198"/>
      <c r="H175" s="201"/>
      <c r="I175" s="184" t="str">
        <f t="shared" si="13"/>
        <v/>
      </c>
      <c r="J175" s="202" t="str">
        <f>IF($H175="USD",IF(OR($I175="",$I175="-"),"",VLOOKUP($G175,為替!$A:$AX,$I175,FALSE))+$J$3,IF(OR($I175="",$I175="-"),"",VLOOKUP($G175,為替!$A:$AX,$I175,FALSE)))</f>
        <v/>
      </c>
      <c r="K175" s="203" t="str">
        <f t="shared" si="14"/>
        <v/>
      </c>
      <c r="L175" s="187" t="str">
        <f t="shared" si="15"/>
        <v/>
      </c>
      <c r="M175" s="202" t="str">
        <f>IF($H175="USD",IF(OR($L175="",$L175="-"),"",VLOOKUP($G175,為替!$A:$AX,$L175,FALSE))+$K$3,IF(OR($L175="",$L175="-"),"",VLOOKUP($G175,為替!$A:$AX,$L175,FALSE)))</f>
        <v/>
      </c>
      <c r="N175" s="203" t="str">
        <f t="shared" si="16"/>
        <v/>
      </c>
      <c r="O175" s="204" t="str">
        <f t="shared" si="12"/>
        <v/>
      </c>
      <c r="P175" s="205" t="str">
        <f t="shared" si="17"/>
        <v/>
      </c>
    </row>
    <row r="176" spans="3:16">
      <c r="C176" s="198"/>
      <c r="D176" s="199"/>
      <c r="E176" s="200"/>
      <c r="F176" s="198"/>
      <c r="H176" s="201"/>
      <c r="I176" s="184" t="str">
        <f t="shared" si="13"/>
        <v/>
      </c>
      <c r="J176" s="202" t="str">
        <f>IF($H176="USD",IF(OR($I176="",$I176="-"),"",VLOOKUP($G176,為替!$A:$AX,$I176,FALSE))+$J$3,IF(OR($I176="",$I176="-"),"",VLOOKUP($G176,為替!$A:$AX,$I176,FALSE)))</f>
        <v/>
      </c>
      <c r="K176" s="203" t="str">
        <f t="shared" si="14"/>
        <v/>
      </c>
      <c r="L176" s="187" t="str">
        <f t="shared" si="15"/>
        <v/>
      </c>
      <c r="M176" s="202" t="str">
        <f>IF($H176="USD",IF(OR($L176="",$L176="-"),"",VLOOKUP($G176,為替!$A:$AX,$L176,FALSE))+$K$3,IF(OR($L176="",$L176="-"),"",VLOOKUP($G176,為替!$A:$AX,$L176,FALSE)))</f>
        <v/>
      </c>
      <c r="N176" s="203" t="str">
        <f t="shared" si="16"/>
        <v/>
      </c>
      <c r="O176" s="204" t="str">
        <f t="shared" si="12"/>
        <v/>
      </c>
      <c r="P176" s="205" t="str">
        <f t="shared" si="17"/>
        <v/>
      </c>
    </row>
    <row r="177" spans="3:16">
      <c r="C177" s="198"/>
      <c r="D177" s="199"/>
      <c r="E177" s="200"/>
      <c r="F177" s="198"/>
      <c r="H177" s="201"/>
      <c r="I177" s="184" t="str">
        <f t="shared" si="13"/>
        <v/>
      </c>
      <c r="J177" s="202" t="str">
        <f>IF($H177="USD",IF(OR($I177="",$I177="-"),"",VLOOKUP($G177,為替!$A:$AX,$I177,FALSE))+$J$3,IF(OR($I177="",$I177="-"),"",VLOOKUP($G177,為替!$A:$AX,$I177,FALSE)))</f>
        <v/>
      </c>
      <c r="K177" s="203" t="str">
        <f t="shared" si="14"/>
        <v/>
      </c>
      <c r="L177" s="187" t="str">
        <f t="shared" si="15"/>
        <v/>
      </c>
      <c r="M177" s="202" t="str">
        <f>IF($H177="USD",IF(OR($L177="",$L177="-"),"",VLOOKUP($G177,為替!$A:$AX,$L177,FALSE))+$K$3,IF(OR($L177="",$L177="-"),"",VLOOKUP($G177,為替!$A:$AX,$L177,FALSE)))</f>
        <v/>
      </c>
      <c r="N177" s="203" t="str">
        <f t="shared" si="16"/>
        <v/>
      </c>
      <c r="O177" s="204" t="str">
        <f t="shared" si="12"/>
        <v/>
      </c>
      <c r="P177" s="205" t="str">
        <f t="shared" si="17"/>
        <v/>
      </c>
    </row>
    <row r="178" spans="3:16">
      <c r="C178" s="198"/>
      <c r="D178" s="199"/>
      <c r="E178" s="200"/>
      <c r="F178" s="198"/>
      <c r="H178" s="201"/>
      <c r="I178" s="184" t="str">
        <f t="shared" si="13"/>
        <v/>
      </c>
      <c r="J178" s="202" t="str">
        <f>IF($H178="USD",IF(OR($I178="",$I178="-"),"",VLOOKUP($G178,為替!$A:$AX,$I178,FALSE))+$J$3,IF(OR($I178="",$I178="-"),"",VLOOKUP($G178,為替!$A:$AX,$I178,FALSE)))</f>
        <v/>
      </c>
      <c r="K178" s="203" t="str">
        <f t="shared" si="14"/>
        <v/>
      </c>
      <c r="L178" s="187" t="str">
        <f t="shared" si="15"/>
        <v/>
      </c>
      <c r="M178" s="202" t="str">
        <f>IF($H178="USD",IF(OR($L178="",$L178="-"),"",VLOOKUP($G178,為替!$A:$AX,$L178,FALSE))+$K$3,IF(OR($L178="",$L178="-"),"",VLOOKUP($G178,為替!$A:$AX,$L178,FALSE)))</f>
        <v/>
      </c>
      <c r="N178" s="203" t="str">
        <f t="shared" si="16"/>
        <v/>
      </c>
      <c r="O178" s="204" t="str">
        <f t="shared" si="12"/>
        <v/>
      </c>
      <c r="P178" s="205" t="str">
        <f t="shared" si="17"/>
        <v/>
      </c>
    </row>
    <row r="179" spans="3:16">
      <c r="C179" s="198"/>
      <c r="D179" s="199"/>
      <c r="E179" s="200"/>
      <c r="F179" s="198"/>
      <c r="H179" s="201"/>
      <c r="I179" s="184" t="str">
        <f t="shared" si="13"/>
        <v/>
      </c>
      <c r="J179" s="202" t="str">
        <f>IF($H179="USD",IF(OR($I179="",$I179="-"),"",VLOOKUP($G179,為替!$A:$AX,$I179,FALSE))+$J$3,IF(OR($I179="",$I179="-"),"",VLOOKUP($G179,為替!$A:$AX,$I179,FALSE)))</f>
        <v/>
      </c>
      <c r="K179" s="203" t="str">
        <f t="shared" si="14"/>
        <v/>
      </c>
      <c r="L179" s="187" t="str">
        <f t="shared" si="15"/>
        <v/>
      </c>
      <c r="M179" s="202" t="str">
        <f>IF($H179="USD",IF(OR($L179="",$L179="-"),"",VLOOKUP($G179,為替!$A:$AX,$L179,FALSE))+$K$3,IF(OR($L179="",$L179="-"),"",VLOOKUP($G179,為替!$A:$AX,$L179,FALSE)))</f>
        <v/>
      </c>
      <c r="N179" s="203" t="str">
        <f t="shared" si="16"/>
        <v/>
      </c>
      <c r="O179" s="204" t="str">
        <f t="shared" si="12"/>
        <v/>
      </c>
      <c r="P179" s="205" t="str">
        <f t="shared" si="17"/>
        <v/>
      </c>
    </row>
    <row r="180" spans="3:16">
      <c r="C180" s="198"/>
      <c r="D180" s="199"/>
      <c r="E180" s="200"/>
      <c r="F180" s="198"/>
      <c r="H180" s="201"/>
      <c r="I180" s="184" t="str">
        <f t="shared" si="13"/>
        <v/>
      </c>
      <c r="J180" s="202" t="str">
        <f>IF($H180="USD",IF(OR($I180="",$I180="-"),"",VLOOKUP($G180,為替!$A:$AX,$I180,FALSE))+$J$3,IF(OR($I180="",$I180="-"),"",VLOOKUP($G180,為替!$A:$AX,$I180,FALSE)))</f>
        <v/>
      </c>
      <c r="K180" s="203" t="str">
        <f t="shared" si="14"/>
        <v/>
      </c>
      <c r="L180" s="187" t="str">
        <f t="shared" si="15"/>
        <v/>
      </c>
      <c r="M180" s="202" t="str">
        <f>IF($H180="USD",IF(OR($L180="",$L180="-"),"",VLOOKUP($G180,為替!$A:$AX,$L180,FALSE))+$K$3,IF(OR($L180="",$L180="-"),"",VLOOKUP($G180,為替!$A:$AX,$L180,FALSE)))</f>
        <v/>
      </c>
      <c r="N180" s="203" t="str">
        <f t="shared" si="16"/>
        <v/>
      </c>
      <c r="O180" s="204" t="str">
        <f t="shared" si="12"/>
        <v/>
      </c>
      <c r="P180" s="205" t="str">
        <f t="shared" si="17"/>
        <v/>
      </c>
    </row>
    <row r="181" spans="3:16">
      <c r="C181" s="198"/>
      <c r="D181" s="199"/>
      <c r="E181" s="200"/>
      <c r="F181" s="198"/>
      <c r="H181" s="201"/>
      <c r="I181" s="184" t="str">
        <f t="shared" si="13"/>
        <v/>
      </c>
      <c r="J181" s="202" t="str">
        <f>IF($H181="USD",IF(OR($I181="",$I181="-"),"",VLOOKUP($G181,為替!$A:$AX,$I181,FALSE))+$J$3,IF(OR($I181="",$I181="-"),"",VLOOKUP($G181,為替!$A:$AX,$I181,FALSE)))</f>
        <v/>
      </c>
      <c r="K181" s="203" t="str">
        <f t="shared" si="14"/>
        <v/>
      </c>
      <c r="L181" s="187" t="str">
        <f t="shared" si="15"/>
        <v/>
      </c>
      <c r="M181" s="202" t="str">
        <f>IF($H181="USD",IF(OR($L181="",$L181="-"),"",VLOOKUP($G181,為替!$A:$AX,$L181,FALSE))+$K$3,IF(OR($L181="",$L181="-"),"",VLOOKUP($G181,為替!$A:$AX,$L181,FALSE)))</f>
        <v/>
      </c>
      <c r="N181" s="203" t="str">
        <f t="shared" si="16"/>
        <v/>
      </c>
      <c r="O181" s="204" t="str">
        <f t="shared" si="12"/>
        <v/>
      </c>
      <c r="P181" s="205" t="str">
        <f t="shared" si="17"/>
        <v/>
      </c>
    </row>
    <row r="182" spans="3:16">
      <c r="C182" s="198"/>
      <c r="D182" s="199"/>
      <c r="E182" s="200"/>
      <c r="F182" s="198"/>
      <c r="H182" s="201"/>
      <c r="I182" s="184" t="str">
        <f t="shared" si="13"/>
        <v/>
      </c>
      <c r="J182" s="202" t="str">
        <f>IF($H182="USD",IF(OR($I182="",$I182="-"),"",VLOOKUP($G182,為替!$A:$AX,$I182,FALSE))+$J$3,IF(OR($I182="",$I182="-"),"",VLOOKUP($G182,為替!$A:$AX,$I182,FALSE)))</f>
        <v/>
      </c>
      <c r="K182" s="203" t="str">
        <f t="shared" si="14"/>
        <v/>
      </c>
      <c r="L182" s="187" t="str">
        <f t="shared" si="15"/>
        <v/>
      </c>
      <c r="M182" s="202" t="str">
        <f>IF($H182="USD",IF(OR($L182="",$L182="-"),"",VLOOKUP($G182,為替!$A:$AX,$L182,FALSE))+$K$3,IF(OR($L182="",$L182="-"),"",VLOOKUP($G182,為替!$A:$AX,$L182,FALSE)))</f>
        <v/>
      </c>
      <c r="N182" s="203" t="str">
        <f t="shared" si="16"/>
        <v/>
      </c>
      <c r="O182" s="204" t="str">
        <f t="shared" si="12"/>
        <v/>
      </c>
      <c r="P182" s="205" t="str">
        <f t="shared" si="17"/>
        <v/>
      </c>
    </row>
    <row r="183" spans="3:16">
      <c r="C183" s="198"/>
      <c r="D183" s="199"/>
      <c r="E183" s="200"/>
      <c r="F183" s="198"/>
      <c r="H183" s="201"/>
      <c r="I183" s="184" t="str">
        <f t="shared" si="13"/>
        <v/>
      </c>
      <c r="J183" s="202" t="str">
        <f>IF($H183="USD",IF(OR($I183="",$I183="-"),"",VLOOKUP($G183,為替!$A:$AX,$I183,FALSE))+$J$3,IF(OR($I183="",$I183="-"),"",VLOOKUP($G183,為替!$A:$AX,$I183,FALSE)))</f>
        <v/>
      </c>
      <c r="K183" s="203" t="str">
        <f t="shared" si="14"/>
        <v/>
      </c>
      <c r="L183" s="187" t="str">
        <f t="shared" si="15"/>
        <v/>
      </c>
      <c r="M183" s="202" t="str">
        <f>IF($H183="USD",IF(OR($L183="",$L183="-"),"",VLOOKUP($G183,為替!$A:$AX,$L183,FALSE))+$K$3,IF(OR($L183="",$L183="-"),"",VLOOKUP($G183,為替!$A:$AX,$L183,FALSE)))</f>
        <v/>
      </c>
      <c r="N183" s="203" t="str">
        <f t="shared" si="16"/>
        <v/>
      </c>
      <c r="O183" s="204" t="str">
        <f t="shared" si="12"/>
        <v/>
      </c>
      <c r="P183" s="205" t="str">
        <f t="shared" si="17"/>
        <v/>
      </c>
    </row>
    <row r="184" spans="3:16">
      <c r="C184" s="198"/>
      <c r="D184" s="199"/>
      <c r="E184" s="200"/>
      <c r="F184" s="198"/>
      <c r="H184" s="201"/>
      <c r="I184" s="184" t="str">
        <f t="shared" si="13"/>
        <v/>
      </c>
      <c r="J184" s="202" t="str">
        <f>IF($H184="USD",IF(OR($I184="",$I184="-"),"",VLOOKUP($G184,為替!$A:$AX,$I184,FALSE))+$J$3,IF(OR($I184="",$I184="-"),"",VLOOKUP($G184,為替!$A:$AX,$I184,FALSE)))</f>
        <v/>
      </c>
      <c r="K184" s="203" t="str">
        <f t="shared" si="14"/>
        <v/>
      </c>
      <c r="L184" s="187" t="str">
        <f t="shared" si="15"/>
        <v/>
      </c>
      <c r="M184" s="202" t="str">
        <f>IF($H184="USD",IF(OR($L184="",$L184="-"),"",VLOOKUP($G184,為替!$A:$AX,$L184,FALSE))+$K$3,IF(OR($L184="",$L184="-"),"",VLOOKUP($G184,為替!$A:$AX,$L184,FALSE)))</f>
        <v/>
      </c>
      <c r="N184" s="203" t="str">
        <f t="shared" si="16"/>
        <v/>
      </c>
      <c r="O184" s="204" t="str">
        <f t="shared" si="12"/>
        <v/>
      </c>
      <c r="P184" s="205" t="str">
        <f t="shared" si="17"/>
        <v/>
      </c>
    </row>
    <row r="185" spans="3:16">
      <c r="C185" s="198"/>
      <c r="D185" s="199"/>
      <c r="E185" s="200"/>
      <c r="F185" s="198"/>
      <c r="H185" s="201"/>
      <c r="I185" s="184" t="str">
        <f t="shared" si="13"/>
        <v/>
      </c>
      <c r="J185" s="202" t="str">
        <f>IF($H185="USD",IF(OR($I185="",$I185="-"),"",VLOOKUP($G185,為替!$A:$AX,$I185,FALSE))+$J$3,IF(OR($I185="",$I185="-"),"",VLOOKUP($G185,為替!$A:$AX,$I185,FALSE)))</f>
        <v/>
      </c>
      <c r="K185" s="203" t="str">
        <f t="shared" si="14"/>
        <v/>
      </c>
      <c r="L185" s="187" t="str">
        <f t="shared" si="15"/>
        <v/>
      </c>
      <c r="M185" s="202" t="str">
        <f>IF($H185="USD",IF(OR($L185="",$L185="-"),"",VLOOKUP($G185,為替!$A:$AX,$L185,FALSE))+$K$3,IF(OR($L185="",$L185="-"),"",VLOOKUP($G185,為替!$A:$AX,$L185,FALSE)))</f>
        <v/>
      </c>
      <c r="N185" s="203" t="str">
        <f t="shared" si="16"/>
        <v/>
      </c>
      <c r="O185" s="204" t="str">
        <f t="shared" si="12"/>
        <v/>
      </c>
      <c r="P185" s="205" t="str">
        <f t="shared" si="17"/>
        <v/>
      </c>
    </row>
    <row r="186" spans="3:16">
      <c r="C186" s="198"/>
      <c r="D186" s="199"/>
      <c r="E186" s="200"/>
      <c r="F186" s="198"/>
      <c r="H186" s="201"/>
      <c r="I186" s="184" t="str">
        <f t="shared" si="13"/>
        <v/>
      </c>
      <c r="J186" s="202" t="str">
        <f>IF($H186="USD",IF(OR($I186="",$I186="-"),"",VLOOKUP($G186,為替!$A:$AX,$I186,FALSE))+$J$3,IF(OR($I186="",$I186="-"),"",VLOOKUP($G186,為替!$A:$AX,$I186,FALSE)))</f>
        <v/>
      </c>
      <c r="K186" s="203" t="str">
        <f t="shared" si="14"/>
        <v/>
      </c>
      <c r="L186" s="187" t="str">
        <f t="shared" si="15"/>
        <v/>
      </c>
      <c r="M186" s="202" t="str">
        <f>IF($H186="USD",IF(OR($L186="",$L186="-"),"",VLOOKUP($G186,為替!$A:$AX,$L186,FALSE))+$K$3,IF(OR($L186="",$L186="-"),"",VLOOKUP($G186,為替!$A:$AX,$L186,FALSE)))</f>
        <v/>
      </c>
      <c r="N186" s="203" t="str">
        <f t="shared" si="16"/>
        <v/>
      </c>
      <c r="O186" s="204" t="str">
        <f t="shared" si="12"/>
        <v/>
      </c>
      <c r="P186" s="205" t="str">
        <f t="shared" si="17"/>
        <v/>
      </c>
    </row>
    <row r="187" spans="3:16">
      <c r="C187" s="198"/>
      <c r="D187" s="199"/>
      <c r="E187" s="200"/>
      <c r="F187" s="198"/>
      <c r="H187" s="201"/>
      <c r="I187" s="184" t="str">
        <f t="shared" si="13"/>
        <v/>
      </c>
      <c r="J187" s="202" t="str">
        <f>IF($H187="USD",IF(OR($I187="",$I187="-"),"",VLOOKUP($G187,為替!$A:$AX,$I187,FALSE))+$J$3,IF(OR($I187="",$I187="-"),"",VLOOKUP($G187,為替!$A:$AX,$I187,FALSE)))</f>
        <v/>
      </c>
      <c r="K187" s="203" t="str">
        <f t="shared" si="14"/>
        <v/>
      </c>
      <c r="L187" s="187" t="str">
        <f t="shared" si="15"/>
        <v/>
      </c>
      <c r="M187" s="202" t="str">
        <f>IF($H187="USD",IF(OR($L187="",$L187="-"),"",VLOOKUP($G187,為替!$A:$AX,$L187,FALSE))+$K$3,IF(OR($L187="",$L187="-"),"",VLOOKUP($G187,為替!$A:$AX,$L187,FALSE)))</f>
        <v/>
      </c>
      <c r="N187" s="203" t="str">
        <f t="shared" si="16"/>
        <v/>
      </c>
      <c r="O187" s="204" t="str">
        <f t="shared" si="12"/>
        <v/>
      </c>
      <c r="P187" s="205" t="str">
        <f t="shared" si="17"/>
        <v/>
      </c>
    </row>
    <row r="188" spans="3:16">
      <c r="C188" s="198"/>
      <c r="D188" s="199"/>
      <c r="E188" s="200"/>
      <c r="F188" s="198"/>
      <c r="H188" s="201"/>
      <c r="I188" s="184" t="str">
        <f t="shared" si="13"/>
        <v/>
      </c>
      <c r="J188" s="202" t="str">
        <f>IF($H188="USD",IF(OR($I188="",$I188="-"),"",VLOOKUP($G188,為替!$A:$AX,$I188,FALSE))+$J$3,IF(OR($I188="",$I188="-"),"",VLOOKUP($G188,為替!$A:$AX,$I188,FALSE)))</f>
        <v/>
      </c>
      <c r="K188" s="203" t="str">
        <f t="shared" si="14"/>
        <v/>
      </c>
      <c r="L188" s="187" t="str">
        <f t="shared" si="15"/>
        <v/>
      </c>
      <c r="M188" s="202" t="str">
        <f>IF($H188="USD",IF(OR($L188="",$L188="-"),"",VLOOKUP($G188,為替!$A:$AX,$L188,FALSE))+$K$3,IF(OR($L188="",$L188="-"),"",VLOOKUP($G188,為替!$A:$AX,$L188,FALSE)))</f>
        <v/>
      </c>
      <c r="N188" s="203" t="str">
        <f t="shared" si="16"/>
        <v/>
      </c>
      <c r="O188" s="204" t="str">
        <f t="shared" si="12"/>
        <v/>
      </c>
      <c r="P188" s="205" t="str">
        <f t="shared" si="17"/>
        <v/>
      </c>
    </row>
    <row r="189" spans="3:16">
      <c r="C189" s="198"/>
      <c r="D189" s="199"/>
      <c r="E189" s="200"/>
      <c r="F189" s="198"/>
      <c r="H189" s="201"/>
      <c r="I189" s="184" t="str">
        <f t="shared" si="13"/>
        <v/>
      </c>
      <c r="J189" s="202" t="str">
        <f>IF($H189="USD",IF(OR($I189="",$I189="-"),"",VLOOKUP($G189,為替!$A:$AX,$I189,FALSE))+$J$3,IF(OR($I189="",$I189="-"),"",VLOOKUP($G189,為替!$A:$AX,$I189,FALSE)))</f>
        <v/>
      </c>
      <c r="K189" s="203" t="str">
        <f t="shared" si="14"/>
        <v/>
      </c>
      <c r="L189" s="187" t="str">
        <f t="shared" si="15"/>
        <v/>
      </c>
      <c r="M189" s="202" t="str">
        <f>IF($H189="USD",IF(OR($L189="",$L189="-"),"",VLOOKUP($G189,為替!$A:$AX,$L189,FALSE))+$K$3,IF(OR($L189="",$L189="-"),"",VLOOKUP($G189,為替!$A:$AX,$L189,FALSE)))</f>
        <v/>
      </c>
      <c r="N189" s="203" t="str">
        <f t="shared" si="16"/>
        <v/>
      </c>
      <c r="O189" s="204" t="str">
        <f t="shared" si="12"/>
        <v/>
      </c>
      <c r="P189" s="205" t="str">
        <f t="shared" si="17"/>
        <v/>
      </c>
    </row>
    <row r="190" spans="3:16">
      <c r="C190" s="198"/>
      <c r="D190" s="199"/>
      <c r="E190" s="200"/>
      <c r="F190" s="198"/>
      <c r="H190" s="201"/>
      <c r="I190" s="184" t="str">
        <f t="shared" si="13"/>
        <v/>
      </c>
      <c r="J190" s="202" t="str">
        <f>IF($H190="USD",IF(OR($I190="",$I190="-"),"",VLOOKUP($G190,為替!$A:$AX,$I190,FALSE))+$J$3,IF(OR($I190="",$I190="-"),"",VLOOKUP($G190,為替!$A:$AX,$I190,FALSE)))</f>
        <v/>
      </c>
      <c r="K190" s="203" t="str">
        <f t="shared" si="14"/>
        <v/>
      </c>
      <c r="L190" s="187" t="str">
        <f t="shared" si="15"/>
        <v/>
      </c>
      <c r="M190" s="202" t="str">
        <f>IF($H190="USD",IF(OR($L190="",$L190="-"),"",VLOOKUP($G190,為替!$A:$AX,$L190,FALSE))+$K$3,IF(OR($L190="",$L190="-"),"",VLOOKUP($G190,為替!$A:$AX,$L190,FALSE)))</f>
        <v/>
      </c>
      <c r="N190" s="203" t="str">
        <f t="shared" si="16"/>
        <v/>
      </c>
      <c r="O190" s="204" t="str">
        <f t="shared" si="12"/>
        <v/>
      </c>
      <c r="P190" s="205" t="str">
        <f t="shared" si="17"/>
        <v/>
      </c>
    </row>
    <row r="191" spans="3:16">
      <c r="C191" s="198"/>
      <c r="D191" s="199"/>
      <c r="E191" s="200"/>
      <c r="F191" s="198"/>
      <c r="H191" s="201"/>
      <c r="I191" s="184" t="str">
        <f t="shared" si="13"/>
        <v/>
      </c>
      <c r="J191" s="202" t="str">
        <f>IF($H191="USD",IF(OR($I191="",$I191="-"),"",VLOOKUP($G191,為替!$A:$AX,$I191,FALSE))+$J$3,IF(OR($I191="",$I191="-"),"",VLOOKUP($G191,為替!$A:$AX,$I191,FALSE)))</f>
        <v/>
      </c>
      <c r="K191" s="203" t="str">
        <f t="shared" si="14"/>
        <v/>
      </c>
      <c r="L191" s="187" t="str">
        <f t="shared" si="15"/>
        <v/>
      </c>
      <c r="M191" s="202" t="str">
        <f>IF($H191="USD",IF(OR($L191="",$L191="-"),"",VLOOKUP($G191,為替!$A:$AX,$L191,FALSE))+$K$3,IF(OR($L191="",$L191="-"),"",VLOOKUP($G191,為替!$A:$AX,$L191,FALSE)))</f>
        <v/>
      </c>
      <c r="N191" s="203" t="str">
        <f t="shared" si="16"/>
        <v/>
      </c>
      <c r="O191" s="204" t="str">
        <f t="shared" si="12"/>
        <v/>
      </c>
      <c r="P191" s="205" t="str">
        <f t="shared" si="17"/>
        <v/>
      </c>
    </row>
    <row r="192" spans="3:16">
      <c r="C192" s="198"/>
      <c r="D192" s="199"/>
      <c r="E192" s="200"/>
      <c r="F192" s="198"/>
      <c r="H192" s="201"/>
      <c r="I192" s="184" t="str">
        <f t="shared" si="13"/>
        <v/>
      </c>
      <c r="J192" s="202" t="str">
        <f>IF($H192="USD",IF(OR($I192="",$I192="-"),"",VLOOKUP($G192,為替!$A:$AX,$I192,FALSE))+$J$3,IF(OR($I192="",$I192="-"),"",VLOOKUP($G192,為替!$A:$AX,$I192,FALSE)))</f>
        <v/>
      </c>
      <c r="K192" s="203" t="str">
        <f t="shared" si="14"/>
        <v/>
      </c>
      <c r="L192" s="187" t="str">
        <f t="shared" si="15"/>
        <v/>
      </c>
      <c r="M192" s="202" t="str">
        <f>IF($H192="USD",IF(OR($L192="",$L192="-"),"",VLOOKUP($G192,為替!$A:$AX,$L192,FALSE))+$K$3,IF(OR($L192="",$L192="-"),"",VLOOKUP($G192,為替!$A:$AX,$L192,FALSE)))</f>
        <v/>
      </c>
      <c r="N192" s="203" t="str">
        <f t="shared" si="16"/>
        <v/>
      </c>
      <c r="O192" s="204" t="str">
        <f t="shared" si="12"/>
        <v/>
      </c>
      <c r="P192" s="205" t="str">
        <f t="shared" si="17"/>
        <v/>
      </c>
    </row>
    <row r="193" spans="3:16">
      <c r="C193" s="198"/>
      <c r="D193" s="199"/>
      <c r="E193" s="200"/>
      <c r="F193" s="198"/>
      <c r="H193" s="201"/>
      <c r="I193" s="184" t="str">
        <f t="shared" si="13"/>
        <v/>
      </c>
      <c r="J193" s="202" t="str">
        <f>IF($H193="USD",IF(OR($I193="",$I193="-"),"",VLOOKUP($G193,為替!$A:$AX,$I193,FALSE))+$J$3,IF(OR($I193="",$I193="-"),"",VLOOKUP($G193,為替!$A:$AX,$I193,FALSE)))</f>
        <v/>
      </c>
      <c r="K193" s="203" t="str">
        <f t="shared" si="14"/>
        <v/>
      </c>
      <c r="L193" s="187" t="str">
        <f t="shared" si="15"/>
        <v/>
      </c>
      <c r="M193" s="202" t="str">
        <f>IF($H193="USD",IF(OR($L193="",$L193="-"),"",VLOOKUP($G193,為替!$A:$AX,$L193,FALSE))+$K$3,IF(OR($L193="",$L193="-"),"",VLOOKUP($G193,為替!$A:$AX,$L193,FALSE)))</f>
        <v/>
      </c>
      <c r="N193" s="203" t="str">
        <f t="shared" si="16"/>
        <v/>
      </c>
      <c r="O193" s="204" t="str">
        <f t="shared" si="12"/>
        <v/>
      </c>
      <c r="P193" s="205" t="str">
        <f t="shared" si="17"/>
        <v/>
      </c>
    </row>
    <row r="194" spans="3:16">
      <c r="C194" s="198"/>
      <c r="D194" s="199"/>
      <c r="E194" s="200"/>
      <c r="F194" s="198"/>
      <c r="H194" s="201"/>
      <c r="I194" s="184" t="str">
        <f t="shared" si="13"/>
        <v/>
      </c>
      <c r="J194" s="202" t="str">
        <f>IF($H194="USD",IF(OR($I194="",$I194="-"),"",VLOOKUP($G194,為替!$A:$AX,$I194,FALSE))+$J$3,IF(OR($I194="",$I194="-"),"",VLOOKUP($G194,為替!$A:$AX,$I194,FALSE)))</f>
        <v/>
      </c>
      <c r="K194" s="203" t="str">
        <f t="shared" si="14"/>
        <v/>
      </c>
      <c r="L194" s="187" t="str">
        <f t="shared" si="15"/>
        <v/>
      </c>
      <c r="M194" s="202" t="str">
        <f>IF($H194="USD",IF(OR($L194="",$L194="-"),"",VLOOKUP($G194,為替!$A:$AX,$L194,FALSE))+$K$3,IF(OR($L194="",$L194="-"),"",VLOOKUP($G194,為替!$A:$AX,$L194,FALSE)))</f>
        <v/>
      </c>
      <c r="N194" s="203" t="str">
        <f t="shared" si="16"/>
        <v/>
      </c>
      <c r="O194" s="204" t="str">
        <f t="shared" si="12"/>
        <v/>
      </c>
      <c r="P194" s="205" t="str">
        <f t="shared" si="17"/>
        <v/>
      </c>
    </row>
    <row r="195" spans="3:16">
      <c r="C195" s="198"/>
      <c r="D195" s="199"/>
      <c r="E195" s="200"/>
      <c r="F195" s="198"/>
      <c r="H195" s="201"/>
      <c r="I195" s="184" t="str">
        <f t="shared" si="13"/>
        <v/>
      </c>
      <c r="J195" s="202" t="str">
        <f>IF($H195="USD",IF(OR($I195="",$I195="-"),"",VLOOKUP($G195,為替!$A:$AX,$I195,FALSE))+$J$3,IF(OR($I195="",$I195="-"),"",VLOOKUP($G195,為替!$A:$AX,$I195,FALSE)))</f>
        <v/>
      </c>
      <c r="K195" s="203" t="str">
        <f t="shared" si="14"/>
        <v/>
      </c>
      <c r="L195" s="187" t="str">
        <f t="shared" si="15"/>
        <v/>
      </c>
      <c r="M195" s="202" t="str">
        <f>IF($H195="USD",IF(OR($L195="",$L195="-"),"",VLOOKUP($G195,為替!$A:$AX,$L195,FALSE))+$K$3,IF(OR($L195="",$L195="-"),"",VLOOKUP($G195,為替!$A:$AX,$L195,FALSE)))</f>
        <v/>
      </c>
      <c r="N195" s="203" t="str">
        <f t="shared" si="16"/>
        <v/>
      </c>
      <c r="O195" s="204" t="str">
        <f t="shared" si="12"/>
        <v/>
      </c>
      <c r="P195" s="205" t="str">
        <f t="shared" si="17"/>
        <v/>
      </c>
    </row>
    <row r="196" spans="3:16">
      <c r="C196" s="198"/>
      <c r="D196" s="199"/>
      <c r="E196" s="200"/>
      <c r="F196" s="198"/>
      <c r="H196" s="201"/>
      <c r="I196" s="184" t="str">
        <f t="shared" si="13"/>
        <v/>
      </c>
      <c r="J196" s="202" t="str">
        <f>IF($H196="USD",IF(OR($I196="",$I196="-"),"",VLOOKUP($G196,為替!$A:$AX,$I196,FALSE))+$J$3,IF(OR($I196="",$I196="-"),"",VLOOKUP($G196,為替!$A:$AX,$I196,FALSE)))</f>
        <v/>
      </c>
      <c r="K196" s="203" t="str">
        <f t="shared" si="14"/>
        <v/>
      </c>
      <c r="L196" s="187" t="str">
        <f t="shared" si="15"/>
        <v/>
      </c>
      <c r="M196" s="202" t="str">
        <f>IF($H196="USD",IF(OR($L196="",$L196="-"),"",VLOOKUP($G196,為替!$A:$AX,$L196,FALSE))+$K$3,IF(OR($L196="",$L196="-"),"",VLOOKUP($G196,為替!$A:$AX,$L196,FALSE)))</f>
        <v/>
      </c>
      <c r="N196" s="203" t="str">
        <f t="shared" si="16"/>
        <v/>
      </c>
      <c r="O196" s="204" t="str">
        <f t="shared" si="12"/>
        <v/>
      </c>
      <c r="P196" s="205" t="str">
        <f t="shared" si="17"/>
        <v/>
      </c>
    </row>
    <row r="197" spans="3:16">
      <c r="C197" s="198"/>
      <c r="D197" s="199"/>
      <c r="E197" s="200"/>
      <c r="F197" s="198"/>
      <c r="H197" s="201"/>
      <c r="I197" s="184" t="str">
        <f t="shared" si="13"/>
        <v/>
      </c>
      <c r="J197" s="202" t="str">
        <f>IF($H197="USD",IF(OR($I197="",$I197="-"),"",VLOOKUP($G197,為替!$A:$AX,$I197,FALSE))+$J$3,IF(OR($I197="",$I197="-"),"",VLOOKUP($G197,為替!$A:$AX,$I197,FALSE)))</f>
        <v/>
      </c>
      <c r="K197" s="203" t="str">
        <f t="shared" si="14"/>
        <v/>
      </c>
      <c r="L197" s="187" t="str">
        <f t="shared" si="15"/>
        <v/>
      </c>
      <c r="M197" s="202" t="str">
        <f>IF($H197="USD",IF(OR($L197="",$L197="-"),"",VLOOKUP($G197,為替!$A:$AX,$L197,FALSE))+$K$3,IF(OR($L197="",$L197="-"),"",VLOOKUP($G197,為替!$A:$AX,$L197,FALSE)))</f>
        <v/>
      </c>
      <c r="N197" s="203" t="str">
        <f t="shared" si="16"/>
        <v/>
      </c>
      <c r="O197" s="204" t="str">
        <f t="shared" si="12"/>
        <v/>
      </c>
      <c r="P197" s="205" t="str">
        <f t="shared" si="17"/>
        <v/>
      </c>
    </row>
    <row r="198" spans="3:16">
      <c r="C198" s="198"/>
      <c r="D198" s="199"/>
      <c r="E198" s="200"/>
      <c r="F198" s="198"/>
      <c r="H198" s="201"/>
      <c r="I198" s="184" t="str">
        <f t="shared" si="13"/>
        <v/>
      </c>
      <c r="J198" s="202" t="str">
        <f>IF($H198="USD",IF(OR($I198="",$I198="-"),"",VLOOKUP($G198,為替!$A:$AX,$I198,FALSE))+$J$3,IF(OR($I198="",$I198="-"),"",VLOOKUP($G198,為替!$A:$AX,$I198,FALSE)))</f>
        <v/>
      </c>
      <c r="K198" s="203" t="str">
        <f t="shared" si="14"/>
        <v/>
      </c>
      <c r="L198" s="187" t="str">
        <f t="shared" si="15"/>
        <v/>
      </c>
      <c r="M198" s="202" t="str">
        <f>IF($H198="USD",IF(OR($L198="",$L198="-"),"",VLOOKUP($G198,為替!$A:$AX,$L198,FALSE))+$K$3,IF(OR($L198="",$L198="-"),"",VLOOKUP($G198,為替!$A:$AX,$L198,FALSE)))</f>
        <v/>
      </c>
      <c r="N198" s="203" t="str">
        <f t="shared" si="16"/>
        <v/>
      </c>
      <c r="O198" s="204" t="str">
        <f t="shared" ref="O198:O261" si="18">IF(OR(K198="",N198=""),"",K198-N198)</f>
        <v/>
      </c>
      <c r="P198" s="205" t="str">
        <f t="shared" si="17"/>
        <v/>
      </c>
    </row>
    <row r="199" spans="3:16">
      <c r="C199" s="198"/>
      <c r="D199" s="199"/>
      <c r="E199" s="200"/>
      <c r="F199" s="198"/>
      <c r="H199" s="201"/>
      <c r="I199" s="184" t="str">
        <f t="shared" ref="I199:I262" si="19">IF(H199="","",IF(H199="JPY","",IF($H199="USD",4, IF(H199="EUR",7,IF(H199="CNY",47,IF(H199="HKD",34))))))</f>
        <v/>
      </c>
      <c r="J199" s="202" t="str">
        <f>IF($H199="USD",IF(OR($I199="",$I199="-"),"",VLOOKUP($G199,為替!$A:$AX,$I199,FALSE))+$J$3,IF(OR($I199="",$I199="-"),"",VLOOKUP($G199,為替!$A:$AX,$I199,FALSE)))</f>
        <v/>
      </c>
      <c r="K199" s="203" t="str">
        <f t="shared" ref="K199:K262" si="20">IF($H199="JPY",$F199,IF($H199="","",$F199*$J199))</f>
        <v/>
      </c>
      <c r="L199" s="187" t="str">
        <f t="shared" ref="L199:L262" si="21">IF(H199="","",IF(H199="JPY","",IF($H199="USD",3, IF(H199="EUR",6,IF(H199="CNY",46,IF(H199="HKD",33))))))</f>
        <v/>
      </c>
      <c r="M199" s="202" t="str">
        <f>IF($H199="USD",IF(OR($L199="",$L199="-"),"",VLOOKUP($G199,為替!$A:$AX,$L199,FALSE))+$K$3,IF(OR($L199="",$L199="-"),"",VLOOKUP($G199,為替!$A:$AX,$L199,FALSE)))</f>
        <v/>
      </c>
      <c r="N199" s="203" t="str">
        <f t="shared" ref="N199:N262" si="22">IF($E199="JPY",($C199+$D199),IF($E199="","",($C199+$D199)*$M199))</f>
        <v/>
      </c>
      <c r="O199" s="204" t="str">
        <f t="shared" si="18"/>
        <v/>
      </c>
      <c r="P199" s="205" t="str">
        <f t="shared" ref="P199:P262" si="23">IF(OR(K199="",O199=""),"",O199/K199)</f>
        <v/>
      </c>
    </row>
    <row r="200" spans="3:16">
      <c r="C200" s="198"/>
      <c r="D200" s="199"/>
      <c r="E200" s="200"/>
      <c r="F200" s="198"/>
      <c r="H200" s="201"/>
      <c r="I200" s="184" t="str">
        <f t="shared" si="19"/>
        <v/>
      </c>
      <c r="J200" s="202" t="str">
        <f>IF($H200="USD",IF(OR($I200="",$I200="-"),"",VLOOKUP($G200,為替!$A:$AX,$I200,FALSE))+$J$3,IF(OR($I200="",$I200="-"),"",VLOOKUP($G200,為替!$A:$AX,$I200,FALSE)))</f>
        <v/>
      </c>
      <c r="K200" s="203" t="str">
        <f t="shared" si="20"/>
        <v/>
      </c>
      <c r="L200" s="187" t="str">
        <f t="shared" si="21"/>
        <v/>
      </c>
      <c r="M200" s="202" t="str">
        <f>IF($H200="USD",IF(OR($L200="",$L200="-"),"",VLOOKUP($G200,為替!$A:$AX,$L200,FALSE))+$K$3,IF(OR($L200="",$L200="-"),"",VLOOKUP($G200,為替!$A:$AX,$L200,FALSE)))</f>
        <v/>
      </c>
      <c r="N200" s="203" t="str">
        <f t="shared" si="22"/>
        <v/>
      </c>
      <c r="O200" s="204" t="str">
        <f t="shared" si="18"/>
        <v/>
      </c>
      <c r="P200" s="205" t="str">
        <f t="shared" si="23"/>
        <v/>
      </c>
    </row>
    <row r="201" spans="3:16">
      <c r="C201" s="198"/>
      <c r="D201" s="199"/>
      <c r="E201" s="200"/>
      <c r="F201" s="198"/>
      <c r="H201" s="201"/>
      <c r="I201" s="184" t="str">
        <f t="shared" si="19"/>
        <v/>
      </c>
      <c r="J201" s="202" t="str">
        <f>IF($H201="USD",IF(OR($I201="",$I201="-"),"",VLOOKUP($G201,為替!$A:$AX,$I201,FALSE))+$J$3,IF(OR($I201="",$I201="-"),"",VLOOKUP($G201,為替!$A:$AX,$I201,FALSE)))</f>
        <v/>
      </c>
      <c r="K201" s="203" t="str">
        <f t="shared" si="20"/>
        <v/>
      </c>
      <c r="L201" s="187" t="str">
        <f t="shared" si="21"/>
        <v/>
      </c>
      <c r="M201" s="202" t="str">
        <f>IF($H201="USD",IF(OR($L201="",$L201="-"),"",VLOOKUP($G201,為替!$A:$AX,$L201,FALSE))+$K$3,IF(OR($L201="",$L201="-"),"",VLOOKUP($G201,為替!$A:$AX,$L201,FALSE)))</f>
        <v/>
      </c>
      <c r="N201" s="203" t="str">
        <f t="shared" si="22"/>
        <v/>
      </c>
      <c r="O201" s="204" t="str">
        <f t="shared" si="18"/>
        <v/>
      </c>
      <c r="P201" s="205" t="str">
        <f t="shared" si="23"/>
        <v/>
      </c>
    </row>
    <row r="202" spans="3:16">
      <c r="C202" s="198"/>
      <c r="D202" s="199"/>
      <c r="E202" s="200"/>
      <c r="F202" s="198"/>
      <c r="H202" s="201"/>
      <c r="I202" s="184" t="str">
        <f t="shared" si="19"/>
        <v/>
      </c>
      <c r="J202" s="202" t="str">
        <f>IF($H202="USD",IF(OR($I202="",$I202="-"),"",VLOOKUP($G202,為替!$A:$AX,$I202,FALSE))+$J$3,IF(OR($I202="",$I202="-"),"",VLOOKUP($G202,為替!$A:$AX,$I202,FALSE)))</f>
        <v/>
      </c>
      <c r="K202" s="203" t="str">
        <f t="shared" si="20"/>
        <v/>
      </c>
      <c r="L202" s="187" t="str">
        <f t="shared" si="21"/>
        <v/>
      </c>
      <c r="M202" s="202" t="str">
        <f>IF($H202="USD",IF(OR($L202="",$L202="-"),"",VLOOKUP($G202,為替!$A:$AX,$L202,FALSE))+$K$3,IF(OR($L202="",$L202="-"),"",VLOOKUP($G202,為替!$A:$AX,$L202,FALSE)))</f>
        <v/>
      </c>
      <c r="N202" s="203" t="str">
        <f t="shared" si="22"/>
        <v/>
      </c>
      <c r="O202" s="204" t="str">
        <f t="shared" si="18"/>
        <v/>
      </c>
      <c r="P202" s="205" t="str">
        <f t="shared" si="23"/>
        <v/>
      </c>
    </row>
    <row r="203" spans="3:16">
      <c r="C203" s="198"/>
      <c r="D203" s="199"/>
      <c r="E203" s="200"/>
      <c r="F203" s="198"/>
      <c r="H203" s="201"/>
      <c r="I203" s="184" t="str">
        <f t="shared" si="19"/>
        <v/>
      </c>
      <c r="J203" s="202" t="str">
        <f>IF($H203="USD",IF(OR($I203="",$I203="-"),"",VLOOKUP($G203,為替!$A:$AX,$I203,FALSE))+$J$3,IF(OR($I203="",$I203="-"),"",VLOOKUP($G203,為替!$A:$AX,$I203,FALSE)))</f>
        <v/>
      </c>
      <c r="K203" s="203" t="str">
        <f t="shared" si="20"/>
        <v/>
      </c>
      <c r="L203" s="187" t="str">
        <f t="shared" si="21"/>
        <v/>
      </c>
      <c r="M203" s="202" t="str">
        <f>IF($H203="USD",IF(OR($L203="",$L203="-"),"",VLOOKUP($G203,為替!$A:$AX,$L203,FALSE))+$K$3,IF(OR($L203="",$L203="-"),"",VLOOKUP($G203,為替!$A:$AX,$L203,FALSE)))</f>
        <v/>
      </c>
      <c r="N203" s="203" t="str">
        <f t="shared" si="22"/>
        <v/>
      </c>
      <c r="O203" s="204" t="str">
        <f t="shared" si="18"/>
        <v/>
      </c>
      <c r="P203" s="205" t="str">
        <f t="shared" si="23"/>
        <v/>
      </c>
    </row>
    <row r="204" spans="3:16">
      <c r="C204" s="198"/>
      <c r="D204" s="199"/>
      <c r="E204" s="200"/>
      <c r="F204" s="198"/>
      <c r="H204" s="201"/>
      <c r="I204" s="184" t="str">
        <f t="shared" si="19"/>
        <v/>
      </c>
      <c r="J204" s="202" t="str">
        <f>IF($H204="USD",IF(OR($I204="",$I204="-"),"",VLOOKUP($G204,為替!$A:$AX,$I204,FALSE))+$J$3,IF(OR($I204="",$I204="-"),"",VLOOKUP($G204,為替!$A:$AX,$I204,FALSE)))</f>
        <v/>
      </c>
      <c r="K204" s="203" t="str">
        <f t="shared" si="20"/>
        <v/>
      </c>
      <c r="L204" s="187" t="str">
        <f t="shared" si="21"/>
        <v/>
      </c>
      <c r="M204" s="202" t="str">
        <f>IF($H204="USD",IF(OR($L204="",$L204="-"),"",VLOOKUP($G204,為替!$A:$AX,$L204,FALSE))+$K$3,IF(OR($L204="",$L204="-"),"",VLOOKUP($G204,為替!$A:$AX,$L204,FALSE)))</f>
        <v/>
      </c>
      <c r="N204" s="203" t="str">
        <f t="shared" si="22"/>
        <v/>
      </c>
      <c r="O204" s="204" t="str">
        <f t="shared" si="18"/>
        <v/>
      </c>
      <c r="P204" s="205" t="str">
        <f t="shared" si="23"/>
        <v/>
      </c>
    </row>
    <row r="205" spans="3:16">
      <c r="C205" s="198"/>
      <c r="D205" s="199"/>
      <c r="E205" s="200"/>
      <c r="F205" s="198"/>
      <c r="H205" s="201"/>
      <c r="I205" s="184" t="str">
        <f t="shared" si="19"/>
        <v/>
      </c>
      <c r="J205" s="202" t="str">
        <f>IF($H205="USD",IF(OR($I205="",$I205="-"),"",VLOOKUP($G205,為替!$A:$AX,$I205,FALSE))+$J$3,IF(OR($I205="",$I205="-"),"",VLOOKUP($G205,為替!$A:$AX,$I205,FALSE)))</f>
        <v/>
      </c>
      <c r="K205" s="203" t="str">
        <f t="shared" si="20"/>
        <v/>
      </c>
      <c r="L205" s="187" t="str">
        <f t="shared" si="21"/>
        <v/>
      </c>
      <c r="M205" s="202" t="str">
        <f>IF($H205="USD",IF(OR($L205="",$L205="-"),"",VLOOKUP($G205,為替!$A:$AX,$L205,FALSE))+$K$3,IF(OR($L205="",$L205="-"),"",VLOOKUP($G205,為替!$A:$AX,$L205,FALSE)))</f>
        <v/>
      </c>
      <c r="N205" s="203" t="str">
        <f t="shared" si="22"/>
        <v/>
      </c>
      <c r="O205" s="204" t="str">
        <f t="shared" si="18"/>
        <v/>
      </c>
      <c r="P205" s="205" t="str">
        <f t="shared" si="23"/>
        <v/>
      </c>
    </row>
    <row r="206" spans="3:16">
      <c r="C206" s="198"/>
      <c r="D206" s="199"/>
      <c r="E206" s="200"/>
      <c r="F206" s="198"/>
      <c r="H206" s="201"/>
      <c r="I206" s="184" t="str">
        <f t="shared" si="19"/>
        <v/>
      </c>
      <c r="J206" s="202" t="str">
        <f>IF($H206="USD",IF(OR($I206="",$I206="-"),"",VLOOKUP($G206,為替!$A:$AX,$I206,FALSE))+$J$3,IF(OR($I206="",$I206="-"),"",VLOOKUP($G206,為替!$A:$AX,$I206,FALSE)))</f>
        <v/>
      </c>
      <c r="K206" s="203" t="str">
        <f t="shared" si="20"/>
        <v/>
      </c>
      <c r="L206" s="187" t="str">
        <f t="shared" si="21"/>
        <v/>
      </c>
      <c r="M206" s="202" t="str">
        <f>IF($H206="USD",IF(OR($L206="",$L206="-"),"",VLOOKUP($G206,為替!$A:$AX,$L206,FALSE))+$K$3,IF(OR($L206="",$L206="-"),"",VLOOKUP($G206,為替!$A:$AX,$L206,FALSE)))</f>
        <v/>
      </c>
      <c r="N206" s="203" t="str">
        <f t="shared" si="22"/>
        <v/>
      </c>
      <c r="O206" s="204" t="str">
        <f t="shared" si="18"/>
        <v/>
      </c>
      <c r="P206" s="205" t="str">
        <f t="shared" si="23"/>
        <v/>
      </c>
    </row>
    <row r="207" spans="3:16">
      <c r="C207" s="198"/>
      <c r="D207" s="199"/>
      <c r="E207" s="200"/>
      <c r="F207" s="198"/>
      <c r="H207" s="201"/>
      <c r="I207" s="184" t="str">
        <f t="shared" si="19"/>
        <v/>
      </c>
      <c r="J207" s="202" t="str">
        <f>IF($H207="USD",IF(OR($I207="",$I207="-"),"",VLOOKUP($G207,為替!$A:$AX,$I207,FALSE))+$J$3,IF(OR($I207="",$I207="-"),"",VLOOKUP($G207,為替!$A:$AX,$I207,FALSE)))</f>
        <v/>
      </c>
      <c r="K207" s="203" t="str">
        <f t="shared" si="20"/>
        <v/>
      </c>
      <c r="L207" s="187" t="str">
        <f t="shared" si="21"/>
        <v/>
      </c>
      <c r="M207" s="202" t="str">
        <f>IF($H207="USD",IF(OR($L207="",$L207="-"),"",VLOOKUP($G207,為替!$A:$AX,$L207,FALSE))+$K$3,IF(OR($L207="",$L207="-"),"",VLOOKUP($G207,為替!$A:$AX,$L207,FALSE)))</f>
        <v/>
      </c>
      <c r="N207" s="203" t="str">
        <f t="shared" si="22"/>
        <v/>
      </c>
      <c r="O207" s="204" t="str">
        <f t="shared" si="18"/>
        <v/>
      </c>
      <c r="P207" s="205" t="str">
        <f t="shared" si="23"/>
        <v/>
      </c>
    </row>
    <row r="208" spans="3:16">
      <c r="C208" s="198"/>
      <c r="D208" s="199"/>
      <c r="E208" s="200"/>
      <c r="F208" s="198"/>
      <c r="H208" s="201"/>
      <c r="I208" s="184" t="str">
        <f t="shared" si="19"/>
        <v/>
      </c>
      <c r="J208" s="202" t="str">
        <f>IF($H208="USD",IF(OR($I208="",$I208="-"),"",VLOOKUP($G208,為替!$A:$AX,$I208,FALSE))+$J$3,IF(OR($I208="",$I208="-"),"",VLOOKUP($G208,為替!$A:$AX,$I208,FALSE)))</f>
        <v/>
      </c>
      <c r="K208" s="203" t="str">
        <f t="shared" si="20"/>
        <v/>
      </c>
      <c r="L208" s="187" t="str">
        <f t="shared" si="21"/>
        <v/>
      </c>
      <c r="M208" s="202" t="str">
        <f>IF($H208="USD",IF(OR($L208="",$L208="-"),"",VLOOKUP($G208,為替!$A:$AX,$L208,FALSE))+$K$3,IF(OR($L208="",$L208="-"),"",VLOOKUP($G208,為替!$A:$AX,$L208,FALSE)))</f>
        <v/>
      </c>
      <c r="N208" s="203" t="str">
        <f t="shared" si="22"/>
        <v/>
      </c>
      <c r="O208" s="204" t="str">
        <f t="shared" si="18"/>
        <v/>
      </c>
      <c r="P208" s="205" t="str">
        <f t="shared" si="23"/>
        <v/>
      </c>
    </row>
    <row r="209" spans="3:16">
      <c r="C209" s="198"/>
      <c r="D209" s="199"/>
      <c r="E209" s="200"/>
      <c r="F209" s="198"/>
      <c r="H209" s="201"/>
      <c r="I209" s="184" t="str">
        <f t="shared" si="19"/>
        <v/>
      </c>
      <c r="J209" s="202" t="str">
        <f>IF($H209="USD",IF(OR($I209="",$I209="-"),"",VLOOKUP($G209,為替!$A:$AX,$I209,FALSE))+$J$3,IF(OR($I209="",$I209="-"),"",VLOOKUP($G209,為替!$A:$AX,$I209,FALSE)))</f>
        <v/>
      </c>
      <c r="K209" s="203" t="str">
        <f t="shared" si="20"/>
        <v/>
      </c>
      <c r="L209" s="187" t="str">
        <f t="shared" si="21"/>
        <v/>
      </c>
      <c r="M209" s="202" t="str">
        <f>IF($H209="USD",IF(OR($L209="",$L209="-"),"",VLOOKUP($G209,為替!$A:$AX,$L209,FALSE))+$K$3,IF(OR($L209="",$L209="-"),"",VLOOKUP($G209,為替!$A:$AX,$L209,FALSE)))</f>
        <v/>
      </c>
      <c r="N209" s="203" t="str">
        <f t="shared" si="22"/>
        <v/>
      </c>
      <c r="O209" s="204" t="str">
        <f t="shared" si="18"/>
        <v/>
      </c>
      <c r="P209" s="205" t="str">
        <f t="shared" si="23"/>
        <v/>
      </c>
    </row>
    <row r="210" spans="3:16">
      <c r="C210" s="198"/>
      <c r="D210" s="199"/>
      <c r="E210" s="200"/>
      <c r="F210" s="198"/>
      <c r="H210" s="201"/>
      <c r="I210" s="184" t="str">
        <f t="shared" si="19"/>
        <v/>
      </c>
      <c r="J210" s="202" t="str">
        <f>IF($H210="USD",IF(OR($I210="",$I210="-"),"",VLOOKUP($G210,為替!$A:$AX,$I210,FALSE))+$J$3,IF(OR($I210="",$I210="-"),"",VLOOKUP($G210,為替!$A:$AX,$I210,FALSE)))</f>
        <v/>
      </c>
      <c r="K210" s="203" t="str">
        <f t="shared" si="20"/>
        <v/>
      </c>
      <c r="L210" s="187" t="str">
        <f t="shared" si="21"/>
        <v/>
      </c>
      <c r="M210" s="202" t="str">
        <f>IF($H210="USD",IF(OR($L210="",$L210="-"),"",VLOOKUP($G210,為替!$A:$AX,$L210,FALSE))+$K$3,IF(OR($L210="",$L210="-"),"",VLOOKUP($G210,為替!$A:$AX,$L210,FALSE)))</f>
        <v/>
      </c>
      <c r="N210" s="203" t="str">
        <f t="shared" si="22"/>
        <v/>
      </c>
      <c r="O210" s="204" t="str">
        <f t="shared" si="18"/>
        <v/>
      </c>
      <c r="P210" s="205" t="str">
        <f t="shared" si="23"/>
        <v/>
      </c>
    </row>
    <row r="211" spans="3:16">
      <c r="C211" s="198"/>
      <c r="D211" s="199"/>
      <c r="E211" s="200"/>
      <c r="F211" s="198"/>
      <c r="H211" s="201"/>
      <c r="I211" s="184" t="str">
        <f t="shared" si="19"/>
        <v/>
      </c>
      <c r="J211" s="202" t="str">
        <f>IF($H211="USD",IF(OR($I211="",$I211="-"),"",VLOOKUP($G211,為替!$A:$AX,$I211,FALSE))+$J$3,IF(OR($I211="",$I211="-"),"",VLOOKUP($G211,為替!$A:$AX,$I211,FALSE)))</f>
        <v/>
      </c>
      <c r="K211" s="203" t="str">
        <f t="shared" si="20"/>
        <v/>
      </c>
      <c r="L211" s="187" t="str">
        <f t="shared" si="21"/>
        <v/>
      </c>
      <c r="M211" s="202" t="str">
        <f>IF($H211="USD",IF(OR($L211="",$L211="-"),"",VLOOKUP($G211,為替!$A:$AX,$L211,FALSE))+$K$3,IF(OR($L211="",$L211="-"),"",VLOOKUP($G211,為替!$A:$AX,$L211,FALSE)))</f>
        <v/>
      </c>
      <c r="N211" s="203" t="str">
        <f t="shared" si="22"/>
        <v/>
      </c>
      <c r="O211" s="204" t="str">
        <f t="shared" si="18"/>
        <v/>
      </c>
      <c r="P211" s="205" t="str">
        <f t="shared" si="23"/>
        <v/>
      </c>
    </row>
    <row r="212" spans="3:16">
      <c r="C212" s="198"/>
      <c r="D212" s="199"/>
      <c r="E212" s="200"/>
      <c r="F212" s="198"/>
      <c r="H212" s="201"/>
      <c r="I212" s="184" t="str">
        <f t="shared" si="19"/>
        <v/>
      </c>
      <c r="J212" s="202" t="str">
        <f>IF($H212="USD",IF(OR($I212="",$I212="-"),"",VLOOKUP($G212,為替!$A:$AX,$I212,FALSE))+$J$3,IF(OR($I212="",$I212="-"),"",VLOOKUP($G212,為替!$A:$AX,$I212,FALSE)))</f>
        <v/>
      </c>
      <c r="K212" s="203" t="str">
        <f t="shared" si="20"/>
        <v/>
      </c>
      <c r="L212" s="187" t="str">
        <f t="shared" si="21"/>
        <v/>
      </c>
      <c r="M212" s="202" t="str">
        <f>IF($H212="USD",IF(OR($L212="",$L212="-"),"",VLOOKUP($G212,為替!$A:$AX,$L212,FALSE))+$K$3,IF(OR($L212="",$L212="-"),"",VLOOKUP($G212,為替!$A:$AX,$L212,FALSE)))</f>
        <v/>
      </c>
      <c r="N212" s="203" t="str">
        <f t="shared" si="22"/>
        <v/>
      </c>
      <c r="O212" s="204" t="str">
        <f t="shared" si="18"/>
        <v/>
      </c>
      <c r="P212" s="205" t="str">
        <f t="shared" si="23"/>
        <v/>
      </c>
    </row>
    <row r="213" spans="3:16">
      <c r="C213" s="198"/>
      <c r="D213" s="199"/>
      <c r="E213" s="200"/>
      <c r="F213" s="198"/>
      <c r="H213" s="201"/>
      <c r="I213" s="184" t="str">
        <f t="shared" si="19"/>
        <v/>
      </c>
      <c r="J213" s="202" t="str">
        <f>IF($H213="USD",IF(OR($I213="",$I213="-"),"",VLOOKUP($G213,為替!$A:$AX,$I213,FALSE))+$J$3,IF(OR($I213="",$I213="-"),"",VLOOKUP($G213,為替!$A:$AX,$I213,FALSE)))</f>
        <v/>
      </c>
      <c r="K213" s="203" t="str">
        <f t="shared" si="20"/>
        <v/>
      </c>
      <c r="L213" s="187" t="str">
        <f t="shared" si="21"/>
        <v/>
      </c>
      <c r="M213" s="202" t="str">
        <f>IF($H213="USD",IF(OR($L213="",$L213="-"),"",VLOOKUP($G213,為替!$A:$AX,$L213,FALSE))+$K$3,IF(OR($L213="",$L213="-"),"",VLOOKUP($G213,為替!$A:$AX,$L213,FALSE)))</f>
        <v/>
      </c>
      <c r="N213" s="203" t="str">
        <f t="shared" si="22"/>
        <v/>
      </c>
      <c r="O213" s="204" t="str">
        <f t="shared" si="18"/>
        <v/>
      </c>
      <c r="P213" s="205" t="str">
        <f t="shared" si="23"/>
        <v/>
      </c>
    </row>
    <row r="214" spans="3:16">
      <c r="C214" s="198"/>
      <c r="D214" s="199"/>
      <c r="E214" s="200"/>
      <c r="F214" s="198"/>
      <c r="H214" s="201"/>
      <c r="I214" s="184" t="str">
        <f t="shared" si="19"/>
        <v/>
      </c>
      <c r="J214" s="202" t="str">
        <f>IF($H214="USD",IF(OR($I214="",$I214="-"),"",VLOOKUP($G214,為替!$A:$AX,$I214,FALSE))+$J$3,IF(OR($I214="",$I214="-"),"",VLOOKUP($G214,為替!$A:$AX,$I214,FALSE)))</f>
        <v/>
      </c>
      <c r="K214" s="203" t="str">
        <f t="shared" si="20"/>
        <v/>
      </c>
      <c r="L214" s="187" t="str">
        <f t="shared" si="21"/>
        <v/>
      </c>
      <c r="M214" s="202" t="str">
        <f>IF($H214="USD",IF(OR($L214="",$L214="-"),"",VLOOKUP($G214,為替!$A:$AX,$L214,FALSE))+$K$3,IF(OR($L214="",$L214="-"),"",VLOOKUP($G214,為替!$A:$AX,$L214,FALSE)))</f>
        <v/>
      </c>
      <c r="N214" s="203" t="str">
        <f t="shared" si="22"/>
        <v/>
      </c>
      <c r="O214" s="204" t="str">
        <f t="shared" si="18"/>
        <v/>
      </c>
      <c r="P214" s="205" t="str">
        <f t="shared" si="23"/>
        <v/>
      </c>
    </row>
    <row r="215" spans="3:16">
      <c r="C215" s="198"/>
      <c r="D215" s="199"/>
      <c r="E215" s="200"/>
      <c r="F215" s="198"/>
      <c r="H215" s="201"/>
      <c r="I215" s="184" t="str">
        <f t="shared" si="19"/>
        <v/>
      </c>
      <c r="J215" s="202" t="str">
        <f>IF($H215="USD",IF(OR($I215="",$I215="-"),"",VLOOKUP($G215,為替!$A:$AX,$I215,FALSE))+$J$3,IF(OR($I215="",$I215="-"),"",VLOOKUP($G215,為替!$A:$AX,$I215,FALSE)))</f>
        <v/>
      </c>
      <c r="K215" s="203" t="str">
        <f t="shared" si="20"/>
        <v/>
      </c>
      <c r="L215" s="187" t="str">
        <f t="shared" si="21"/>
        <v/>
      </c>
      <c r="M215" s="202" t="str">
        <f>IF($H215="USD",IF(OR($L215="",$L215="-"),"",VLOOKUP($G215,為替!$A:$AX,$L215,FALSE))+$K$3,IF(OR($L215="",$L215="-"),"",VLOOKUP($G215,為替!$A:$AX,$L215,FALSE)))</f>
        <v/>
      </c>
      <c r="N215" s="203" t="str">
        <f t="shared" si="22"/>
        <v/>
      </c>
      <c r="O215" s="204" t="str">
        <f t="shared" si="18"/>
        <v/>
      </c>
      <c r="P215" s="205" t="str">
        <f t="shared" si="23"/>
        <v/>
      </c>
    </row>
    <row r="216" spans="3:16">
      <c r="C216" s="198"/>
      <c r="D216" s="199"/>
      <c r="E216" s="200"/>
      <c r="F216" s="198"/>
      <c r="H216" s="201"/>
      <c r="I216" s="184" t="str">
        <f t="shared" si="19"/>
        <v/>
      </c>
      <c r="J216" s="202" t="str">
        <f>IF($H216="USD",IF(OR($I216="",$I216="-"),"",VLOOKUP($G216,為替!$A:$AX,$I216,FALSE))+$J$3,IF(OR($I216="",$I216="-"),"",VLOOKUP($G216,為替!$A:$AX,$I216,FALSE)))</f>
        <v/>
      </c>
      <c r="K216" s="203" t="str">
        <f t="shared" si="20"/>
        <v/>
      </c>
      <c r="L216" s="187" t="str">
        <f t="shared" si="21"/>
        <v/>
      </c>
      <c r="M216" s="202" t="str">
        <f>IF($H216="USD",IF(OR($L216="",$L216="-"),"",VLOOKUP($G216,為替!$A:$AX,$L216,FALSE))+$K$3,IF(OR($L216="",$L216="-"),"",VLOOKUP($G216,為替!$A:$AX,$L216,FALSE)))</f>
        <v/>
      </c>
      <c r="N216" s="203" t="str">
        <f t="shared" si="22"/>
        <v/>
      </c>
      <c r="O216" s="204" t="str">
        <f t="shared" si="18"/>
        <v/>
      </c>
      <c r="P216" s="205" t="str">
        <f t="shared" si="23"/>
        <v/>
      </c>
    </row>
    <row r="217" spans="3:16">
      <c r="C217" s="198"/>
      <c r="D217" s="199"/>
      <c r="E217" s="200"/>
      <c r="F217" s="198"/>
      <c r="H217" s="201"/>
      <c r="I217" s="184" t="str">
        <f t="shared" si="19"/>
        <v/>
      </c>
      <c r="J217" s="202" t="str">
        <f>IF($H217="USD",IF(OR($I217="",$I217="-"),"",VLOOKUP($G217,為替!$A:$AX,$I217,FALSE))+$J$3,IF(OR($I217="",$I217="-"),"",VLOOKUP($G217,為替!$A:$AX,$I217,FALSE)))</f>
        <v/>
      </c>
      <c r="K217" s="203" t="str">
        <f t="shared" si="20"/>
        <v/>
      </c>
      <c r="L217" s="187" t="str">
        <f t="shared" si="21"/>
        <v/>
      </c>
      <c r="M217" s="202" t="str">
        <f>IF($H217="USD",IF(OR($L217="",$L217="-"),"",VLOOKUP($G217,為替!$A:$AX,$L217,FALSE))+$K$3,IF(OR($L217="",$L217="-"),"",VLOOKUP($G217,為替!$A:$AX,$L217,FALSE)))</f>
        <v/>
      </c>
      <c r="N217" s="203" t="str">
        <f t="shared" si="22"/>
        <v/>
      </c>
      <c r="O217" s="204" t="str">
        <f t="shared" si="18"/>
        <v/>
      </c>
      <c r="P217" s="205" t="str">
        <f t="shared" si="23"/>
        <v/>
      </c>
    </row>
    <row r="218" spans="3:16">
      <c r="C218" s="198"/>
      <c r="D218" s="199"/>
      <c r="E218" s="200"/>
      <c r="F218" s="198"/>
      <c r="H218" s="201"/>
      <c r="I218" s="184" t="str">
        <f t="shared" si="19"/>
        <v/>
      </c>
      <c r="J218" s="202" t="str">
        <f>IF($H218="USD",IF(OR($I218="",$I218="-"),"",VLOOKUP($G218,為替!$A:$AX,$I218,FALSE))+$J$3,IF(OR($I218="",$I218="-"),"",VLOOKUP($G218,為替!$A:$AX,$I218,FALSE)))</f>
        <v/>
      </c>
      <c r="K218" s="203" t="str">
        <f t="shared" si="20"/>
        <v/>
      </c>
      <c r="L218" s="187" t="str">
        <f t="shared" si="21"/>
        <v/>
      </c>
      <c r="M218" s="202" t="str">
        <f>IF($H218="USD",IF(OR($L218="",$L218="-"),"",VLOOKUP($G218,為替!$A:$AX,$L218,FALSE))+$K$3,IF(OR($L218="",$L218="-"),"",VLOOKUP($G218,為替!$A:$AX,$L218,FALSE)))</f>
        <v/>
      </c>
      <c r="N218" s="203" t="str">
        <f t="shared" si="22"/>
        <v/>
      </c>
      <c r="O218" s="204" t="str">
        <f t="shared" si="18"/>
        <v/>
      </c>
      <c r="P218" s="205" t="str">
        <f t="shared" si="23"/>
        <v/>
      </c>
    </row>
    <row r="219" spans="3:16">
      <c r="C219" s="198"/>
      <c r="D219" s="199"/>
      <c r="E219" s="200"/>
      <c r="F219" s="198"/>
      <c r="H219" s="201"/>
      <c r="I219" s="184" t="str">
        <f t="shared" si="19"/>
        <v/>
      </c>
      <c r="J219" s="202" t="str">
        <f>IF($H219="USD",IF(OR($I219="",$I219="-"),"",VLOOKUP($G219,為替!$A:$AX,$I219,FALSE))+$J$3,IF(OR($I219="",$I219="-"),"",VLOOKUP($G219,為替!$A:$AX,$I219,FALSE)))</f>
        <v/>
      </c>
      <c r="K219" s="203" t="str">
        <f t="shared" si="20"/>
        <v/>
      </c>
      <c r="L219" s="187" t="str">
        <f t="shared" si="21"/>
        <v/>
      </c>
      <c r="M219" s="202" t="str">
        <f>IF($H219="USD",IF(OR($L219="",$L219="-"),"",VLOOKUP($G219,為替!$A:$AX,$L219,FALSE))+$K$3,IF(OR($L219="",$L219="-"),"",VLOOKUP($G219,為替!$A:$AX,$L219,FALSE)))</f>
        <v/>
      </c>
      <c r="N219" s="203" t="str">
        <f t="shared" si="22"/>
        <v/>
      </c>
      <c r="O219" s="204" t="str">
        <f t="shared" si="18"/>
        <v/>
      </c>
      <c r="P219" s="205" t="str">
        <f t="shared" si="23"/>
        <v/>
      </c>
    </row>
    <row r="220" spans="3:16">
      <c r="C220" s="198"/>
      <c r="D220" s="199"/>
      <c r="E220" s="200"/>
      <c r="F220" s="198"/>
      <c r="H220" s="201"/>
      <c r="I220" s="184" t="str">
        <f t="shared" si="19"/>
        <v/>
      </c>
      <c r="J220" s="202" t="str">
        <f>IF($H220="USD",IF(OR($I220="",$I220="-"),"",VLOOKUP($G220,為替!$A:$AX,$I220,FALSE))+$J$3,IF(OR($I220="",$I220="-"),"",VLOOKUP($G220,為替!$A:$AX,$I220,FALSE)))</f>
        <v/>
      </c>
      <c r="K220" s="203" t="str">
        <f t="shared" si="20"/>
        <v/>
      </c>
      <c r="L220" s="187" t="str">
        <f t="shared" si="21"/>
        <v/>
      </c>
      <c r="M220" s="202" t="str">
        <f>IF($H220="USD",IF(OR($L220="",$L220="-"),"",VLOOKUP($G220,為替!$A:$AX,$L220,FALSE))+$K$3,IF(OR($L220="",$L220="-"),"",VLOOKUP($G220,為替!$A:$AX,$L220,FALSE)))</f>
        <v/>
      </c>
      <c r="N220" s="203" t="str">
        <f t="shared" si="22"/>
        <v/>
      </c>
      <c r="O220" s="204" t="str">
        <f t="shared" si="18"/>
        <v/>
      </c>
      <c r="P220" s="205" t="str">
        <f t="shared" si="23"/>
        <v/>
      </c>
    </row>
    <row r="221" spans="3:16">
      <c r="C221" s="198"/>
      <c r="D221" s="199"/>
      <c r="E221" s="200"/>
      <c r="F221" s="198"/>
      <c r="H221" s="201"/>
      <c r="I221" s="184" t="str">
        <f t="shared" si="19"/>
        <v/>
      </c>
      <c r="J221" s="202" t="str">
        <f>IF($H221="USD",IF(OR($I221="",$I221="-"),"",VLOOKUP($G221,為替!$A:$AX,$I221,FALSE))+$J$3,IF(OR($I221="",$I221="-"),"",VLOOKUP($G221,為替!$A:$AX,$I221,FALSE)))</f>
        <v/>
      </c>
      <c r="K221" s="203" t="str">
        <f t="shared" si="20"/>
        <v/>
      </c>
      <c r="L221" s="187" t="str">
        <f t="shared" si="21"/>
        <v/>
      </c>
      <c r="M221" s="202" t="str">
        <f>IF($H221="USD",IF(OR($L221="",$L221="-"),"",VLOOKUP($G221,為替!$A:$AX,$L221,FALSE))+$K$3,IF(OR($L221="",$L221="-"),"",VLOOKUP($G221,為替!$A:$AX,$L221,FALSE)))</f>
        <v/>
      </c>
      <c r="N221" s="203" t="str">
        <f t="shared" si="22"/>
        <v/>
      </c>
      <c r="O221" s="204" t="str">
        <f t="shared" si="18"/>
        <v/>
      </c>
      <c r="P221" s="205" t="str">
        <f t="shared" si="23"/>
        <v/>
      </c>
    </row>
    <row r="222" spans="3:16">
      <c r="C222" s="198"/>
      <c r="D222" s="199"/>
      <c r="E222" s="200"/>
      <c r="F222" s="198"/>
      <c r="H222" s="201"/>
      <c r="I222" s="184" t="str">
        <f t="shared" si="19"/>
        <v/>
      </c>
      <c r="J222" s="202" t="str">
        <f>IF($H222="USD",IF(OR($I222="",$I222="-"),"",VLOOKUP($G222,為替!$A:$AX,$I222,FALSE))+$J$3,IF(OR($I222="",$I222="-"),"",VLOOKUP($G222,為替!$A:$AX,$I222,FALSE)))</f>
        <v/>
      </c>
      <c r="K222" s="203" t="str">
        <f t="shared" si="20"/>
        <v/>
      </c>
      <c r="L222" s="187" t="str">
        <f t="shared" si="21"/>
        <v/>
      </c>
      <c r="M222" s="202" t="str">
        <f>IF($H222="USD",IF(OR($L222="",$L222="-"),"",VLOOKUP($G222,為替!$A:$AX,$L222,FALSE))+$K$3,IF(OR($L222="",$L222="-"),"",VLOOKUP($G222,為替!$A:$AX,$L222,FALSE)))</f>
        <v/>
      </c>
      <c r="N222" s="203" t="str">
        <f t="shared" si="22"/>
        <v/>
      </c>
      <c r="O222" s="204" t="str">
        <f t="shared" si="18"/>
        <v/>
      </c>
      <c r="P222" s="205" t="str">
        <f t="shared" si="23"/>
        <v/>
      </c>
    </row>
    <row r="223" spans="3:16">
      <c r="C223" s="198"/>
      <c r="D223" s="199"/>
      <c r="E223" s="200"/>
      <c r="F223" s="198"/>
      <c r="H223" s="201"/>
      <c r="I223" s="184" t="str">
        <f t="shared" si="19"/>
        <v/>
      </c>
      <c r="J223" s="202" t="str">
        <f>IF($H223="USD",IF(OR($I223="",$I223="-"),"",VLOOKUP($G223,為替!$A:$AX,$I223,FALSE))+$J$3,IF(OR($I223="",$I223="-"),"",VLOOKUP($G223,為替!$A:$AX,$I223,FALSE)))</f>
        <v/>
      </c>
      <c r="K223" s="203" t="str">
        <f t="shared" si="20"/>
        <v/>
      </c>
      <c r="L223" s="187" t="str">
        <f t="shared" si="21"/>
        <v/>
      </c>
      <c r="M223" s="202" t="str">
        <f>IF($H223="USD",IF(OR($L223="",$L223="-"),"",VLOOKUP($G223,為替!$A:$AX,$L223,FALSE))+$K$3,IF(OR($L223="",$L223="-"),"",VLOOKUP($G223,為替!$A:$AX,$L223,FALSE)))</f>
        <v/>
      </c>
      <c r="N223" s="203" t="str">
        <f t="shared" si="22"/>
        <v/>
      </c>
      <c r="O223" s="204" t="str">
        <f t="shared" si="18"/>
        <v/>
      </c>
      <c r="P223" s="205" t="str">
        <f t="shared" si="23"/>
        <v/>
      </c>
    </row>
    <row r="224" spans="3:16">
      <c r="C224" s="198"/>
      <c r="D224" s="199"/>
      <c r="E224" s="200"/>
      <c r="F224" s="198"/>
      <c r="H224" s="201"/>
      <c r="I224" s="184" t="str">
        <f t="shared" si="19"/>
        <v/>
      </c>
      <c r="J224" s="202" t="str">
        <f>IF($H224="USD",IF(OR($I224="",$I224="-"),"",VLOOKUP($G224,為替!$A:$AX,$I224,FALSE))+$J$3,IF(OR($I224="",$I224="-"),"",VLOOKUP($G224,為替!$A:$AX,$I224,FALSE)))</f>
        <v/>
      </c>
      <c r="K224" s="203" t="str">
        <f t="shared" si="20"/>
        <v/>
      </c>
      <c r="L224" s="187" t="str">
        <f t="shared" si="21"/>
        <v/>
      </c>
      <c r="M224" s="202" t="str">
        <f>IF($H224="USD",IF(OR($L224="",$L224="-"),"",VLOOKUP($G224,為替!$A:$AX,$L224,FALSE))+$K$3,IF(OR($L224="",$L224="-"),"",VLOOKUP($G224,為替!$A:$AX,$L224,FALSE)))</f>
        <v/>
      </c>
      <c r="N224" s="203" t="str">
        <f t="shared" si="22"/>
        <v/>
      </c>
      <c r="O224" s="204" t="str">
        <f t="shared" si="18"/>
        <v/>
      </c>
      <c r="P224" s="205" t="str">
        <f t="shared" si="23"/>
        <v/>
      </c>
    </row>
    <row r="225" spans="3:16">
      <c r="C225" s="198"/>
      <c r="D225" s="199"/>
      <c r="E225" s="200"/>
      <c r="F225" s="198"/>
      <c r="H225" s="201"/>
      <c r="I225" s="184" t="str">
        <f t="shared" si="19"/>
        <v/>
      </c>
      <c r="J225" s="202" t="str">
        <f>IF($H225="USD",IF(OR($I225="",$I225="-"),"",VLOOKUP($G225,為替!$A:$AX,$I225,FALSE))+$J$3,IF(OR($I225="",$I225="-"),"",VLOOKUP($G225,為替!$A:$AX,$I225,FALSE)))</f>
        <v/>
      </c>
      <c r="K225" s="203" t="str">
        <f t="shared" si="20"/>
        <v/>
      </c>
      <c r="L225" s="187" t="str">
        <f t="shared" si="21"/>
        <v/>
      </c>
      <c r="M225" s="202" t="str">
        <f>IF($H225="USD",IF(OR($L225="",$L225="-"),"",VLOOKUP($G225,為替!$A:$AX,$L225,FALSE))+$K$3,IF(OR($L225="",$L225="-"),"",VLOOKUP($G225,為替!$A:$AX,$L225,FALSE)))</f>
        <v/>
      </c>
      <c r="N225" s="203" t="str">
        <f t="shared" si="22"/>
        <v/>
      </c>
      <c r="O225" s="204" t="str">
        <f t="shared" si="18"/>
        <v/>
      </c>
      <c r="P225" s="205" t="str">
        <f t="shared" si="23"/>
        <v/>
      </c>
    </row>
    <row r="226" spans="3:16">
      <c r="C226" s="198"/>
      <c r="D226" s="199"/>
      <c r="E226" s="200"/>
      <c r="F226" s="198"/>
      <c r="H226" s="201"/>
      <c r="I226" s="184" t="str">
        <f t="shared" si="19"/>
        <v/>
      </c>
      <c r="J226" s="202" t="str">
        <f>IF($H226="USD",IF(OR($I226="",$I226="-"),"",VLOOKUP($G226,為替!$A:$AX,$I226,FALSE))+$J$3,IF(OR($I226="",$I226="-"),"",VLOOKUP($G226,為替!$A:$AX,$I226,FALSE)))</f>
        <v/>
      </c>
      <c r="K226" s="203" t="str">
        <f t="shared" si="20"/>
        <v/>
      </c>
      <c r="L226" s="187" t="str">
        <f t="shared" si="21"/>
        <v/>
      </c>
      <c r="M226" s="202" t="str">
        <f>IF($H226="USD",IF(OR($L226="",$L226="-"),"",VLOOKUP($G226,為替!$A:$AX,$L226,FALSE))+$K$3,IF(OR($L226="",$L226="-"),"",VLOOKUP($G226,為替!$A:$AX,$L226,FALSE)))</f>
        <v/>
      </c>
      <c r="N226" s="203" t="str">
        <f t="shared" si="22"/>
        <v/>
      </c>
      <c r="O226" s="204" t="str">
        <f t="shared" si="18"/>
        <v/>
      </c>
      <c r="P226" s="205" t="str">
        <f t="shared" si="23"/>
        <v/>
      </c>
    </row>
    <row r="227" spans="3:16">
      <c r="C227" s="198"/>
      <c r="D227" s="199"/>
      <c r="E227" s="200"/>
      <c r="F227" s="198"/>
      <c r="H227" s="201"/>
      <c r="I227" s="184" t="str">
        <f t="shared" si="19"/>
        <v/>
      </c>
      <c r="J227" s="202" t="str">
        <f>IF($H227="USD",IF(OR($I227="",$I227="-"),"",VLOOKUP($G227,為替!$A:$AX,$I227,FALSE))+$J$3,IF(OR($I227="",$I227="-"),"",VLOOKUP($G227,為替!$A:$AX,$I227,FALSE)))</f>
        <v/>
      </c>
      <c r="K227" s="203" t="str">
        <f t="shared" si="20"/>
        <v/>
      </c>
      <c r="L227" s="187" t="str">
        <f t="shared" si="21"/>
        <v/>
      </c>
      <c r="M227" s="202" t="str">
        <f>IF($H227="USD",IF(OR($L227="",$L227="-"),"",VLOOKUP($G227,為替!$A:$AX,$L227,FALSE))+$K$3,IF(OR($L227="",$L227="-"),"",VLOOKUP($G227,為替!$A:$AX,$L227,FALSE)))</f>
        <v/>
      </c>
      <c r="N227" s="203" t="str">
        <f t="shared" si="22"/>
        <v/>
      </c>
      <c r="O227" s="204" t="str">
        <f t="shared" si="18"/>
        <v/>
      </c>
      <c r="P227" s="205" t="str">
        <f t="shared" si="23"/>
        <v/>
      </c>
    </row>
    <row r="228" spans="3:16">
      <c r="C228" s="198"/>
      <c r="D228" s="199"/>
      <c r="E228" s="200"/>
      <c r="F228" s="198"/>
      <c r="H228" s="201"/>
      <c r="I228" s="184" t="str">
        <f t="shared" si="19"/>
        <v/>
      </c>
      <c r="J228" s="202" t="str">
        <f>IF($H228="USD",IF(OR($I228="",$I228="-"),"",VLOOKUP($G228,為替!$A:$AX,$I228,FALSE))+$J$3,IF(OR($I228="",$I228="-"),"",VLOOKUP($G228,為替!$A:$AX,$I228,FALSE)))</f>
        <v/>
      </c>
      <c r="K228" s="203" t="str">
        <f t="shared" si="20"/>
        <v/>
      </c>
      <c r="L228" s="187" t="str">
        <f t="shared" si="21"/>
        <v/>
      </c>
      <c r="M228" s="202" t="str">
        <f>IF($H228="USD",IF(OR($L228="",$L228="-"),"",VLOOKUP($G228,為替!$A:$AX,$L228,FALSE))+$K$3,IF(OR($L228="",$L228="-"),"",VLOOKUP($G228,為替!$A:$AX,$L228,FALSE)))</f>
        <v/>
      </c>
      <c r="N228" s="203" t="str">
        <f t="shared" si="22"/>
        <v/>
      </c>
      <c r="O228" s="204" t="str">
        <f t="shared" si="18"/>
        <v/>
      </c>
      <c r="P228" s="205" t="str">
        <f t="shared" si="23"/>
        <v/>
      </c>
    </row>
    <row r="229" spans="3:16">
      <c r="C229" s="198"/>
      <c r="D229" s="199"/>
      <c r="E229" s="200"/>
      <c r="F229" s="198"/>
      <c r="H229" s="201"/>
      <c r="I229" s="184" t="str">
        <f t="shared" si="19"/>
        <v/>
      </c>
      <c r="J229" s="202" t="str">
        <f>IF($H229="USD",IF(OR($I229="",$I229="-"),"",VLOOKUP($G229,為替!$A:$AX,$I229,FALSE))+$J$3,IF(OR($I229="",$I229="-"),"",VLOOKUP($G229,為替!$A:$AX,$I229,FALSE)))</f>
        <v/>
      </c>
      <c r="K229" s="203" t="str">
        <f t="shared" si="20"/>
        <v/>
      </c>
      <c r="L229" s="187" t="str">
        <f t="shared" si="21"/>
        <v/>
      </c>
      <c r="M229" s="202" t="str">
        <f>IF($H229="USD",IF(OR($L229="",$L229="-"),"",VLOOKUP($G229,為替!$A:$AX,$L229,FALSE))+$K$3,IF(OR($L229="",$L229="-"),"",VLOOKUP($G229,為替!$A:$AX,$L229,FALSE)))</f>
        <v/>
      </c>
      <c r="N229" s="203" t="str">
        <f t="shared" si="22"/>
        <v/>
      </c>
      <c r="O229" s="204" t="str">
        <f t="shared" si="18"/>
        <v/>
      </c>
      <c r="P229" s="205" t="str">
        <f t="shared" si="23"/>
        <v/>
      </c>
    </row>
    <row r="230" spans="3:16">
      <c r="C230" s="198"/>
      <c r="D230" s="199"/>
      <c r="E230" s="200"/>
      <c r="F230" s="198"/>
      <c r="H230" s="201"/>
      <c r="I230" s="184" t="str">
        <f t="shared" si="19"/>
        <v/>
      </c>
      <c r="J230" s="202" t="str">
        <f>IF($H230="USD",IF(OR($I230="",$I230="-"),"",VLOOKUP($G230,為替!$A:$AX,$I230,FALSE))+$J$3,IF(OR($I230="",$I230="-"),"",VLOOKUP($G230,為替!$A:$AX,$I230,FALSE)))</f>
        <v/>
      </c>
      <c r="K230" s="203" t="str">
        <f t="shared" si="20"/>
        <v/>
      </c>
      <c r="L230" s="187" t="str">
        <f t="shared" si="21"/>
        <v/>
      </c>
      <c r="M230" s="202" t="str">
        <f>IF($H230="USD",IF(OR($L230="",$L230="-"),"",VLOOKUP($G230,為替!$A:$AX,$L230,FALSE))+$K$3,IF(OR($L230="",$L230="-"),"",VLOOKUP($G230,為替!$A:$AX,$L230,FALSE)))</f>
        <v/>
      </c>
      <c r="N230" s="203" t="str">
        <f t="shared" si="22"/>
        <v/>
      </c>
      <c r="O230" s="204" t="str">
        <f t="shared" si="18"/>
        <v/>
      </c>
      <c r="P230" s="205" t="str">
        <f t="shared" si="23"/>
        <v/>
      </c>
    </row>
    <row r="231" spans="3:16">
      <c r="C231" s="198"/>
      <c r="D231" s="199"/>
      <c r="E231" s="200"/>
      <c r="F231" s="198"/>
      <c r="H231" s="201"/>
      <c r="I231" s="184" t="str">
        <f t="shared" si="19"/>
        <v/>
      </c>
      <c r="J231" s="202" t="str">
        <f>IF($H231="USD",IF(OR($I231="",$I231="-"),"",VLOOKUP($G231,為替!$A:$AX,$I231,FALSE))+$J$3,IF(OR($I231="",$I231="-"),"",VLOOKUP($G231,為替!$A:$AX,$I231,FALSE)))</f>
        <v/>
      </c>
      <c r="K231" s="203" t="str">
        <f t="shared" si="20"/>
        <v/>
      </c>
      <c r="L231" s="187" t="str">
        <f t="shared" si="21"/>
        <v/>
      </c>
      <c r="M231" s="202" t="str">
        <f>IF($H231="USD",IF(OR($L231="",$L231="-"),"",VLOOKUP($G231,為替!$A:$AX,$L231,FALSE))+$K$3,IF(OR($L231="",$L231="-"),"",VLOOKUP($G231,為替!$A:$AX,$L231,FALSE)))</f>
        <v/>
      </c>
      <c r="N231" s="203" t="str">
        <f t="shared" si="22"/>
        <v/>
      </c>
      <c r="O231" s="204" t="str">
        <f t="shared" si="18"/>
        <v/>
      </c>
      <c r="P231" s="205" t="str">
        <f t="shared" si="23"/>
        <v/>
      </c>
    </row>
    <row r="232" spans="3:16">
      <c r="C232" s="198"/>
      <c r="D232" s="199"/>
      <c r="E232" s="200"/>
      <c r="F232" s="198"/>
      <c r="H232" s="201"/>
      <c r="I232" s="184" t="str">
        <f t="shared" si="19"/>
        <v/>
      </c>
      <c r="J232" s="202" t="str">
        <f>IF($H232="USD",IF(OR($I232="",$I232="-"),"",VLOOKUP($G232,為替!$A:$AX,$I232,FALSE))+$J$3,IF(OR($I232="",$I232="-"),"",VLOOKUP($G232,為替!$A:$AX,$I232,FALSE)))</f>
        <v/>
      </c>
      <c r="K232" s="203" t="str">
        <f t="shared" si="20"/>
        <v/>
      </c>
      <c r="L232" s="187" t="str">
        <f t="shared" si="21"/>
        <v/>
      </c>
      <c r="M232" s="202" t="str">
        <f>IF($H232="USD",IF(OR($L232="",$L232="-"),"",VLOOKUP($G232,為替!$A:$AX,$L232,FALSE))+$K$3,IF(OR($L232="",$L232="-"),"",VLOOKUP($G232,為替!$A:$AX,$L232,FALSE)))</f>
        <v/>
      </c>
      <c r="N232" s="203" t="str">
        <f t="shared" si="22"/>
        <v/>
      </c>
      <c r="O232" s="204" t="str">
        <f t="shared" si="18"/>
        <v/>
      </c>
      <c r="P232" s="205" t="str">
        <f t="shared" si="23"/>
        <v/>
      </c>
    </row>
    <row r="233" spans="3:16">
      <c r="C233" s="198"/>
      <c r="D233" s="199"/>
      <c r="E233" s="200"/>
      <c r="F233" s="198"/>
      <c r="H233" s="201"/>
      <c r="I233" s="184" t="str">
        <f t="shared" si="19"/>
        <v/>
      </c>
      <c r="J233" s="202" t="str">
        <f>IF($H233="USD",IF(OR($I233="",$I233="-"),"",VLOOKUP($G233,為替!$A:$AX,$I233,FALSE))+$J$3,IF(OR($I233="",$I233="-"),"",VLOOKUP($G233,為替!$A:$AX,$I233,FALSE)))</f>
        <v/>
      </c>
      <c r="K233" s="203" t="str">
        <f t="shared" si="20"/>
        <v/>
      </c>
      <c r="L233" s="187" t="str">
        <f t="shared" si="21"/>
        <v/>
      </c>
      <c r="M233" s="202" t="str">
        <f>IF($H233="USD",IF(OR($L233="",$L233="-"),"",VLOOKUP($G233,為替!$A:$AX,$L233,FALSE))+$K$3,IF(OR($L233="",$L233="-"),"",VLOOKUP($G233,為替!$A:$AX,$L233,FALSE)))</f>
        <v/>
      </c>
      <c r="N233" s="203" t="str">
        <f t="shared" si="22"/>
        <v/>
      </c>
      <c r="O233" s="204" t="str">
        <f t="shared" si="18"/>
        <v/>
      </c>
      <c r="P233" s="205" t="str">
        <f t="shared" si="23"/>
        <v/>
      </c>
    </row>
    <row r="234" spans="3:16">
      <c r="C234" s="198"/>
      <c r="D234" s="199"/>
      <c r="E234" s="200"/>
      <c r="F234" s="198"/>
      <c r="H234" s="201"/>
      <c r="I234" s="184" t="str">
        <f t="shared" si="19"/>
        <v/>
      </c>
      <c r="J234" s="202" t="str">
        <f>IF($H234="USD",IF(OR($I234="",$I234="-"),"",VLOOKUP($G234,為替!$A:$AX,$I234,FALSE))+$J$3,IF(OR($I234="",$I234="-"),"",VLOOKUP($G234,為替!$A:$AX,$I234,FALSE)))</f>
        <v/>
      </c>
      <c r="K234" s="203" t="str">
        <f t="shared" si="20"/>
        <v/>
      </c>
      <c r="L234" s="187" t="str">
        <f t="shared" si="21"/>
        <v/>
      </c>
      <c r="M234" s="202" t="str">
        <f>IF($H234="USD",IF(OR($L234="",$L234="-"),"",VLOOKUP($G234,為替!$A:$AX,$L234,FALSE))+$K$3,IF(OR($L234="",$L234="-"),"",VLOOKUP($G234,為替!$A:$AX,$L234,FALSE)))</f>
        <v/>
      </c>
      <c r="N234" s="203" t="str">
        <f t="shared" si="22"/>
        <v/>
      </c>
      <c r="O234" s="204" t="str">
        <f t="shared" si="18"/>
        <v/>
      </c>
      <c r="P234" s="205" t="str">
        <f t="shared" si="23"/>
        <v/>
      </c>
    </row>
    <row r="235" spans="3:16">
      <c r="C235" s="198"/>
      <c r="D235" s="199"/>
      <c r="E235" s="200"/>
      <c r="F235" s="198"/>
      <c r="H235" s="201"/>
      <c r="I235" s="184" t="str">
        <f t="shared" si="19"/>
        <v/>
      </c>
      <c r="J235" s="202" t="str">
        <f>IF($H235="USD",IF(OR($I235="",$I235="-"),"",VLOOKUP($G235,為替!$A:$AX,$I235,FALSE))+$J$3,IF(OR($I235="",$I235="-"),"",VLOOKUP($G235,為替!$A:$AX,$I235,FALSE)))</f>
        <v/>
      </c>
      <c r="K235" s="203" t="str">
        <f t="shared" si="20"/>
        <v/>
      </c>
      <c r="L235" s="187" t="str">
        <f t="shared" si="21"/>
        <v/>
      </c>
      <c r="M235" s="202" t="str">
        <f>IF($H235="USD",IF(OR($L235="",$L235="-"),"",VLOOKUP($G235,為替!$A:$AX,$L235,FALSE))+$K$3,IF(OR($L235="",$L235="-"),"",VLOOKUP($G235,為替!$A:$AX,$L235,FALSE)))</f>
        <v/>
      </c>
      <c r="N235" s="203" t="str">
        <f t="shared" si="22"/>
        <v/>
      </c>
      <c r="O235" s="204" t="str">
        <f t="shared" si="18"/>
        <v/>
      </c>
      <c r="P235" s="205" t="str">
        <f t="shared" si="23"/>
        <v/>
      </c>
    </row>
    <row r="236" spans="3:16">
      <c r="C236" s="198"/>
      <c r="D236" s="199"/>
      <c r="E236" s="200"/>
      <c r="F236" s="198"/>
      <c r="H236" s="201"/>
      <c r="I236" s="184" t="str">
        <f t="shared" si="19"/>
        <v/>
      </c>
      <c r="J236" s="202" t="str">
        <f>IF($H236="USD",IF(OR($I236="",$I236="-"),"",VLOOKUP($G236,為替!$A:$AX,$I236,FALSE))+$J$3,IF(OR($I236="",$I236="-"),"",VLOOKUP($G236,為替!$A:$AX,$I236,FALSE)))</f>
        <v/>
      </c>
      <c r="K236" s="203" t="str">
        <f t="shared" si="20"/>
        <v/>
      </c>
      <c r="L236" s="187" t="str">
        <f t="shared" si="21"/>
        <v/>
      </c>
      <c r="M236" s="202" t="str">
        <f>IF($H236="USD",IF(OR($L236="",$L236="-"),"",VLOOKUP($G236,為替!$A:$AX,$L236,FALSE))+$K$3,IF(OR($L236="",$L236="-"),"",VLOOKUP($G236,為替!$A:$AX,$L236,FALSE)))</f>
        <v/>
      </c>
      <c r="N236" s="203" t="str">
        <f t="shared" si="22"/>
        <v/>
      </c>
      <c r="O236" s="204" t="str">
        <f t="shared" si="18"/>
        <v/>
      </c>
      <c r="P236" s="205" t="str">
        <f t="shared" si="23"/>
        <v/>
      </c>
    </row>
    <row r="237" spans="3:16">
      <c r="C237" s="198"/>
      <c r="D237" s="199"/>
      <c r="E237" s="200"/>
      <c r="F237" s="198"/>
      <c r="H237" s="201"/>
      <c r="I237" s="184" t="str">
        <f t="shared" si="19"/>
        <v/>
      </c>
      <c r="J237" s="202" t="str">
        <f>IF($H237="USD",IF(OR($I237="",$I237="-"),"",VLOOKUP($G237,為替!$A:$AX,$I237,FALSE))+$J$3,IF(OR($I237="",$I237="-"),"",VLOOKUP($G237,為替!$A:$AX,$I237,FALSE)))</f>
        <v/>
      </c>
      <c r="K237" s="203" t="str">
        <f t="shared" si="20"/>
        <v/>
      </c>
      <c r="L237" s="187" t="str">
        <f t="shared" si="21"/>
        <v/>
      </c>
      <c r="M237" s="202" t="str">
        <f>IF($H237="USD",IF(OR($L237="",$L237="-"),"",VLOOKUP($G237,為替!$A:$AX,$L237,FALSE))+$K$3,IF(OR($L237="",$L237="-"),"",VLOOKUP($G237,為替!$A:$AX,$L237,FALSE)))</f>
        <v/>
      </c>
      <c r="N237" s="203" t="str">
        <f t="shared" si="22"/>
        <v/>
      </c>
      <c r="O237" s="204" t="str">
        <f t="shared" si="18"/>
        <v/>
      </c>
      <c r="P237" s="205" t="str">
        <f t="shared" si="23"/>
        <v/>
      </c>
    </row>
    <row r="238" spans="3:16">
      <c r="C238" s="198"/>
      <c r="D238" s="199"/>
      <c r="E238" s="200"/>
      <c r="F238" s="198"/>
      <c r="H238" s="201"/>
      <c r="I238" s="184" t="str">
        <f t="shared" si="19"/>
        <v/>
      </c>
      <c r="J238" s="202" t="str">
        <f>IF($H238="USD",IF(OR($I238="",$I238="-"),"",VLOOKUP($G238,為替!$A:$AX,$I238,FALSE))+$J$3,IF(OR($I238="",$I238="-"),"",VLOOKUP($G238,為替!$A:$AX,$I238,FALSE)))</f>
        <v/>
      </c>
      <c r="K238" s="203" t="str">
        <f t="shared" si="20"/>
        <v/>
      </c>
      <c r="L238" s="187" t="str">
        <f t="shared" si="21"/>
        <v/>
      </c>
      <c r="M238" s="202" t="str">
        <f>IF($H238="USD",IF(OR($L238="",$L238="-"),"",VLOOKUP($G238,為替!$A:$AX,$L238,FALSE))+$K$3,IF(OR($L238="",$L238="-"),"",VLOOKUP($G238,為替!$A:$AX,$L238,FALSE)))</f>
        <v/>
      </c>
      <c r="N238" s="203" t="str">
        <f t="shared" si="22"/>
        <v/>
      </c>
      <c r="O238" s="204" t="str">
        <f t="shared" si="18"/>
        <v/>
      </c>
      <c r="P238" s="205" t="str">
        <f t="shared" si="23"/>
        <v/>
      </c>
    </row>
    <row r="239" spans="3:16">
      <c r="C239" s="198"/>
      <c r="D239" s="199"/>
      <c r="E239" s="200"/>
      <c r="F239" s="198"/>
      <c r="H239" s="201"/>
      <c r="I239" s="184" t="str">
        <f t="shared" si="19"/>
        <v/>
      </c>
      <c r="J239" s="202" t="str">
        <f>IF($H239="USD",IF(OR($I239="",$I239="-"),"",VLOOKUP($G239,為替!$A:$AX,$I239,FALSE))+$J$3,IF(OR($I239="",$I239="-"),"",VLOOKUP($G239,為替!$A:$AX,$I239,FALSE)))</f>
        <v/>
      </c>
      <c r="K239" s="203" t="str">
        <f t="shared" si="20"/>
        <v/>
      </c>
      <c r="L239" s="187" t="str">
        <f t="shared" si="21"/>
        <v/>
      </c>
      <c r="M239" s="202" t="str">
        <f>IF($H239="USD",IF(OR($L239="",$L239="-"),"",VLOOKUP($G239,為替!$A:$AX,$L239,FALSE))+$K$3,IF(OR($L239="",$L239="-"),"",VLOOKUP($G239,為替!$A:$AX,$L239,FALSE)))</f>
        <v/>
      </c>
      <c r="N239" s="203" t="str">
        <f t="shared" si="22"/>
        <v/>
      </c>
      <c r="O239" s="204" t="str">
        <f t="shared" si="18"/>
        <v/>
      </c>
      <c r="P239" s="205" t="str">
        <f t="shared" si="23"/>
        <v/>
      </c>
    </row>
    <row r="240" spans="3:16">
      <c r="C240" s="198"/>
      <c r="D240" s="199"/>
      <c r="E240" s="200"/>
      <c r="F240" s="198"/>
      <c r="H240" s="201"/>
      <c r="I240" s="184" t="str">
        <f t="shared" si="19"/>
        <v/>
      </c>
      <c r="J240" s="202" t="str">
        <f>IF($H240="USD",IF(OR($I240="",$I240="-"),"",VLOOKUP($G240,為替!$A:$AX,$I240,FALSE))+$J$3,IF(OR($I240="",$I240="-"),"",VLOOKUP($G240,為替!$A:$AX,$I240,FALSE)))</f>
        <v/>
      </c>
      <c r="K240" s="203" t="str">
        <f t="shared" si="20"/>
        <v/>
      </c>
      <c r="L240" s="187" t="str">
        <f t="shared" si="21"/>
        <v/>
      </c>
      <c r="M240" s="202" t="str">
        <f>IF($H240="USD",IF(OR($L240="",$L240="-"),"",VLOOKUP($G240,為替!$A:$AX,$L240,FALSE))+$K$3,IF(OR($L240="",$L240="-"),"",VLOOKUP($G240,為替!$A:$AX,$L240,FALSE)))</f>
        <v/>
      </c>
      <c r="N240" s="203" t="str">
        <f t="shared" si="22"/>
        <v/>
      </c>
      <c r="O240" s="204" t="str">
        <f t="shared" si="18"/>
        <v/>
      </c>
      <c r="P240" s="205" t="str">
        <f t="shared" si="23"/>
        <v/>
      </c>
    </row>
    <row r="241" spans="3:16">
      <c r="C241" s="198"/>
      <c r="D241" s="199"/>
      <c r="E241" s="200"/>
      <c r="F241" s="198"/>
      <c r="H241" s="201"/>
      <c r="I241" s="184" t="str">
        <f t="shared" si="19"/>
        <v/>
      </c>
      <c r="J241" s="202" t="str">
        <f>IF($H241="USD",IF(OR($I241="",$I241="-"),"",VLOOKUP($G241,為替!$A:$AX,$I241,FALSE))+$J$3,IF(OR($I241="",$I241="-"),"",VLOOKUP($G241,為替!$A:$AX,$I241,FALSE)))</f>
        <v/>
      </c>
      <c r="K241" s="203" t="str">
        <f t="shared" si="20"/>
        <v/>
      </c>
      <c r="L241" s="187" t="str">
        <f t="shared" si="21"/>
        <v/>
      </c>
      <c r="M241" s="202" t="str">
        <f>IF($H241="USD",IF(OR($L241="",$L241="-"),"",VLOOKUP($G241,為替!$A:$AX,$L241,FALSE))+$K$3,IF(OR($L241="",$L241="-"),"",VLOOKUP($G241,為替!$A:$AX,$L241,FALSE)))</f>
        <v/>
      </c>
      <c r="N241" s="203" t="str">
        <f t="shared" si="22"/>
        <v/>
      </c>
      <c r="O241" s="204" t="str">
        <f t="shared" si="18"/>
        <v/>
      </c>
      <c r="P241" s="205" t="str">
        <f t="shared" si="23"/>
        <v/>
      </c>
    </row>
    <row r="242" spans="3:16">
      <c r="C242" s="198"/>
      <c r="D242" s="199"/>
      <c r="E242" s="200"/>
      <c r="F242" s="198"/>
      <c r="H242" s="201"/>
      <c r="I242" s="184" t="str">
        <f t="shared" si="19"/>
        <v/>
      </c>
      <c r="J242" s="202" t="str">
        <f>IF($H242="USD",IF(OR($I242="",$I242="-"),"",VLOOKUP($G242,為替!$A:$AX,$I242,FALSE))+$J$3,IF(OR($I242="",$I242="-"),"",VLOOKUP($G242,為替!$A:$AX,$I242,FALSE)))</f>
        <v/>
      </c>
      <c r="K242" s="203" t="str">
        <f t="shared" si="20"/>
        <v/>
      </c>
      <c r="L242" s="187" t="str">
        <f t="shared" si="21"/>
        <v/>
      </c>
      <c r="M242" s="202" t="str">
        <f>IF($H242="USD",IF(OR($L242="",$L242="-"),"",VLOOKUP($G242,為替!$A:$AX,$L242,FALSE))+$K$3,IF(OR($L242="",$L242="-"),"",VLOOKUP($G242,為替!$A:$AX,$L242,FALSE)))</f>
        <v/>
      </c>
      <c r="N242" s="203" t="str">
        <f t="shared" si="22"/>
        <v/>
      </c>
      <c r="O242" s="204" t="str">
        <f t="shared" si="18"/>
        <v/>
      </c>
      <c r="P242" s="205" t="str">
        <f t="shared" si="23"/>
        <v/>
      </c>
    </row>
    <row r="243" spans="3:16">
      <c r="C243" s="198"/>
      <c r="D243" s="199"/>
      <c r="E243" s="200"/>
      <c r="F243" s="198"/>
      <c r="H243" s="201"/>
      <c r="I243" s="184" t="str">
        <f t="shared" si="19"/>
        <v/>
      </c>
      <c r="J243" s="202" t="str">
        <f>IF($H243="USD",IF(OR($I243="",$I243="-"),"",VLOOKUP($G243,為替!$A:$AX,$I243,FALSE))+$J$3,IF(OR($I243="",$I243="-"),"",VLOOKUP($G243,為替!$A:$AX,$I243,FALSE)))</f>
        <v/>
      </c>
      <c r="K243" s="203" t="str">
        <f t="shared" si="20"/>
        <v/>
      </c>
      <c r="L243" s="187" t="str">
        <f t="shared" si="21"/>
        <v/>
      </c>
      <c r="M243" s="202" t="str">
        <f>IF($H243="USD",IF(OR($L243="",$L243="-"),"",VLOOKUP($G243,為替!$A:$AX,$L243,FALSE))+$K$3,IF(OR($L243="",$L243="-"),"",VLOOKUP($G243,為替!$A:$AX,$L243,FALSE)))</f>
        <v/>
      </c>
      <c r="N243" s="203" t="str">
        <f t="shared" si="22"/>
        <v/>
      </c>
      <c r="O243" s="204" t="str">
        <f t="shared" si="18"/>
        <v/>
      </c>
      <c r="P243" s="205" t="str">
        <f t="shared" si="23"/>
        <v/>
      </c>
    </row>
    <row r="244" spans="3:16">
      <c r="C244" s="198"/>
      <c r="D244" s="199"/>
      <c r="E244" s="200"/>
      <c r="F244" s="198"/>
      <c r="H244" s="201"/>
      <c r="I244" s="184" t="str">
        <f t="shared" si="19"/>
        <v/>
      </c>
      <c r="J244" s="202" t="str">
        <f>IF($H244="USD",IF(OR($I244="",$I244="-"),"",VLOOKUP($G244,為替!$A:$AX,$I244,FALSE))+$J$3,IF(OR($I244="",$I244="-"),"",VLOOKUP($G244,為替!$A:$AX,$I244,FALSE)))</f>
        <v/>
      </c>
      <c r="K244" s="203" t="str">
        <f t="shared" si="20"/>
        <v/>
      </c>
      <c r="L244" s="187" t="str">
        <f t="shared" si="21"/>
        <v/>
      </c>
      <c r="M244" s="202" t="str">
        <f>IF($H244="USD",IF(OR($L244="",$L244="-"),"",VLOOKUP($G244,為替!$A:$AX,$L244,FALSE))+$K$3,IF(OR($L244="",$L244="-"),"",VLOOKUP($G244,為替!$A:$AX,$L244,FALSE)))</f>
        <v/>
      </c>
      <c r="N244" s="203" t="str">
        <f t="shared" si="22"/>
        <v/>
      </c>
      <c r="O244" s="204" t="str">
        <f t="shared" si="18"/>
        <v/>
      </c>
      <c r="P244" s="205" t="str">
        <f t="shared" si="23"/>
        <v/>
      </c>
    </row>
    <row r="245" spans="3:16">
      <c r="C245" s="198"/>
      <c r="D245" s="199"/>
      <c r="E245" s="200"/>
      <c r="F245" s="198"/>
      <c r="H245" s="201"/>
      <c r="I245" s="184" t="str">
        <f t="shared" si="19"/>
        <v/>
      </c>
      <c r="J245" s="202" t="str">
        <f>IF($H245="USD",IF(OR($I245="",$I245="-"),"",VLOOKUP($G245,為替!$A:$AX,$I245,FALSE))+$J$3,IF(OR($I245="",$I245="-"),"",VLOOKUP($G245,為替!$A:$AX,$I245,FALSE)))</f>
        <v/>
      </c>
      <c r="K245" s="203" t="str">
        <f t="shared" si="20"/>
        <v/>
      </c>
      <c r="L245" s="187" t="str">
        <f t="shared" si="21"/>
        <v/>
      </c>
      <c r="M245" s="202" t="str">
        <f>IF($H245="USD",IF(OR($L245="",$L245="-"),"",VLOOKUP($G245,為替!$A:$AX,$L245,FALSE))+$K$3,IF(OR($L245="",$L245="-"),"",VLOOKUP($G245,為替!$A:$AX,$L245,FALSE)))</f>
        <v/>
      </c>
      <c r="N245" s="203" t="str">
        <f t="shared" si="22"/>
        <v/>
      </c>
      <c r="O245" s="204" t="str">
        <f t="shared" si="18"/>
        <v/>
      </c>
      <c r="P245" s="205" t="str">
        <f t="shared" si="23"/>
        <v/>
      </c>
    </row>
    <row r="246" spans="3:16">
      <c r="C246" s="198"/>
      <c r="D246" s="199"/>
      <c r="E246" s="200"/>
      <c r="F246" s="198"/>
      <c r="H246" s="201"/>
      <c r="I246" s="184" t="str">
        <f t="shared" si="19"/>
        <v/>
      </c>
      <c r="J246" s="202" t="str">
        <f>IF($H246="USD",IF(OR($I246="",$I246="-"),"",VLOOKUP($G246,為替!$A:$AX,$I246,FALSE))+$J$3,IF(OR($I246="",$I246="-"),"",VLOOKUP($G246,為替!$A:$AX,$I246,FALSE)))</f>
        <v/>
      </c>
      <c r="K246" s="203" t="str">
        <f t="shared" si="20"/>
        <v/>
      </c>
      <c r="L246" s="187" t="str">
        <f t="shared" si="21"/>
        <v/>
      </c>
      <c r="M246" s="202" t="str">
        <f>IF($H246="USD",IF(OR($L246="",$L246="-"),"",VLOOKUP($G246,為替!$A:$AX,$L246,FALSE))+$K$3,IF(OR($L246="",$L246="-"),"",VLOOKUP($G246,為替!$A:$AX,$L246,FALSE)))</f>
        <v/>
      </c>
      <c r="N246" s="203" t="str">
        <f t="shared" si="22"/>
        <v/>
      </c>
      <c r="O246" s="204" t="str">
        <f t="shared" si="18"/>
        <v/>
      </c>
      <c r="P246" s="205" t="str">
        <f t="shared" si="23"/>
        <v/>
      </c>
    </row>
    <row r="247" spans="3:16">
      <c r="C247" s="198"/>
      <c r="D247" s="199"/>
      <c r="E247" s="200"/>
      <c r="F247" s="198"/>
      <c r="H247" s="201"/>
      <c r="I247" s="184" t="str">
        <f t="shared" si="19"/>
        <v/>
      </c>
      <c r="J247" s="202" t="str">
        <f>IF($H247="USD",IF(OR($I247="",$I247="-"),"",VLOOKUP($G247,為替!$A:$AX,$I247,FALSE))+$J$3,IF(OR($I247="",$I247="-"),"",VLOOKUP($G247,為替!$A:$AX,$I247,FALSE)))</f>
        <v/>
      </c>
      <c r="K247" s="203" t="str">
        <f t="shared" si="20"/>
        <v/>
      </c>
      <c r="L247" s="187" t="str">
        <f t="shared" si="21"/>
        <v/>
      </c>
      <c r="M247" s="202" t="str">
        <f>IF($H247="USD",IF(OR($L247="",$L247="-"),"",VLOOKUP($G247,為替!$A:$AX,$L247,FALSE))+$K$3,IF(OR($L247="",$L247="-"),"",VLOOKUP($G247,為替!$A:$AX,$L247,FALSE)))</f>
        <v/>
      </c>
      <c r="N247" s="203" t="str">
        <f t="shared" si="22"/>
        <v/>
      </c>
      <c r="O247" s="204" t="str">
        <f t="shared" si="18"/>
        <v/>
      </c>
      <c r="P247" s="205" t="str">
        <f t="shared" si="23"/>
        <v/>
      </c>
    </row>
    <row r="248" spans="3:16">
      <c r="C248" s="198"/>
      <c r="D248" s="199"/>
      <c r="E248" s="200"/>
      <c r="F248" s="198"/>
      <c r="H248" s="201"/>
      <c r="I248" s="184" t="str">
        <f t="shared" si="19"/>
        <v/>
      </c>
      <c r="J248" s="202" t="str">
        <f>IF($H248="USD",IF(OR($I248="",$I248="-"),"",VLOOKUP($G248,為替!$A:$AX,$I248,FALSE))+$J$3,IF(OR($I248="",$I248="-"),"",VLOOKUP($G248,為替!$A:$AX,$I248,FALSE)))</f>
        <v/>
      </c>
      <c r="K248" s="203" t="str">
        <f t="shared" si="20"/>
        <v/>
      </c>
      <c r="L248" s="187" t="str">
        <f t="shared" si="21"/>
        <v/>
      </c>
      <c r="M248" s="202" t="str">
        <f>IF($H248="USD",IF(OR($L248="",$L248="-"),"",VLOOKUP($G248,為替!$A:$AX,$L248,FALSE))+$K$3,IF(OR($L248="",$L248="-"),"",VLOOKUP($G248,為替!$A:$AX,$L248,FALSE)))</f>
        <v/>
      </c>
      <c r="N248" s="203" t="str">
        <f t="shared" si="22"/>
        <v/>
      </c>
      <c r="O248" s="204" t="str">
        <f t="shared" si="18"/>
        <v/>
      </c>
      <c r="P248" s="205" t="str">
        <f t="shared" si="23"/>
        <v/>
      </c>
    </row>
    <row r="249" spans="3:16">
      <c r="C249" s="198"/>
      <c r="D249" s="199"/>
      <c r="E249" s="200"/>
      <c r="F249" s="198"/>
      <c r="H249" s="201"/>
      <c r="I249" s="184" t="str">
        <f t="shared" si="19"/>
        <v/>
      </c>
      <c r="J249" s="202" t="str">
        <f>IF($H249="USD",IF(OR($I249="",$I249="-"),"",VLOOKUP($G249,為替!$A:$AX,$I249,FALSE))+$J$3,IF(OR($I249="",$I249="-"),"",VLOOKUP($G249,為替!$A:$AX,$I249,FALSE)))</f>
        <v/>
      </c>
      <c r="K249" s="203" t="str">
        <f t="shared" si="20"/>
        <v/>
      </c>
      <c r="L249" s="187" t="str">
        <f t="shared" si="21"/>
        <v/>
      </c>
      <c r="M249" s="202" t="str">
        <f>IF($H249="USD",IF(OR($L249="",$L249="-"),"",VLOOKUP($G249,為替!$A:$AX,$L249,FALSE))+$K$3,IF(OR($L249="",$L249="-"),"",VLOOKUP($G249,為替!$A:$AX,$L249,FALSE)))</f>
        <v/>
      </c>
      <c r="N249" s="203" t="str">
        <f t="shared" si="22"/>
        <v/>
      </c>
      <c r="O249" s="204" t="str">
        <f t="shared" si="18"/>
        <v/>
      </c>
      <c r="P249" s="205" t="str">
        <f t="shared" si="23"/>
        <v/>
      </c>
    </row>
    <row r="250" spans="3:16">
      <c r="C250" s="198"/>
      <c r="D250" s="199"/>
      <c r="E250" s="200"/>
      <c r="F250" s="198"/>
      <c r="H250" s="201"/>
      <c r="I250" s="184" t="str">
        <f t="shared" si="19"/>
        <v/>
      </c>
      <c r="J250" s="202" t="str">
        <f>IF($H250="USD",IF(OR($I250="",$I250="-"),"",VLOOKUP($G250,為替!$A:$AX,$I250,FALSE))+$J$3,IF(OR($I250="",$I250="-"),"",VLOOKUP($G250,為替!$A:$AX,$I250,FALSE)))</f>
        <v/>
      </c>
      <c r="K250" s="203" t="str">
        <f t="shared" si="20"/>
        <v/>
      </c>
      <c r="L250" s="187" t="str">
        <f t="shared" si="21"/>
        <v/>
      </c>
      <c r="M250" s="202" t="str">
        <f>IF($H250="USD",IF(OR($L250="",$L250="-"),"",VLOOKUP($G250,為替!$A:$AX,$L250,FALSE))+$K$3,IF(OR($L250="",$L250="-"),"",VLOOKUP($G250,為替!$A:$AX,$L250,FALSE)))</f>
        <v/>
      </c>
      <c r="N250" s="203" t="str">
        <f t="shared" si="22"/>
        <v/>
      </c>
      <c r="O250" s="204" t="str">
        <f t="shared" si="18"/>
        <v/>
      </c>
      <c r="P250" s="205" t="str">
        <f t="shared" si="23"/>
        <v/>
      </c>
    </row>
    <row r="251" spans="3:16">
      <c r="C251" s="198"/>
      <c r="D251" s="199"/>
      <c r="E251" s="200"/>
      <c r="F251" s="198"/>
      <c r="H251" s="201"/>
      <c r="I251" s="184" t="str">
        <f t="shared" si="19"/>
        <v/>
      </c>
      <c r="J251" s="202" t="str">
        <f>IF($H251="USD",IF(OR($I251="",$I251="-"),"",VLOOKUP($G251,為替!$A:$AX,$I251,FALSE))+$J$3,IF(OR($I251="",$I251="-"),"",VLOOKUP($G251,為替!$A:$AX,$I251,FALSE)))</f>
        <v/>
      </c>
      <c r="K251" s="203" t="str">
        <f t="shared" si="20"/>
        <v/>
      </c>
      <c r="L251" s="187" t="str">
        <f t="shared" si="21"/>
        <v/>
      </c>
      <c r="M251" s="202" t="str">
        <f>IF($H251="USD",IF(OR($L251="",$L251="-"),"",VLOOKUP($G251,為替!$A:$AX,$L251,FALSE))+$K$3,IF(OR($L251="",$L251="-"),"",VLOOKUP($G251,為替!$A:$AX,$L251,FALSE)))</f>
        <v/>
      </c>
      <c r="N251" s="203" t="str">
        <f t="shared" si="22"/>
        <v/>
      </c>
      <c r="O251" s="204" t="str">
        <f t="shared" si="18"/>
        <v/>
      </c>
      <c r="P251" s="205" t="str">
        <f t="shared" si="23"/>
        <v/>
      </c>
    </row>
    <row r="252" spans="3:16">
      <c r="C252" s="198"/>
      <c r="D252" s="199"/>
      <c r="E252" s="200"/>
      <c r="F252" s="198"/>
      <c r="H252" s="201"/>
      <c r="I252" s="184" t="str">
        <f t="shared" si="19"/>
        <v/>
      </c>
      <c r="J252" s="202" t="str">
        <f>IF($H252="USD",IF(OR($I252="",$I252="-"),"",VLOOKUP($G252,為替!$A:$AX,$I252,FALSE))+$J$3,IF(OR($I252="",$I252="-"),"",VLOOKUP($G252,為替!$A:$AX,$I252,FALSE)))</f>
        <v/>
      </c>
      <c r="K252" s="203" t="str">
        <f t="shared" si="20"/>
        <v/>
      </c>
      <c r="L252" s="187" t="str">
        <f t="shared" si="21"/>
        <v/>
      </c>
      <c r="M252" s="202" t="str">
        <f>IF($H252="USD",IF(OR($L252="",$L252="-"),"",VLOOKUP($G252,為替!$A:$AX,$L252,FALSE))+$K$3,IF(OR($L252="",$L252="-"),"",VLOOKUP($G252,為替!$A:$AX,$L252,FALSE)))</f>
        <v/>
      </c>
      <c r="N252" s="203" t="str">
        <f t="shared" si="22"/>
        <v/>
      </c>
      <c r="O252" s="204" t="str">
        <f t="shared" si="18"/>
        <v/>
      </c>
      <c r="P252" s="205" t="str">
        <f t="shared" si="23"/>
        <v/>
      </c>
    </row>
    <row r="253" spans="3:16">
      <c r="C253" s="198"/>
      <c r="D253" s="199"/>
      <c r="E253" s="200"/>
      <c r="F253" s="198"/>
      <c r="H253" s="201"/>
      <c r="I253" s="184" t="str">
        <f t="shared" si="19"/>
        <v/>
      </c>
      <c r="J253" s="202" t="str">
        <f>IF($H253="USD",IF(OR($I253="",$I253="-"),"",VLOOKUP($G253,為替!$A:$AX,$I253,FALSE))+$J$3,IF(OR($I253="",$I253="-"),"",VLOOKUP($G253,為替!$A:$AX,$I253,FALSE)))</f>
        <v/>
      </c>
      <c r="K253" s="203" t="str">
        <f t="shared" si="20"/>
        <v/>
      </c>
      <c r="L253" s="187" t="str">
        <f t="shared" si="21"/>
        <v/>
      </c>
      <c r="M253" s="202" t="str">
        <f>IF($H253="USD",IF(OR($L253="",$L253="-"),"",VLOOKUP($G253,為替!$A:$AX,$L253,FALSE))+$K$3,IF(OR($L253="",$L253="-"),"",VLOOKUP($G253,為替!$A:$AX,$L253,FALSE)))</f>
        <v/>
      </c>
      <c r="N253" s="203" t="str">
        <f t="shared" si="22"/>
        <v/>
      </c>
      <c r="O253" s="204" t="str">
        <f t="shared" si="18"/>
        <v/>
      </c>
      <c r="P253" s="205" t="str">
        <f t="shared" si="23"/>
        <v/>
      </c>
    </row>
    <row r="254" spans="3:16">
      <c r="C254" s="198"/>
      <c r="D254" s="199"/>
      <c r="E254" s="200"/>
      <c r="F254" s="198"/>
      <c r="H254" s="201"/>
      <c r="I254" s="184" t="str">
        <f t="shared" si="19"/>
        <v/>
      </c>
      <c r="J254" s="202" t="str">
        <f>IF($H254="USD",IF(OR($I254="",$I254="-"),"",VLOOKUP($G254,為替!$A:$AX,$I254,FALSE))+$J$3,IF(OR($I254="",$I254="-"),"",VLOOKUP($G254,為替!$A:$AX,$I254,FALSE)))</f>
        <v/>
      </c>
      <c r="K254" s="203" t="str">
        <f t="shared" si="20"/>
        <v/>
      </c>
      <c r="L254" s="187" t="str">
        <f t="shared" si="21"/>
        <v/>
      </c>
      <c r="M254" s="202" t="str">
        <f>IF($H254="USD",IF(OR($L254="",$L254="-"),"",VLOOKUP($G254,為替!$A:$AX,$L254,FALSE))+$K$3,IF(OR($L254="",$L254="-"),"",VLOOKUP($G254,為替!$A:$AX,$L254,FALSE)))</f>
        <v/>
      </c>
      <c r="N254" s="203" t="str">
        <f t="shared" si="22"/>
        <v/>
      </c>
      <c r="O254" s="204" t="str">
        <f t="shared" si="18"/>
        <v/>
      </c>
      <c r="P254" s="205" t="str">
        <f t="shared" si="23"/>
        <v/>
      </c>
    </row>
    <row r="255" spans="3:16">
      <c r="C255" s="198"/>
      <c r="D255" s="199"/>
      <c r="E255" s="200"/>
      <c r="F255" s="198"/>
      <c r="H255" s="201"/>
      <c r="I255" s="184" t="str">
        <f t="shared" si="19"/>
        <v/>
      </c>
      <c r="J255" s="202" t="str">
        <f>IF($H255="USD",IF(OR($I255="",$I255="-"),"",VLOOKUP($G255,為替!$A:$AX,$I255,FALSE))+$J$3,IF(OR($I255="",$I255="-"),"",VLOOKUP($G255,為替!$A:$AX,$I255,FALSE)))</f>
        <v/>
      </c>
      <c r="K255" s="203" t="str">
        <f t="shared" si="20"/>
        <v/>
      </c>
      <c r="L255" s="187" t="str">
        <f t="shared" si="21"/>
        <v/>
      </c>
      <c r="M255" s="202" t="str">
        <f>IF($H255="USD",IF(OR($L255="",$L255="-"),"",VLOOKUP($G255,為替!$A:$AX,$L255,FALSE))+$K$3,IF(OR($L255="",$L255="-"),"",VLOOKUP($G255,為替!$A:$AX,$L255,FALSE)))</f>
        <v/>
      </c>
      <c r="N255" s="203" t="str">
        <f t="shared" si="22"/>
        <v/>
      </c>
      <c r="O255" s="204" t="str">
        <f t="shared" si="18"/>
        <v/>
      </c>
      <c r="P255" s="205" t="str">
        <f t="shared" si="23"/>
        <v/>
      </c>
    </row>
    <row r="256" spans="3:16">
      <c r="C256" s="198"/>
      <c r="D256" s="199"/>
      <c r="E256" s="200"/>
      <c r="F256" s="198"/>
      <c r="H256" s="201"/>
      <c r="I256" s="184" t="str">
        <f t="shared" si="19"/>
        <v/>
      </c>
      <c r="J256" s="202" t="str">
        <f>IF($H256="USD",IF(OR($I256="",$I256="-"),"",VLOOKUP($G256,為替!$A:$AX,$I256,FALSE))+$J$3,IF(OR($I256="",$I256="-"),"",VLOOKUP($G256,為替!$A:$AX,$I256,FALSE)))</f>
        <v/>
      </c>
      <c r="K256" s="203" t="str">
        <f t="shared" si="20"/>
        <v/>
      </c>
      <c r="L256" s="187" t="str">
        <f t="shared" si="21"/>
        <v/>
      </c>
      <c r="M256" s="202" t="str">
        <f>IF($H256="USD",IF(OR($L256="",$L256="-"),"",VLOOKUP($G256,為替!$A:$AX,$L256,FALSE))+$K$3,IF(OR($L256="",$L256="-"),"",VLOOKUP($G256,為替!$A:$AX,$L256,FALSE)))</f>
        <v/>
      </c>
      <c r="N256" s="203" t="str">
        <f t="shared" si="22"/>
        <v/>
      </c>
      <c r="O256" s="204" t="str">
        <f t="shared" si="18"/>
        <v/>
      </c>
      <c r="P256" s="205" t="str">
        <f t="shared" si="23"/>
        <v/>
      </c>
    </row>
    <row r="257" spans="3:16">
      <c r="C257" s="198"/>
      <c r="D257" s="199"/>
      <c r="E257" s="200"/>
      <c r="F257" s="198"/>
      <c r="H257" s="201"/>
      <c r="I257" s="184" t="str">
        <f t="shared" si="19"/>
        <v/>
      </c>
      <c r="J257" s="202" t="str">
        <f>IF($H257="USD",IF(OR($I257="",$I257="-"),"",VLOOKUP($G257,為替!$A:$AX,$I257,FALSE))+$J$3,IF(OR($I257="",$I257="-"),"",VLOOKUP($G257,為替!$A:$AX,$I257,FALSE)))</f>
        <v/>
      </c>
      <c r="K257" s="203" t="str">
        <f t="shared" si="20"/>
        <v/>
      </c>
      <c r="L257" s="187" t="str">
        <f t="shared" si="21"/>
        <v/>
      </c>
      <c r="M257" s="202" t="str">
        <f>IF($H257="USD",IF(OR($L257="",$L257="-"),"",VLOOKUP($G257,為替!$A:$AX,$L257,FALSE))+$K$3,IF(OR($L257="",$L257="-"),"",VLOOKUP($G257,為替!$A:$AX,$L257,FALSE)))</f>
        <v/>
      </c>
      <c r="N257" s="203" t="str">
        <f t="shared" si="22"/>
        <v/>
      </c>
      <c r="O257" s="204" t="str">
        <f t="shared" si="18"/>
        <v/>
      </c>
      <c r="P257" s="205" t="str">
        <f t="shared" si="23"/>
        <v/>
      </c>
    </row>
    <row r="258" spans="3:16">
      <c r="C258" s="198"/>
      <c r="D258" s="199"/>
      <c r="E258" s="200"/>
      <c r="F258" s="198"/>
      <c r="H258" s="201"/>
      <c r="I258" s="184" t="str">
        <f t="shared" si="19"/>
        <v/>
      </c>
      <c r="J258" s="202" t="str">
        <f>IF($H258="USD",IF(OR($I258="",$I258="-"),"",VLOOKUP($G258,為替!$A:$AX,$I258,FALSE))+$J$3,IF(OR($I258="",$I258="-"),"",VLOOKUP($G258,為替!$A:$AX,$I258,FALSE)))</f>
        <v/>
      </c>
      <c r="K258" s="203" t="str">
        <f t="shared" si="20"/>
        <v/>
      </c>
      <c r="L258" s="187" t="str">
        <f t="shared" si="21"/>
        <v/>
      </c>
      <c r="M258" s="202" t="str">
        <f>IF($H258="USD",IF(OR($L258="",$L258="-"),"",VLOOKUP($G258,為替!$A:$AX,$L258,FALSE))+$K$3,IF(OR($L258="",$L258="-"),"",VLOOKUP($G258,為替!$A:$AX,$L258,FALSE)))</f>
        <v/>
      </c>
      <c r="N258" s="203" t="str">
        <f t="shared" si="22"/>
        <v/>
      </c>
      <c r="O258" s="204" t="str">
        <f t="shared" si="18"/>
        <v/>
      </c>
      <c r="P258" s="205" t="str">
        <f t="shared" si="23"/>
        <v/>
      </c>
    </row>
    <row r="259" spans="3:16">
      <c r="C259" s="198"/>
      <c r="D259" s="199"/>
      <c r="E259" s="200"/>
      <c r="F259" s="198"/>
      <c r="H259" s="201"/>
      <c r="I259" s="184" t="str">
        <f t="shared" si="19"/>
        <v/>
      </c>
      <c r="J259" s="202" t="str">
        <f>IF($H259="USD",IF(OR($I259="",$I259="-"),"",VLOOKUP($G259,為替!$A:$AX,$I259,FALSE))+$J$3,IF(OR($I259="",$I259="-"),"",VLOOKUP($G259,為替!$A:$AX,$I259,FALSE)))</f>
        <v/>
      </c>
      <c r="K259" s="203" t="str">
        <f t="shared" si="20"/>
        <v/>
      </c>
      <c r="L259" s="187" t="str">
        <f t="shared" si="21"/>
        <v/>
      </c>
      <c r="M259" s="202" t="str">
        <f>IF($H259="USD",IF(OR($L259="",$L259="-"),"",VLOOKUP($G259,為替!$A:$AX,$L259,FALSE))+$K$3,IF(OR($L259="",$L259="-"),"",VLOOKUP($G259,為替!$A:$AX,$L259,FALSE)))</f>
        <v/>
      </c>
      <c r="N259" s="203" t="str">
        <f t="shared" si="22"/>
        <v/>
      </c>
      <c r="O259" s="204" t="str">
        <f t="shared" si="18"/>
        <v/>
      </c>
      <c r="P259" s="205" t="str">
        <f t="shared" si="23"/>
        <v/>
      </c>
    </row>
    <row r="260" spans="3:16">
      <c r="C260" s="198"/>
      <c r="D260" s="199"/>
      <c r="E260" s="200"/>
      <c r="F260" s="198"/>
      <c r="H260" s="201"/>
      <c r="I260" s="184" t="str">
        <f t="shared" si="19"/>
        <v/>
      </c>
      <c r="J260" s="202" t="str">
        <f>IF($H260="USD",IF(OR($I260="",$I260="-"),"",VLOOKUP($G260,為替!$A:$AX,$I260,FALSE))+$J$3,IF(OR($I260="",$I260="-"),"",VLOOKUP($G260,為替!$A:$AX,$I260,FALSE)))</f>
        <v/>
      </c>
      <c r="K260" s="203" t="str">
        <f t="shared" si="20"/>
        <v/>
      </c>
      <c r="L260" s="187" t="str">
        <f t="shared" si="21"/>
        <v/>
      </c>
      <c r="M260" s="202" t="str">
        <f>IF($H260="USD",IF(OR($L260="",$L260="-"),"",VLOOKUP($G260,為替!$A:$AX,$L260,FALSE))+$K$3,IF(OR($L260="",$L260="-"),"",VLOOKUP($G260,為替!$A:$AX,$L260,FALSE)))</f>
        <v/>
      </c>
      <c r="N260" s="203" t="str">
        <f t="shared" si="22"/>
        <v/>
      </c>
      <c r="O260" s="204" t="str">
        <f t="shared" si="18"/>
        <v/>
      </c>
      <c r="P260" s="205" t="str">
        <f t="shared" si="23"/>
        <v/>
      </c>
    </row>
    <row r="261" spans="3:16">
      <c r="C261" s="198"/>
      <c r="D261" s="199"/>
      <c r="E261" s="200"/>
      <c r="F261" s="198"/>
      <c r="H261" s="201"/>
      <c r="I261" s="184" t="str">
        <f t="shared" si="19"/>
        <v/>
      </c>
      <c r="J261" s="202" t="str">
        <f>IF($H261="USD",IF(OR($I261="",$I261="-"),"",VLOOKUP($G261,為替!$A:$AX,$I261,FALSE))+$J$3,IF(OR($I261="",$I261="-"),"",VLOOKUP($G261,為替!$A:$AX,$I261,FALSE)))</f>
        <v/>
      </c>
      <c r="K261" s="203" t="str">
        <f t="shared" si="20"/>
        <v/>
      </c>
      <c r="L261" s="187" t="str">
        <f t="shared" si="21"/>
        <v/>
      </c>
      <c r="M261" s="202" t="str">
        <f>IF($H261="USD",IF(OR($L261="",$L261="-"),"",VLOOKUP($G261,為替!$A:$AX,$L261,FALSE))+$K$3,IF(OR($L261="",$L261="-"),"",VLOOKUP($G261,為替!$A:$AX,$L261,FALSE)))</f>
        <v/>
      </c>
      <c r="N261" s="203" t="str">
        <f t="shared" si="22"/>
        <v/>
      </c>
      <c r="O261" s="204" t="str">
        <f t="shared" si="18"/>
        <v/>
      </c>
      <c r="P261" s="205" t="str">
        <f t="shared" si="23"/>
        <v/>
      </c>
    </row>
    <row r="262" spans="3:16">
      <c r="C262" s="198"/>
      <c r="D262" s="199"/>
      <c r="E262" s="200"/>
      <c r="F262" s="198"/>
      <c r="H262" s="201"/>
      <c r="I262" s="184" t="str">
        <f t="shared" si="19"/>
        <v/>
      </c>
      <c r="J262" s="202" t="str">
        <f>IF($H262="USD",IF(OR($I262="",$I262="-"),"",VLOOKUP($G262,為替!$A:$AX,$I262,FALSE))+$J$3,IF(OR($I262="",$I262="-"),"",VLOOKUP($G262,為替!$A:$AX,$I262,FALSE)))</f>
        <v/>
      </c>
      <c r="K262" s="203" t="str">
        <f t="shared" si="20"/>
        <v/>
      </c>
      <c r="L262" s="187" t="str">
        <f t="shared" si="21"/>
        <v/>
      </c>
      <c r="M262" s="202" t="str">
        <f>IF($H262="USD",IF(OR($L262="",$L262="-"),"",VLOOKUP($G262,為替!$A:$AX,$L262,FALSE))+$K$3,IF(OR($L262="",$L262="-"),"",VLOOKUP($G262,為替!$A:$AX,$L262,FALSE)))</f>
        <v/>
      </c>
      <c r="N262" s="203" t="str">
        <f t="shared" si="22"/>
        <v/>
      </c>
      <c r="O262" s="204" t="str">
        <f t="shared" ref="O262:O325" si="24">IF(OR(K262="",N262=""),"",K262-N262)</f>
        <v/>
      </c>
      <c r="P262" s="205" t="str">
        <f t="shared" si="23"/>
        <v/>
      </c>
    </row>
    <row r="263" spans="3:16">
      <c r="C263" s="198"/>
      <c r="D263" s="199"/>
      <c r="E263" s="200"/>
      <c r="F263" s="198"/>
      <c r="H263" s="201"/>
      <c r="I263" s="184" t="str">
        <f t="shared" ref="I263:I326" si="25">IF(H263="","",IF(H263="JPY","",IF($H263="USD",4, IF(H263="EUR",7,IF(H263="CNY",47,IF(H263="HKD",34))))))</f>
        <v/>
      </c>
      <c r="J263" s="202" t="str">
        <f>IF($H263="USD",IF(OR($I263="",$I263="-"),"",VLOOKUP($G263,為替!$A:$AX,$I263,FALSE))+$J$3,IF(OR($I263="",$I263="-"),"",VLOOKUP($G263,為替!$A:$AX,$I263,FALSE)))</f>
        <v/>
      </c>
      <c r="K263" s="203" t="str">
        <f t="shared" ref="K263:K326" si="26">IF($H263="JPY",$F263,IF($H263="","",$F263*$J263))</f>
        <v/>
      </c>
      <c r="L263" s="187" t="str">
        <f t="shared" ref="L263:L326" si="27">IF(H263="","",IF(H263="JPY","",IF($H263="USD",3, IF(H263="EUR",6,IF(H263="CNY",46,IF(H263="HKD",33))))))</f>
        <v/>
      </c>
      <c r="M263" s="202" t="str">
        <f>IF($H263="USD",IF(OR($L263="",$L263="-"),"",VLOOKUP($G263,為替!$A:$AX,$L263,FALSE))+$K$3,IF(OR($L263="",$L263="-"),"",VLOOKUP($G263,為替!$A:$AX,$L263,FALSE)))</f>
        <v/>
      </c>
      <c r="N263" s="203" t="str">
        <f t="shared" ref="N263:N326" si="28">IF($E263="JPY",($C263+$D263),IF($E263="","",($C263+$D263)*$M263))</f>
        <v/>
      </c>
      <c r="O263" s="204" t="str">
        <f t="shared" si="24"/>
        <v/>
      </c>
      <c r="P263" s="205" t="str">
        <f t="shared" ref="P263:P326" si="29">IF(OR(K263="",O263=""),"",O263/K263)</f>
        <v/>
      </c>
    </row>
    <row r="264" spans="3:16">
      <c r="C264" s="198"/>
      <c r="D264" s="199"/>
      <c r="E264" s="200"/>
      <c r="F264" s="198"/>
      <c r="H264" s="201"/>
      <c r="I264" s="184" t="str">
        <f t="shared" si="25"/>
        <v/>
      </c>
      <c r="J264" s="202" t="str">
        <f>IF($H264="USD",IF(OR($I264="",$I264="-"),"",VLOOKUP($G264,為替!$A:$AX,$I264,FALSE))+$J$3,IF(OR($I264="",$I264="-"),"",VLOOKUP($G264,為替!$A:$AX,$I264,FALSE)))</f>
        <v/>
      </c>
      <c r="K264" s="203" t="str">
        <f t="shared" si="26"/>
        <v/>
      </c>
      <c r="L264" s="187" t="str">
        <f t="shared" si="27"/>
        <v/>
      </c>
      <c r="M264" s="202" t="str">
        <f>IF($H264="USD",IF(OR($L264="",$L264="-"),"",VLOOKUP($G264,為替!$A:$AX,$L264,FALSE))+$K$3,IF(OR($L264="",$L264="-"),"",VLOOKUP($G264,為替!$A:$AX,$L264,FALSE)))</f>
        <v/>
      </c>
      <c r="N264" s="203" t="str">
        <f t="shared" si="28"/>
        <v/>
      </c>
      <c r="O264" s="204" t="str">
        <f t="shared" si="24"/>
        <v/>
      </c>
      <c r="P264" s="205" t="str">
        <f t="shared" si="29"/>
        <v/>
      </c>
    </row>
    <row r="265" spans="3:16">
      <c r="C265" s="198"/>
      <c r="D265" s="199"/>
      <c r="E265" s="200"/>
      <c r="F265" s="198"/>
      <c r="H265" s="201"/>
      <c r="I265" s="184" t="str">
        <f t="shared" si="25"/>
        <v/>
      </c>
      <c r="J265" s="202" t="str">
        <f>IF($H265="USD",IF(OR($I265="",$I265="-"),"",VLOOKUP($G265,為替!$A:$AX,$I265,FALSE))+$J$3,IF(OR($I265="",$I265="-"),"",VLOOKUP($G265,為替!$A:$AX,$I265,FALSE)))</f>
        <v/>
      </c>
      <c r="K265" s="203" t="str">
        <f t="shared" si="26"/>
        <v/>
      </c>
      <c r="L265" s="187" t="str">
        <f t="shared" si="27"/>
        <v/>
      </c>
      <c r="M265" s="202" t="str">
        <f>IF($H265="USD",IF(OR($L265="",$L265="-"),"",VLOOKUP($G265,為替!$A:$AX,$L265,FALSE))+$K$3,IF(OR($L265="",$L265="-"),"",VLOOKUP($G265,為替!$A:$AX,$L265,FALSE)))</f>
        <v/>
      </c>
      <c r="N265" s="203" t="str">
        <f t="shared" si="28"/>
        <v/>
      </c>
      <c r="O265" s="204" t="str">
        <f t="shared" si="24"/>
        <v/>
      </c>
      <c r="P265" s="205" t="str">
        <f t="shared" si="29"/>
        <v/>
      </c>
    </row>
    <row r="266" spans="3:16">
      <c r="C266" s="198"/>
      <c r="D266" s="199"/>
      <c r="E266" s="200"/>
      <c r="F266" s="198"/>
      <c r="H266" s="201"/>
      <c r="I266" s="184" t="str">
        <f t="shared" si="25"/>
        <v/>
      </c>
      <c r="J266" s="202" t="str">
        <f>IF($H266="USD",IF(OR($I266="",$I266="-"),"",VLOOKUP($G266,為替!$A:$AX,$I266,FALSE))+$J$3,IF(OR($I266="",$I266="-"),"",VLOOKUP($G266,為替!$A:$AX,$I266,FALSE)))</f>
        <v/>
      </c>
      <c r="K266" s="203" t="str">
        <f t="shared" si="26"/>
        <v/>
      </c>
      <c r="L266" s="187" t="str">
        <f t="shared" si="27"/>
        <v/>
      </c>
      <c r="M266" s="202" t="str">
        <f>IF($H266="USD",IF(OR($L266="",$L266="-"),"",VLOOKUP($G266,為替!$A:$AX,$L266,FALSE))+$K$3,IF(OR($L266="",$L266="-"),"",VLOOKUP($G266,為替!$A:$AX,$L266,FALSE)))</f>
        <v/>
      </c>
      <c r="N266" s="203" t="str">
        <f t="shared" si="28"/>
        <v/>
      </c>
      <c r="O266" s="204" t="str">
        <f t="shared" si="24"/>
        <v/>
      </c>
      <c r="P266" s="205" t="str">
        <f t="shared" si="29"/>
        <v/>
      </c>
    </row>
    <row r="267" spans="3:16">
      <c r="C267" s="198"/>
      <c r="D267" s="199"/>
      <c r="E267" s="200"/>
      <c r="F267" s="198"/>
      <c r="H267" s="201"/>
      <c r="I267" s="184" t="str">
        <f t="shared" si="25"/>
        <v/>
      </c>
      <c r="J267" s="202" t="str">
        <f>IF($H267="USD",IF(OR($I267="",$I267="-"),"",VLOOKUP($G267,為替!$A:$AX,$I267,FALSE))+$J$3,IF(OR($I267="",$I267="-"),"",VLOOKUP($G267,為替!$A:$AX,$I267,FALSE)))</f>
        <v/>
      </c>
      <c r="K267" s="203" t="str">
        <f t="shared" si="26"/>
        <v/>
      </c>
      <c r="L267" s="187" t="str">
        <f t="shared" si="27"/>
        <v/>
      </c>
      <c r="M267" s="202" t="str">
        <f>IF($H267="USD",IF(OR($L267="",$L267="-"),"",VLOOKUP($G267,為替!$A:$AX,$L267,FALSE))+$K$3,IF(OR($L267="",$L267="-"),"",VLOOKUP($G267,為替!$A:$AX,$L267,FALSE)))</f>
        <v/>
      </c>
      <c r="N267" s="203" t="str">
        <f t="shared" si="28"/>
        <v/>
      </c>
      <c r="O267" s="204" t="str">
        <f t="shared" si="24"/>
        <v/>
      </c>
      <c r="P267" s="205" t="str">
        <f t="shared" si="29"/>
        <v/>
      </c>
    </row>
    <row r="268" spans="3:16">
      <c r="C268" s="198"/>
      <c r="D268" s="199"/>
      <c r="E268" s="200"/>
      <c r="F268" s="198"/>
      <c r="H268" s="201"/>
      <c r="I268" s="184" t="str">
        <f t="shared" si="25"/>
        <v/>
      </c>
      <c r="J268" s="202" t="str">
        <f>IF($H268="USD",IF(OR($I268="",$I268="-"),"",VLOOKUP($G268,為替!$A:$AX,$I268,FALSE))+$J$3,IF(OR($I268="",$I268="-"),"",VLOOKUP($G268,為替!$A:$AX,$I268,FALSE)))</f>
        <v/>
      </c>
      <c r="K268" s="203" t="str">
        <f t="shared" si="26"/>
        <v/>
      </c>
      <c r="L268" s="187" t="str">
        <f t="shared" si="27"/>
        <v/>
      </c>
      <c r="M268" s="202" t="str">
        <f>IF($H268="USD",IF(OR($L268="",$L268="-"),"",VLOOKUP($G268,為替!$A:$AX,$L268,FALSE))+$K$3,IF(OR($L268="",$L268="-"),"",VLOOKUP($G268,為替!$A:$AX,$L268,FALSE)))</f>
        <v/>
      </c>
      <c r="N268" s="203" t="str">
        <f t="shared" si="28"/>
        <v/>
      </c>
      <c r="O268" s="204" t="str">
        <f t="shared" si="24"/>
        <v/>
      </c>
      <c r="P268" s="205" t="str">
        <f t="shared" si="29"/>
        <v/>
      </c>
    </row>
    <row r="269" spans="3:16">
      <c r="C269" s="198"/>
      <c r="D269" s="199"/>
      <c r="E269" s="200"/>
      <c r="F269" s="198"/>
      <c r="H269" s="201"/>
      <c r="I269" s="184" t="str">
        <f t="shared" si="25"/>
        <v/>
      </c>
      <c r="J269" s="202" t="str">
        <f>IF($H269="USD",IF(OR($I269="",$I269="-"),"",VLOOKUP($G269,為替!$A:$AX,$I269,FALSE))+$J$3,IF(OR($I269="",$I269="-"),"",VLOOKUP($G269,為替!$A:$AX,$I269,FALSE)))</f>
        <v/>
      </c>
      <c r="K269" s="203" t="str">
        <f t="shared" si="26"/>
        <v/>
      </c>
      <c r="L269" s="187" t="str">
        <f t="shared" si="27"/>
        <v/>
      </c>
      <c r="M269" s="202" t="str">
        <f>IF($H269="USD",IF(OR($L269="",$L269="-"),"",VLOOKUP($G269,為替!$A:$AX,$L269,FALSE))+$K$3,IF(OR($L269="",$L269="-"),"",VLOOKUP($G269,為替!$A:$AX,$L269,FALSE)))</f>
        <v/>
      </c>
      <c r="N269" s="203" t="str">
        <f t="shared" si="28"/>
        <v/>
      </c>
      <c r="O269" s="204" t="str">
        <f t="shared" si="24"/>
        <v/>
      </c>
      <c r="P269" s="205" t="str">
        <f t="shared" si="29"/>
        <v/>
      </c>
    </row>
    <row r="270" spans="3:16">
      <c r="C270" s="198"/>
      <c r="D270" s="199"/>
      <c r="E270" s="200"/>
      <c r="F270" s="198"/>
      <c r="H270" s="201"/>
      <c r="I270" s="184" t="str">
        <f t="shared" si="25"/>
        <v/>
      </c>
      <c r="J270" s="202" t="str">
        <f>IF($H270="USD",IF(OR($I270="",$I270="-"),"",VLOOKUP($G270,為替!$A:$AX,$I270,FALSE))+$J$3,IF(OR($I270="",$I270="-"),"",VLOOKUP($G270,為替!$A:$AX,$I270,FALSE)))</f>
        <v/>
      </c>
      <c r="K270" s="203" t="str">
        <f t="shared" si="26"/>
        <v/>
      </c>
      <c r="L270" s="187" t="str">
        <f t="shared" si="27"/>
        <v/>
      </c>
      <c r="M270" s="202" t="str">
        <f>IF($H270="USD",IF(OR($L270="",$L270="-"),"",VLOOKUP($G270,為替!$A:$AX,$L270,FALSE))+$K$3,IF(OR($L270="",$L270="-"),"",VLOOKUP($G270,為替!$A:$AX,$L270,FALSE)))</f>
        <v/>
      </c>
      <c r="N270" s="203" t="str">
        <f t="shared" si="28"/>
        <v/>
      </c>
      <c r="O270" s="204" t="str">
        <f t="shared" si="24"/>
        <v/>
      </c>
      <c r="P270" s="205" t="str">
        <f t="shared" si="29"/>
        <v/>
      </c>
    </row>
    <row r="271" spans="3:16">
      <c r="C271" s="198"/>
      <c r="D271" s="199"/>
      <c r="E271" s="200"/>
      <c r="F271" s="198"/>
      <c r="H271" s="201"/>
      <c r="I271" s="184" t="str">
        <f t="shared" si="25"/>
        <v/>
      </c>
      <c r="J271" s="202" t="str">
        <f>IF($H271="USD",IF(OR($I271="",$I271="-"),"",VLOOKUP($G271,為替!$A:$AX,$I271,FALSE))+$J$3,IF(OR($I271="",$I271="-"),"",VLOOKUP($G271,為替!$A:$AX,$I271,FALSE)))</f>
        <v/>
      </c>
      <c r="K271" s="203" t="str">
        <f t="shared" si="26"/>
        <v/>
      </c>
      <c r="L271" s="187" t="str">
        <f t="shared" si="27"/>
        <v/>
      </c>
      <c r="M271" s="202" t="str">
        <f>IF($H271="USD",IF(OR($L271="",$L271="-"),"",VLOOKUP($G271,為替!$A:$AX,$L271,FALSE))+$K$3,IF(OR($L271="",$L271="-"),"",VLOOKUP($G271,為替!$A:$AX,$L271,FALSE)))</f>
        <v/>
      </c>
      <c r="N271" s="203" t="str">
        <f t="shared" si="28"/>
        <v/>
      </c>
      <c r="O271" s="204" t="str">
        <f t="shared" si="24"/>
        <v/>
      </c>
      <c r="P271" s="205" t="str">
        <f t="shared" si="29"/>
        <v/>
      </c>
    </row>
    <row r="272" spans="3:16">
      <c r="C272" s="198"/>
      <c r="D272" s="199"/>
      <c r="E272" s="200"/>
      <c r="F272" s="198"/>
      <c r="H272" s="201"/>
      <c r="I272" s="184" t="str">
        <f t="shared" si="25"/>
        <v/>
      </c>
      <c r="J272" s="202" t="str">
        <f>IF($H272="USD",IF(OR($I272="",$I272="-"),"",VLOOKUP($G272,為替!$A:$AX,$I272,FALSE))+$J$3,IF(OR($I272="",$I272="-"),"",VLOOKUP($G272,為替!$A:$AX,$I272,FALSE)))</f>
        <v/>
      </c>
      <c r="K272" s="203" t="str">
        <f t="shared" si="26"/>
        <v/>
      </c>
      <c r="L272" s="187" t="str">
        <f t="shared" si="27"/>
        <v/>
      </c>
      <c r="M272" s="202" t="str">
        <f>IF($H272="USD",IF(OR($L272="",$L272="-"),"",VLOOKUP($G272,為替!$A:$AX,$L272,FALSE))+$K$3,IF(OR($L272="",$L272="-"),"",VLOOKUP($G272,為替!$A:$AX,$L272,FALSE)))</f>
        <v/>
      </c>
      <c r="N272" s="203" t="str">
        <f t="shared" si="28"/>
        <v/>
      </c>
      <c r="O272" s="204" t="str">
        <f t="shared" si="24"/>
        <v/>
      </c>
      <c r="P272" s="205" t="str">
        <f t="shared" si="29"/>
        <v/>
      </c>
    </row>
    <row r="273" spans="3:16">
      <c r="C273" s="198"/>
      <c r="D273" s="199"/>
      <c r="E273" s="200"/>
      <c r="F273" s="198"/>
      <c r="H273" s="201"/>
      <c r="I273" s="184" t="str">
        <f t="shared" si="25"/>
        <v/>
      </c>
      <c r="J273" s="202" t="str">
        <f>IF($H273="USD",IF(OR($I273="",$I273="-"),"",VLOOKUP($G273,為替!$A:$AX,$I273,FALSE))+$J$3,IF(OR($I273="",$I273="-"),"",VLOOKUP($G273,為替!$A:$AX,$I273,FALSE)))</f>
        <v/>
      </c>
      <c r="K273" s="203" t="str">
        <f t="shared" si="26"/>
        <v/>
      </c>
      <c r="L273" s="187" t="str">
        <f t="shared" si="27"/>
        <v/>
      </c>
      <c r="M273" s="202" t="str">
        <f>IF($H273="USD",IF(OR($L273="",$L273="-"),"",VLOOKUP($G273,為替!$A:$AX,$L273,FALSE))+$K$3,IF(OR($L273="",$L273="-"),"",VLOOKUP($G273,為替!$A:$AX,$L273,FALSE)))</f>
        <v/>
      </c>
      <c r="N273" s="203" t="str">
        <f t="shared" si="28"/>
        <v/>
      </c>
      <c r="O273" s="204" t="str">
        <f t="shared" si="24"/>
        <v/>
      </c>
      <c r="P273" s="205" t="str">
        <f t="shared" si="29"/>
        <v/>
      </c>
    </row>
    <row r="274" spans="3:16">
      <c r="C274" s="198"/>
      <c r="D274" s="199"/>
      <c r="E274" s="200"/>
      <c r="F274" s="198"/>
      <c r="H274" s="201"/>
      <c r="I274" s="184" t="str">
        <f t="shared" si="25"/>
        <v/>
      </c>
      <c r="J274" s="202" t="str">
        <f>IF($H274="USD",IF(OR($I274="",$I274="-"),"",VLOOKUP($G274,為替!$A:$AX,$I274,FALSE))+$J$3,IF(OR($I274="",$I274="-"),"",VLOOKUP($G274,為替!$A:$AX,$I274,FALSE)))</f>
        <v/>
      </c>
      <c r="K274" s="203" t="str">
        <f t="shared" si="26"/>
        <v/>
      </c>
      <c r="L274" s="187" t="str">
        <f t="shared" si="27"/>
        <v/>
      </c>
      <c r="M274" s="202" t="str">
        <f>IF($H274="USD",IF(OR($L274="",$L274="-"),"",VLOOKUP($G274,為替!$A:$AX,$L274,FALSE))+$K$3,IF(OR($L274="",$L274="-"),"",VLOOKUP($G274,為替!$A:$AX,$L274,FALSE)))</f>
        <v/>
      </c>
      <c r="N274" s="203" t="str">
        <f t="shared" si="28"/>
        <v/>
      </c>
      <c r="O274" s="204" t="str">
        <f t="shared" si="24"/>
        <v/>
      </c>
      <c r="P274" s="205" t="str">
        <f t="shared" si="29"/>
        <v/>
      </c>
    </row>
    <row r="275" spans="3:16">
      <c r="C275" s="198"/>
      <c r="D275" s="199"/>
      <c r="E275" s="200"/>
      <c r="F275" s="198"/>
      <c r="H275" s="201"/>
      <c r="I275" s="184" t="str">
        <f t="shared" si="25"/>
        <v/>
      </c>
      <c r="J275" s="202" t="str">
        <f>IF($H275="USD",IF(OR($I275="",$I275="-"),"",VLOOKUP($G275,為替!$A:$AX,$I275,FALSE))+$J$3,IF(OR($I275="",$I275="-"),"",VLOOKUP($G275,為替!$A:$AX,$I275,FALSE)))</f>
        <v/>
      </c>
      <c r="K275" s="203" t="str">
        <f t="shared" si="26"/>
        <v/>
      </c>
      <c r="L275" s="187" t="str">
        <f t="shared" si="27"/>
        <v/>
      </c>
      <c r="M275" s="202" t="str">
        <f>IF($H275="USD",IF(OR($L275="",$L275="-"),"",VLOOKUP($G275,為替!$A:$AX,$L275,FALSE))+$K$3,IF(OR($L275="",$L275="-"),"",VLOOKUP($G275,為替!$A:$AX,$L275,FALSE)))</f>
        <v/>
      </c>
      <c r="N275" s="203" t="str">
        <f t="shared" si="28"/>
        <v/>
      </c>
      <c r="O275" s="204" t="str">
        <f t="shared" si="24"/>
        <v/>
      </c>
      <c r="P275" s="205" t="str">
        <f t="shared" si="29"/>
        <v/>
      </c>
    </row>
    <row r="276" spans="3:16">
      <c r="C276" s="198"/>
      <c r="D276" s="199"/>
      <c r="E276" s="200"/>
      <c r="F276" s="198"/>
      <c r="H276" s="201"/>
      <c r="I276" s="184" t="str">
        <f t="shared" si="25"/>
        <v/>
      </c>
      <c r="J276" s="202" t="str">
        <f>IF($H276="USD",IF(OR($I276="",$I276="-"),"",VLOOKUP($G276,為替!$A:$AX,$I276,FALSE))+$J$3,IF(OR($I276="",$I276="-"),"",VLOOKUP($G276,為替!$A:$AX,$I276,FALSE)))</f>
        <v/>
      </c>
      <c r="K276" s="203" t="str">
        <f t="shared" si="26"/>
        <v/>
      </c>
      <c r="L276" s="187" t="str">
        <f t="shared" si="27"/>
        <v/>
      </c>
      <c r="M276" s="202" t="str">
        <f>IF($H276="USD",IF(OR($L276="",$L276="-"),"",VLOOKUP($G276,為替!$A:$AX,$L276,FALSE))+$K$3,IF(OR($L276="",$L276="-"),"",VLOOKUP($G276,為替!$A:$AX,$L276,FALSE)))</f>
        <v/>
      </c>
      <c r="N276" s="203" t="str">
        <f t="shared" si="28"/>
        <v/>
      </c>
      <c r="O276" s="204" t="str">
        <f t="shared" si="24"/>
        <v/>
      </c>
      <c r="P276" s="205" t="str">
        <f t="shared" si="29"/>
        <v/>
      </c>
    </row>
    <row r="277" spans="3:16">
      <c r="C277" s="198"/>
      <c r="D277" s="199"/>
      <c r="E277" s="200"/>
      <c r="F277" s="198"/>
      <c r="H277" s="201"/>
      <c r="I277" s="184" t="str">
        <f t="shared" si="25"/>
        <v/>
      </c>
      <c r="J277" s="202" t="str">
        <f>IF($H277="USD",IF(OR($I277="",$I277="-"),"",VLOOKUP($G277,為替!$A:$AX,$I277,FALSE))+$J$3,IF(OR($I277="",$I277="-"),"",VLOOKUP($G277,為替!$A:$AX,$I277,FALSE)))</f>
        <v/>
      </c>
      <c r="K277" s="203" t="str">
        <f t="shared" si="26"/>
        <v/>
      </c>
      <c r="L277" s="187" t="str">
        <f t="shared" si="27"/>
        <v/>
      </c>
      <c r="M277" s="202" t="str">
        <f>IF($H277="USD",IF(OR($L277="",$L277="-"),"",VLOOKUP($G277,為替!$A:$AX,$L277,FALSE))+$K$3,IF(OR($L277="",$L277="-"),"",VLOOKUP($G277,為替!$A:$AX,$L277,FALSE)))</f>
        <v/>
      </c>
      <c r="N277" s="203" t="str">
        <f t="shared" si="28"/>
        <v/>
      </c>
      <c r="O277" s="204" t="str">
        <f t="shared" si="24"/>
        <v/>
      </c>
      <c r="P277" s="205" t="str">
        <f t="shared" si="29"/>
        <v/>
      </c>
    </row>
    <row r="278" spans="3:16">
      <c r="C278" s="198"/>
      <c r="D278" s="199"/>
      <c r="E278" s="200"/>
      <c r="F278" s="198"/>
      <c r="H278" s="201"/>
      <c r="I278" s="184" t="str">
        <f t="shared" si="25"/>
        <v/>
      </c>
      <c r="J278" s="202" t="str">
        <f>IF($H278="USD",IF(OR($I278="",$I278="-"),"",VLOOKUP($G278,為替!$A:$AX,$I278,FALSE))+$J$3,IF(OR($I278="",$I278="-"),"",VLOOKUP($G278,為替!$A:$AX,$I278,FALSE)))</f>
        <v/>
      </c>
      <c r="K278" s="203" t="str">
        <f t="shared" si="26"/>
        <v/>
      </c>
      <c r="L278" s="187" t="str">
        <f t="shared" si="27"/>
        <v/>
      </c>
      <c r="M278" s="202" t="str">
        <f>IF($H278="USD",IF(OR($L278="",$L278="-"),"",VLOOKUP($G278,為替!$A:$AX,$L278,FALSE))+$K$3,IF(OR($L278="",$L278="-"),"",VLOOKUP($G278,為替!$A:$AX,$L278,FALSE)))</f>
        <v/>
      </c>
      <c r="N278" s="203" t="str">
        <f t="shared" si="28"/>
        <v/>
      </c>
      <c r="O278" s="204" t="str">
        <f t="shared" si="24"/>
        <v/>
      </c>
      <c r="P278" s="205" t="str">
        <f t="shared" si="29"/>
        <v/>
      </c>
    </row>
    <row r="279" spans="3:16">
      <c r="C279" s="198"/>
      <c r="D279" s="199"/>
      <c r="E279" s="200"/>
      <c r="F279" s="198"/>
      <c r="H279" s="201"/>
      <c r="I279" s="184" t="str">
        <f t="shared" si="25"/>
        <v/>
      </c>
      <c r="J279" s="202" t="str">
        <f>IF($H279="USD",IF(OR($I279="",$I279="-"),"",VLOOKUP($G279,為替!$A:$AX,$I279,FALSE))+$J$3,IF(OR($I279="",$I279="-"),"",VLOOKUP($G279,為替!$A:$AX,$I279,FALSE)))</f>
        <v/>
      </c>
      <c r="K279" s="203" t="str">
        <f t="shared" si="26"/>
        <v/>
      </c>
      <c r="L279" s="187" t="str">
        <f t="shared" si="27"/>
        <v/>
      </c>
      <c r="M279" s="202" t="str">
        <f>IF($H279="USD",IF(OR($L279="",$L279="-"),"",VLOOKUP($G279,為替!$A:$AX,$L279,FALSE))+$K$3,IF(OR($L279="",$L279="-"),"",VLOOKUP($G279,為替!$A:$AX,$L279,FALSE)))</f>
        <v/>
      </c>
      <c r="N279" s="203" t="str">
        <f t="shared" si="28"/>
        <v/>
      </c>
      <c r="O279" s="204" t="str">
        <f t="shared" si="24"/>
        <v/>
      </c>
      <c r="P279" s="205" t="str">
        <f t="shared" si="29"/>
        <v/>
      </c>
    </row>
    <row r="280" spans="3:16">
      <c r="C280" s="198"/>
      <c r="D280" s="199"/>
      <c r="E280" s="200"/>
      <c r="F280" s="198"/>
      <c r="H280" s="201"/>
      <c r="I280" s="184" t="str">
        <f t="shared" si="25"/>
        <v/>
      </c>
      <c r="J280" s="202" t="str">
        <f>IF($H280="USD",IF(OR($I280="",$I280="-"),"",VLOOKUP($G280,為替!$A:$AX,$I280,FALSE))+$J$3,IF(OR($I280="",$I280="-"),"",VLOOKUP($G280,為替!$A:$AX,$I280,FALSE)))</f>
        <v/>
      </c>
      <c r="K280" s="203" t="str">
        <f t="shared" si="26"/>
        <v/>
      </c>
      <c r="L280" s="187" t="str">
        <f t="shared" si="27"/>
        <v/>
      </c>
      <c r="M280" s="202" t="str">
        <f>IF($H280="USD",IF(OR($L280="",$L280="-"),"",VLOOKUP($G280,為替!$A:$AX,$L280,FALSE))+$K$3,IF(OR($L280="",$L280="-"),"",VLOOKUP($G280,為替!$A:$AX,$L280,FALSE)))</f>
        <v/>
      </c>
      <c r="N280" s="203" t="str">
        <f t="shared" si="28"/>
        <v/>
      </c>
      <c r="O280" s="204" t="str">
        <f t="shared" si="24"/>
        <v/>
      </c>
      <c r="P280" s="205" t="str">
        <f t="shared" si="29"/>
        <v/>
      </c>
    </row>
    <row r="281" spans="3:16">
      <c r="C281" s="198"/>
      <c r="D281" s="199"/>
      <c r="E281" s="200"/>
      <c r="F281" s="198"/>
      <c r="H281" s="201"/>
      <c r="I281" s="184" t="str">
        <f t="shared" si="25"/>
        <v/>
      </c>
      <c r="J281" s="202" t="str">
        <f>IF($H281="USD",IF(OR($I281="",$I281="-"),"",VLOOKUP($G281,為替!$A:$AX,$I281,FALSE))+$J$3,IF(OR($I281="",$I281="-"),"",VLOOKUP($G281,為替!$A:$AX,$I281,FALSE)))</f>
        <v/>
      </c>
      <c r="K281" s="203" t="str">
        <f t="shared" si="26"/>
        <v/>
      </c>
      <c r="L281" s="187" t="str">
        <f t="shared" si="27"/>
        <v/>
      </c>
      <c r="M281" s="202" t="str">
        <f>IF($H281="USD",IF(OR($L281="",$L281="-"),"",VLOOKUP($G281,為替!$A:$AX,$L281,FALSE))+$K$3,IF(OR($L281="",$L281="-"),"",VLOOKUP($G281,為替!$A:$AX,$L281,FALSE)))</f>
        <v/>
      </c>
      <c r="N281" s="203" t="str">
        <f t="shared" si="28"/>
        <v/>
      </c>
      <c r="O281" s="204" t="str">
        <f t="shared" si="24"/>
        <v/>
      </c>
      <c r="P281" s="205" t="str">
        <f t="shared" si="29"/>
        <v/>
      </c>
    </row>
    <row r="282" spans="3:16">
      <c r="C282" s="198"/>
      <c r="D282" s="199"/>
      <c r="E282" s="200"/>
      <c r="F282" s="198"/>
      <c r="H282" s="201"/>
      <c r="I282" s="184" t="str">
        <f t="shared" si="25"/>
        <v/>
      </c>
      <c r="J282" s="202" t="str">
        <f>IF($H282="USD",IF(OR($I282="",$I282="-"),"",VLOOKUP($G282,為替!$A:$AX,$I282,FALSE))+$J$3,IF(OR($I282="",$I282="-"),"",VLOOKUP($G282,為替!$A:$AX,$I282,FALSE)))</f>
        <v/>
      </c>
      <c r="K282" s="203" t="str">
        <f t="shared" si="26"/>
        <v/>
      </c>
      <c r="L282" s="187" t="str">
        <f t="shared" si="27"/>
        <v/>
      </c>
      <c r="M282" s="202" t="str">
        <f>IF($H282="USD",IF(OR($L282="",$L282="-"),"",VLOOKUP($G282,為替!$A:$AX,$L282,FALSE))+$K$3,IF(OR($L282="",$L282="-"),"",VLOOKUP($G282,為替!$A:$AX,$L282,FALSE)))</f>
        <v/>
      </c>
      <c r="N282" s="203" t="str">
        <f t="shared" si="28"/>
        <v/>
      </c>
      <c r="O282" s="204" t="str">
        <f t="shared" si="24"/>
        <v/>
      </c>
      <c r="P282" s="205" t="str">
        <f t="shared" si="29"/>
        <v/>
      </c>
    </row>
    <row r="283" spans="3:16">
      <c r="C283" s="198"/>
      <c r="D283" s="199"/>
      <c r="E283" s="200"/>
      <c r="F283" s="198"/>
      <c r="H283" s="201"/>
      <c r="I283" s="184" t="str">
        <f t="shared" si="25"/>
        <v/>
      </c>
      <c r="J283" s="202" t="str">
        <f>IF($H283="USD",IF(OR($I283="",$I283="-"),"",VLOOKUP($G283,為替!$A:$AX,$I283,FALSE))+$J$3,IF(OR($I283="",$I283="-"),"",VLOOKUP($G283,為替!$A:$AX,$I283,FALSE)))</f>
        <v/>
      </c>
      <c r="K283" s="203" t="str">
        <f t="shared" si="26"/>
        <v/>
      </c>
      <c r="L283" s="187" t="str">
        <f t="shared" si="27"/>
        <v/>
      </c>
      <c r="M283" s="202" t="str">
        <f>IF($H283="USD",IF(OR($L283="",$L283="-"),"",VLOOKUP($G283,為替!$A:$AX,$L283,FALSE))+$K$3,IF(OR($L283="",$L283="-"),"",VLOOKUP($G283,為替!$A:$AX,$L283,FALSE)))</f>
        <v/>
      </c>
      <c r="N283" s="203" t="str">
        <f t="shared" si="28"/>
        <v/>
      </c>
      <c r="O283" s="204" t="str">
        <f t="shared" si="24"/>
        <v/>
      </c>
      <c r="P283" s="205" t="str">
        <f t="shared" si="29"/>
        <v/>
      </c>
    </row>
    <row r="284" spans="3:16">
      <c r="C284" s="198"/>
      <c r="D284" s="199"/>
      <c r="E284" s="200"/>
      <c r="F284" s="198"/>
      <c r="H284" s="201"/>
      <c r="I284" s="184" t="str">
        <f t="shared" si="25"/>
        <v/>
      </c>
      <c r="J284" s="202" t="str">
        <f>IF($H284="USD",IF(OR($I284="",$I284="-"),"",VLOOKUP($G284,為替!$A:$AX,$I284,FALSE))+$J$3,IF(OR($I284="",$I284="-"),"",VLOOKUP($G284,為替!$A:$AX,$I284,FALSE)))</f>
        <v/>
      </c>
      <c r="K284" s="203" t="str">
        <f t="shared" si="26"/>
        <v/>
      </c>
      <c r="L284" s="187" t="str">
        <f t="shared" si="27"/>
        <v/>
      </c>
      <c r="M284" s="202" t="str">
        <f>IF($H284="USD",IF(OR($L284="",$L284="-"),"",VLOOKUP($G284,為替!$A:$AX,$L284,FALSE))+$K$3,IF(OR($L284="",$L284="-"),"",VLOOKUP($G284,為替!$A:$AX,$L284,FALSE)))</f>
        <v/>
      </c>
      <c r="N284" s="203" t="str">
        <f t="shared" si="28"/>
        <v/>
      </c>
      <c r="O284" s="204" t="str">
        <f t="shared" si="24"/>
        <v/>
      </c>
      <c r="P284" s="205" t="str">
        <f t="shared" si="29"/>
        <v/>
      </c>
    </row>
    <row r="285" spans="3:16">
      <c r="C285" s="198"/>
      <c r="D285" s="199"/>
      <c r="E285" s="200"/>
      <c r="F285" s="198"/>
      <c r="H285" s="201"/>
      <c r="I285" s="184" t="str">
        <f t="shared" si="25"/>
        <v/>
      </c>
      <c r="J285" s="202" t="str">
        <f>IF($H285="USD",IF(OR($I285="",$I285="-"),"",VLOOKUP($G285,為替!$A:$AX,$I285,FALSE))+$J$3,IF(OR($I285="",$I285="-"),"",VLOOKUP($G285,為替!$A:$AX,$I285,FALSE)))</f>
        <v/>
      </c>
      <c r="K285" s="203" t="str">
        <f t="shared" si="26"/>
        <v/>
      </c>
      <c r="L285" s="187" t="str">
        <f t="shared" si="27"/>
        <v/>
      </c>
      <c r="M285" s="202" t="str">
        <f>IF($H285="USD",IF(OR($L285="",$L285="-"),"",VLOOKUP($G285,為替!$A:$AX,$L285,FALSE))+$K$3,IF(OR($L285="",$L285="-"),"",VLOOKUP($G285,為替!$A:$AX,$L285,FALSE)))</f>
        <v/>
      </c>
      <c r="N285" s="203" t="str">
        <f t="shared" si="28"/>
        <v/>
      </c>
      <c r="O285" s="204" t="str">
        <f t="shared" si="24"/>
        <v/>
      </c>
      <c r="P285" s="205" t="str">
        <f t="shared" si="29"/>
        <v/>
      </c>
    </row>
    <row r="286" spans="3:16">
      <c r="C286" s="198"/>
      <c r="D286" s="199"/>
      <c r="E286" s="200"/>
      <c r="F286" s="198"/>
      <c r="H286" s="201"/>
      <c r="I286" s="184" t="str">
        <f t="shared" si="25"/>
        <v/>
      </c>
      <c r="J286" s="202" t="str">
        <f>IF($H286="USD",IF(OR($I286="",$I286="-"),"",VLOOKUP($G286,為替!$A:$AX,$I286,FALSE))+$J$3,IF(OR($I286="",$I286="-"),"",VLOOKUP($G286,為替!$A:$AX,$I286,FALSE)))</f>
        <v/>
      </c>
      <c r="K286" s="203" t="str">
        <f t="shared" si="26"/>
        <v/>
      </c>
      <c r="L286" s="187" t="str">
        <f t="shared" si="27"/>
        <v/>
      </c>
      <c r="M286" s="202" t="str">
        <f>IF($H286="USD",IF(OR($L286="",$L286="-"),"",VLOOKUP($G286,為替!$A:$AX,$L286,FALSE))+$K$3,IF(OR($L286="",$L286="-"),"",VLOOKUP($G286,為替!$A:$AX,$L286,FALSE)))</f>
        <v/>
      </c>
      <c r="N286" s="203" t="str">
        <f t="shared" si="28"/>
        <v/>
      </c>
      <c r="O286" s="204" t="str">
        <f t="shared" si="24"/>
        <v/>
      </c>
      <c r="P286" s="205" t="str">
        <f t="shared" si="29"/>
        <v/>
      </c>
    </row>
    <row r="287" spans="3:16">
      <c r="C287" s="198"/>
      <c r="D287" s="199"/>
      <c r="E287" s="200"/>
      <c r="F287" s="198"/>
      <c r="H287" s="201"/>
      <c r="I287" s="184" t="str">
        <f t="shared" si="25"/>
        <v/>
      </c>
      <c r="J287" s="202" t="str">
        <f>IF($H287="USD",IF(OR($I287="",$I287="-"),"",VLOOKUP($G287,為替!$A:$AX,$I287,FALSE))+$J$3,IF(OR($I287="",$I287="-"),"",VLOOKUP($G287,為替!$A:$AX,$I287,FALSE)))</f>
        <v/>
      </c>
      <c r="K287" s="203" t="str">
        <f t="shared" si="26"/>
        <v/>
      </c>
      <c r="L287" s="187" t="str">
        <f t="shared" si="27"/>
        <v/>
      </c>
      <c r="M287" s="202" t="str">
        <f>IF($H287="USD",IF(OR($L287="",$L287="-"),"",VLOOKUP($G287,為替!$A:$AX,$L287,FALSE))+$K$3,IF(OR($L287="",$L287="-"),"",VLOOKUP($G287,為替!$A:$AX,$L287,FALSE)))</f>
        <v/>
      </c>
      <c r="N287" s="203" t="str">
        <f t="shared" si="28"/>
        <v/>
      </c>
      <c r="O287" s="204" t="str">
        <f t="shared" si="24"/>
        <v/>
      </c>
      <c r="P287" s="205" t="str">
        <f t="shared" si="29"/>
        <v/>
      </c>
    </row>
    <row r="288" spans="3:16">
      <c r="C288" s="198"/>
      <c r="D288" s="199"/>
      <c r="E288" s="200"/>
      <c r="F288" s="198"/>
      <c r="H288" s="201"/>
      <c r="I288" s="184" t="str">
        <f t="shared" si="25"/>
        <v/>
      </c>
      <c r="J288" s="202" t="str">
        <f>IF($H288="USD",IF(OR($I288="",$I288="-"),"",VLOOKUP($G288,為替!$A:$AX,$I288,FALSE))+$J$3,IF(OR($I288="",$I288="-"),"",VLOOKUP($G288,為替!$A:$AX,$I288,FALSE)))</f>
        <v/>
      </c>
      <c r="K288" s="203" t="str">
        <f t="shared" si="26"/>
        <v/>
      </c>
      <c r="L288" s="187" t="str">
        <f t="shared" si="27"/>
        <v/>
      </c>
      <c r="M288" s="202" t="str">
        <f>IF($H288="USD",IF(OR($L288="",$L288="-"),"",VLOOKUP($G288,為替!$A:$AX,$L288,FALSE))+$K$3,IF(OR($L288="",$L288="-"),"",VLOOKUP($G288,為替!$A:$AX,$L288,FALSE)))</f>
        <v/>
      </c>
      <c r="N288" s="203" t="str">
        <f t="shared" si="28"/>
        <v/>
      </c>
      <c r="O288" s="204" t="str">
        <f t="shared" si="24"/>
        <v/>
      </c>
      <c r="P288" s="205" t="str">
        <f t="shared" si="29"/>
        <v/>
      </c>
    </row>
    <row r="289" spans="3:16">
      <c r="C289" s="198"/>
      <c r="D289" s="199"/>
      <c r="E289" s="200"/>
      <c r="F289" s="198"/>
      <c r="H289" s="201"/>
      <c r="I289" s="184" t="str">
        <f t="shared" si="25"/>
        <v/>
      </c>
      <c r="J289" s="202" t="str">
        <f>IF($H289="USD",IF(OR($I289="",$I289="-"),"",VLOOKUP($G289,為替!$A:$AX,$I289,FALSE))+$J$3,IF(OR($I289="",$I289="-"),"",VLOOKUP($G289,為替!$A:$AX,$I289,FALSE)))</f>
        <v/>
      </c>
      <c r="K289" s="203" t="str">
        <f t="shared" si="26"/>
        <v/>
      </c>
      <c r="L289" s="187" t="str">
        <f t="shared" si="27"/>
        <v/>
      </c>
      <c r="M289" s="202" t="str">
        <f>IF($H289="USD",IF(OR($L289="",$L289="-"),"",VLOOKUP($G289,為替!$A:$AX,$L289,FALSE))+$K$3,IF(OR($L289="",$L289="-"),"",VLOOKUP($G289,為替!$A:$AX,$L289,FALSE)))</f>
        <v/>
      </c>
      <c r="N289" s="203" t="str">
        <f t="shared" si="28"/>
        <v/>
      </c>
      <c r="O289" s="204" t="str">
        <f t="shared" si="24"/>
        <v/>
      </c>
      <c r="P289" s="205" t="str">
        <f t="shared" si="29"/>
        <v/>
      </c>
    </row>
    <row r="290" spans="3:16">
      <c r="C290" s="198"/>
      <c r="D290" s="199"/>
      <c r="E290" s="200"/>
      <c r="F290" s="198"/>
      <c r="H290" s="201"/>
      <c r="I290" s="184" t="str">
        <f t="shared" si="25"/>
        <v/>
      </c>
      <c r="J290" s="202" t="str">
        <f>IF($H290="USD",IF(OR($I290="",$I290="-"),"",VLOOKUP($G290,為替!$A:$AX,$I290,FALSE))+$J$3,IF(OR($I290="",$I290="-"),"",VLOOKUP($G290,為替!$A:$AX,$I290,FALSE)))</f>
        <v/>
      </c>
      <c r="K290" s="203" t="str">
        <f t="shared" si="26"/>
        <v/>
      </c>
      <c r="L290" s="187" t="str">
        <f t="shared" si="27"/>
        <v/>
      </c>
      <c r="M290" s="202" t="str">
        <f>IF($H290="USD",IF(OR($L290="",$L290="-"),"",VLOOKUP($G290,為替!$A:$AX,$L290,FALSE))+$K$3,IF(OR($L290="",$L290="-"),"",VLOOKUP($G290,為替!$A:$AX,$L290,FALSE)))</f>
        <v/>
      </c>
      <c r="N290" s="203" t="str">
        <f t="shared" si="28"/>
        <v/>
      </c>
      <c r="O290" s="204" t="str">
        <f t="shared" si="24"/>
        <v/>
      </c>
      <c r="P290" s="205" t="str">
        <f t="shared" si="29"/>
        <v/>
      </c>
    </row>
    <row r="291" spans="3:16">
      <c r="C291" s="198"/>
      <c r="D291" s="199"/>
      <c r="E291" s="200"/>
      <c r="F291" s="198"/>
      <c r="H291" s="201"/>
      <c r="I291" s="184" t="str">
        <f t="shared" si="25"/>
        <v/>
      </c>
      <c r="J291" s="202" t="str">
        <f>IF($H291="USD",IF(OR($I291="",$I291="-"),"",VLOOKUP($G291,為替!$A:$AX,$I291,FALSE))+$J$3,IF(OR($I291="",$I291="-"),"",VLOOKUP($G291,為替!$A:$AX,$I291,FALSE)))</f>
        <v/>
      </c>
      <c r="K291" s="203" t="str">
        <f t="shared" si="26"/>
        <v/>
      </c>
      <c r="L291" s="187" t="str">
        <f t="shared" si="27"/>
        <v/>
      </c>
      <c r="M291" s="202" t="str">
        <f>IF($H291="USD",IF(OR($L291="",$L291="-"),"",VLOOKUP($G291,為替!$A:$AX,$L291,FALSE))+$K$3,IF(OR($L291="",$L291="-"),"",VLOOKUP($G291,為替!$A:$AX,$L291,FALSE)))</f>
        <v/>
      </c>
      <c r="N291" s="203" t="str">
        <f t="shared" si="28"/>
        <v/>
      </c>
      <c r="O291" s="204" t="str">
        <f t="shared" si="24"/>
        <v/>
      </c>
      <c r="P291" s="205" t="str">
        <f t="shared" si="29"/>
        <v/>
      </c>
    </row>
    <row r="292" spans="3:16">
      <c r="C292" s="198"/>
      <c r="D292" s="199"/>
      <c r="E292" s="200"/>
      <c r="F292" s="198"/>
      <c r="H292" s="201"/>
      <c r="I292" s="184" t="str">
        <f t="shared" si="25"/>
        <v/>
      </c>
      <c r="J292" s="202" t="str">
        <f>IF($H292="USD",IF(OR($I292="",$I292="-"),"",VLOOKUP($G292,為替!$A:$AX,$I292,FALSE))+$J$3,IF(OR($I292="",$I292="-"),"",VLOOKUP($G292,為替!$A:$AX,$I292,FALSE)))</f>
        <v/>
      </c>
      <c r="K292" s="203" t="str">
        <f t="shared" si="26"/>
        <v/>
      </c>
      <c r="L292" s="187" t="str">
        <f t="shared" si="27"/>
        <v/>
      </c>
      <c r="M292" s="202" t="str">
        <f>IF($H292="USD",IF(OR($L292="",$L292="-"),"",VLOOKUP($G292,為替!$A:$AX,$L292,FALSE))+$K$3,IF(OR($L292="",$L292="-"),"",VLOOKUP($G292,為替!$A:$AX,$L292,FALSE)))</f>
        <v/>
      </c>
      <c r="N292" s="203" t="str">
        <f t="shared" si="28"/>
        <v/>
      </c>
      <c r="O292" s="204" t="str">
        <f t="shared" si="24"/>
        <v/>
      </c>
      <c r="P292" s="205" t="str">
        <f t="shared" si="29"/>
        <v/>
      </c>
    </row>
    <row r="293" spans="3:16">
      <c r="C293" s="198"/>
      <c r="D293" s="199"/>
      <c r="E293" s="200"/>
      <c r="F293" s="198"/>
      <c r="H293" s="201"/>
      <c r="I293" s="184" t="str">
        <f t="shared" si="25"/>
        <v/>
      </c>
      <c r="J293" s="202" t="str">
        <f>IF($H293="USD",IF(OR($I293="",$I293="-"),"",VLOOKUP($G293,為替!$A:$AX,$I293,FALSE))+$J$3,IF(OR($I293="",$I293="-"),"",VLOOKUP($G293,為替!$A:$AX,$I293,FALSE)))</f>
        <v/>
      </c>
      <c r="K293" s="203" t="str">
        <f t="shared" si="26"/>
        <v/>
      </c>
      <c r="L293" s="187" t="str">
        <f t="shared" si="27"/>
        <v/>
      </c>
      <c r="M293" s="202" t="str">
        <f>IF($H293="USD",IF(OR($L293="",$L293="-"),"",VLOOKUP($G293,為替!$A:$AX,$L293,FALSE))+$K$3,IF(OR($L293="",$L293="-"),"",VLOOKUP($G293,為替!$A:$AX,$L293,FALSE)))</f>
        <v/>
      </c>
      <c r="N293" s="203" t="str">
        <f t="shared" si="28"/>
        <v/>
      </c>
      <c r="O293" s="204" t="str">
        <f t="shared" si="24"/>
        <v/>
      </c>
      <c r="P293" s="205" t="str">
        <f t="shared" si="29"/>
        <v/>
      </c>
    </row>
    <row r="294" spans="3:16">
      <c r="C294" s="198"/>
      <c r="D294" s="199"/>
      <c r="E294" s="200"/>
      <c r="F294" s="198"/>
      <c r="H294" s="201"/>
      <c r="I294" s="184" t="str">
        <f t="shared" si="25"/>
        <v/>
      </c>
      <c r="J294" s="202" t="str">
        <f>IF($H294="USD",IF(OR($I294="",$I294="-"),"",VLOOKUP($G294,為替!$A:$AX,$I294,FALSE))+$J$3,IF(OR($I294="",$I294="-"),"",VLOOKUP($G294,為替!$A:$AX,$I294,FALSE)))</f>
        <v/>
      </c>
      <c r="K294" s="203" t="str">
        <f t="shared" si="26"/>
        <v/>
      </c>
      <c r="L294" s="187" t="str">
        <f t="shared" si="27"/>
        <v/>
      </c>
      <c r="M294" s="202" t="str">
        <f>IF($H294="USD",IF(OR($L294="",$L294="-"),"",VLOOKUP($G294,為替!$A:$AX,$L294,FALSE))+$K$3,IF(OR($L294="",$L294="-"),"",VLOOKUP($G294,為替!$A:$AX,$L294,FALSE)))</f>
        <v/>
      </c>
      <c r="N294" s="203" t="str">
        <f t="shared" si="28"/>
        <v/>
      </c>
      <c r="O294" s="204" t="str">
        <f t="shared" si="24"/>
        <v/>
      </c>
      <c r="P294" s="205" t="str">
        <f t="shared" si="29"/>
        <v/>
      </c>
    </row>
    <row r="295" spans="3:16">
      <c r="C295" s="198"/>
      <c r="D295" s="199"/>
      <c r="E295" s="200"/>
      <c r="F295" s="198"/>
      <c r="H295" s="201"/>
      <c r="I295" s="184" t="str">
        <f t="shared" si="25"/>
        <v/>
      </c>
      <c r="J295" s="202" t="str">
        <f>IF($H295="USD",IF(OR($I295="",$I295="-"),"",VLOOKUP($G295,為替!$A:$AX,$I295,FALSE))+$J$3,IF(OR($I295="",$I295="-"),"",VLOOKUP($G295,為替!$A:$AX,$I295,FALSE)))</f>
        <v/>
      </c>
      <c r="K295" s="203" t="str">
        <f t="shared" si="26"/>
        <v/>
      </c>
      <c r="L295" s="187" t="str">
        <f t="shared" si="27"/>
        <v/>
      </c>
      <c r="M295" s="202" t="str">
        <f>IF($H295="USD",IF(OR($L295="",$L295="-"),"",VLOOKUP($G295,為替!$A:$AX,$L295,FALSE))+$K$3,IF(OR($L295="",$L295="-"),"",VLOOKUP($G295,為替!$A:$AX,$L295,FALSE)))</f>
        <v/>
      </c>
      <c r="N295" s="203" t="str">
        <f t="shared" si="28"/>
        <v/>
      </c>
      <c r="O295" s="204" t="str">
        <f t="shared" si="24"/>
        <v/>
      </c>
      <c r="P295" s="205" t="str">
        <f t="shared" si="29"/>
        <v/>
      </c>
    </row>
    <row r="296" spans="3:16">
      <c r="C296" s="198"/>
      <c r="D296" s="199"/>
      <c r="E296" s="200"/>
      <c r="F296" s="198"/>
      <c r="H296" s="201"/>
      <c r="I296" s="184" t="str">
        <f t="shared" si="25"/>
        <v/>
      </c>
      <c r="J296" s="202" t="str">
        <f>IF($H296="USD",IF(OR($I296="",$I296="-"),"",VLOOKUP($G296,為替!$A:$AX,$I296,FALSE))+$J$3,IF(OR($I296="",$I296="-"),"",VLOOKUP($G296,為替!$A:$AX,$I296,FALSE)))</f>
        <v/>
      </c>
      <c r="K296" s="203" t="str">
        <f t="shared" si="26"/>
        <v/>
      </c>
      <c r="L296" s="187" t="str">
        <f t="shared" si="27"/>
        <v/>
      </c>
      <c r="M296" s="202" t="str">
        <f>IF($H296="USD",IF(OR($L296="",$L296="-"),"",VLOOKUP($G296,為替!$A:$AX,$L296,FALSE))+$K$3,IF(OR($L296="",$L296="-"),"",VLOOKUP($G296,為替!$A:$AX,$L296,FALSE)))</f>
        <v/>
      </c>
      <c r="N296" s="203" t="str">
        <f t="shared" si="28"/>
        <v/>
      </c>
      <c r="O296" s="204" t="str">
        <f t="shared" si="24"/>
        <v/>
      </c>
      <c r="P296" s="205" t="str">
        <f t="shared" si="29"/>
        <v/>
      </c>
    </row>
    <row r="297" spans="3:16">
      <c r="C297" s="198"/>
      <c r="D297" s="199"/>
      <c r="E297" s="200"/>
      <c r="F297" s="198"/>
      <c r="H297" s="201"/>
      <c r="I297" s="184" t="str">
        <f t="shared" si="25"/>
        <v/>
      </c>
      <c r="J297" s="202" t="str">
        <f>IF($H297="USD",IF(OR($I297="",$I297="-"),"",VLOOKUP($G297,為替!$A:$AX,$I297,FALSE))+$J$3,IF(OR($I297="",$I297="-"),"",VLOOKUP($G297,為替!$A:$AX,$I297,FALSE)))</f>
        <v/>
      </c>
      <c r="K297" s="203" t="str">
        <f t="shared" si="26"/>
        <v/>
      </c>
      <c r="L297" s="187" t="str">
        <f t="shared" si="27"/>
        <v/>
      </c>
      <c r="M297" s="202" t="str">
        <f>IF($H297="USD",IF(OR($L297="",$L297="-"),"",VLOOKUP($G297,為替!$A:$AX,$L297,FALSE))+$K$3,IF(OR($L297="",$L297="-"),"",VLOOKUP($G297,為替!$A:$AX,$L297,FALSE)))</f>
        <v/>
      </c>
      <c r="N297" s="203" t="str">
        <f t="shared" si="28"/>
        <v/>
      </c>
      <c r="O297" s="204" t="str">
        <f t="shared" si="24"/>
        <v/>
      </c>
      <c r="P297" s="205" t="str">
        <f t="shared" si="29"/>
        <v/>
      </c>
    </row>
    <row r="298" spans="3:16">
      <c r="C298" s="198"/>
      <c r="D298" s="199"/>
      <c r="E298" s="200"/>
      <c r="F298" s="198"/>
      <c r="H298" s="201"/>
      <c r="I298" s="184" t="str">
        <f t="shared" si="25"/>
        <v/>
      </c>
      <c r="J298" s="202" t="str">
        <f>IF($H298="USD",IF(OR($I298="",$I298="-"),"",VLOOKUP($G298,為替!$A:$AX,$I298,FALSE))+$J$3,IF(OR($I298="",$I298="-"),"",VLOOKUP($G298,為替!$A:$AX,$I298,FALSE)))</f>
        <v/>
      </c>
      <c r="K298" s="203" t="str">
        <f t="shared" si="26"/>
        <v/>
      </c>
      <c r="L298" s="187" t="str">
        <f t="shared" si="27"/>
        <v/>
      </c>
      <c r="M298" s="202" t="str">
        <f>IF($H298="USD",IF(OR($L298="",$L298="-"),"",VLOOKUP($G298,為替!$A:$AX,$L298,FALSE))+$K$3,IF(OR($L298="",$L298="-"),"",VLOOKUP($G298,為替!$A:$AX,$L298,FALSE)))</f>
        <v/>
      </c>
      <c r="N298" s="203" t="str">
        <f t="shared" si="28"/>
        <v/>
      </c>
      <c r="O298" s="204" t="str">
        <f t="shared" si="24"/>
        <v/>
      </c>
      <c r="P298" s="205" t="str">
        <f t="shared" si="29"/>
        <v/>
      </c>
    </row>
    <row r="299" spans="3:16">
      <c r="C299" s="198"/>
      <c r="D299" s="199"/>
      <c r="E299" s="200"/>
      <c r="F299" s="198"/>
      <c r="H299" s="201"/>
      <c r="I299" s="184" t="str">
        <f t="shared" si="25"/>
        <v/>
      </c>
      <c r="J299" s="202" t="str">
        <f>IF($H299="USD",IF(OR($I299="",$I299="-"),"",VLOOKUP($G299,為替!$A:$AX,$I299,FALSE))+$J$3,IF(OR($I299="",$I299="-"),"",VLOOKUP($G299,為替!$A:$AX,$I299,FALSE)))</f>
        <v/>
      </c>
      <c r="K299" s="203" t="str">
        <f t="shared" si="26"/>
        <v/>
      </c>
      <c r="L299" s="187" t="str">
        <f t="shared" si="27"/>
        <v/>
      </c>
      <c r="M299" s="202" t="str">
        <f>IF($H299="USD",IF(OR($L299="",$L299="-"),"",VLOOKUP($G299,為替!$A:$AX,$L299,FALSE))+$K$3,IF(OR($L299="",$L299="-"),"",VLOOKUP($G299,為替!$A:$AX,$L299,FALSE)))</f>
        <v/>
      </c>
      <c r="N299" s="203" t="str">
        <f t="shared" si="28"/>
        <v/>
      </c>
      <c r="O299" s="204" t="str">
        <f t="shared" si="24"/>
        <v/>
      </c>
      <c r="P299" s="205" t="str">
        <f t="shared" si="29"/>
        <v/>
      </c>
    </row>
    <row r="300" spans="3:16">
      <c r="C300" s="198"/>
      <c r="D300" s="199"/>
      <c r="E300" s="200"/>
      <c r="F300" s="198"/>
      <c r="H300" s="201"/>
      <c r="I300" s="184" t="str">
        <f t="shared" si="25"/>
        <v/>
      </c>
      <c r="J300" s="202" t="str">
        <f>IF($H300="USD",IF(OR($I300="",$I300="-"),"",VLOOKUP($G300,為替!$A:$AX,$I300,FALSE))+$J$3,IF(OR($I300="",$I300="-"),"",VLOOKUP($G300,為替!$A:$AX,$I300,FALSE)))</f>
        <v/>
      </c>
      <c r="K300" s="203" t="str">
        <f t="shared" si="26"/>
        <v/>
      </c>
      <c r="L300" s="187" t="str">
        <f t="shared" si="27"/>
        <v/>
      </c>
      <c r="M300" s="202" t="str">
        <f>IF($H300="USD",IF(OR($L300="",$L300="-"),"",VLOOKUP($G300,為替!$A:$AX,$L300,FALSE))+$K$3,IF(OR($L300="",$L300="-"),"",VLOOKUP($G300,為替!$A:$AX,$L300,FALSE)))</f>
        <v/>
      </c>
      <c r="N300" s="203" t="str">
        <f t="shared" si="28"/>
        <v/>
      </c>
      <c r="O300" s="204" t="str">
        <f t="shared" si="24"/>
        <v/>
      </c>
      <c r="P300" s="205" t="str">
        <f t="shared" si="29"/>
        <v/>
      </c>
    </row>
    <row r="301" spans="3:16">
      <c r="C301" s="198"/>
      <c r="D301" s="199"/>
      <c r="E301" s="200"/>
      <c r="F301" s="198"/>
      <c r="H301" s="201"/>
      <c r="I301" s="184" t="str">
        <f t="shared" si="25"/>
        <v/>
      </c>
      <c r="J301" s="202" t="str">
        <f>IF($H301="USD",IF(OR($I301="",$I301="-"),"",VLOOKUP($G301,為替!$A:$AX,$I301,FALSE))+$J$3,IF(OR($I301="",$I301="-"),"",VLOOKUP($G301,為替!$A:$AX,$I301,FALSE)))</f>
        <v/>
      </c>
      <c r="K301" s="203" t="str">
        <f t="shared" si="26"/>
        <v/>
      </c>
      <c r="L301" s="187" t="str">
        <f t="shared" si="27"/>
        <v/>
      </c>
      <c r="M301" s="202" t="str">
        <f>IF($H301="USD",IF(OR($L301="",$L301="-"),"",VLOOKUP($G301,為替!$A:$AX,$L301,FALSE))+$K$3,IF(OR($L301="",$L301="-"),"",VLOOKUP($G301,為替!$A:$AX,$L301,FALSE)))</f>
        <v/>
      </c>
      <c r="N301" s="203" t="str">
        <f t="shared" si="28"/>
        <v/>
      </c>
      <c r="O301" s="204" t="str">
        <f t="shared" si="24"/>
        <v/>
      </c>
      <c r="P301" s="205" t="str">
        <f t="shared" si="29"/>
        <v/>
      </c>
    </row>
    <row r="302" spans="3:16">
      <c r="C302" s="198"/>
      <c r="D302" s="199"/>
      <c r="E302" s="200"/>
      <c r="F302" s="198"/>
      <c r="H302" s="201"/>
      <c r="I302" s="184" t="str">
        <f t="shared" si="25"/>
        <v/>
      </c>
      <c r="J302" s="202" t="str">
        <f>IF($H302="USD",IF(OR($I302="",$I302="-"),"",VLOOKUP($G302,為替!$A:$AX,$I302,FALSE))+$J$3,IF(OR($I302="",$I302="-"),"",VLOOKUP($G302,為替!$A:$AX,$I302,FALSE)))</f>
        <v/>
      </c>
      <c r="K302" s="203" t="str">
        <f t="shared" si="26"/>
        <v/>
      </c>
      <c r="L302" s="187" t="str">
        <f t="shared" si="27"/>
        <v/>
      </c>
      <c r="M302" s="202" t="str">
        <f>IF($H302="USD",IF(OR($L302="",$L302="-"),"",VLOOKUP($G302,為替!$A:$AX,$L302,FALSE))+$K$3,IF(OR($L302="",$L302="-"),"",VLOOKUP($G302,為替!$A:$AX,$L302,FALSE)))</f>
        <v/>
      </c>
      <c r="N302" s="203" t="str">
        <f t="shared" si="28"/>
        <v/>
      </c>
      <c r="O302" s="204" t="str">
        <f t="shared" si="24"/>
        <v/>
      </c>
      <c r="P302" s="205" t="str">
        <f t="shared" si="29"/>
        <v/>
      </c>
    </row>
    <row r="303" spans="3:16">
      <c r="C303" s="198"/>
      <c r="D303" s="199"/>
      <c r="E303" s="200"/>
      <c r="F303" s="198"/>
      <c r="H303" s="201"/>
      <c r="I303" s="184" t="str">
        <f t="shared" si="25"/>
        <v/>
      </c>
      <c r="J303" s="202" t="str">
        <f>IF($H303="USD",IF(OR($I303="",$I303="-"),"",VLOOKUP($G303,為替!$A:$AX,$I303,FALSE))+$J$3,IF(OR($I303="",$I303="-"),"",VLOOKUP($G303,為替!$A:$AX,$I303,FALSE)))</f>
        <v/>
      </c>
      <c r="K303" s="203" t="str">
        <f t="shared" si="26"/>
        <v/>
      </c>
      <c r="L303" s="187" t="str">
        <f t="shared" si="27"/>
        <v/>
      </c>
      <c r="M303" s="202" t="str">
        <f>IF($H303="USD",IF(OR($L303="",$L303="-"),"",VLOOKUP($G303,為替!$A:$AX,$L303,FALSE))+$K$3,IF(OR($L303="",$L303="-"),"",VLOOKUP($G303,為替!$A:$AX,$L303,FALSE)))</f>
        <v/>
      </c>
      <c r="N303" s="203" t="str">
        <f t="shared" si="28"/>
        <v/>
      </c>
      <c r="O303" s="204" t="str">
        <f t="shared" si="24"/>
        <v/>
      </c>
      <c r="P303" s="205" t="str">
        <f t="shared" si="29"/>
        <v/>
      </c>
    </row>
    <row r="304" spans="3:16">
      <c r="C304" s="198"/>
      <c r="D304" s="199"/>
      <c r="E304" s="200"/>
      <c r="F304" s="198"/>
      <c r="H304" s="201"/>
      <c r="I304" s="184" t="str">
        <f t="shared" si="25"/>
        <v/>
      </c>
      <c r="J304" s="202" t="str">
        <f>IF($H304="USD",IF(OR($I304="",$I304="-"),"",VLOOKUP($G304,為替!$A:$AX,$I304,FALSE))+$J$3,IF(OR($I304="",$I304="-"),"",VLOOKUP($G304,為替!$A:$AX,$I304,FALSE)))</f>
        <v/>
      </c>
      <c r="K304" s="203" t="str">
        <f t="shared" si="26"/>
        <v/>
      </c>
      <c r="L304" s="187" t="str">
        <f t="shared" si="27"/>
        <v/>
      </c>
      <c r="M304" s="202" t="str">
        <f>IF($H304="USD",IF(OR($L304="",$L304="-"),"",VLOOKUP($G304,為替!$A:$AX,$L304,FALSE))+$K$3,IF(OR($L304="",$L304="-"),"",VLOOKUP($G304,為替!$A:$AX,$L304,FALSE)))</f>
        <v/>
      </c>
      <c r="N304" s="203" t="str">
        <f t="shared" si="28"/>
        <v/>
      </c>
      <c r="O304" s="204" t="str">
        <f t="shared" si="24"/>
        <v/>
      </c>
      <c r="P304" s="205" t="str">
        <f t="shared" si="29"/>
        <v/>
      </c>
    </row>
    <row r="305" spans="3:16">
      <c r="C305" s="198"/>
      <c r="D305" s="199"/>
      <c r="E305" s="200"/>
      <c r="F305" s="198"/>
      <c r="H305" s="201"/>
      <c r="I305" s="184" t="str">
        <f t="shared" si="25"/>
        <v/>
      </c>
      <c r="J305" s="202" t="str">
        <f>IF($H305="USD",IF(OR($I305="",$I305="-"),"",VLOOKUP($G305,為替!$A:$AX,$I305,FALSE))+$J$3,IF(OR($I305="",$I305="-"),"",VLOOKUP($G305,為替!$A:$AX,$I305,FALSE)))</f>
        <v/>
      </c>
      <c r="K305" s="203" t="str">
        <f t="shared" si="26"/>
        <v/>
      </c>
      <c r="L305" s="187" t="str">
        <f t="shared" si="27"/>
        <v/>
      </c>
      <c r="M305" s="202" t="str">
        <f>IF($H305="USD",IF(OR($L305="",$L305="-"),"",VLOOKUP($G305,為替!$A:$AX,$L305,FALSE))+$K$3,IF(OR($L305="",$L305="-"),"",VLOOKUP($G305,為替!$A:$AX,$L305,FALSE)))</f>
        <v/>
      </c>
      <c r="N305" s="203" t="str">
        <f t="shared" si="28"/>
        <v/>
      </c>
      <c r="O305" s="204" t="str">
        <f t="shared" si="24"/>
        <v/>
      </c>
      <c r="P305" s="205" t="str">
        <f t="shared" si="29"/>
        <v/>
      </c>
    </row>
    <row r="306" spans="3:16">
      <c r="C306" s="198"/>
      <c r="D306" s="199"/>
      <c r="E306" s="200"/>
      <c r="F306" s="198"/>
      <c r="H306" s="201"/>
      <c r="I306" s="184" t="str">
        <f t="shared" si="25"/>
        <v/>
      </c>
      <c r="J306" s="202" t="str">
        <f>IF($H306="USD",IF(OR($I306="",$I306="-"),"",VLOOKUP($G306,為替!$A:$AX,$I306,FALSE))+$J$3,IF(OR($I306="",$I306="-"),"",VLOOKUP($G306,為替!$A:$AX,$I306,FALSE)))</f>
        <v/>
      </c>
      <c r="K306" s="203" t="str">
        <f t="shared" si="26"/>
        <v/>
      </c>
      <c r="L306" s="187" t="str">
        <f t="shared" si="27"/>
        <v/>
      </c>
      <c r="M306" s="202" t="str">
        <f>IF($H306="USD",IF(OR($L306="",$L306="-"),"",VLOOKUP($G306,為替!$A:$AX,$L306,FALSE))+$K$3,IF(OR($L306="",$L306="-"),"",VLOOKUP($G306,為替!$A:$AX,$L306,FALSE)))</f>
        <v/>
      </c>
      <c r="N306" s="203" t="str">
        <f t="shared" si="28"/>
        <v/>
      </c>
      <c r="O306" s="204" t="str">
        <f t="shared" si="24"/>
        <v/>
      </c>
      <c r="P306" s="205" t="str">
        <f t="shared" si="29"/>
        <v/>
      </c>
    </row>
    <row r="307" spans="3:16">
      <c r="C307" s="198"/>
      <c r="D307" s="199"/>
      <c r="E307" s="200"/>
      <c r="F307" s="198"/>
      <c r="H307" s="201"/>
      <c r="I307" s="184" t="str">
        <f t="shared" si="25"/>
        <v/>
      </c>
      <c r="J307" s="202" t="str">
        <f>IF($H307="USD",IF(OR($I307="",$I307="-"),"",VLOOKUP($G307,為替!$A:$AX,$I307,FALSE))+$J$3,IF(OR($I307="",$I307="-"),"",VLOOKUP($G307,為替!$A:$AX,$I307,FALSE)))</f>
        <v/>
      </c>
      <c r="K307" s="203" t="str">
        <f t="shared" si="26"/>
        <v/>
      </c>
      <c r="L307" s="187" t="str">
        <f t="shared" si="27"/>
        <v/>
      </c>
      <c r="M307" s="202" t="str">
        <f>IF($H307="USD",IF(OR($L307="",$L307="-"),"",VLOOKUP($G307,為替!$A:$AX,$L307,FALSE))+$K$3,IF(OR($L307="",$L307="-"),"",VLOOKUP($G307,為替!$A:$AX,$L307,FALSE)))</f>
        <v/>
      </c>
      <c r="N307" s="203" t="str">
        <f t="shared" si="28"/>
        <v/>
      </c>
      <c r="O307" s="204" t="str">
        <f t="shared" si="24"/>
        <v/>
      </c>
      <c r="P307" s="205" t="str">
        <f t="shared" si="29"/>
        <v/>
      </c>
    </row>
    <row r="308" spans="3:16">
      <c r="C308" s="198"/>
      <c r="D308" s="199"/>
      <c r="E308" s="200"/>
      <c r="F308" s="198"/>
      <c r="H308" s="201"/>
      <c r="I308" s="184" t="str">
        <f t="shared" si="25"/>
        <v/>
      </c>
      <c r="J308" s="202" t="str">
        <f>IF($H308="USD",IF(OR($I308="",$I308="-"),"",VLOOKUP($G308,為替!$A:$AX,$I308,FALSE))+$J$3,IF(OR($I308="",$I308="-"),"",VLOOKUP($G308,為替!$A:$AX,$I308,FALSE)))</f>
        <v/>
      </c>
      <c r="K308" s="203" t="str">
        <f t="shared" si="26"/>
        <v/>
      </c>
      <c r="L308" s="187" t="str">
        <f t="shared" si="27"/>
        <v/>
      </c>
      <c r="M308" s="202" t="str">
        <f>IF($H308="USD",IF(OR($L308="",$L308="-"),"",VLOOKUP($G308,為替!$A:$AX,$L308,FALSE))+$K$3,IF(OR($L308="",$L308="-"),"",VLOOKUP($G308,為替!$A:$AX,$L308,FALSE)))</f>
        <v/>
      </c>
      <c r="N308" s="203" t="str">
        <f t="shared" si="28"/>
        <v/>
      </c>
      <c r="O308" s="204" t="str">
        <f t="shared" si="24"/>
        <v/>
      </c>
      <c r="P308" s="205" t="str">
        <f t="shared" si="29"/>
        <v/>
      </c>
    </row>
    <row r="309" spans="3:16">
      <c r="C309" s="198"/>
      <c r="D309" s="199"/>
      <c r="E309" s="200"/>
      <c r="F309" s="198"/>
      <c r="H309" s="201"/>
      <c r="I309" s="184" t="str">
        <f t="shared" si="25"/>
        <v/>
      </c>
      <c r="J309" s="202" t="str">
        <f>IF($H309="USD",IF(OR($I309="",$I309="-"),"",VLOOKUP($G309,為替!$A:$AX,$I309,FALSE))+$J$3,IF(OR($I309="",$I309="-"),"",VLOOKUP($G309,為替!$A:$AX,$I309,FALSE)))</f>
        <v/>
      </c>
      <c r="K309" s="203" t="str">
        <f t="shared" si="26"/>
        <v/>
      </c>
      <c r="L309" s="187" t="str">
        <f t="shared" si="27"/>
        <v/>
      </c>
      <c r="M309" s="202" t="str">
        <f>IF($H309="USD",IF(OR($L309="",$L309="-"),"",VLOOKUP($G309,為替!$A:$AX,$L309,FALSE))+$K$3,IF(OR($L309="",$L309="-"),"",VLOOKUP($G309,為替!$A:$AX,$L309,FALSE)))</f>
        <v/>
      </c>
      <c r="N309" s="203" t="str">
        <f t="shared" si="28"/>
        <v/>
      </c>
      <c r="O309" s="204" t="str">
        <f t="shared" si="24"/>
        <v/>
      </c>
      <c r="P309" s="205" t="str">
        <f t="shared" si="29"/>
        <v/>
      </c>
    </row>
    <row r="310" spans="3:16">
      <c r="C310" s="198"/>
      <c r="D310" s="199"/>
      <c r="E310" s="200"/>
      <c r="F310" s="198"/>
      <c r="H310" s="201"/>
      <c r="I310" s="184" t="str">
        <f t="shared" si="25"/>
        <v/>
      </c>
      <c r="J310" s="202" t="str">
        <f>IF($H310="USD",IF(OR($I310="",$I310="-"),"",VLOOKUP($G310,為替!$A:$AX,$I310,FALSE))+$J$3,IF(OR($I310="",$I310="-"),"",VLOOKUP($G310,為替!$A:$AX,$I310,FALSE)))</f>
        <v/>
      </c>
      <c r="K310" s="203" t="str">
        <f t="shared" si="26"/>
        <v/>
      </c>
      <c r="L310" s="187" t="str">
        <f t="shared" si="27"/>
        <v/>
      </c>
      <c r="M310" s="202" t="str">
        <f>IF($H310="USD",IF(OR($L310="",$L310="-"),"",VLOOKUP($G310,為替!$A:$AX,$L310,FALSE))+$K$3,IF(OR($L310="",$L310="-"),"",VLOOKUP($G310,為替!$A:$AX,$L310,FALSE)))</f>
        <v/>
      </c>
      <c r="N310" s="203" t="str">
        <f t="shared" si="28"/>
        <v/>
      </c>
      <c r="O310" s="204" t="str">
        <f t="shared" si="24"/>
        <v/>
      </c>
      <c r="P310" s="205" t="str">
        <f t="shared" si="29"/>
        <v/>
      </c>
    </row>
    <row r="311" spans="3:16">
      <c r="C311" s="198"/>
      <c r="D311" s="199"/>
      <c r="E311" s="200"/>
      <c r="F311" s="198"/>
      <c r="H311" s="201"/>
      <c r="I311" s="184" t="str">
        <f t="shared" si="25"/>
        <v/>
      </c>
      <c r="J311" s="202" t="str">
        <f>IF($H311="USD",IF(OR($I311="",$I311="-"),"",VLOOKUP($G311,為替!$A:$AX,$I311,FALSE))+$J$3,IF(OR($I311="",$I311="-"),"",VLOOKUP($G311,為替!$A:$AX,$I311,FALSE)))</f>
        <v/>
      </c>
      <c r="K311" s="203" t="str">
        <f t="shared" si="26"/>
        <v/>
      </c>
      <c r="L311" s="187" t="str">
        <f t="shared" si="27"/>
        <v/>
      </c>
      <c r="M311" s="202" t="str">
        <f>IF($H311="USD",IF(OR($L311="",$L311="-"),"",VLOOKUP($G311,為替!$A:$AX,$L311,FALSE))+$K$3,IF(OR($L311="",$L311="-"),"",VLOOKUP($G311,為替!$A:$AX,$L311,FALSE)))</f>
        <v/>
      </c>
      <c r="N311" s="203" t="str">
        <f t="shared" si="28"/>
        <v/>
      </c>
      <c r="O311" s="204" t="str">
        <f t="shared" si="24"/>
        <v/>
      </c>
      <c r="P311" s="205" t="str">
        <f t="shared" si="29"/>
        <v/>
      </c>
    </row>
    <row r="312" spans="3:16">
      <c r="C312" s="198"/>
      <c r="D312" s="199"/>
      <c r="E312" s="200"/>
      <c r="F312" s="198"/>
      <c r="H312" s="201"/>
      <c r="I312" s="184" t="str">
        <f t="shared" si="25"/>
        <v/>
      </c>
      <c r="J312" s="202" t="str">
        <f>IF($H312="USD",IF(OR($I312="",$I312="-"),"",VLOOKUP($G312,為替!$A:$AX,$I312,FALSE))+$J$3,IF(OR($I312="",$I312="-"),"",VLOOKUP($G312,為替!$A:$AX,$I312,FALSE)))</f>
        <v/>
      </c>
      <c r="K312" s="203" t="str">
        <f t="shared" si="26"/>
        <v/>
      </c>
      <c r="L312" s="187" t="str">
        <f t="shared" si="27"/>
        <v/>
      </c>
      <c r="M312" s="202" t="str">
        <f>IF($H312="USD",IF(OR($L312="",$L312="-"),"",VLOOKUP($G312,為替!$A:$AX,$L312,FALSE))+$K$3,IF(OR($L312="",$L312="-"),"",VLOOKUP($G312,為替!$A:$AX,$L312,FALSE)))</f>
        <v/>
      </c>
      <c r="N312" s="203" t="str">
        <f t="shared" si="28"/>
        <v/>
      </c>
      <c r="O312" s="204" t="str">
        <f t="shared" si="24"/>
        <v/>
      </c>
      <c r="P312" s="205" t="str">
        <f t="shared" si="29"/>
        <v/>
      </c>
    </row>
    <row r="313" spans="3:16">
      <c r="C313" s="198"/>
      <c r="D313" s="199"/>
      <c r="E313" s="200"/>
      <c r="F313" s="198"/>
      <c r="H313" s="201"/>
      <c r="I313" s="184" t="str">
        <f t="shared" si="25"/>
        <v/>
      </c>
      <c r="J313" s="202" t="str">
        <f>IF($H313="USD",IF(OR($I313="",$I313="-"),"",VLOOKUP($G313,為替!$A:$AX,$I313,FALSE))+$J$3,IF(OR($I313="",$I313="-"),"",VLOOKUP($G313,為替!$A:$AX,$I313,FALSE)))</f>
        <v/>
      </c>
      <c r="K313" s="203" t="str">
        <f t="shared" si="26"/>
        <v/>
      </c>
      <c r="L313" s="187" t="str">
        <f t="shared" si="27"/>
        <v/>
      </c>
      <c r="M313" s="202" t="str">
        <f>IF($H313="USD",IF(OR($L313="",$L313="-"),"",VLOOKUP($G313,為替!$A:$AX,$L313,FALSE))+$K$3,IF(OR($L313="",$L313="-"),"",VLOOKUP($G313,為替!$A:$AX,$L313,FALSE)))</f>
        <v/>
      </c>
      <c r="N313" s="203" t="str">
        <f t="shared" si="28"/>
        <v/>
      </c>
      <c r="O313" s="204" t="str">
        <f t="shared" si="24"/>
        <v/>
      </c>
      <c r="P313" s="205" t="str">
        <f t="shared" si="29"/>
        <v/>
      </c>
    </row>
    <row r="314" spans="3:16">
      <c r="C314" s="198"/>
      <c r="D314" s="199"/>
      <c r="E314" s="200"/>
      <c r="F314" s="198"/>
      <c r="H314" s="201"/>
      <c r="I314" s="184" t="str">
        <f t="shared" si="25"/>
        <v/>
      </c>
      <c r="J314" s="202" t="str">
        <f>IF($H314="USD",IF(OR($I314="",$I314="-"),"",VLOOKUP($G314,為替!$A:$AX,$I314,FALSE))+$J$3,IF(OR($I314="",$I314="-"),"",VLOOKUP($G314,為替!$A:$AX,$I314,FALSE)))</f>
        <v/>
      </c>
      <c r="K314" s="203" t="str">
        <f t="shared" si="26"/>
        <v/>
      </c>
      <c r="L314" s="187" t="str">
        <f t="shared" si="27"/>
        <v/>
      </c>
      <c r="M314" s="202" t="str">
        <f>IF($H314="USD",IF(OR($L314="",$L314="-"),"",VLOOKUP($G314,為替!$A:$AX,$L314,FALSE))+$K$3,IF(OR($L314="",$L314="-"),"",VLOOKUP($G314,為替!$A:$AX,$L314,FALSE)))</f>
        <v/>
      </c>
      <c r="N314" s="203" t="str">
        <f t="shared" si="28"/>
        <v/>
      </c>
      <c r="O314" s="204" t="str">
        <f t="shared" si="24"/>
        <v/>
      </c>
      <c r="P314" s="205" t="str">
        <f t="shared" si="29"/>
        <v/>
      </c>
    </row>
    <row r="315" spans="3:16">
      <c r="C315" s="198"/>
      <c r="D315" s="199"/>
      <c r="E315" s="200"/>
      <c r="F315" s="198"/>
      <c r="H315" s="201"/>
      <c r="I315" s="184" t="str">
        <f t="shared" si="25"/>
        <v/>
      </c>
      <c r="J315" s="202" t="str">
        <f>IF($H315="USD",IF(OR($I315="",$I315="-"),"",VLOOKUP($G315,為替!$A:$AX,$I315,FALSE))+$J$3,IF(OR($I315="",$I315="-"),"",VLOOKUP($G315,為替!$A:$AX,$I315,FALSE)))</f>
        <v/>
      </c>
      <c r="K315" s="203" t="str">
        <f t="shared" si="26"/>
        <v/>
      </c>
      <c r="L315" s="187" t="str">
        <f t="shared" si="27"/>
        <v/>
      </c>
      <c r="M315" s="202" t="str">
        <f>IF($H315="USD",IF(OR($L315="",$L315="-"),"",VLOOKUP($G315,為替!$A:$AX,$L315,FALSE))+$K$3,IF(OR($L315="",$L315="-"),"",VLOOKUP($G315,為替!$A:$AX,$L315,FALSE)))</f>
        <v/>
      </c>
      <c r="N315" s="203" t="str">
        <f t="shared" si="28"/>
        <v/>
      </c>
      <c r="O315" s="204" t="str">
        <f t="shared" si="24"/>
        <v/>
      </c>
      <c r="P315" s="205" t="str">
        <f t="shared" si="29"/>
        <v/>
      </c>
    </row>
    <row r="316" spans="3:16">
      <c r="C316" s="198"/>
      <c r="D316" s="199"/>
      <c r="E316" s="200"/>
      <c r="F316" s="198"/>
      <c r="H316" s="201"/>
      <c r="I316" s="184" t="str">
        <f t="shared" si="25"/>
        <v/>
      </c>
      <c r="J316" s="202" t="str">
        <f>IF($H316="USD",IF(OR($I316="",$I316="-"),"",VLOOKUP($G316,為替!$A:$AX,$I316,FALSE))+$J$3,IF(OR($I316="",$I316="-"),"",VLOOKUP($G316,為替!$A:$AX,$I316,FALSE)))</f>
        <v/>
      </c>
      <c r="K316" s="203" t="str">
        <f t="shared" si="26"/>
        <v/>
      </c>
      <c r="L316" s="187" t="str">
        <f t="shared" si="27"/>
        <v/>
      </c>
      <c r="M316" s="202" t="str">
        <f>IF($H316="USD",IF(OR($L316="",$L316="-"),"",VLOOKUP($G316,為替!$A:$AX,$L316,FALSE))+$K$3,IF(OR($L316="",$L316="-"),"",VLOOKUP($G316,為替!$A:$AX,$L316,FALSE)))</f>
        <v/>
      </c>
      <c r="N316" s="203" t="str">
        <f t="shared" si="28"/>
        <v/>
      </c>
      <c r="O316" s="204" t="str">
        <f t="shared" si="24"/>
        <v/>
      </c>
      <c r="P316" s="205" t="str">
        <f t="shared" si="29"/>
        <v/>
      </c>
    </row>
    <row r="317" spans="3:16">
      <c r="C317" s="198"/>
      <c r="D317" s="199"/>
      <c r="E317" s="200"/>
      <c r="F317" s="198"/>
      <c r="H317" s="201"/>
      <c r="I317" s="184" t="str">
        <f t="shared" si="25"/>
        <v/>
      </c>
      <c r="J317" s="202" t="str">
        <f>IF($H317="USD",IF(OR($I317="",$I317="-"),"",VLOOKUP($G317,為替!$A:$AX,$I317,FALSE))+$J$3,IF(OR($I317="",$I317="-"),"",VLOOKUP($G317,為替!$A:$AX,$I317,FALSE)))</f>
        <v/>
      </c>
      <c r="K317" s="203" t="str">
        <f t="shared" si="26"/>
        <v/>
      </c>
      <c r="L317" s="187" t="str">
        <f t="shared" si="27"/>
        <v/>
      </c>
      <c r="M317" s="202" t="str">
        <f>IF($H317="USD",IF(OR($L317="",$L317="-"),"",VLOOKUP($G317,為替!$A:$AX,$L317,FALSE))+$K$3,IF(OR($L317="",$L317="-"),"",VLOOKUP($G317,為替!$A:$AX,$L317,FALSE)))</f>
        <v/>
      </c>
      <c r="N317" s="203" t="str">
        <f t="shared" si="28"/>
        <v/>
      </c>
      <c r="O317" s="204" t="str">
        <f t="shared" si="24"/>
        <v/>
      </c>
      <c r="P317" s="205" t="str">
        <f t="shared" si="29"/>
        <v/>
      </c>
    </row>
    <row r="318" spans="3:16">
      <c r="C318" s="198"/>
      <c r="D318" s="199"/>
      <c r="E318" s="200"/>
      <c r="F318" s="198"/>
      <c r="H318" s="201"/>
      <c r="I318" s="184" t="str">
        <f t="shared" si="25"/>
        <v/>
      </c>
      <c r="J318" s="202" t="str">
        <f>IF($H318="USD",IF(OR($I318="",$I318="-"),"",VLOOKUP($G318,為替!$A:$AX,$I318,FALSE))+$J$3,IF(OR($I318="",$I318="-"),"",VLOOKUP($G318,為替!$A:$AX,$I318,FALSE)))</f>
        <v/>
      </c>
      <c r="K318" s="203" t="str">
        <f t="shared" si="26"/>
        <v/>
      </c>
      <c r="L318" s="187" t="str">
        <f t="shared" si="27"/>
        <v/>
      </c>
      <c r="M318" s="202" t="str">
        <f>IF($H318="USD",IF(OR($L318="",$L318="-"),"",VLOOKUP($G318,為替!$A:$AX,$L318,FALSE))+$K$3,IF(OR($L318="",$L318="-"),"",VLOOKUP($G318,為替!$A:$AX,$L318,FALSE)))</f>
        <v/>
      </c>
      <c r="N318" s="203" t="str">
        <f t="shared" si="28"/>
        <v/>
      </c>
      <c r="O318" s="204" t="str">
        <f t="shared" si="24"/>
        <v/>
      </c>
      <c r="P318" s="205" t="str">
        <f t="shared" si="29"/>
        <v/>
      </c>
    </row>
    <row r="319" spans="3:16">
      <c r="C319" s="198"/>
      <c r="D319" s="199"/>
      <c r="E319" s="200"/>
      <c r="F319" s="198"/>
      <c r="H319" s="201"/>
      <c r="I319" s="184" t="str">
        <f t="shared" si="25"/>
        <v/>
      </c>
      <c r="J319" s="202" t="str">
        <f>IF($H319="USD",IF(OR($I319="",$I319="-"),"",VLOOKUP($G319,為替!$A:$AX,$I319,FALSE))+$J$3,IF(OR($I319="",$I319="-"),"",VLOOKUP($G319,為替!$A:$AX,$I319,FALSE)))</f>
        <v/>
      </c>
      <c r="K319" s="203" t="str">
        <f t="shared" si="26"/>
        <v/>
      </c>
      <c r="L319" s="187" t="str">
        <f t="shared" si="27"/>
        <v/>
      </c>
      <c r="M319" s="202" t="str">
        <f>IF($H319="USD",IF(OR($L319="",$L319="-"),"",VLOOKUP($G319,為替!$A:$AX,$L319,FALSE))+$K$3,IF(OR($L319="",$L319="-"),"",VLOOKUP($G319,為替!$A:$AX,$L319,FALSE)))</f>
        <v/>
      </c>
      <c r="N319" s="203" t="str">
        <f t="shared" si="28"/>
        <v/>
      </c>
      <c r="O319" s="204" t="str">
        <f t="shared" si="24"/>
        <v/>
      </c>
      <c r="P319" s="205" t="str">
        <f t="shared" si="29"/>
        <v/>
      </c>
    </row>
    <row r="320" spans="3:16">
      <c r="C320" s="198"/>
      <c r="D320" s="199"/>
      <c r="E320" s="200"/>
      <c r="F320" s="198"/>
      <c r="H320" s="201"/>
      <c r="I320" s="184" t="str">
        <f t="shared" si="25"/>
        <v/>
      </c>
      <c r="J320" s="202" t="str">
        <f>IF($H320="USD",IF(OR($I320="",$I320="-"),"",VLOOKUP($G320,為替!$A:$AX,$I320,FALSE))+$J$3,IF(OR($I320="",$I320="-"),"",VLOOKUP($G320,為替!$A:$AX,$I320,FALSE)))</f>
        <v/>
      </c>
      <c r="K320" s="203" t="str">
        <f t="shared" si="26"/>
        <v/>
      </c>
      <c r="L320" s="187" t="str">
        <f t="shared" si="27"/>
        <v/>
      </c>
      <c r="M320" s="202" t="str">
        <f>IF($H320="USD",IF(OR($L320="",$L320="-"),"",VLOOKUP($G320,為替!$A:$AX,$L320,FALSE))+$K$3,IF(OR($L320="",$L320="-"),"",VLOOKUP($G320,為替!$A:$AX,$L320,FALSE)))</f>
        <v/>
      </c>
      <c r="N320" s="203" t="str">
        <f t="shared" si="28"/>
        <v/>
      </c>
      <c r="O320" s="204" t="str">
        <f t="shared" si="24"/>
        <v/>
      </c>
      <c r="P320" s="205" t="str">
        <f t="shared" si="29"/>
        <v/>
      </c>
    </row>
    <row r="321" spans="3:16">
      <c r="C321" s="198"/>
      <c r="D321" s="199"/>
      <c r="E321" s="200"/>
      <c r="F321" s="198"/>
      <c r="H321" s="201"/>
      <c r="I321" s="184" t="str">
        <f t="shared" si="25"/>
        <v/>
      </c>
      <c r="J321" s="202" t="str">
        <f>IF($H321="USD",IF(OR($I321="",$I321="-"),"",VLOOKUP($G321,為替!$A:$AX,$I321,FALSE))+$J$3,IF(OR($I321="",$I321="-"),"",VLOOKUP($G321,為替!$A:$AX,$I321,FALSE)))</f>
        <v/>
      </c>
      <c r="K321" s="203" t="str">
        <f t="shared" si="26"/>
        <v/>
      </c>
      <c r="L321" s="187" t="str">
        <f t="shared" si="27"/>
        <v/>
      </c>
      <c r="M321" s="202" t="str">
        <f>IF($H321="USD",IF(OR($L321="",$L321="-"),"",VLOOKUP($G321,為替!$A:$AX,$L321,FALSE))+$K$3,IF(OR($L321="",$L321="-"),"",VLOOKUP($G321,為替!$A:$AX,$L321,FALSE)))</f>
        <v/>
      </c>
      <c r="N321" s="203" t="str">
        <f t="shared" si="28"/>
        <v/>
      </c>
      <c r="O321" s="204" t="str">
        <f t="shared" si="24"/>
        <v/>
      </c>
      <c r="P321" s="205" t="str">
        <f t="shared" si="29"/>
        <v/>
      </c>
    </row>
    <row r="322" spans="3:16">
      <c r="C322" s="198"/>
      <c r="D322" s="199"/>
      <c r="E322" s="200"/>
      <c r="F322" s="198"/>
      <c r="H322" s="201"/>
      <c r="I322" s="184" t="str">
        <f t="shared" si="25"/>
        <v/>
      </c>
      <c r="J322" s="202" t="str">
        <f>IF($H322="USD",IF(OR($I322="",$I322="-"),"",VLOOKUP($G322,為替!$A:$AX,$I322,FALSE))+$J$3,IF(OR($I322="",$I322="-"),"",VLOOKUP($G322,為替!$A:$AX,$I322,FALSE)))</f>
        <v/>
      </c>
      <c r="K322" s="203" t="str">
        <f t="shared" si="26"/>
        <v/>
      </c>
      <c r="L322" s="187" t="str">
        <f t="shared" si="27"/>
        <v/>
      </c>
      <c r="M322" s="202" t="str">
        <f>IF($H322="USD",IF(OR($L322="",$L322="-"),"",VLOOKUP($G322,為替!$A:$AX,$L322,FALSE))+$K$3,IF(OR($L322="",$L322="-"),"",VLOOKUP($G322,為替!$A:$AX,$L322,FALSE)))</f>
        <v/>
      </c>
      <c r="N322" s="203" t="str">
        <f t="shared" si="28"/>
        <v/>
      </c>
      <c r="O322" s="204" t="str">
        <f t="shared" si="24"/>
        <v/>
      </c>
      <c r="P322" s="205" t="str">
        <f t="shared" si="29"/>
        <v/>
      </c>
    </row>
    <row r="323" spans="3:16">
      <c r="C323" s="198"/>
      <c r="D323" s="199"/>
      <c r="E323" s="200"/>
      <c r="F323" s="198"/>
      <c r="H323" s="201"/>
      <c r="I323" s="184" t="str">
        <f t="shared" si="25"/>
        <v/>
      </c>
      <c r="J323" s="202" t="str">
        <f>IF($H323="USD",IF(OR($I323="",$I323="-"),"",VLOOKUP($G323,為替!$A:$AX,$I323,FALSE))+$J$3,IF(OR($I323="",$I323="-"),"",VLOOKUP($G323,為替!$A:$AX,$I323,FALSE)))</f>
        <v/>
      </c>
      <c r="K323" s="203" t="str">
        <f t="shared" si="26"/>
        <v/>
      </c>
      <c r="L323" s="187" t="str">
        <f t="shared" si="27"/>
        <v/>
      </c>
      <c r="M323" s="202" t="str">
        <f>IF($H323="USD",IF(OR($L323="",$L323="-"),"",VLOOKUP($G323,為替!$A:$AX,$L323,FALSE))+$K$3,IF(OR($L323="",$L323="-"),"",VLOOKUP($G323,為替!$A:$AX,$L323,FALSE)))</f>
        <v/>
      </c>
      <c r="N323" s="203" t="str">
        <f t="shared" si="28"/>
        <v/>
      </c>
      <c r="O323" s="204" t="str">
        <f t="shared" si="24"/>
        <v/>
      </c>
      <c r="P323" s="205" t="str">
        <f t="shared" si="29"/>
        <v/>
      </c>
    </row>
    <row r="324" spans="3:16">
      <c r="C324" s="198"/>
      <c r="D324" s="199"/>
      <c r="E324" s="200"/>
      <c r="F324" s="198"/>
      <c r="H324" s="201"/>
      <c r="I324" s="184" t="str">
        <f t="shared" si="25"/>
        <v/>
      </c>
      <c r="J324" s="202" t="str">
        <f>IF($H324="USD",IF(OR($I324="",$I324="-"),"",VLOOKUP($G324,為替!$A:$AX,$I324,FALSE))+$J$3,IF(OR($I324="",$I324="-"),"",VLOOKUP($G324,為替!$A:$AX,$I324,FALSE)))</f>
        <v/>
      </c>
      <c r="K324" s="203" t="str">
        <f t="shared" si="26"/>
        <v/>
      </c>
      <c r="L324" s="187" t="str">
        <f t="shared" si="27"/>
        <v/>
      </c>
      <c r="M324" s="202" t="str">
        <f>IF($H324="USD",IF(OR($L324="",$L324="-"),"",VLOOKUP($G324,為替!$A:$AX,$L324,FALSE))+$K$3,IF(OR($L324="",$L324="-"),"",VLOOKUP($G324,為替!$A:$AX,$L324,FALSE)))</f>
        <v/>
      </c>
      <c r="N324" s="203" t="str">
        <f t="shared" si="28"/>
        <v/>
      </c>
      <c r="O324" s="204" t="str">
        <f t="shared" si="24"/>
        <v/>
      </c>
      <c r="P324" s="205" t="str">
        <f t="shared" si="29"/>
        <v/>
      </c>
    </row>
    <row r="325" spans="3:16">
      <c r="C325" s="198"/>
      <c r="D325" s="199"/>
      <c r="E325" s="200"/>
      <c r="F325" s="198"/>
      <c r="H325" s="201"/>
      <c r="I325" s="184" t="str">
        <f t="shared" si="25"/>
        <v/>
      </c>
      <c r="J325" s="202" t="str">
        <f>IF($H325="USD",IF(OR($I325="",$I325="-"),"",VLOOKUP($G325,為替!$A:$AX,$I325,FALSE))+$J$3,IF(OR($I325="",$I325="-"),"",VLOOKUP($G325,為替!$A:$AX,$I325,FALSE)))</f>
        <v/>
      </c>
      <c r="K325" s="203" t="str">
        <f t="shared" si="26"/>
        <v/>
      </c>
      <c r="L325" s="187" t="str">
        <f t="shared" si="27"/>
        <v/>
      </c>
      <c r="M325" s="202" t="str">
        <f>IF($H325="USD",IF(OR($L325="",$L325="-"),"",VLOOKUP($G325,為替!$A:$AX,$L325,FALSE))+$K$3,IF(OR($L325="",$L325="-"),"",VLOOKUP($G325,為替!$A:$AX,$L325,FALSE)))</f>
        <v/>
      </c>
      <c r="N325" s="203" t="str">
        <f t="shared" si="28"/>
        <v/>
      </c>
      <c r="O325" s="204" t="str">
        <f t="shared" si="24"/>
        <v/>
      </c>
      <c r="P325" s="205" t="str">
        <f t="shared" si="29"/>
        <v/>
      </c>
    </row>
    <row r="326" spans="3:16">
      <c r="C326" s="198"/>
      <c r="D326" s="199"/>
      <c r="E326" s="200"/>
      <c r="F326" s="198"/>
      <c r="H326" s="201"/>
      <c r="I326" s="184" t="str">
        <f t="shared" si="25"/>
        <v/>
      </c>
      <c r="J326" s="202" t="str">
        <f>IF($H326="USD",IF(OR($I326="",$I326="-"),"",VLOOKUP($G326,為替!$A:$AX,$I326,FALSE))+$J$3,IF(OR($I326="",$I326="-"),"",VLOOKUP($G326,為替!$A:$AX,$I326,FALSE)))</f>
        <v/>
      </c>
      <c r="K326" s="203" t="str">
        <f t="shared" si="26"/>
        <v/>
      </c>
      <c r="L326" s="187" t="str">
        <f t="shared" si="27"/>
        <v/>
      </c>
      <c r="M326" s="202" t="str">
        <f>IF($H326="USD",IF(OR($L326="",$L326="-"),"",VLOOKUP($G326,為替!$A:$AX,$L326,FALSE))+$K$3,IF(OR($L326="",$L326="-"),"",VLOOKUP($G326,為替!$A:$AX,$L326,FALSE)))</f>
        <v/>
      </c>
      <c r="N326" s="203" t="str">
        <f t="shared" si="28"/>
        <v/>
      </c>
      <c r="O326" s="204" t="str">
        <f t="shared" ref="O326:O389" si="30">IF(OR(K326="",N326=""),"",K326-N326)</f>
        <v/>
      </c>
      <c r="P326" s="205" t="str">
        <f t="shared" si="29"/>
        <v/>
      </c>
    </row>
    <row r="327" spans="3:16">
      <c r="C327" s="198"/>
      <c r="D327" s="199"/>
      <c r="E327" s="200"/>
      <c r="F327" s="198"/>
      <c r="H327" s="201"/>
      <c r="I327" s="184" t="str">
        <f t="shared" ref="I327:I390" si="31">IF(H327="","",IF(H327="JPY","",IF($H327="USD",4, IF(H327="EUR",7,IF(H327="CNY",47,IF(H327="HKD",34))))))</f>
        <v/>
      </c>
      <c r="J327" s="202" t="str">
        <f>IF($H327="USD",IF(OR($I327="",$I327="-"),"",VLOOKUP($G327,為替!$A:$AX,$I327,FALSE))+$J$3,IF(OR($I327="",$I327="-"),"",VLOOKUP($G327,為替!$A:$AX,$I327,FALSE)))</f>
        <v/>
      </c>
      <c r="K327" s="203" t="str">
        <f t="shared" ref="K327:K390" si="32">IF($H327="JPY",$F327,IF($H327="","",$F327*$J327))</f>
        <v/>
      </c>
      <c r="L327" s="187" t="str">
        <f t="shared" ref="L327:L390" si="33">IF(H327="","",IF(H327="JPY","",IF($H327="USD",3, IF(H327="EUR",6,IF(H327="CNY",46,IF(H327="HKD",33))))))</f>
        <v/>
      </c>
      <c r="M327" s="202" t="str">
        <f>IF($H327="USD",IF(OR($L327="",$L327="-"),"",VLOOKUP($G327,為替!$A:$AX,$L327,FALSE))+$K$3,IF(OR($L327="",$L327="-"),"",VLOOKUP($G327,為替!$A:$AX,$L327,FALSE)))</f>
        <v/>
      </c>
      <c r="N327" s="203" t="str">
        <f t="shared" ref="N327:N390" si="34">IF($E327="JPY",($C327+$D327),IF($E327="","",($C327+$D327)*$M327))</f>
        <v/>
      </c>
      <c r="O327" s="204" t="str">
        <f t="shared" si="30"/>
        <v/>
      </c>
      <c r="P327" s="205" t="str">
        <f t="shared" ref="P327:P390" si="35">IF(OR(K327="",O327=""),"",O327/K327)</f>
        <v/>
      </c>
    </row>
    <row r="328" spans="3:16">
      <c r="C328" s="198"/>
      <c r="D328" s="199"/>
      <c r="E328" s="200"/>
      <c r="F328" s="198"/>
      <c r="H328" s="201"/>
      <c r="I328" s="184" t="str">
        <f t="shared" si="31"/>
        <v/>
      </c>
      <c r="J328" s="202" t="str">
        <f>IF($H328="USD",IF(OR($I328="",$I328="-"),"",VLOOKUP($G328,為替!$A:$AX,$I328,FALSE))+$J$3,IF(OR($I328="",$I328="-"),"",VLOOKUP($G328,為替!$A:$AX,$I328,FALSE)))</f>
        <v/>
      </c>
      <c r="K328" s="203" t="str">
        <f t="shared" si="32"/>
        <v/>
      </c>
      <c r="L328" s="187" t="str">
        <f t="shared" si="33"/>
        <v/>
      </c>
      <c r="M328" s="202" t="str">
        <f>IF($H328="USD",IF(OR($L328="",$L328="-"),"",VLOOKUP($G328,為替!$A:$AX,$L328,FALSE))+$K$3,IF(OR($L328="",$L328="-"),"",VLOOKUP($G328,為替!$A:$AX,$L328,FALSE)))</f>
        <v/>
      </c>
      <c r="N328" s="203" t="str">
        <f t="shared" si="34"/>
        <v/>
      </c>
      <c r="O328" s="204" t="str">
        <f t="shared" si="30"/>
        <v/>
      </c>
      <c r="P328" s="205" t="str">
        <f t="shared" si="35"/>
        <v/>
      </c>
    </row>
    <row r="329" spans="3:16">
      <c r="C329" s="198"/>
      <c r="D329" s="199"/>
      <c r="E329" s="200"/>
      <c r="F329" s="198"/>
      <c r="H329" s="201"/>
      <c r="I329" s="184" t="str">
        <f t="shared" si="31"/>
        <v/>
      </c>
      <c r="J329" s="202" t="str">
        <f>IF($H329="USD",IF(OR($I329="",$I329="-"),"",VLOOKUP($G329,為替!$A:$AX,$I329,FALSE))+$J$3,IF(OR($I329="",$I329="-"),"",VLOOKUP($G329,為替!$A:$AX,$I329,FALSE)))</f>
        <v/>
      </c>
      <c r="K329" s="203" t="str">
        <f t="shared" si="32"/>
        <v/>
      </c>
      <c r="L329" s="187" t="str">
        <f t="shared" si="33"/>
        <v/>
      </c>
      <c r="M329" s="202" t="str">
        <f>IF($H329="USD",IF(OR($L329="",$L329="-"),"",VLOOKUP($G329,為替!$A:$AX,$L329,FALSE))+$K$3,IF(OR($L329="",$L329="-"),"",VLOOKUP($G329,為替!$A:$AX,$L329,FALSE)))</f>
        <v/>
      </c>
      <c r="N329" s="203" t="str">
        <f t="shared" si="34"/>
        <v/>
      </c>
      <c r="O329" s="204" t="str">
        <f t="shared" si="30"/>
        <v/>
      </c>
      <c r="P329" s="205" t="str">
        <f t="shared" si="35"/>
        <v/>
      </c>
    </row>
    <row r="330" spans="3:16">
      <c r="C330" s="198"/>
      <c r="D330" s="199"/>
      <c r="E330" s="200"/>
      <c r="F330" s="198"/>
      <c r="H330" s="201"/>
      <c r="I330" s="184" t="str">
        <f t="shared" si="31"/>
        <v/>
      </c>
      <c r="J330" s="202" t="str">
        <f>IF($H330="USD",IF(OR($I330="",$I330="-"),"",VLOOKUP($G330,為替!$A:$AX,$I330,FALSE))+$J$3,IF(OR($I330="",$I330="-"),"",VLOOKUP($G330,為替!$A:$AX,$I330,FALSE)))</f>
        <v/>
      </c>
      <c r="K330" s="203" t="str">
        <f t="shared" si="32"/>
        <v/>
      </c>
      <c r="L330" s="187" t="str">
        <f t="shared" si="33"/>
        <v/>
      </c>
      <c r="M330" s="202" t="str">
        <f>IF($H330="USD",IF(OR($L330="",$L330="-"),"",VLOOKUP($G330,為替!$A:$AX,$L330,FALSE))+$K$3,IF(OR($L330="",$L330="-"),"",VLOOKUP($G330,為替!$A:$AX,$L330,FALSE)))</f>
        <v/>
      </c>
      <c r="N330" s="203" t="str">
        <f t="shared" si="34"/>
        <v/>
      </c>
      <c r="O330" s="204" t="str">
        <f t="shared" si="30"/>
        <v/>
      </c>
      <c r="P330" s="205" t="str">
        <f t="shared" si="35"/>
        <v/>
      </c>
    </row>
    <row r="331" spans="3:16">
      <c r="C331" s="198"/>
      <c r="D331" s="199"/>
      <c r="E331" s="200"/>
      <c r="F331" s="198"/>
      <c r="H331" s="201"/>
      <c r="I331" s="184" t="str">
        <f t="shared" si="31"/>
        <v/>
      </c>
      <c r="J331" s="202" t="str">
        <f>IF($H331="USD",IF(OR($I331="",$I331="-"),"",VLOOKUP($G331,為替!$A:$AX,$I331,FALSE))+$J$3,IF(OR($I331="",$I331="-"),"",VLOOKUP($G331,為替!$A:$AX,$I331,FALSE)))</f>
        <v/>
      </c>
      <c r="K331" s="203" t="str">
        <f t="shared" si="32"/>
        <v/>
      </c>
      <c r="L331" s="187" t="str">
        <f t="shared" si="33"/>
        <v/>
      </c>
      <c r="M331" s="202" t="str">
        <f>IF($H331="USD",IF(OR($L331="",$L331="-"),"",VLOOKUP($G331,為替!$A:$AX,$L331,FALSE))+$K$3,IF(OR($L331="",$L331="-"),"",VLOOKUP($G331,為替!$A:$AX,$L331,FALSE)))</f>
        <v/>
      </c>
      <c r="N331" s="203" t="str">
        <f t="shared" si="34"/>
        <v/>
      </c>
      <c r="O331" s="204" t="str">
        <f t="shared" si="30"/>
        <v/>
      </c>
      <c r="P331" s="205" t="str">
        <f t="shared" si="35"/>
        <v/>
      </c>
    </row>
    <row r="332" spans="3:16">
      <c r="C332" s="198"/>
      <c r="D332" s="199"/>
      <c r="E332" s="200"/>
      <c r="F332" s="198"/>
      <c r="H332" s="201"/>
      <c r="I332" s="184" t="str">
        <f t="shared" si="31"/>
        <v/>
      </c>
      <c r="J332" s="202" t="str">
        <f>IF($H332="USD",IF(OR($I332="",$I332="-"),"",VLOOKUP($G332,為替!$A:$AX,$I332,FALSE))+$J$3,IF(OR($I332="",$I332="-"),"",VLOOKUP($G332,為替!$A:$AX,$I332,FALSE)))</f>
        <v/>
      </c>
      <c r="K332" s="203" t="str">
        <f t="shared" si="32"/>
        <v/>
      </c>
      <c r="L332" s="187" t="str">
        <f t="shared" si="33"/>
        <v/>
      </c>
      <c r="M332" s="202" t="str">
        <f>IF($H332="USD",IF(OR($L332="",$L332="-"),"",VLOOKUP($G332,為替!$A:$AX,$L332,FALSE))+$K$3,IF(OR($L332="",$L332="-"),"",VLOOKUP($G332,為替!$A:$AX,$L332,FALSE)))</f>
        <v/>
      </c>
      <c r="N332" s="203" t="str">
        <f t="shared" si="34"/>
        <v/>
      </c>
      <c r="O332" s="204" t="str">
        <f t="shared" si="30"/>
        <v/>
      </c>
      <c r="P332" s="205" t="str">
        <f t="shared" si="35"/>
        <v/>
      </c>
    </row>
    <row r="333" spans="3:16">
      <c r="C333" s="198"/>
      <c r="D333" s="199"/>
      <c r="E333" s="200"/>
      <c r="F333" s="198"/>
      <c r="H333" s="201"/>
      <c r="I333" s="184" t="str">
        <f t="shared" si="31"/>
        <v/>
      </c>
      <c r="J333" s="202" t="str">
        <f>IF($H333="USD",IF(OR($I333="",$I333="-"),"",VLOOKUP($G333,為替!$A:$AX,$I333,FALSE))+$J$3,IF(OR($I333="",$I333="-"),"",VLOOKUP($G333,為替!$A:$AX,$I333,FALSE)))</f>
        <v/>
      </c>
      <c r="K333" s="203" t="str">
        <f t="shared" si="32"/>
        <v/>
      </c>
      <c r="L333" s="187" t="str">
        <f t="shared" si="33"/>
        <v/>
      </c>
      <c r="M333" s="202" t="str">
        <f>IF($H333="USD",IF(OR($L333="",$L333="-"),"",VLOOKUP($G333,為替!$A:$AX,$L333,FALSE))+$K$3,IF(OR($L333="",$L333="-"),"",VLOOKUP($G333,為替!$A:$AX,$L333,FALSE)))</f>
        <v/>
      </c>
      <c r="N333" s="203" t="str">
        <f t="shared" si="34"/>
        <v/>
      </c>
      <c r="O333" s="204" t="str">
        <f t="shared" si="30"/>
        <v/>
      </c>
      <c r="P333" s="205" t="str">
        <f t="shared" si="35"/>
        <v/>
      </c>
    </row>
    <row r="334" spans="3:16">
      <c r="C334" s="198"/>
      <c r="D334" s="199"/>
      <c r="E334" s="200"/>
      <c r="F334" s="198"/>
      <c r="H334" s="201"/>
      <c r="I334" s="184" t="str">
        <f t="shared" si="31"/>
        <v/>
      </c>
      <c r="J334" s="202" t="str">
        <f>IF($H334="USD",IF(OR($I334="",$I334="-"),"",VLOOKUP($G334,為替!$A:$AX,$I334,FALSE))+$J$3,IF(OR($I334="",$I334="-"),"",VLOOKUP($G334,為替!$A:$AX,$I334,FALSE)))</f>
        <v/>
      </c>
      <c r="K334" s="203" t="str">
        <f t="shared" si="32"/>
        <v/>
      </c>
      <c r="L334" s="187" t="str">
        <f t="shared" si="33"/>
        <v/>
      </c>
      <c r="M334" s="202" t="str">
        <f>IF($H334="USD",IF(OR($L334="",$L334="-"),"",VLOOKUP($G334,為替!$A:$AX,$L334,FALSE))+$K$3,IF(OR($L334="",$L334="-"),"",VLOOKUP($G334,為替!$A:$AX,$L334,FALSE)))</f>
        <v/>
      </c>
      <c r="N334" s="203" t="str">
        <f t="shared" si="34"/>
        <v/>
      </c>
      <c r="O334" s="204" t="str">
        <f t="shared" si="30"/>
        <v/>
      </c>
      <c r="P334" s="205" t="str">
        <f t="shared" si="35"/>
        <v/>
      </c>
    </row>
    <row r="335" spans="3:16">
      <c r="C335" s="198"/>
      <c r="D335" s="199"/>
      <c r="E335" s="200"/>
      <c r="F335" s="198"/>
      <c r="H335" s="201"/>
      <c r="I335" s="184" t="str">
        <f t="shared" si="31"/>
        <v/>
      </c>
      <c r="J335" s="202" t="str">
        <f>IF($H335="USD",IF(OR($I335="",$I335="-"),"",VLOOKUP($G335,為替!$A:$AX,$I335,FALSE))+$J$3,IF(OR($I335="",$I335="-"),"",VLOOKUP($G335,為替!$A:$AX,$I335,FALSE)))</f>
        <v/>
      </c>
      <c r="K335" s="203" t="str">
        <f t="shared" si="32"/>
        <v/>
      </c>
      <c r="L335" s="187" t="str">
        <f t="shared" si="33"/>
        <v/>
      </c>
      <c r="M335" s="202" t="str">
        <f>IF($H335="USD",IF(OR($L335="",$L335="-"),"",VLOOKUP($G335,為替!$A:$AX,$L335,FALSE))+$K$3,IF(OR($L335="",$L335="-"),"",VLOOKUP($G335,為替!$A:$AX,$L335,FALSE)))</f>
        <v/>
      </c>
      <c r="N335" s="203" t="str">
        <f t="shared" si="34"/>
        <v/>
      </c>
      <c r="O335" s="204" t="str">
        <f t="shared" si="30"/>
        <v/>
      </c>
      <c r="P335" s="205" t="str">
        <f t="shared" si="35"/>
        <v/>
      </c>
    </row>
    <row r="336" spans="3:16">
      <c r="C336" s="198"/>
      <c r="D336" s="199"/>
      <c r="E336" s="200"/>
      <c r="F336" s="198"/>
      <c r="H336" s="201"/>
      <c r="I336" s="184" t="str">
        <f t="shared" si="31"/>
        <v/>
      </c>
      <c r="J336" s="202" t="str">
        <f>IF($H336="USD",IF(OR($I336="",$I336="-"),"",VLOOKUP($G336,為替!$A:$AX,$I336,FALSE))+$J$3,IF(OR($I336="",$I336="-"),"",VLOOKUP($G336,為替!$A:$AX,$I336,FALSE)))</f>
        <v/>
      </c>
      <c r="K336" s="203" t="str">
        <f t="shared" si="32"/>
        <v/>
      </c>
      <c r="L336" s="187" t="str">
        <f t="shared" si="33"/>
        <v/>
      </c>
      <c r="M336" s="202" t="str">
        <f>IF($H336="USD",IF(OR($L336="",$L336="-"),"",VLOOKUP($G336,為替!$A:$AX,$L336,FALSE))+$K$3,IF(OR($L336="",$L336="-"),"",VLOOKUP($G336,為替!$A:$AX,$L336,FALSE)))</f>
        <v/>
      </c>
      <c r="N336" s="203" t="str">
        <f t="shared" si="34"/>
        <v/>
      </c>
      <c r="O336" s="204" t="str">
        <f t="shared" si="30"/>
        <v/>
      </c>
      <c r="P336" s="205" t="str">
        <f t="shared" si="35"/>
        <v/>
      </c>
    </row>
    <row r="337" spans="3:16">
      <c r="C337" s="198"/>
      <c r="D337" s="199"/>
      <c r="E337" s="200"/>
      <c r="F337" s="198"/>
      <c r="H337" s="201"/>
      <c r="I337" s="184" t="str">
        <f t="shared" si="31"/>
        <v/>
      </c>
      <c r="J337" s="202" t="str">
        <f>IF($H337="USD",IF(OR($I337="",$I337="-"),"",VLOOKUP($G337,為替!$A:$AX,$I337,FALSE))+$J$3,IF(OR($I337="",$I337="-"),"",VLOOKUP($G337,為替!$A:$AX,$I337,FALSE)))</f>
        <v/>
      </c>
      <c r="K337" s="203" t="str">
        <f t="shared" si="32"/>
        <v/>
      </c>
      <c r="L337" s="187" t="str">
        <f t="shared" si="33"/>
        <v/>
      </c>
      <c r="M337" s="202" t="str">
        <f>IF($H337="USD",IF(OR($L337="",$L337="-"),"",VLOOKUP($G337,為替!$A:$AX,$L337,FALSE))+$K$3,IF(OR($L337="",$L337="-"),"",VLOOKUP($G337,為替!$A:$AX,$L337,FALSE)))</f>
        <v/>
      </c>
      <c r="N337" s="203" t="str">
        <f t="shared" si="34"/>
        <v/>
      </c>
      <c r="O337" s="204" t="str">
        <f t="shared" si="30"/>
        <v/>
      </c>
      <c r="P337" s="205" t="str">
        <f t="shared" si="35"/>
        <v/>
      </c>
    </row>
    <row r="338" spans="3:16">
      <c r="C338" s="198"/>
      <c r="D338" s="199"/>
      <c r="E338" s="200"/>
      <c r="F338" s="198"/>
      <c r="H338" s="201"/>
      <c r="I338" s="184" t="str">
        <f t="shared" si="31"/>
        <v/>
      </c>
      <c r="J338" s="202" t="str">
        <f>IF($H338="USD",IF(OR($I338="",$I338="-"),"",VLOOKUP($G338,為替!$A:$AX,$I338,FALSE))+$J$3,IF(OR($I338="",$I338="-"),"",VLOOKUP($G338,為替!$A:$AX,$I338,FALSE)))</f>
        <v/>
      </c>
      <c r="K338" s="203" t="str">
        <f t="shared" si="32"/>
        <v/>
      </c>
      <c r="L338" s="187" t="str">
        <f t="shared" si="33"/>
        <v/>
      </c>
      <c r="M338" s="202" t="str">
        <f>IF($H338="USD",IF(OR($L338="",$L338="-"),"",VLOOKUP($G338,為替!$A:$AX,$L338,FALSE))+$K$3,IF(OR($L338="",$L338="-"),"",VLOOKUP($G338,為替!$A:$AX,$L338,FALSE)))</f>
        <v/>
      </c>
      <c r="N338" s="203" t="str">
        <f t="shared" si="34"/>
        <v/>
      </c>
      <c r="O338" s="204" t="str">
        <f t="shared" si="30"/>
        <v/>
      </c>
      <c r="P338" s="205" t="str">
        <f t="shared" si="35"/>
        <v/>
      </c>
    </row>
    <row r="339" spans="3:16">
      <c r="C339" s="198"/>
      <c r="D339" s="199"/>
      <c r="E339" s="200"/>
      <c r="F339" s="198"/>
      <c r="H339" s="201"/>
      <c r="I339" s="184" t="str">
        <f t="shared" si="31"/>
        <v/>
      </c>
      <c r="J339" s="202" t="str">
        <f>IF($H339="USD",IF(OR($I339="",$I339="-"),"",VLOOKUP($G339,為替!$A:$AX,$I339,FALSE))+$J$3,IF(OR($I339="",$I339="-"),"",VLOOKUP($G339,為替!$A:$AX,$I339,FALSE)))</f>
        <v/>
      </c>
      <c r="K339" s="203" t="str">
        <f t="shared" si="32"/>
        <v/>
      </c>
      <c r="L339" s="187" t="str">
        <f t="shared" si="33"/>
        <v/>
      </c>
      <c r="M339" s="202" t="str">
        <f>IF($H339="USD",IF(OR($L339="",$L339="-"),"",VLOOKUP($G339,為替!$A:$AX,$L339,FALSE))+$K$3,IF(OR($L339="",$L339="-"),"",VLOOKUP($G339,為替!$A:$AX,$L339,FALSE)))</f>
        <v/>
      </c>
      <c r="N339" s="203" t="str">
        <f t="shared" si="34"/>
        <v/>
      </c>
      <c r="O339" s="204" t="str">
        <f t="shared" si="30"/>
        <v/>
      </c>
      <c r="P339" s="205" t="str">
        <f t="shared" si="35"/>
        <v/>
      </c>
    </row>
    <row r="340" spans="3:16">
      <c r="C340" s="198"/>
      <c r="D340" s="199"/>
      <c r="E340" s="200"/>
      <c r="F340" s="198"/>
      <c r="H340" s="201"/>
      <c r="I340" s="184" t="str">
        <f t="shared" si="31"/>
        <v/>
      </c>
      <c r="J340" s="202" t="str">
        <f>IF($H340="USD",IF(OR($I340="",$I340="-"),"",VLOOKUP($G340,為替!$A:$AX,$I340,FALSE))+$J$3,IF(OR($I340="",$I340="-"),"",VLOOKUP($G340,為替!$A:$AX,$I340,FALSE)))</f>
        <v/>
      </c>
      <c r="K340" s="203" t="str">
        <f t="shared" si="32"/>
        <v/>
      </c>
      <c r="L340" s="187" t="str">
        <f t="shared" si="33"/>
        <v/>
      </c>
      <c r="M340" s="202" t="str">
        <f>IF($H340="USD",IF(OR($L340="",$L340="-"),"",VLOOKUP($G340,為替!$A:$AX,$L340,FALSE))+$K$3,IF(OR($L340="",$L340="-"),"",VLOOKUP($G340,為替!$A:$AX,$L340,FALSE)))</f>
        <v/>
      </c>
      <c r="N340" s="203" t="str">
        <f t="shared" si="34"/>
        <v/>
      </c>
      <c r="O340" s="204" t="str">
        <f t="shared" si="30"/>
        <v/>
      </c>
      <c r="P340" s="205" t="str">
        <f t="shared" si="35"/>
        <v/>
      </c>
    </row>
    <row r="341" spans="3:16">
      <c r="C341" s="198"/>
      <c r="D341" s="199"/>
      <c r="E341" s="200"/>
      <c r="F341" s="198"/>
      <c r="H341" s="201"/>
      <c r="I341" s="184" t="str">
        <f t="shared" si="31"/>
        <v/>
      </c>
      <c r="J341" s="202" t="str">
        <f>IF($H341="USD",IF(OR($I341="",$I341="-"),"",VLOOKUP($G341,為替!$A:$AX,$I341,FALSE))+$J$3,IF(OR($I341="",$I341="-"),"",VLOOKUP($G341,為替!$A:$AX,$I341,FALSE)))</f>
        <v/>
      </c>
      <c r="K341" s="203" t="str">
        <f t="shared" si="32"/>
        <v/>
      </c>
      <c r="L341" s="187" t="str">
        <f t="shared" si="33"/>
        <v/>
      </c>
      <c r="M341" s="202" t="str">
        <f>IF($H341="USD",IF(OR($L341="",$L341="-"),"",VLOOKUP($G341,為替!$A:$AX,$L341,FALSE))+$K$3,IF(OR($L341="",$L341="-"),"",VLOOKUP($G341,為替!$A:$AX,$L341,FALSE)))</f>
        <v/>
      </c>
      <c r="N341" s="203" t="str">
        <f t="shared" si="34"/>
        <v/>
      </c>
      <c r="O341" s="204" t="str">
        <f t="shared" si="30"/>
        <v/>
      </c>
      <c r="P341" s="205" t="str">
        <f t="shared" si="35"/>
        <v/>
      </c>
    </row>
    <row r="342" spans="3:16">
      <c r="C342" s="198"/>
      <c r="D342" s="199"/>
      <c r="E342" s="200"/>
      <c r="F342" s="198"/>
      <c r="H342" s="201"/>
      <c r="I342" s="184" t="str">
        <f t="shared" si="31"/>
        <v/>
      </c>
      <c r="J342" s="202" t="str">
        <f>IF($H342="USD",IF(OR($I342="",$I342="-"),"",VLOOKUP($G342,為替!$A:$AX,$I342,FALSE))+$J$3,IF(OR($I342="",$I342="-"),"",VLOOKUP($G342,為替!$A:$AX,$I342,FALSE)))</f>
        <v/>
      </c>
      <c r="K342" s="203" t="str">
        <f t="shared" si="32"/>
        <v/>
      </c>
      <c r="L342" s="187" t="str">
        <f t="shared" si="33"/>
        <v/>
      </c>
      <c r="M342" s="202" t="str">
        <f>IF($H342="USD",IF(OR($L342="",$L342="-"),"",VLOOKUP($G342,為替!$A:$AX,$L342,FALSE))+$K$3,IF(OR($L342="",$L342="-"),"",VLOOKUP($G342,為替!$A:$AX,$L342,FALSE)))</f>
        <v/>
      </c>
      <c r="N342" s="203" t="str">
        <f t="shared" si="34"/>
        <v/>
      </c>
      <c r="O342" s="204" t="str">
        <f t="shared" si="30"/>
        <v/>
      </c>
      <c r="P342" s="205" t="str">
        <f t="shared" si="35"/>
        <v/>
      </c>
    </row>
    <row r="343" spans="3:16">
      <c r="C343" s="198"/>
      <c r="D343" s="199"/>
      <c r="E343" s="200"/>
      <c r="F343" s="198"/>
      <c r="H343" s="201"/>
      <c r="I343" s="184" t="str">
        <f t="shared" si="31"/>
        <v/>
      </c>
      <c r="J343" s="202" t="str">
        <f>IF($H343="USD",IF(OR($I343="",$I343="-"),"",VLOOKUP($G343,為替!$A:$AX,$I343,FALSE))+$J$3,IF(OR($I343="",$I343="-"),"",VLOOKUP($G343,為替!$A:$AX,$I343,FALSE)))</f>
        <v/>
      </c>
      <c r="K343" s="203" t="str">
        <f t="shared" si="32"/>
        <v/>
      </c>
      <c r="L343" s="187" t="str">
        <f t="shared" si="33"/>
        <v/>
      </c>
      <c r="M343" s="202" t="str">
        <f>IF($H343="USD",IF(OR($L343="",$L343="-"),"",VLOOKUP($G343,為替!$A:$AX,$L343,FALSE))+$K$3,IF(OR($L343="",$L343="-"),"",VLOOKUP($G343,為替!$A:$AX,$L343,FALSE)))</f>
        <v/>
      </c>
      <c r="N343" s="203" t="str">
        <f t="shared" si="34"/>
        <v/>
      </c>
      <c r="O343" s="204" t="str">
        <f t="shared" si="30"/>
        <v/>
      </c>
      <c r="P343" s="205" t="str">
        <f t="shared" si="35"/>
        <v/>
      </c>
    </row>
    <row r="344" spans="3:16">
      <c r="C344" s="198"/>
      <c r="D344" s="199"/>
      <c r="E344" s="200"/>
      <c r="F344" s="198"/>
      <c r="H344" s="201"/>
      <c r="I344" s="184" t="str">
        <f t="shared" si="31"/>
        <v/>
      </c>
      <c r="J344" s="202" t="str">
        <f>IF($H344="USD",IF(OR($I344="",$I344="-"),"",VLOOKUP($G344,為替!$A:$AX,$I344,FALSE))+$J$3,IF(OR($I344="",$I344="-"),"",VLOOKUP($G344,為替!$A:$AX,$I344,FALSE)))</f>
        <v/>
      </c>
      <c r="K344" s="203" t="str">
        <f t="shared" si="32"/>
        <v/>
      </c>
      <c r="L344" s="187" t="str">
        <f t="shared" si="33"/>
        <v/>
      </c>
      <c r="M344" s="202" t="str">
        <f>IF($H344="USD",IF(OR($L344="",$L344="-"),"",VLOOKUP($G344,為替!$A:$AX,$L344,FALSE))+$K$3,IF(OR($L344="",$L344="-"),"",VLOOKUP($G344,為替!$A:$AX,$L344,FALSE)))</f>
        <v/>
      </c>
      <c r="N344" s="203" t="str">
        <f t="shared" si="34"/>
        <v/>
      </c>
      <c r="O344" s="204" t="str">
        <f t="shared" si="30"/>
        <v/>
      </c>
      <c r="P344" s="205" t="str">
        <f t="shared" si="35"/>
        <v/>
      </c>
    </row>
    <row r="345" spans="3:16">
      <c r="C345" s="198"/>
      <c r="D345" s="199"/>
      <c r="E345" s="200"/>
      <c r="F345" s="198"/>
      <c r="H345" s="201"/>
      <c r="I345" s="184" t="str">
        <f t="shared" si="31"/>
        <v/>
      </c>
      <c r="J345" s="202" t="str">
        <f>IF($H345="USD",IF(OR($I345="",$I345="-"),"",VLOOKUP($G345,為替!$A:$AX,$I345,FALSE))+$J$3,IF(OR($I345="",$I345="-"),"",VLOOKUP($G345,為替!$A:$AX,$I345,FALSE)))</f>
        <v/>
      </c>
      <c r="K345" s="203" t="str">
        <f t="shared" si="32"/>
        <v/>
      </c>
      <c r="L345" s="187" t="str">
        <f t="shared" si="33"/>
        <v/>
      </c>
      <c r="M345" s="202" t="str">
        <f>IF($H345="USD",IF(OR($L345="",$L345="-"),"",VLOOKUP($G345,為替!$A:$AX,$L345,FALSE))+$K$3,IF(OR($L345="",$L345="-"),"",VLOOKUP($G345,為替!$A:$AX,$L345,FALSE)))</f>
        <v/>
      </c>
      <c r="N345" s="203" t="str">
        <f t="shared" si="34"/>
        <v/>
      </c>
      <c r="O345" s="204" t="str">
        <f t="shared" si="30"/>
        <v/>
      </c>
      <c r="P345" s="205" t="str">
        <f t="shared" si="35"/>
        <v/>
      </c>
    </row>
    <row r="346" spans="3:16">
      <c r="C346" s="198"/>
      <c r="D346" s="199"/>
      <c r="E346" s="200"/>
      <c r="F346" s="198"/>
      <c r="H346" s="201"/>
      <c r="I346" s="184" t="str">
        <f t="shared" si="31"/>
        <v/>
      </c>
      <c r="J346" s="202" t="str">
        <f>IF($H346="USD",IF(OR($I346="",$I346="-"),"",VLOOKUP($G346,為替!$A:$AX,$I346,FALSE))+$J$3,IF(OR($I346="",$I346="-"),"",VLOOKUP($G346,為替!$A:$AX,$I346,FALSE)))</f>
        <v/>
      </c>
      <c r="K346" s="203" t="str">
        <f t="shared" si="32"/>
        <v/>
      </c>
      <c r="L346" s="187" t="str">
        <f t="shared" si="33"/>
        <v/>
      </c>
      <c r="M346" s="202" t="str">
        <f>IF($H346="USD",IF(OR($L346="",$L346="-"),"",VLOOKUP($G346,為替!$A:$AX,$L346,FALSE))+$K$3,IF(OR($L346="",$L346="-"),"",VLOOKUP($G346,為替!$A:$AX,$L346,FALSE)))</f>
        <v/>
      </c>
      <c r="N346" s="203" t="str">
        <f t="shared" si="34"/>
        <v/>
      </c>
      <c r="O346" s="204" t="str">
        <f t="shared" si="30"/>
        <v/>
      </c>
      <c r="P346" s="205" t="str">
        <f t="shared" si="35"/>
        <v/>
      </c>
    </row>
    <row r="347" spans="3:16">
      <c r="C347" s="198"/>
      <c r="D347" s="199"/>
      <c r="E347" s="200"/>
      <c r="F347" s="198"/>
      <c r="H347" s="201"/>
      <c r="I347" s="184" t="str">
        <f t="shared" si="31"/>
        <v/>
      </c>
      <c r="J347" s="202" t="str">
        <f>IF($H347="USD",IF(OR($I347="",$I347="-"),"",VLOOKUP($G347,為替!$A:$AX,$I347,FALSE))+$J$3,IF(OR($I347="",$I347="-"),"",VLOOKUP($G347,為替!$A:$AX,$I347,FALSE)))</f>
        <v/>
      </c>
      <c r="K347" s="203" t="str">
        <f t="shared" si="32"/>
        <v/>
      </c>
      <c r="L347" s="187" t="str">
        <f t="shared" si="33"/>
        <v/>
      </c>
      <c r="M347" s="202" t="str">
        <f>IF($H347="USD",IF(OR($L347="",$L347="-"),"",VLOOKUP($G347,為替!$A:$AX,$L347,FALSE))+$K$3,IF(OR($L347="",$L347="-"),"",VLOOKUP($G347,為替!$A:$AX,$L347,FALSE)))</f>
        <v/>
      </c>
      <c r="N347" s="203" t="str">
        <f t="shared" si="34"/>
        <v/>
      </c>
      <c r="O347" s="204" t="str">
        <f t="shared" si="30"/>
        <v/>
      </c>
      <c r="P347" s="205" t="str">
        <f t="shared" si="35"/>
        <v/>
      </c>
    </row>
    <row r="348" spans="3:16">
      <c r="C348" s="198"/>
      <c r="D348" s="199"/>
      <c r="E348" s="200"/>
      <c r="F348" s="198"/>
      <c r="H348" s="201"/>
      <c r="I348" s="184" t="str">
        <f t="shared" si="31"/>
        <v/>
      </c>
      <c r="J348" s="202" t="str">
        <f>IF($H348="USD",IF(OR($I348="",$I348="-"),"",VLOOKUP($G348,為替!$A:$AX,$I348,FALSE))+$J$3,IF(OR($I348="",$I348="-"),"",VLOOKUP($G348,為替!$A:$AX,$I348,FALSE)))</f>
        <v/>
      </c>
      <c r="K348" s="203" t="str">
        <f t="shared" si="32"/>
        <v/>
      </c>
      <c r="L348" s="187" t="str">
        <f t="shared" si="33"/>
        <v/>
      </c>
      <c r="M348" s="202" t="str">
        <f>IF($H348="USD",IF(OR($L348="",$L348="-"),"",VLOOKUP($G348,為替!$A:$AX,$L348,FALSE))+$K$3,IF(OR($L348="",$L348="-"),"",VLOOKUP($G348,為替!$A:$AX,$L348,FALSE)))</f>
        <v/>
      </c>
      <c r="N348" s="203" t="str">
        <f t="shared" si="34"/>
        <v/>
      </c>
      <c r="O348" s="204" t="str">
        <f t="shared" si="30"/>
        <v/>
      </c>
      <c r="P348" s="205" t="str">
        <f t="shared" si="35"/>
        <v/>
      </c>
    </row>
    <row r="349" spans="3:16">
      <c r="C349" s="198"/>
      <c r="D349" s="199"/>
      <c r="E349" s="200"/>
      <c r="F349" s="198"/>
      <c r="H349" s="201"/>
      <c r="I349" s="184" t="str">
        <f t="shared" si="31"/>
        <v/>
      </c>
      <c r="J349" s="202" t="str">
        <f>IF($H349="USD",IF(OR($I349="",$I349="-"),"",VLOOKUP($G349,為替!$A:$AX,$I349,FALSE))+$J$3,IF(OR($I349="",$I349="-"),"",VLOOKUP($G349,為替!$A:$AX,$I349,FALSE)))</f>
        <v/>
      </c>
      <c r="K349" s="203" t="str">
        <f t="shared" si="32"/>
        <v/>
      </c>
      <c r="L349" s="187" t="str">
        <f t="shared" si="33"/>
        <v/>
      </c>
      <c r="M349" s="202" t="str">
        <f>IF($H349="USD",IF(OR($L349="",$L349="-"),"",VLOOKUP($G349,為替!$A:$AX,$L349,FALSE))+$K$3,IF(OR($L349="",$L349="-"),"",VLOOKUP($G349,為替!$A:$AX,$L349,FALSE)))</f>
        <v/>
      </c>
      <c r="N349" s="203" t="str">
        <f t="shared" si="34"/>
        <v/>
      </c>
      <c r="O349" s="204" t="str">
        <f t="shared" si="30"/>
        <v/>
      </c>
      <c r="P349" s="205" t="str">
        <f t="shared" si="35"/>
        <v/>
      </c>
    </row>
    <row r="350" spans="3:16">
      <c r="C350" s="198"/>
      <c r="D350" s="199"/>
      <c r="E350" s="200"/>
      <c r="F350" s="198"/>
      <c r="H350" s="201"/>
      <c r="I350" s="184" t="str">
        <f t="shared" si="31"/>
        <v/>
      </c>
      <c r="J350" s="202" t="str">
        <f>IF($H350="USD",IF(OR($I350="",$I350="-"),"",VLOOKUP($G350,為替!$A:$AX,$I350,FALSE))+$J$3,IF(OR($I350="",$I350="-"),"",VLOOKUP($G350,為替!$A:$AX,$I350,FALSE)))</f>
        <v/>
      </c>
      <c r="K350" s="203" t="str">
        <f t="shared" si="32"/>
        <v/>
      </c>
      <c r="L350" s="187" t="str">
        <f t="shared" si="33"/>
        <v/>
      </c>
      <c r="M350" s="202" t="str">
        <f>IF($H350="USD",IF(OR($L350="",$L350="-"),"",VLOOKUP($G350,為替!$A:$AX,$L350,FALSE))+$K$3,IF(OR($L350="",$L350="-"),"",VLOOKUP($G350,為替!$A:$AX,$L350,FALSE)))</f>
        <v/>
      </c>
      <c r="N350" s="203" t="str">
        <f t="shared" si="34"/>
        <v/>
      </c>
      <c r="O350" s="204" t="str">
        <f t="shared" si="30"/>
        <v/>
      </c>
      <c r="P350" s="205" t="str">
        <f t="shared" si="35"/>
        <v/>
      </c>
    </row>
    <row r="351" spans="3:16">
      <c r="C351" s="198"/>
      <c r="D351" s="199"/>
      <c r="E351" s="200"/>
      <c r="F351" s="198"/>
      <c r="H351" s="201"/>
      <c r="I351" s="184" t="str">
        <f t="shared" si="31"/>
        <v/>
      </c>
      <c r="J351" s="202" t="str">
        <f>IF($H351="USD",IF(OR($I351="",$I351="-"),"",VLOOKUP($G351,為替!$A:$AX,$I351,FALSE))+$J$3,IF(OR($I351="",$I351="-"),"",VLOOKUP($G351,為替!$A:$AX,$I351,FALSE)))</f>
        <v/>
      </c>
      <c r="K351" s="203" t="str">
        <f t="shared" si="32"/>
        <v/>
      </c>
      <c r="L351" s="187" t="str">
        <f t="shared" si="33"/>
        <v/>
      </c>
      <c r="M351" s="202" t="str">
        <f>IF($H351="USD",IF(OR($L351="",$L351="-"),"",VLOOKUP($G351,為替!$A:$AX,$L351,FALSE))+$K$3,IF(OR($L351="",$L351="-"),"",VLOOKUP($G351,為替!$A:$AX,$L351,FALSE)))</f>
        <v/>
      </c>
      <c r="N351" s="203" t="str">
        <f t="shared" si="34"/>
        <v/>
      </c>
      <c r="O351" s="204" t="str">
        <f t="shared" si="30"/>
        <v/>
      </c>
      <c r="P351" s="205" t="str">
        <f t="shared" si="35"/>
        <v/>
      </c>
    </row>
    <row r="352" spans="3:16">
      <c r="C352" s="198"/>
      <c r="D352" s="199"/>
      <c r="E352" s="200"/>
      <c r="F352" s="198"/>
      <c r="H352" s="201"/>
      <c r="I352" s="184" t="str">
        <f t="shared" si="31"/>
        <v/>
      </c>
      <c r="J352" s="202" t="str">
        <f>IF($H352="USD",IF(OR($I352="",$I352="-"),"",VLOOKUP($G352,為替!$A:$AX,$I352,FALSE))+$J$3,IF(OR($I352="",$I352="-"),"",VLOOKUP($G352,為替!$A:$AX,$I352,FALSE)))</f>
        <v/>
      </c>
      <c r="K352" s="203" t="str">
        <f t="shared" si="32"/>
        <v/>
      </c>
      <c r="L352" s="187" t="str">
        <f t="shared" si="33"/>
        <v/>
      </c>
      <c r="M352" s="202" t="str">
        <f>IF($H352="USD",IF(OR($L352="",$L352="-"),"",VLOOKUP($G352,為替!$A:$AX,$L352,FALSE))+$K$3,IF(OR($L352="",$L352="-"),"",VLOOKUP($G352,為替!$A:$AX,$L352,FALSE)))</f>
        <v/>
      </c>
      <c r="N352" s="203" t="str">
        <f t="shared" si="34"/>
        <v/>
      </c>
      <c r="O352" s="204" t="str">
        <f t="shared" si="30"/>
        <v/>
      </c>
      <c r="P352" s="205" t="str">
        <f t="shared" si="35"/>
        <v/>
      </c>
    </row>
    <row r="353" spans="3:16">
      <c r="C353" s="198"/>
      <c r="D353" s="199"/>
      <c r="E353" s="200"/>
      <c r="F353" s="198"/>
      <c r="H353" s="201"/>
      <c r="I353" s="184" t="str">
        <f t="shared" si="31"/>
        <v/>
      </c>
      <c r="J353" s="202" t="str">
        <f>IF($H353="USD",IF(OR($I353="",$I353="-"),"",VLOOKUP($G353,為替!$A:$AX,$I353,FALSE))+$J$3,IF(OR($I353="",$I353="-"),"",VLOOKUP($G353,為替!$A:$AX,$I353,FALSE)))</f>
        <v/>
      </c>
      <c r="K353" s="203" t="str">
        <f t="shared" si="32"/>
        <v/>
      </c>
      <c r="L353" s="187" t="str">
        <f t="shared" si="33"/>
        <v/>
      </c>
      <c r="M353" s="202" t="str">
        <f>IF($H353="USD",IF(OR($L353="",$L353="-"),"",VLOOKUP($G353,為替!$A:$AX,$L353,FALSE))+$K$3,IF(OR($L353="",$L353="-"),"",VLOOKUP($G353,為替!$A:$AX,$L353,FALSE)))</f>
        <v/>
      </c>
      <c r="N353" s="203" t="str">
        <f t="shared" si="34"/>
        <v/>
      </c>
      <c r="O353" s="204" t="str">
        <f t="shared" si="30"/>
        <v/>
      </c>
      <c r="P353" s="205" t="str">
        <f t="shared" si="35"/>
        <v/>
      </c>
    </row>
    <row r="354" spans="3:16">
      <c r="C354" s="198"/>
      <c r="D354" s="199"/>
      <c r="E354" s="200"/>
      <c r="F354" s="198"/>
      <c r="H354" s="201"/>
      <c r="I354" s="184" t="str">
        <f t="shared" si="31"/>
        <v/>
      </c>
      <c r="J354" s="202" t="str">
        <f>IF($H354="USD",IF(OR($I354="",$I354="-"),"",VLOOKUP($G354,為替!$A:$AX,$I354,FALSE))+$J$3,IF(OR($I354="",$I354="-"),"",VLOOKUP($G354,為替!$A:$AX,$I354,FALSE)))</f>
        <v/>
      </c>
      <c r="K354" s="203" t="str">
        <f t="shared" si="32"/>
        <v/>
      </c>
      <c r="L354" s="187" t="str">
        <f t="shared" si="33"/>
        <v/>
      </c>
      <c r="M354" s="202" t="str">
        <f>IF($H354="USD",IF(OR($L354="",$L354="-"),"",VLOOKUP($G354,為替!$A:$AX,$L354,FALSE))+$K$3,IF(OR($L354="",$L354="-"),"",VLOOKUP($G354,為替!$A:$AX,$L354,FALSE)))</f>
        <v/>
      </c>
      <c r="N354" s="203" t="str">
        <f t="shared" si="34"/>
        <v/>
      </c>
      <c r="O354" s="204" t="str">
        <f t="shared" si="30"/>
        <v/>
      </c>
      <c r="P354" s="205" t="str">
        <f t="shared" si="35"/>
        <v/>
      </c>
    </row>
    <row r="355" spans="3:16">
      <c r="C355" s="198"/>
      <c r="D355" s="199"/>
      <c r="E355" s="200"/>
      <c r="F355" s="198"/>
      <c r="H355" s="201"/>
      <c r="I355" s="184" t="str">
        <f t="shared" si="31"/>
        <v/>
      </c>
      <c r="J355" s="202" t="str">
        <f>IF($H355="USD",IF(OR($I355="",$I355="-"),"",VLOOKUP($G355,為替!$A:$AX,$I355,FALSE))+$J$3,IF(OR($I355="",$I355="-"),"",VLOOKUP($G355,為替!$A:$AX,$I355,FALSE)))</f>
        <v/>
      </c>
      <c r="K355" s="203" t="str">
        <f t="shared" si="32"/>
        <v/>
      </c>
      <c r="L355" s="187" t="str">
        <f t="shared" si="33"/>
        <v/>
      </c>
      <c r="M355" s="202" t="str">
        <f>IF($H355="USD",IF(OR($L355="",$L355="-"),"",VLOOKUP($G355,為替!$A:$AX,$L355,FALSE))+$K$3,IF(OR($L355="",$L355="-"),"",VLOOKUP($G355,為替!$A:$AX,$L355,FALSE)))</f>
        <v/>
      </c>
      <c r="N355" s="203" t="str">
        <f t="shared" si="34"/>
        <v/>
      </c>
      <c r="O355" s="204" t="str">
        <f t="shared" si="30"/>
        <v/>
      </c>
      <c r="P355" s="205" t="str">
        <f t="shared" si="35"/>
        <v/>
      </c>
    </row>
    <row r="356" spans="3:16">
      <c r="C356" s="198"/>
      <c r="D356" s="199"/>
      <c r="E356" s="200"/>
      <c r="F356" s="198"/>
      <c r="H356" s="201"/>
      <c r="I356" s="184" t="str">
        <f t="shared" si="31"/>
        <v/>
      </c>
      <c r="J356" s="202" t="str">
        <f>IF($H356="USD",IF(OR($I356="",$I356="-"),"",VLOOKUP($G356,為替!$A:$AX,$I356,FALSE))+$J$3,IF(OR($I356="",$I356="-"),"",VLOOKUP($G356,為替!$A:$AX,$I356,FALSE)))</f>
        <v/>
      </c>
      <c r="K356" s="203" t="str">
        <f t="shared" si="32"/>
        <v/>
      </c>
      <c r="L356" s="187" t="str">
        <f t="shared" si="33"/>
        <v/>
      </c>
      <c r="M356" s="202" t="str">
        <f>IF($H356="USD",IF(OR($L356="",$L356="-"),"",VLOOKUP($G356,為替!$A:$AX,$L356,FALSE))+$K$3,IF(OR($L356="",$L356="-"),"",VLOOKUP($G356,為替!$A:$AX,$L356,FALSE)))</f>
        <v/>
      </c>
      <c r="N356" s="203" t="str">
        <f t="shared" si="34"/>
        <v/>
      </c>
      <c r="O356" s="204" t="str">
        <f t="shared" si="30"/>
        <v/>
      </c>
      <c r="P356" s="205" t="str">
        <f t="shared" si="35"/>
        <v/>
      </c>
    </row>
    <row r="357" spans="3:16">
      <c r="C357" s="198"/>
      <c r="D357" s="199"/>
      <c r="E357" s="200"/>
      <c r="F357" s="198"/>
      <c r="H357" s="201"/>
      <c r="I357" s="184" t="str">
        <f t="shared" si="31"/>
        <v/>
      </c>
      <c r="J357" s="202" t="str">
        <f>IF($H357="USD",IF(OR($I357="",$I357="-"),"",VLOOKUP($G357,為替!$A:$AX,$I357,FALSE))+$J$3,IF(OR($I357="",$I357="-"),"",VLOOKUP($G357,為替!$A:$AX,$I357,FALSE)))</f>
        <v/>
      </c>
      <c r="K357" s="203" t="str">
        <f t="shared" si="32"/>
        <v/>
      </c>
      <c r="L357" s="187" t="str">
        <f t="shared" si="33"/>
        <v/>
      </c>
      <c r="M357" s="202" t="str">
        <f>IF($H357="USD",IF(OR($L357="",$L357="-"),"",VLOOKUP($G357,為替!$A:$AX,$L357,FALSE))+$K$3,IF(OR($L357="",$L357="-"),"",VLOOKUP($G357,為替!$A:$AX,$L357,FALSE)))</f>
        <v/>
      </c>
      <c r="N357" s="203" t="str">
        <f t="shared" si="34"/>
        <v/>
      </c>
      <c r="O357" s="204" t="str">
        <f t="shared" si="30"/>
        <v/>
      </c>
      <c r="P357" s="205" t="str">
        <f t="shared" si="35"/>
        <v/>
      </c>
    </row>
    <row r="358" spans="3:16">
      <c r="C358" s="198"/>
      <c r="D358" s="199"/>
      <c r="E358" s="200"/>
      <c r="F358" s="198"/>
      <c r="H358" s="201"/>
      <c r="I358" s="184" t="str">
        <f t="shared" si="31"/>
        <v/>
      </c>
      <c r="J358" s="202" t="str">
        <f>IF($H358="USD",IF(OR($I358="",$I358="-"),"",VLOOKUP($G358,為替!$A:$AX,$I358,FALSE))+$J$3,IF(OR($I358="",$I358="-"),"",VLOOKUP($G358,為替!$A:$AX,$I358,FALSE)))</f>
        <v/>
      </c>
      <c r="K358" s="203" t="str">
        <f t="shared" si="32"/>
        <v/>
      </c>
      <c r="L358" s="187" t="str">
        <f t="shared" si="33"/>
        <v/>
      </c>
      <c r="M358" s="202" t="str">
        <f>IF($H358="USD",IF(OR($L358="",$L358="-"),"",VLOOKUP($G358,為替!$A:$AX,$L358,FALSE))+$K$3,IF(OR($L358="",$L358="-"),"",VLOOKUP($G358,為替!$A:$AX,$L358,FALSE)))</f>
        <v/>
      </c>
      <c r="N358" s="203" t="str">
        <f t="shared" si="34"/>
        <v/>
      </c>
      <c r="O358" s="204" t="str">
        <f t="shared" si="30"/>
        <v/>
      </c>
      <c r="P358" s="205" t="str">
        <f t="shared" si="35"/>
        <v/>
      </c>
    </row>
    <row r="359" spans="3:16">
      <c r="C359" s="198"/>
      <c r="D359" s="199"/>
      <c r="E359" s="200"/>
      <c r="F359" s="198"/>
      <c r="H359" s="201"/>
      <c r="I359" s="184" t="str">
        <f t="shared" si="31"/>
        <v/>
      </c>
      <c r="J359" s="202" t="str">
        <f>IF($H359="USD",IF(OR($I359="",$I359="-"),"",VLOOKUP($G359,為替!$A:$AX,$I359,FALSE))+$J$3,IF(OR($I359="",$I359="-"),"",VLOOKUP($G359,為替!$A:$AX,$I359,FALSE)))</f>
        <v/>
      </c>
      <c r="K359" s="203" t="str">
        <f t="shared" si="32"/>
        <v/>
      </c>
      <c r="L359" s="187" t="str">
        <f t="shared" si="33"/>
        <v/>
      </c>
      <c r="M359" s="202" t="str">
        <f>IF($H359="USD",IF(OR($L359="",$L359="-"),"",VLOOKUP($G359,為替!$A:$AX,$L359,FALSE))+$K$3,IF(OR($L359="",$L359="-"),"",VLOOKUP($G359,為替!$A:$AX,$L359,FALSE)))</f>
        <v/>
      </c>
      <c r="N359" s="203" t="str">
        <f t="shared" si="34"/>
        <v/>
      </c>
      <c r="O359" s="204" t="str">
        <f t="shared" si="30"/>
        <v/>
      </c>
      <c r="P359" s="205" t="str">
        <f t="shared" si="35"/>
        <v/>
      </c>
    </row>
    <row r="360" spans="3:16">
      <c r="C360" s="198"/>
      <c r="D360" s="199"/>
      <c r="E360" s="200"/>
      <c r="F360" s="198"/>
      <c r="H360" s="201"/>
      <c r="I360" s="184" t="str">
        <f t="shared" si="31"/>
        <v/>
      </c>
      <c r="J360" s="202" t="str">
        <f>IF($H360="USD",IF(OR($I360="",$I360="-"),"",VLOOKUP($G360,為替!$A:$AX,$I360,FALSE))+$J$3,IF(OR($I360="",$I360="-"),"",VLOOKUP($G360,為替!$A:$AX,$I360,FALSE)))</f>
        <v/>
      </c>
      <c r="K360" s="203" t="str">
        <f t="shared" si="32"/>
        <v/>
      </c>
      <c r="L360" s="187" t="str">
        <f t="shared" si="33"/>
        <v/>
      </c>
      <c r="M360" s="202" t="str">
        <f>IF($H360="USD",IF(OR($L360="",$L360="-"),"",VLOOKUP($G360,為替!$A:$AX,$L360,FALSE))+$K$3,IF(OR($L360="",$L360="-"),"",VLOOKUP($G360,為替!$A:$AX,$L360,FALSE)))</f>
        <v/>
      </c>
      <c r="N360" s="203" t="str">
        <f t="shared" si="34"/>
        <v/>
      </c>
      <c r="O360" s="204" t="str">
        <f t="shared" si="30"/>
        <v/>
      </c>
      <c r="P360" s="205" t="str">
        <f t="shared" si="35"/>
        <v/>
      </c>
    </row>
    <row r="361" spans="3:16">
      <c r="C361" s="198"/>
      <c r="D361" s="199"/>
      <c r="E361" s="200"/>
      <c r="F361" s="198"/>
      <c r="H361" s="201"/>
      <c r="I361" s="184" t="str">
        <f t="shared" si="31"/>
        <v/>
      </c>
      <c r="J361" s="202" t="str">
        <f>IF($H361="USD",IF(OR($I361="",$I361="-"),"",VLOOKUP($G361,為替!$A:$AX,$I361,FALSE))+$J$3,IF(OR($I361="",$I361="-"),"",VLOOKUP($G361,為替!$A:$AX,$I361,FALSE)))</f>
        <v/>
      </c>
      <c r="K361" s="203" t="str">
        <f t="shared" si="32"/>
        <v/>
      </c>
      <c r="L361" s="187" t="str">
        <f t="shared" si="33"/>
        <v/>
      </c>
      <c r="M361" s="202" t="str">
        <f>IF($H361="USD",IF(OR($L361="",$L361="-"),"",VLOOKUP($G361,為替!$A:$AX,$L361,FALSE))+$K$3,IF(OR($L361="",$L361="-"),"",VLOOKUP($G361,為替!$A:$AX,$L361,FALSE)))</f>
        <v/>
      </c>
      <c r="N361" s="203" t="str">
        <f t="shared" si="34"/>
        <v/>
      </c>
      <c r="O361" s="204" t="str">
        <f t="shared" si="30"/>
        <v/>
      </c>
      <c r="P361" s="205" t="str">
        <f t="shared" si="35"/>
        <v/>
      </c>
    </row>
    <row r="362" spans="3:16">
      <c r="C362" s="198"/>
      <c r="D362" s="199"/>
      <c r="E362" s="200"/>
      <c r="F362" s="198"/>
      <c r="H362" s="201"/>
      <c r="I362" s="184" t="str">
        <f t="shared" si="31"/>
        <v/>
      </c>
      <c r="J362" s="202" t="str">
        <f>IF($H362="USD",IF(OR($I362="",$I362="-"),"",VLOOKUP($G362,為替!$A:$AX,$I362,FALSE))+$J$3,IF(OR($I362="",$I362="-"),"",VLOOKUP($G362,為替!$A:$AX,$I362,FALSE)))</f>
        <v/>
      </c>
      <c r="K362" s="203" t="str">
        <f t="shared" si="32"/>
        <v/>
      </c>
      <c r="L362" s="187" t="str">
        <f t="shared" si="33"/>
        <v/>
      </c>
      <c r="M362" s="202" t="str">
        <f>IF($H362="USD",IF(OR($L362="",$L362="-"),"",VLOOKUP($G362,為替!$A:$AX,$L362,FALSE))+$K$3,IF(OR($L362="",$L362="-"),"",VLOOKUP($G362,為替!$A:$AX,$L362,FALSE)))</f>
        <v/>
      </c>
      <c r="N362" s="203" t="str">
        <f t="shared" si="34"/>
        <v/>
      </c>
      <c r="O362" s="204" t="str">
        <f t="shared" si="30"/>
        <v/>
      </c>
      <c r="P362" s="205" t="str">
        <f t="shared" si="35"/>
        <v/>
      </c>
    </row>
    <row r="363" spans="3:16">
      <c r="C363" s="198"/>
      <c r="D363" s="199"/>
      <c r="E363" s="200"/>
      <c r="F363" s="198"/>
      <c r="H363" s="201"/>
      <c r="I363" s="184" t="str">
        <f t="shared" si="31"/>
        <v/>
      </c>
      <c r="J363" s="202" t="str">
        <f>IF($H363="USD",IF(OR($I363="",$I363="-"),"",VLOOKUP($G363,為替!$A:$AX,$I363,FALSE))+$J$3,IF(OR($I363="",$I363="-"),"",VLOOKUP($G363,為替!$A:$AX,$I363,FALSE)))</f>
        <v/>
      </c>
      <c r="K363" s="203" t="str">
        <f t="shared" si="32"/>
        <v/>
      </c>
      <c r="L363" s="187" t="str">
        <f t="shared" si="33"/>
        <v/>
      </c>
      <c r="M363" s="202" t="str">
        <f>IF($H363="USD",IF(OR($L363="",$L363="-"),"",VLOOKUP($G363,為替!$A:$AX,$L363,FALSE))+$K$3,IF(OR($L363="",$L363="-"),"",VLOOKUP($G363,為替!$A:$AX,$L363,FALSE)))</f>
        <v/>
      </c>
      <c r="N363" s="203" t="str">
        <f t="shared" si="34"/>
        <v/>
      </c>
      <c r="O363" s="204" t="str">
        <f t="shared" si="30"/>
        <v/>
      </c>
      <c r="P363" s="205" t="str">
        <f t="shared" si="35"/>
        <v/>
      </c>
    </row>
    <row r="364" spans="3:16">
      <c r="C364" s="198"/>
      <c r="D364" s="199"/>
      <c r="E364" s="200"/>
      <c r="F364" s="198"/>
      <c r="H364" s="201"/>
      <c r="I364" s="184" t="str">
        <f t="shared" si="31"/>
        <v/>
      </c>
      <c r="J364" s="202" t="str">
        <f>IF($H364="USD",IF(OR($I364="",$I364="-"),"",VLOOKUP($G364,為替!$A:$AX,$I364,FALSE))+$J$3,IF(OR($I364="",$I364="-"),"",VLOOKUP($G364,為替!$A:$AX,$I364,FALSE)))</f>
        <v/>
      </c>
      <c r="K364" s="203" t="str">
        <f t="shared" si="32"/>
        <v/>
      </c>
      <c r="L364" s="187" t="str">
        <f t="shared" si="33"/>
        <v/>
      </c>
      <c r="M364" s="202" t="str">
        <f>IF($H364="USD",IF(OR($L364="",$L364="-"),"",VLOOKUP($G364,為替!$A:$AX,$L364,FALSE))+$K$3,IF(OR($L364="",$L364="-"),"",VLOOKUP($G364,為替!$A:$AX,$L364,FALSE)))</f>
        <v/>
      </c>
      <c r="N364" s="203" t="str">
        <f t="shared" si="34"/>
        <v/>
      </c>
      <c r="O364" s="204" t="str">
        <f t="shared" si="30"/>
        <v/>
      </c>
      <c r="P364" s="205" t="str">
        <f t="shared" si="35"/>
        <v/>
      </c>
    </row>
    <row r="365" spans="3:16">
      <c r="C365" s="198"/>
      <c r="D365" s="199"/>
      <c r="E365" s="200"/>
      <c r="F365" s="198"/>
      <c r="H365" s="201"/>
      <c r="I365" s="184" t="str">
        <f t="shared" si="31"/>
        <v/>
      </c>
      <c r="J365" s="202" t="str">
        <f>IF($H365="USD",IF(OR($I365="",$I365="-"),"",VLOOKUP($G365,為替!$A:$AX,$I365,FALSE))+$J$3,IF(OR($I365="",$I365="-"),"",VLOOKUP($G365,為替!$A:$AX,$I365,FALSE)))</f>
        <v/>
      </c>
      <c r="K365" s="203" t="str">
        <f t="shared" si="32"/>
        <v/>
      </c>
      <c r="L365" s="187" t="str">
        <f t="shared" si="33"/>
        <v/>
      </c>
      <c r="M365" s="202" t="str">
        <f>IF($H365="USD",IF(OR($L365="",$L365="-"),"",VLOOKUP($G365,為替!$A:$AX,$L365,FALSE))+$K$3,IF(OR($L365="",$L365="-"),"",VLOOKUP($G365,為替!$A:$AX,$L365,FALSE)))</f>
        <v/>
      </c>
      <c r="N365" s="203" t="str">
        <f t="shared" si="34"/>
        <v/>
      </c>
      <c r="O365" s="204" t="str">
        <f t="shared" si="30"/>
        <v/>
      </c>
      <c r="P365" s="205" t="str">
        <f t="shared" si="35"/>
        <v/>
      </c>
    </row>
    <row r="366" spans="3:16">
      <c r="C366" s="198"/>
      <c r="D366" s="199"/>
      <c r="E366" s="200"/>
      <c r="F366" s="198"/>
      <c r="H366" s="201"/>
      <c r="I366" s="184" t="str">
        <f t="shared" si="31"/>
        <v/>
      </c>
      <c r="J366" s="202" t="str">
        <f>IF($H366="USD",IF(OR($I366="",$I366="-"),"",VLOOKUP($G366,為替!$A:$AX,$I366,FALSE))+$J$3,IF(OR($I366="",$I366="-"),"",VLOOKUP($G366,為替!$A:$AX,$I366,FALSE)))</f>
        <v/>
      </c>
      <c r="K366" s="203" t="str">
        <f t="shared" si="32"/>
        <v/>
      </c>
      <c r="L366" s="187" t="str">
        <f t="shared" si="33"/>
        <v/>
      </c>
      <c r="M366" s="202" t="str">
        <f>IF($H366="USD",IF(OR($L366="",$L366="-"),"",VLOOKUP($G366,為替!$A:$AX,$L366,FALSE))+$K$3,IF(OR($L366="",$L366="-"),"",VLOOKUP($G366,為替!$A:$AX,$L366,FALSE)))</f>
        <v/>
      </c>
      <c r="N366" s="203" t="str">
        <f t="shared" si="34"/>
        <v/>
      </c>
      <c r="O366" s="204" t="str">
        <f t="shared" si="30"/>
        <v/>
      </c>
      <c r="P366" s="205" t="str">
        <f t="shared" si="35"/>
        <v/>
      </c>
    </row>
    <row r="367" spans="3:16">
      <c r="C367" s="198"/>
      <c r="D367" s="199"/>
      <c r="E367" s="200"/>
      <c r="F367" s="198"/>
      <c r="H367" s="201"/>
      <c r="I367" s="184" t="str">
        <f t="shared" si="31"/>
        <v/>
      </c>
      <c r="J367" s="202" t="str">
        <f>IF($H367="USD",IF(OR($I367="",$I367="-"),"",VLOOKUP($G367,為替!$A:$AX,$I367,FALSE))+$J$3,IF(OR($I367="",$I367="-"),"",VLOOKUP($G367,為替!$A:$AX,$I367,FALSE)))</f>
        <v/>
      </c>
      <c r="K367" s="203" t="str">
        <f t="shared" si="32"/>
        <v/>
      </c>
      <c r="L367" s="187" t="str">
        <f t="shared" si="33"/>
        <v/>
      </c>
      <c r="M367" s="202" t="str">
        <f>IF($H367="USD",IF(OR($L367="",$L367="-"),"",VLOOKUP($G367,為替!$A:$AX,$L367,FALSE))+$K$3,IF(OR($L367="",$L367="-"),"",VLOOKUP($G367,為替!$A:$AX,$L367,FALSE)))</f>
        <v/>
      </c>
      <c r="N367" s="203" t="str">
        <f t="shared" si="34"/>
        <v/>
      </c>
      <c r="O367" s="204" t="str">
        <f t="shared" si="30"/>
        <v/>
      </c>
      <c r="P367" s="205" t="str">
        <f t="shared" si="35"/>
        <v/>
      </c>
    </row>
    <row r="368" spans="3:16">
      <c r="C368" s="198"/>
      <c r="D368" s="199"/>
      <c r="E368" s="200"/>
      <c r="F368" s="198"/>
      <c r="H368" s="201"/>
      <c r="I368" s="184" t="str">
        <f t="shared" si="31"/>
        <v/>
      </c>
      <c r="J368" s="202" t="str">
        <f>IF($H368="USD",IF(OR($I368="",$I368="-"),"",VLOOKUP($G368,為替!$A:$AX,$I368,FALSE))+$J$3,IF(OR($I368="",$I368="-"),"",VLOOKUP($G368,為替!$A:$AX,$I368,FALSE)))</f>
        <v/>
      </c>
      <c r="K368" s="203" t="str">
        <f t="shared" si="32"/>
        <v/>
      </c>
      <c r="L368" s="187" t="str">
        <f t="shared" si="33"/>
        <v/>
      </c>
      <c r="M368" s="202" t="str">
        <f>IF($H368="USD",IF(OR($L368="",$L368="-"),"",VLOOKUP($G368,為替!$A:$AX,$L368,FALSE))+$K$3,IF(OR($L368="",$L368="-"),"",VLOOKUP($G368,為替!$A:$AX,$L368,FALSE)))</f>
        <v/>
      </c>
      <c r="N368" s="203" t="str">
        <f t="shared" si="34"/>
        <v/>
      </c>
      <c r="O368" s="204" t="str">
        <f t="shared" si="30"/>
        <v/>
      </c>
      <c r="P368" s="205" t="str">
        <f t="shared" si="35"/>
        <v/>
      </c>
    </row>
    <row r="369" spans="3:16">
      <c r="C369" s="198"/>
      <c r="D369" s="199"/>
      <c r="E369" s="200"/>
      <c r="F369" s="198"/>
      <c r="H369" s="201"/>
      <c r="I369" s="184" t="str">
        <f t="shared" si="31"/>
        <v/>
      </c>
      <c r="J369" s="202" t="str">
        <f>IF($H369="USD",IF(OR($I369="",$I369="-"),"",VLOOKUP($G369,為替!$A:$AX,$I369,FALSE))+$J$3,IF(OR($I369="",$I369="-"),"",VLOOKUP($G369,為替!$A:$AX,$I369,FALSE)))</f>
        <v/>
      </c>
      <c r="K369" s="203" t="str">
        <f t="shared" si="32"/>
        <v/>
      </c>
      <c r="L369" s="187" t="str">
        <f t="shared" si="33"/>
        <v/>
      </c>
      <c r="M369" s="202" t="str">
        <f>IF($H369="USD",IF(OR($L369="",$L369="-"),"",VLOOKUP($G369,為替!$A:$AX,$L369,FALSE))+$K$3,IF(OR($L369="",$L369="-"),"",VLOOKUP($G369,為替!$A:$AX,$L369,FALSE)))</f>
        <v/>
      </c>
      <c r="N369" s="203" t="str">
        <f t="shared" si="34"/>
        <v/>
      </c>
      <c r="O369" s="204" t="str">
        <f t="shared" si="30"/>
        <v/>
      </c>
      <c r="P369" s="205" t="str">
        <f t="shared" si="35"/>
        <v/>
      </c>
    </row>
    <row r="370" spans="3:16">
      <c r="C370" s="198"/>
      <c r="D370" s="199"/>
      <c r="E370" s="200"/>
      <c r="F370" s="198"/>
      <c r="H370" s="201"/>
      <c r="I370" s="184" t="str">
        <f t="shared" si="31"/>
        <v/>
      </c>
      <c r="J370" s="202" t="str">
        <f>IF($H370="USD",IF(OR($I370="",$I370="-"),"",VLOOKUP($G370,為替!$A:$AX,$I370,FALSE))+$J$3,IF(OR($I370="",$I370="-"),"",VLOOKUP($G370,為替!$A:$AX,$I370,FALSE)))</f>
        <v/>
      </c>
      <c r="K370" s="203" t="str">
        <f t="shared" si="32"/>
        <v/>
      </c>
      <c r="L370" s="187" t="str">
        <f t="shared" si="33"/>
        <v/>
      </c>
      <c r="M370" s="202" t="str">
        <f>IF($H370="USD",IF(OR($L370="",$L370="-"),"",VLOOKUP($G370,為替!$A:$AX,$L370,FALSE))+$K$3,IF(OR($L370="",$L370="-"),"",VLOOKUP($G370,為替!$A:$AX,$L370,FALSE)))</f>
        <v/>
      </c>
      <c r="N370" s="203" t="str">
        <f t="shared" si="34"/>
        <v/>
      </c>
      <c r="O370" s="204" t="str">
        <f t="shared" si="30"/>
        <v/>
      </c>
      <c r="P370" s="205" t="str">
        <f t="shared" si="35"/>
        <v/>
      </c>
    </row>
    <row r="371" spans="3:16">
      <c r="C371" s="198"/>
      <c r="D371" s="199"/>
      <c r="E371" s="200"/>
      <c r="F371" s="198"/>
      <c r="H371" s="201"/>
      <c r="I371" s="184" t="str">
        <f t="shared" si="31"/>
        <v/>
      </c>
      <c r="J371" s="202" t="str">
        <f>IF($H371="USD",IF(OR($I371="",$I371="-"),"",VLOOKUP($G371,為替!$A:$AX,$I371,FALSE))+$J$3,IF(OR($I371="",$I371="-"),"",VLOOKUP($G371,為替!$A:$AX,$I371,FALSE)))</f>
        <v/>
      </c>
      <c r="K371" s="203" t="str">
        <f t="shared" si="32"/>
        <v/>
      </c>
      <c r="L371" s="187" t="str">
        <f t="shared" si="33"/>
        <v/>
      </c>
      <c r="M371" s="202" t="str">
        <f>IF($H371="USD",IF(OR($L371="",$L371="-"),"",VLOOKUP($G371,為替!$A:$AX,$L371,FALSE))+$K$3,IF(OR($L371="",$L371="-"),"",VLOOKUP($G371,為替!$A:$AX,$L371,FALSE)))</f>
        <v/>
      </c>
      <c r="N371" s="203" t="str">
        <f t="shared" si="34"/>
        <v/>
      </c>
      <c r="O371" s="204" t="str">
        <f t="shared" si="30"/>
        <v/>
      </c>
      <c r="P371" s="205" t="str">
        <f t="shared" si="35"/>
        <v/>
      </c>
    </row>
    <row r="372" spans="3:16">
      <c r="C372" s="198"/>
      <c r="D372" s="199"/>
      <c r="E372" s="200"/>
      <c r="F372" s="198"/>
      <c r="H372" s="201"/>
      <c r="I372" s="184" t="str">
        <f t="shared" si="31"/>
        <v/>
      </c>
      <c r="J372" s="202" t="str">
        <f>IF($H372="USD",IF(OR($I372="",$I372="-"),"",VLOOKUP($G372,為替!$A:$AX,$I372,FALSE))+$J$3,IF(OR($I372="",$I372="-"),"",VLOOKUP($G372,為替!$A:$AX,$I372,FALSE)))</f>
        <v/>
      </c>
      <c r="K372" s="203" t="str">
        <f t="shared" si="32"/>
        <v/>
      </c>
      <c r="L372" s="187" t="str">
        <f t="shared" si="33"/>
        <v/>
      </c>
      <c r="M372" s="202" t="str">
        <f>IF($H372="USD",IF(OR($L372="",$L372="-"),"",VLOOKUP($G372,為替!$A:$AX,$L372,FALSE))+$K$3,IF(OR($L372="",$L372="-"),"",VLOOKUP($G372,為替!$A:$AX,$L372,FALSE)))</f>
        <v/>
      </c>
      <c r="N372" s="203" t="str">
        <f t="shared" si="34"/>
        <v/>
      </c>
      <c r="O372" s="204" t="str">
        <f t="shared" si="30"/>
        <v/>
      </c>
      <c r="P372" s="205" t="str">
        <f t="shared" si="35"/>
        <v/>
      </c>
    </row>
    <row r="373" spans="3:16">
      <c r="C373" s="198"/>
      <c r="D373" s="199"/>
      <c r="E373" s="200"/>
      <c r="F373" s="198"/>
      <c r="H373" s="201"/>
      <c r="I373" s="184" t="str">
        <f t="shared" si="31"/>
        <v/>
      </c>
      <c r="J373" s="202" t="str">
        <f>IF($H373="USD",IF(OR($I373="",$I373="-"),"",VLOOKUP($G373,為替!$A:$AX,$I373,FALSE))+$J$3,IF(OR($I373="",$I373="-"),"",VLOOKUP($G373,為替!$A:$AX,$I373,FALSE)))</f>
        <v/>
      </c>
      <c r="K373" s="203" t="str">
        <f t="shared" si="32"/>
        <v/>
      </c>
      <c r="L373" s="187" t="str">
        <f t="shared" si="33"/>
        <v/>
      </c>
      <c r="M373" s="202" t="str">
        <f>IF($H373="USD",IF(OR($L373="",$L373="-"),"",VLOOKUP($G373,為替!$A:$AX,$L373,FALSE))+$K$3,IF(OR($L373="",$L373="-"),"",VLOOKUP($G373,為替!$A:$AX,$L373,FALSE)))</f>
        <v/>
      </c>
      <c r="N373" s="203" t="str">
        <f t="shared" si="34"/>
        <v/>
      </c>
      <c r="O373" s="204" t="str">
        <f t="shared" si="30"/>
        <v/>
      </c>
      <c r="P373" s="205" t="str">
        <f t="shared" si="35"/>
        <v/>
      </c>
    </row>
    <row r="374" spans="3:16">
      <c r="C374" s="198"/>
      <c r="D374" s="199"/>
      <c r="E374" s="200"/>
      <c r="F374" s="198"/>
      <c r="H374" s="201"/>
      <c r="I374" s="184" t="str">
        <f t="shared" si="31"/>
        <v/>
      </c>
      <c r="J374" s="202" t="str">
        <f>IF($H374="USD",IF(OR($I374="",$I374="-"),"",VLOOKUP($G374,為替!$A:$AX,$I374,FALSE))+$J$3,IF(OR($I374="",$I374="-"),"",VLOOKUP($G374,為替!$A:$AX,$I374,FALSE)))</f>
        <v/>
      </c>
      <c r="K374" s="203" t="str">
        <f t="shared" si="32"/>
        <v/>
      </c>
      <c r="L374" s="187" t="str">
        <f t="shared" si="33"/>
        <v/>
      </c>
      <c r="M374" s="202" t="str">
        <f>IF($H374="USD",IF(OR($L374="",$L374="-"),"",VLOOKUP($G374,為替!$A:$AX,$L374,FALSE))+$K$3,IF(OR($L374="",$L374="-"),"",VLOOKUP($G374,為替!$A:$AX,$L374,FALSE)))</f>
        <v/>
      </c>
      <c r="N374" s="203" t="str">
        <f t="shared" si="34"/>
        <v/>
      </c>
      <c r="O374" s="204" t="str">
        <f t="shared" si="30"/>
        <v/>
      </c>
      <c r="P374" s="205" t="str">
        <f t="shared" si="35"/>
        <v/>
      </c>
    </row>
    <row r="375" spans="3:16">
      <c r="C375" s="198"/>
      <c r="D375" s="199"/>
      <c r="E375" s="200"/>
      <c r="F375" s="198"/>
      <c r="H375" s="201"/>
      <c r="I375" s="184" t="str">
        <f t="shared" si="31"/>
        <v/>
      </c>
      <c r="J375" s="202" t="str">
        <f>IF($H375="USD",IF(OR($I375="",$I375="-"),"",VLOOKUP($G375,為替!$A:$AX,$I375,FALSE))+$J$3,IF(OR($I375="",$I375="-"),"",VLOOKUP($G375,為替!$A:$AX,$I375,FALSE)))</f>
        <v/>
      </c>
      <c r="K375" s="203" t="str">
        <f t="shared" si="32"/>
        <v/>
      </c>
      <c r="L375" s="187" t="str">
        <f t="shared" si="33"/>
        <v/>
      </c>
      <c r="M375" s="202" t="str">
        <f>IF($H375="USD",IF(OR($L375="",$L375="-"),"",VLOOKUP($G375,為替!$A:$AX,$L375,FALSE))+$K$3,IF(OR($L375="",$L375="-"),"",VLOOKUP($G375,為替!$A:$AX,$L375,FALSE)))</f>
        <v/>
      </c>
      <c r="N375" s="203" t="str">
        <f t="shared" si="34"/>
        <v/>
      </c>
      <c r="O375" s="204" t="str">
        <f t="shared" si="30"/>
        <v/>
      </c>
      <c r="P375" s="205" t="str">
        <f t="shared" si="35"/>
        <v/>
      </c>
    </row>
    <row r="376" spans="3:16">
      <c r="C376" s="198"/>
      <c r="D376" s="199"/>
      <c r="E376" s="200"/>
      <c r="F376" s="198"/>
      <c r="H376" s="201"/>
      <c r="I376" s="184" t="str">
        <f t="shared" si="31"/>
        <v/>
      </c>
      <c r="J376" s="202" t="str">
        <f>IF($H376="USD",IF(OR($I376="",$I376="-"),"",VLOOKUP($G376,為替!$A:$AX,$I376,FALSE))+$J$3,IF(OR($I376="",$I376="-"),"",VLOOKUP($G376,為替!$A:$AX,$I376,FALSE)))</f>
        <v/>
      </c>
      <c r="K376" s="203" t="str">
        <f t="shared" si="32"/>
        <v/>
      </c>
      <c r="L376" s="187" t="str">
        <f t="shared" si="33"/>
        <v/>
      </c>
      <c r="M376" s="202" t="str">
        <f>IF($H376="USD",IF(OR($L376="",$L376="-"),"",VLOOKUP($G376,為替!$A:$AX,$L376,FALSE))+$K$3,IF(OR($L376="",$L376="-"),"",VLOOKUP($G376,為替!$A:$AX,$L376,FALSE)))</f>
        <v/>
      </c>
      <c r="N376" s="203" t="str">
        <f t="shared" si="34"/>
        <v/>
      </c>
      <c r="O376" s="204" t="str">
        <f t="shared" si="30"/>
        <v/>
      </c>
      <c r="P376" s="205" t="str">
        <f t="shared" si="35"/>
        <v/>
      </c>
    </row>
    <row r="377" spans="3:16">
      <c r="C377" s="198"/>
      <c r="D377" s="199"/>
      <c r="E377" s="200"/>
      <c r="F377" s="198"/>
      <c r="H377" s="201"/>
      <c r="I377" s="184" t="str">
        <f t="shared" si="31"/>
        <v/>
      </c>
      <c r="J377" s="202" t="str">
        <f>IF($H377="USD",IF(OR($I377="",$I377="-"),"",VLOOKUP($G377,為替!$A:$AX,$I377,FALSE))+$J$3,IF(OR($I377="",$I377="-"),"",VLOOKUP($G377,為替!$A:$AX,$I377,FALSE)))</f>
        <v/>
      </c>
      <c r="K377" s="203" t="str">
        <f t="shared" si="32"/>
        <v/>
      </c>
      <c r="L377" s="187" t="str">
        <f t="shared" si="33"/>
        <v/>
      </c>
      <c r="M377" s="202" t="str">
        <f>IF($H377="USD",IF(OR($L377="",$L377="-"),"",VLOOKUP($G377,為替!$A:$AX,$L377,FALSE))+$K$3,IF(OR($L377="",$L377="-"),"",VLOOKUP($G377,為替!$A:$AX,$L377,FALSE)))</f>
        <v/>
      </c>
      <c r="N377" s="203" t="str">
        <f t="shared" si="34"/>
        <v/>
      </c>
      <c r="O377" s="204" t="str">
        <f t="shared" si="30"/>
        <v/>
      </c>
      <c r="P377" s="205" t="str">
        <f t="shared" si="35"/>
        <v/>
      </c>
    </row>
    <row r="378" spans="3:16">
      <c r="C378" s="198"/>
      <c r="D378" s="199"/>
      <c r="E378" s="200"/>
      <c r="F378" s="198"/>
      <c r="H378" s="201"/>
      <c r="I378" s="184" t="str">
        <f t="shared" si="31"/>
        <v/>
      </c>
      <c r="J378" s="202" t="str">
        <f>IF($H378="USD",IF(OR($I378="",$I378="-"),"",VLOOKUP($G378,為替!$A:$AX,$I378,FALSE))+$J$3,IF(OR($I378="",$I378="-"),"",VLOOKUP($G378,為替!$A:$AX,$I378,FALSE)))</f>
        <v/>
      </c>
      <c r="K378" s="203" t="str">
        <f t="shared" si="32"/>
        <v/>
      </c>
      <c r="L378" s="187" t="str">
        <f t="shared" si="33"/>
        <v/>
      </c>
      <c r="M378" s="202" t="str">
        <f>IF($H378="USD",IF(OR($L378="",$L378="-"),"",VLOOKUP($G378,為替!$A:$AX,$L378,FALSE))+$K$3,IF(OR($L378="",$L378="-"),"",VLOOKUP($G378,為替!$A:$AX,$L378,FALSE)))</f>
        <v/>
      </c>
      <c r="N378" s="203" t="str">
        <f t="shared" si="34"/>
        <v/>
      </c>
      <c r="O378" s="204" t="str">
        <f t="shared" si="30"/>
        <v/>
      </c>
      <c r="P378" s="205" t="str">
        <f t="shared" si="35"/>
        <v/>
      </c>
    </row>
    <row r="379" spans="3:16">
      <c r="C379" s="198"/>
      <c r="D379" s="199"/>
      <c r="E379" s="200"/>
      <c r="F379" s="198"/>
      <c r="H379" s="201"/>
      <c r="I379" s="184" t="str">
        <f t="shared" si="31"/>
        <v/>
      </c>
      <c r="J379" s="202" t="str">
        <f>IF($H379="USD",IF(OR($I379="",$I379="-"),"",VLOOKUP($G379,為替!$A:$AX,$I379,FALSE))+$J$3,IF(OR($I379="",$I379="-"),"",VLOOKUP($G379,為替!$A:$AX,$I379,FALSE)))</f>
        <v/>
      </c>
      <c r="K379" s="203" t="str">
        <f t="shared" si="32"/>
        <v/>
      </c>
      <c r="L379" s="187" t="str">
        <f t="shared" si="33"/>
        <v/>
      </c>
      <c r="M379" s="202" t="str">
        <f>IF($H379="USD",IF(OR($L379="",$L379="-"),"",VLOOKUP($G379,為替!$A:$AX,$L379,FALSE))+$K$3,IF(OR($L379="",$L379="-"),"",VLOOKUP($G379,為替!$A:$AX,$L379,FALSE)))</f>
        <v/>
      </c>
      <c r="N379" s="203" t="str">
        <f t="shared" si="34"/>
        <v/>
      </c>
      <c r="O379" s="204" t="str">
        <f t="shared" si="30"/>
        <v/>
      </c>
      <c r="P379" s="205" t="str">
        <f t="shared" si="35"/>
        <v/>
      </c>
    </row>
    <row r="380" spans="3:16">
      <c r="C380" s="198"/>
      <c r="D380" s="199"/>
      <c r="E380" s="200"/>
      <c r="F380" s="198"/>
      <c r="H380" s="201"/>
      <c r="I380" s="184" t="str">
        <f t="shared" si="31"/>
        <v/>
      </c>
      <c r="J380" s="202" t="str">
        <f>IF($H380="USD",IF(OR($I380="",$I380="-"),"",VLOOKUP($G380,為替!$A:$AX,$I380,FALSE))+$J$3,IF(OR($I380="",$I380="-"),"",VLOOKUP($G380,為替!$A:$AX,$I380,FALSE)))</f>
        <v/>
      </c>
      <c r="K380" s="203" t="str">
        <f t="shared" si="32"/>
        <v/>
      </c>
      <c r="L380" s="187" t="str">
        <f t="shared" si="33"/>
        <v/>
      </c>
      <c r="M380" s="202" t="str">
        <f>IF($H380="USD",IF(OR($L380="",$L380="-"),"",VLOOKUP($G380,為替!$A:$AX,$L380,FALSE))+$K$3,IF(OR($L380="",$L380="-"),"",VLOOKUP($G380,為替!$A:$AX,$L380,FALSE)))</f>
        <v/>
      </c>
      <c r="N380" s="203" t="str">
        <f t="shared" si="34"/>
        <v/>
      </c>
      <c r="O380" s="204" t="str">
        <f t="shared" si="30"/>
        <v/>
      </c>
      <c r="P380" s="205" t="str">
        <f t="shared" si="35"/>
        <v/>
      </c>
    </row>
    <row r="381" spans="3:16">
      <c r="C381" s="198"/>
      <c r="D381" s="199"/>
      <c r="E381" s="200"/>
      <c r="F381" s="198"/>
      <c r="H381" s="201"/>
      <c r="I381" s="184" t="str">
        <f t="shared" si="31"/>
        <v/>
      </c>
      <c r="J381" s="202" t="str">
        <f>IF($H381="USD",IF(OR($I381="",$I381="-"),"",VLOOKUP($G381,為替!$A:$AX,$I381,FALSE))+$J$3,IF(OR($I381="",$I381="-"),"",VLOOKUP($G381,為替!$A:$AX,$I381,FALSE)))</f>
        <v/>
      </c>
      <c r="K381" s="203" t="str">
        <f t="shared" si="32"/>
        <v/>
      </c>
      <c r="L381" s="187" t="str">
        <f t="shared" si="33"/>
        <v/>
      </c>
      <c r="M381" s="202" t="str">
        <f>IF($H381="USD",IF(OR($L381="",$L381="-"),"",VLOOKUP($G381,為替!$A:$AX,$L381,FALSE))+$K$3,IF(OR($L381="",$L381="-"),"",VLOOKUP($G381,為替!$A:$AX,$L381,FALSE)))</f>
        <v/>
      </c>
      <c r="N381" s="203" t="str">
        <f t="shared" si="34"/>
        <v/>
      </c>
      <c r="O381" s="204" t="str">
        <f t="shared" si="30"/>
        <v/>
      </c>
      <c r="P381" s="205" t="str">
        <f t="shared" si="35"/>
        <v/>
      </c>
    </row>
    <row r="382" spans="3:16">
      <c r="C382" s="198"/>
      <c r="D382" s="199"/>
      <c r="E382" s="200"/>
      <c r="F382" s="198"/>
      <c r="H382" s="201"/>
      <c r="I382" s="184" t="str">
        <f t="shared" si="31"/>
        <v/>
      </c>
      <c r="J382" s="202" t="str">
        <f>IF($H382="USD",IF(OR($I382="",$I382="-"),"",VLOOKUP($G382,為替!$A:$AX,$I382,FALSE))+$J$3,IF(OR($I382="",$I382="-"),"",VLOOKUP($G382,為替!$A:$AX,$I382,FALSE)))</f>
        <v/>
      </c>
      <c r="K382" s="203" t="str">
        <f t="shared" si="32"/>
        <v/>
      </c>
      <c r="L382" s="187" t="str">
        <f t="shared" si="33"/>
        <v/>
      </c>
      <c r="M382" s="202" t="str">
        <f>IF($H382="USD",IF(OR($L382="",$L382="-"),"",VLOOKUP($G382,為替!$A:$AX,$L382,FALSE))+$K$3,IF(OR($L382="",$L382="-"),"",VLOOKUP($G382,為替!$A:$AX,$L382,FALSE)))</f>
        <v/>
      </c>
      <c r="N382" s="203" t="str">
        <f t="shared" si="34"/>
        <v/>
      </c>
      <c r="O382" s="204" t="str">
        <f t="shared" si="30"/>
        <v/>
      </c>
      <c r="P382" s="205" t="str">
        <f t="shared" si="35"/>
        <v/>
      </c>
    </row>
    <row r="383" spans="3:16">
      <c r="C383" s="198"/>
      <c r="D383" s="199"/>
      <c r="E383" s="200"/>
      <c r="F383" s="198"/>
      <c r="H383" s="201"/>
      <c r="I383" s="184" t="str">
        <f t="shared" si="31"/>
        <v/>
      </c>
      <c r="J383" s="202" t="str">
        <f>IF($H383="USD",IF(OR($I383="",$I383="-"),"",VLOOKUP($G383,為替!$A:$AX,$I383,FALSE))+$J$3,IF(OR($I383="",$I383="-"),"",VLOOKUP($G383,為替!$A:$AX,$I383,FALSE)))</f>
        <v/>
      </c>
      <c r="K383" s="203" t="str">
        <f t="shared" si="32"/>
        <v/>
      </c>
      <c r="L383" s="187" t="str">
        <f t="shared" si="33"/>
        <v/>
      </c>
      <c r="M383" s="202" t="str">
        <f>IF($H383="USD",IF(OR($L383="",$L383="-"),"",VLOOKUP($G383,為替!$A:$AX,$L383,FALSE))+$K$3,IF(OR($L383="",$L383="-"),"",VLOOKUP($G383,為替!$A:$AX,$L383,FALSE)))</f>
        <v/>
      </c>
      <c r="N383" s="203" t="str">
        <f t="shared" si="34"/>
        <v/>
      </c>
      <c r="O383" s="204" t="str">
        <f t="shared" si="30"/>
        <v/>
      </c>
      <c r="P383" s="205" t="str">
        <f t="shared" si="35"/>
        <v/>
      </c>
    </row>
    <row r="384" spans="3:16">
      <c r="C384" s="198"/>
      <c r="D384" s="199"/>
      <c r="E384" s="200"/>
      <c r="F384" s="198"/>
      <c r="H384" s="201"/>
      <c r="I384" s="184" t="str">
        <f t="shared" si="31"/>
        <v/>
      </c>
      <c r="J384" s="202" t="str">
        <f>IF($H384="USD",IF(OR($I384="",$I384="-"),"",VLOOKUP($G384,為替!$A:$AX,$I384,FALSE))+$J$3,IF(OR($I384="",$I384="-"),"",VLOOKUP($G384,為替!$A:$AX,$I384,FALSE)))</f>
        <v/>
      </c>
      <c r="K384" s="203" t="str">
        <f t="shared" si="32"/>
        <v/>
      </c>
      <c r="L384" s="187" t="str">
        <f t="shared" si="33"/>
        <v/>
      </c>
      <c r="M384" s="202" t="str">
        <f>IF($H384="USD",IF(OR($L384="",$L384="-"),"",VLOOKUP($G384,為替!$A:$AX,$L384,FALSE))+$K$3,IF(OR($L384="",$L384="-"),"",VLOOKUP($G384,為替!$A:$AX,$L384,FALSE)))</f>
        <v/>
      </c>
      <c r="N384" s="203" t="str">
        <f t="shared" si="34"/>
        <v/>
      </c>
      <c r="O384" s="204" t="str">
        <f t="shared" si="30"/>
        <v/>
      </c>
      <c r="P384" s="205" t="str">
        <f t="shared" si="35"/>
        <v/>
      </c>
    </row>
    <row r="385" spans="3:16">
      <c r="C385" s="198"/>
      <c r="D385" s="199"/>
      <c r="E385" s="200"/>
      <c r="F385" s="198"/>
      <c r="H385" s="201"/>
      <c r="I385" s="184" t="str">
        <f t="shared" si="31"/>
        <v/>
      </c>
      <c r="J385" s="202" t="str">
        <f>IF($H385="USD",IF(OR($I385="",$I385="-"),"",VLOOKUP($G385,為替!$A:$AX,$I385,FALSE))+$J$3,IF(OR($I385="",$I385="-"),"",VLOOKUP($G385,為替!$A:$AX,$I385,FALSE)))</f>
        <v/>
      </c>
      <c r="K385" s="203" t="str">
        <f t="shared" si="32"/>
        <v/>
      </c>
      <c r="L385" s="187" t="str">
        <f t="shared" si="33"/>
        <v/>
      </c>
      <c r="M385" s="202" t="str">
        <f>IF($H385="USD",IF(OR($L385="",$L385="-"),"",VLOOKUP($G385,為替!$A:$AX,$L385,FALSE))+$K$3,IF(OR($L385="",$L385="-"),"",VLOOKUP($G385,為替!$A:$AX,$L385,FALSE)))</f>
        <v/>
      </c>
      <c r="N385" s="203" t="str">
        <f t="shared" si="34"/>
        <v/>
      </c>
      <c r="O385" s="204" t="str">
        <f t="shared" si="30"/>
        <v/>
      </c>
      <c r="P385" s="205" t="str">
        <f t="shared" si="35"/>
        <v/>
      </c>
    </row>
    <row r="386" spans="3:16">
      <c r="C386" s="198"/>
      <c r="D386" s="199"/>
      <c r="E386" s="200"/>
      <c r="F386" s="198"/>
      <c r="H386" s="201"/>
      <c r="I386" s="184" t="str">
        <f t="shared" si="31"/>
        <v/>
      </c>
      <c r="J386" s="202" t="str">
        <f>IF($H386="USD",IF(OR($I386="",$I386="-"),"",VLOOKUP($G386,為替!$A:$AX,$I386,FALSE))+$J$3,IF(OR($I386="",$I386="-"),"",VLOOKUP($G386,為替!$A:$AX,$I386,FALSE)))</f>
        <v/>
      </c>
      <c r="K386" s="203" t="str">
        <f t="shared" si="32"/>
        <v/>
      </c>
      <c r="L386" s="187" t="str">
        <f t="shared" si="33"/>
        <v/>
      </c>
      <c r="M386" s="202" t="str">
        <f>IF($H386="USD",IF(OR($L386="",$L386="-"),"",VLOOKUP($G386,為替!$A:$AX,$L386,FALSE))+$K$3,IF(OR($L386="",$L386="-"),"",VLOOKUP($G386,為替!$A:$AX,$L386,FALSE)))</f>
        <v/>
      </c>
      <c r="N386" s="203" t="str">
        <f t="shared" si="34"/>
        <v/>
      </c>
      <c r="O386" s="204" t="str">
        <f t="shared" si="30"/>
        <v/>
      </c>
      <c r="P386" s="205" t="str">
        <f t="shared" si="35"/>
        <v/>
      </c>
    </row>
    <row r="387" spans="3:16">
      <c r="C387" s="198"/>
      <c r="D387" s="199"/>
      <c r="E387" s="200"/>
      <c r="F387" s="198"/>
      <c r="H387" s="201"/>
      <c r="I387" s="184" t="str">
        <f t="shared" si="31"/>
        <v/>
      </c>
      <c r="J387" s="202" t="str">
        <f>IF($H387="USD",IF(OR($I387="",$I387="-"),"",VLOOKUP($G387,為替!$A:$AX,$I387,FALSE))+$J$3,IF(OR($I387="",$I387="-"),"",VLOOKUP($G387,為替!$A:$AX,$I387,FALSE)))</f>
        <v/>
      </c>
      <c r="K387" s="203" t="str">
        <f t="shared" si="32"/>
        <v/>
      </c>
      <c r="L387" s="187" t="str">
        <f t="shared" si="33"/>
        <v/>
      </c>
      <c r="M387" s="202" t="str">
        <f>IF($H387="USD",IF(OR($L387="",$L387="-"),"",VLOOKUP($G387,為替!$A:$AX,$L387,FALSE))+$K$3,IF(OR($L387="",$L387="-"),"",VLOOKUP($G387,為替!$A:$AX,$L387,FALSE)))</f>
        <v/>
      </c>
      <c r="N387" s="203" t="str">
        <f t="shared" si="34"/>
        <v/>
      </c>
      <c r="O387" s="204" t="str">
        <f t="shared" si="30"/>
        <v/>
      </c>
      <c r="P387" s="205" t="str">
        <f t="shared" si="35"/>
        <v/>
      </c>
    </row>
    <row r="388" spans="3:16">
      <c r="C388" s="198"/>
      <c r="D388" s="199"/>
      <c r="E388" s="200"/>
      <c r="F388" s="198"/>
      <c r="H388" s="201"/>
      <c r="I388" s="184" t="str">
        <f t="shared" si="31"/>
        <v/>
      </c>
      <c r="J388" s="202" t="str">
        <f>IF($H388="USD",IF(OR($I388="",$I388="-"),"",VLOOKUP($G388,為替!$A:$AX,$I388,FALSE))+$J$3,IF(OR($I388="",$I388="-"),"",VLOOKUP($G388,為替!$A:$AX,$I388,FALSE)))</f>
        <v/>
      </c>
      <c r="K388" s="203" t="str">
        <f t="shared" si="32"/>
        <v/>
      </c>
      <c r="L388" s="187" t="str">
        <f t="shared" si="33"/>
        <v/>
      </c>
      <c r="M388" s="202" t="str">
        <f>IF($H388="USD",IF(OR($L388="",$L388="-"),"",VLOOKUP($G388,為替!$A:$AX,$L388,FALSE))+$K$3,IF(OR($L388="",$L388="-"),"",VLOOKUP($G388,為替!$A:$AX,$L388,FALSE)))</f>
        <v/>
      </c>
      <c r="N388" s="203" t="str">
        <f t="shared" si="34"/>
        <v/>
      </c>
      <c r="O388" s="204" t="str">
        <f t="shared" si="30"/>
        <v/>
      </c>
      <c r="P388" s="205" t="str">
        <f t="shared" si="35"/>
        <v/>
      </c>
    </row>
    <row r="389" spans="3:16">
      <c r="C389" s="198"/>
      <c r="D389" s="199"/>
      <c r="E389" s="200"/>
      <c r="F389" s="198"/>
      <c r="H389" s="201"/>
      <c r="I389" s="184" t="str">
        <f t="shared" si="31"/>
        <v/>
      </c>
      <c r="J389" s="202" t="str">
        <f>IF($H389="USD",IF(OR($I389="",$I389="-"),"",VLOOKUP($G389,為替!$A:$AX,$I389,FALSE))+$J$3,IF(OR($I389="",$I389="-"),"",VLOOKUP($G389,為替!$A:$AX,$I389,FALSE)))</f>
        <v/>
      </c>
      <c r="K389" s="203" t="str">
        <f t="shared" si="32"/>
        <v/>
      </c>
      <c r="L389" s="187" t="str">
        <f t="shared" si="33"/>
        <v/>
      </c>
      <c r="M389" s="202" t="str">
        <f>IF($H389="USD",IF(OR($L389="",$L389="-"),"",VLOOKUP($G389,為替!$A:$AX,$L389,FALSE))+$K$3,IF(OR($L389="",$L389="-"),"",VLOOKUP($G389,為替!$A:$AX,$L389,FALSE)))</f>
        <v/>
      </c>
      <c r="N389" s="203" t="str">
        <f t="shared" si="34"/>
        <v/>
      </c>
      <c r="O389" s="204" t="str">
        <f t="shared" si="30"/>
        <v/>
      </c>
      <c r="P389" s="205" t="str">
        <f t="shared" si="35"/>
        <v/>
      </c>
    </row>
    <row r="390" spans="3:16">
      <c r="C390" s="198"/>
      <c r="D390" s="199"/>
      <c r="E390" s="200"/>
      <c r="F390" s="198"/>
      <c r="H390" s="201"/>
      <c r="I390" s="184" t="str">
        <f t="shared" si="31"/>
        <v/>
      </c>
      <c r="J390" s="202" t="str">
        <f>IF($H390="USD",IF(OR($I390="",$I390="-"),"",VLOOKUP($G390,為替!$A:$AX,$I390,FALSE))+$J$3,IF(OR($I390="",$I390="-"),"",VLOOKUP($G390,為替!$A:$AX,$I390,FALSE)))</f>
        <v/>
      </c>
      <c r="K390" s="203" t="str">
        <f t="shared" si="32"/>
        <v/>
      </c>
      <c r="L390" s="187" t="str">
        <f t="shared" si="33"/>
        <v/>
      </c>
      <c r="M390" s="202" t="str">
        <f>IF($H390="USD",IF(OR($L390="",$L390="-"),"",VLOOKUP($G390,為替!$A:$AX,$L390,FALSE))+$K$3,IF(OR($L390="",$L390="-"),"",VLOOKUP($G390,為替!$A:$AX,$L390,FALSE)))</f>
        <v/>
      </c>
      <c r="N390" s="203" t="str">
        <f t="shared" si="34"/>
        <v/>
      </c>
      <c r="O390" s="204" t="str">
        <f t="shared" ref="O390:O400" si="36">IF(OR(K390="",N390=""),"",K390-N390)</f>
        <v/>
      </c>
      <c r="P390" s="205" t="str">
        <f t="shared" si="35"/>
        <v/>
      </c>
    </row>
    <row r="391" spans="3:16">
      <c r="C391" s="198"/>
      <c r="D391" s="199"/>
      <c r="E391" s="200"/>
      <c r="F391" s="198"/>
      <c r="H391" s="201"/>
      <c r="I391" s="184" t="str">
        <f t="shared" ref="I391:I400" si="37">IF(H391="","",IF(H391="JPY","",IF($H391="USD",4, IF(H391="EUR",7,IF(H391="CNY",47,IF(H391="HKD",34))))))</f>
        <v/>
      </c>
      <c r="J391" s="202" t="str">
        <f>IF($H391="USD",IF(OR($I391="",$I391="-"),"",VLOOKUP($G391,為替!$A:$AX,$I391,FALSE))+$J$3,IF(OR($I391="",$I391="-"),"",VLOOKUP($G391,為替!$A:$AX,$I391,FALSE)))</f>
        <v/>
      </c>
      <c r="K391" s="203" t="str">
        <f t="shared" ref="K391:K400" si="38">IF($H391="JPY",$F391,IF($H391="","",$F391*$J391))</f>
        <v/>
      </c>
      <c r="L391" s="187" t="str">
        <f t="shared" ref="L391:L400" si="39">IF(H391="","",IF(H391="JPY","",IF($H391="USD",3, IF(H391="EUR",6,IF(H391="CNY",46,IF(H391="HKD",33))))))</f>
        <v/>
      </c>
      <c r="M391" s="202" t="str">
        <f>IF($H391="USD",IF(OR($L391="",$L391="-"),"",VLOOKUP($G391,為替!$A:$AX,$L391,FALSE))+$K$3,IF(OR($L391="",$L391="-"),"",VLOOKUP($G391,為替!$A:$AX,$L391,FALSE)))</f>
        <v/>
      </c>
      <c r="N391" s="203" t="str">
        <f t="shared" ref="N391:N400" si="40">IF($E391="JPY",($C391+$D391),IF($E391="","",($C391+$D391)*$M391))</f>
        <v/>
      </c>
      <c r="O391" s="204" t="str">
        <f t="shared" si="36"/>
        <v/>
      </c>
      <c r="P391" s="205" t="str">
        <f t="shared" ref="P391:P400" si="41">IF(OR(K391="",O391=""),"",O391/K391)</f>
        <v/>
      </c>
    </row>
    <row r="392" spans="3:16">
      <c r="C392" s="198"/>
      <c r="D392" s="199"/>
      <c r="E392" s="200"/>
      <c r="F392" s="198"/>
      <c r="H392" s="201"/>
      <c r="I392" s="184" t="str">
        <f t="shared" si="37"/>
        <v/>
      </c>
      <c r="J392" s="202" t="str">
        <f>IF($H392="USD",IF(OR($I392="",$I392="-"),"",VLOOKUP($G392,為替!$A:$AX,$I392,FALSE))+$J$3,IF(OR($I392="",$I392="-"),"",VLOOKUP($G392,為替!$A:$AX,$I392,FALSE)))</f>
        <v/>
      </c>
      <c r="K392" s="203" t="str">
        <f t="shared" si="38"/>
        <v/>
      </c>
      <c r="L392" s="187" t="str">
        <f t="shared" si="39"/>
        <v/>
      </c>
      <c r="M392" s="202" t="str">
        <f>IF($H392="USD",IF(OR($L392="",$L392="-"),"",VLOOKUP($G392,為替!$A:$AX,$L392,FALSE))+$K$3,IF(OR($L392="",$L392="-"),"",VLOOKUP($G392,為替!$A:$AX,$L392,FALSE)))</f>
        <v/>
      </c>
      <c r="N392" s="203" t="str">
        <f t="shared" si="40"/>
        <v/>
      </c>
      <c r="O392" s="204" t="str">
        <f t="shared" si="36"/>
        <v/>
      </c>
      <c r="P392" s="205" t="str">
        <f t="shared" si="41"/>
        <v/>
      </c>
    </row>
    <row r="393" spans="3:16">
      <c r="C393" s="198"/>
      <c r="D393" s="199"/>
      <c r="E393" s="200"/>
      <c r="F393" s="198"/>
      <c r="H393" s="201"/>
      <c r="I393" s="184" t="str">
        <f t="shared" si="37"/>
        <v/>
      </c>
      <c r="J393" s="202" t="str">
        <f>IF($H393="USD",IF(OR($I393="",$I393="-"),"",VLOOKUP($G393,為替!$A:$AX,$I393,FALSE))+$J$3,IF(OR($I393="",$I393="-"),"",VLOOKUP($G393,為替!$A:$AX,$I393,FALSE)))</f>
        <v/>
      </c>
      <c r="K393" s="203" t="str">
        <f t="shared" si="38"/>
        <v/>
      </c>
      <c r="L393" s="187" t="str">
        <f t="shared" si="39"/>
        <v/>
      </c>
      <c r="M393" s="202" t="str">
        <f>IF($H393="USD",IF(OR($L393="",$L393="-"),"",VLOOKUP($G393,為替!$A:$AX,$L393,FALSE))+$K$3,IF(OR($L393="",$L393="-"),"",VLOOKUP($G393,為替!$A:$AX,$L393,FALSE)))</f>
        <v/>
      </c>
      <c r="N393" s="203" t="str">
        <f t="shared" si="40"/>
        <v/>
      </c>
      <c r="O393" s="204" t="str">
        <f t="shared" si="36"/>
        <v/>
      </c>
      <c r="P393" s="205" t="str">
        <f t="shared" si="41"/>
        <v/>
      </c>
    </row>
    <row r="394" spans="3:16">
      <c r="C394" s="198"/>
      <c r="D394" s="199"/>
      <c r="E394" s="200"/>
      <c r="F394" s="198"/>
      <c r="H394" s="201"/>
      <c r="I394" s="184" t="str">
        <f t="shared" si="37"/>
        <v/>
      </c>
      <c r="J394" s="202" t="str">
        <f>IF($H394="USD",IF(OR($I394="",$I394="-"),"",VLOOKUP($G394,為替!$A:$AX,$I394,FALSE))+$J$3,IF(OR($I394="",$I394="-"),"",VLOOKUP($G394,為替!$A:$AX,$I394,FALSE)))</f>
        <v/>
      </c>
      <c r="K394" s="203" t="str">
        <f t="shared" si="38"/>
        <v/>
      </c>
      <c r="L394" s="187" t="str">
        <f t="shared" si="39"/>
        <v/>
      </c>
      <c r="M394" s="202" t="str">
        <f>IF($H394="USD",IF(OR($L394="",$L394="-"),"",VLOOKUP($G394,為替!$A:$AX,$L394,FALSE))+$K$3,IF(OR($L394="",$L394="-"),"",VLOOKUP($G394,為替!$A:$AX,$L394,FALSE)))</f>
        <v/>
      </c>
      <c r="N394" s="203" t="str">
        <f t="shared" si="40"/>
        <v/>
      </c>
      <c r="O394" s="204" t="str">
        <f t="shared" si="36"/>
        <v/>
      </c>
      <c r="P394" s="205" t="str">
        <f t="shared" si="41"/>
        <v/>
      </c>
    </row>
    <row r="395" spans="3:16">
      <c r="C395" s="198"/>
      <c r="D395" s="199"/>
      <c r="E395" s="200"/>
      <c r="F395" s="198"/>
      <c r="H395" s="201"/>
      <c r="I395" s="184" t="str">
        <f t="shared" si="37"/>
        <v/>
      </c>
      <c r="J395" s="202" t="str">
        <f>IF($H395="USD",IF(OR($I395="",$I395="-"),"",VLOOKUP($G395,為替!$A:$AX,$I395,FALSE))+$J$3,IF(OR($I395="",$I395="-"),"",VLOOKUP($G395,為替!$A:$AX,$I395,FALSE)))</f>
        <v/>
      </c>
      <c r="K395" s="203" t="str">
        <f t="shared" si="38"/>
        <v/>
      </c>
      <c r="L395" s="187" t="str">
        <f t="shared" si="39"/>
        <v/>
      </c>
      <c r="M395" s="202" t="str">
        <f>IF($H395="USD",IF(OR($L395="",$L395="-"),"",VLOOKUP($G395,為替!$A:$AX,$L395,FALSE))+$K$3,IF(OR($L395="",$L395="-"),"",VLOOKUP($G395,為替!$A:$AX,$L395,FALSE)))</f>
        <v/>
      </c>
      <c r="N395" s="203" t="str">
        <f t="shared" si="40"/>
        <v/>
      </c>
      <c r="O395" s="204" t="str">
        <f t="shared" si="36"/>
        <v/>
      </c>
      <c r="P395" s="205" t="str">
        <f t="shared" si="41"/>
        <v/>
      </c>
    </row>
    <row r="396" spans="3:16">
      <c r="C396" s="198"/>
      <c r="D396" s="199"/>
      <c r="E396" s="200"/>
      <c r="F396" s="198"/>
      <c r="H396" s="201"/>
      <c r="I396" s="184" t="str">
        <f t="shared" si="37"/>
        <v/>
      </c>
      <c r="J396" s="202" t="str">
        <f>IF($H396="USD",IF(OR($I396="",$I396="-"),"",VLOOKUP($G396,為替!$A:$AX,$I396,FALSE))+$J$3,IF(OR($I396="",$I396="-"),"",VLOOKUP($G396,為替!$A:$AX,$I396,FALSE)))</f>
        <v/>
      </c>
      <c r="K396" s="203" t="str">
        <f t="shared" si="38"/>
        <v/>
      </c>
      <c r="L396" s="187" t="str">
        <f t="shared" si="39"/>
        <v/>
      </c>
      <c r="M396" s="202" t="str">
        <f>IF($H396="USD",IF(OR($L396="",$L396="-"),"",VLOOKUP($G396,為替!$A:$AX,$L396,FALSE))+$K$3,IF(OR($L396="",$L396="-"),"",VLOOKUP($G396,為替!$A:$AX,$L396,FALSE)))</f>
        <v/>
      </c>
      <c r="N396" s="203" t="str">
        <f t="shared" si="40"/>
        <v/>
      </c>
      <c r="O396" s="204" t="str">
        <f t="shared" si="36"/>
        <v/>
      </c>
      <c r="P396" s="205" t="str">
        <f t="shared" si="41"/>
        <v/>
      </c>
    </row>
    <row r="397" spans="3:16">
      <c r="C397" s="198"/>
      <c r="D397" s="199"/>
      <c r="E397" s="200"/>
      <c r="F397" s="198"/>
      <c r="H397" s="201"/>
      <c r="I397" s="184" t="str">
        <f t="shared" si="37"/>
        <v/>
      </c>
      <c r="J397" s="202" t="str">
        <f>IF($H397="USD",IF(OR($I397="",$I397="-"),"",VLOOKUP($G397,為替!$A:$AX,$I397,FALSE))+$J$3,IF(OR($I397="",$I397="-"),"",VLOOKUP($G397,為替!$A:$AX,$I397,FALSE)))</f>
        <v/>
      </c>
      <c r="K397" s="203" t="str">
        <f t="shared" si="38"/>
        <v/>
      </c>
      <c r="L397" s="187" t="str">
        <f t="shared" si="39"/>
        <v/>
      </c>
      <c r="M397" s="202" t="str">
        <f>IF($H397="USD",IF(OR($L397="",$L397="-"),"",VLOOKUP($G397,為替!$A:$AX,$L397,FALSE))+$K$3,IF(OR($L397="",$L397="-"),"",VLOOKUP($G397,為替!$A:$AX,$L397,FALSE)))</f>
        <v/>
      </c>
      <c r="N397" s="203" t="str">
        <f t="shared" si="40"/>
        <v/>
      </c>
      <c r="O397" s="204" t="str">
        <f t="shared" si="36"/>
        <v/>
      </c>
      <c r="P397" s="205" t="str">
        <f t="shared" si="41"/>
        <v/>
      </c>
    </row>
    <row r="398" spans="3:16">
      <c r="C398" s="198"/>
      <c r="D398" s="199"/>
      <c r="E398" s="200"/>
      <c r="F398" s="198"/>
      <c r="H398" s="201"/>
      <c r="I398" s="184" t="str">
        <f t="shared" si="37"/>
        <v/>
      </c>
      <c r="J398" s="202" t="str">
        <f>IF($H398="USD",IF(OR($I398="",$I398="-"),"",VLOOKUP($G398,為替!$A:$AX,$I398,FALSE))+$J$3,IF(OR($I398="",$I398="-"),"",VLOOKUP($G398,為替!$A:$AX,$I398,FALSE)))</f>
        <v/>
      </c>
      <c r="K398" s="203" t="str">
        <f t="shared" si="38"/>
        <v/>
      </c>
      <c r="L398" s="187" t="str">
        <f t="shared" si="39"/>
        <v/>
      </c>
      <c r="M398" s="202" t="str">
        <f>IF($H398="USD",IF(OR($L398="",$L398="-"),"",VLOOKUP($G398,為替!$A:$AX,$L398,FALSE))+$K$3,IF(OR($L398="",$L398="-"),"",VLOOKUP($G398,為替!$A:$AX,$L398,FALSE)))</f>
        <v/>
      </c>
      <c r="N398" s="203" t="str">
        <f t="shared" si="40"/>
        <v/>
      </c>
      <c r="O398" s="204" t="str">
        <f t="shared" si="36"/>
        <v/>
      </c>
      <c r="P398" s="205" t="str">
        <f t="shared" si="41"/>
        <v/>
      </c>
    </row>
    <row r="399" spans="3:16">
      <c r="C399" s="198"/>
      <c r="D399" s="199"/>
      <c r="E399" s="200"/>
      <c r="F399" s="198"/>
      <c r="H399" s="201"/>
      <c r="I399" s="184" t="str">
        <f t="shared" si="37"/>
        <v/>
      </c>
      <c r="J399" s="202" t="str">
        <f>IF($H399="USD",IF(OR($I399="",$I399="-"),"",VLOOKUP($G399,為替!$A:$AX,$I399,FALSE))+$J$3,IF(OR($I399="",$I399="-"),"",VLOOKUP($G399,為替!$A:$AX,$I399,FALSE)))</f>
        <v/>
      </c>
      <c r="K399" s="203" t="str">
        <f t="shared" si="38"/>
        <v/>
      </c>
      <c r="L399" s="187" t="str">
        <f t="shared" si="39"/>
        <v/>
      </c>
      <c r="M399" s="202" t="str">
        <f>IF($H399="USD",IF(OR($L399="",$L399="-"),"",VLOOKUP($G399,為替!$A:$AX,$L399,FALSE))+$K$3,IF(OR($L399="",$L399="-"),"",VLOOKUP($G399,為替!$A:$AX,$L399,FALSE)))</f>
        <v/>
      </c>
      <c r="N399" s="203" t="str">
        <f t="shared" si="40"/>
        <v/>
      </c>
      <c r="O399" s="204" t="str">
        <f t="shared" si="36"/>
        <v/>
      </c>
      <c r="P399" s="205" t="str">
        <f t="shared" si="41"/>
        <v/>
      </c>
    </row>
    <row r="400" spans="3:16">
      <c r="C400" s="198"/>
      <c r="D400" s="199"/>
      <c r="E400" s="200"/>
      <c r="F400" s="198"/>
      <c r="H400" s="201"/>
      <c r="I400" s="184" t="str">
        <f t="shared" si="37"/>
        <v/>
      </c>
      <c r="J400" s="202" t="str">
        <f>IF($H400="USD",IF(OR($I400="",$I400="-"),"",VLOOKUP($G400,為替!$A:$AX,$I400,FALSE))+$J$3,IF(OR($I400="",$I400="-"),"",VLOOKUP($G400,為替!$A:$AX,$I400,FALSE)))</f>
        <v/>
      </c>
      <c r="K400" s="203" t="str">
        <f t="shared" si="38"/>
        <v/>
      </c>
      <c r="L400" s="187" t="str">
        <f t="shared" si="39"/>
        <v/>
      </c>
      <c r="M400" s="202" t="str">
        <f>IF($H400="USD",IF(OR($L400="",$L400="-"),"",VLOOKUP($G400,為替!$A:$AX,$L400,FALSE))+$K$3,IF(OR($L400="",$L400="-"),"",VLOOKUP($G400,為替!$A:$AX,$L400,FALSE)))</f>
        <v/>
      </c>
      <c r="N400" s="203" t="str">
        <f t="shared" si="40"/>
        <v/>
      </c>
      <c r="O400" s="204" t="str">
        <f t="shared" si="36"/>
        <v/>
      </c>
      <c r="P400" s="205" t="str">
        <f t="shared" si="41"/>
        <v/>
      </c>
    </row>
  </sheetData>
  <mergeCells count="1">
    <mergeCell ref="A1:E2"/>
  </mergeCells>
  <phoneticPr fontId="2"/>
  <conditionalFormatting sqref="P6:P400">
    <cfRule type="cellIs" dxfId="6" priority="1" operator="greaterThan">
      <formula>$P$3</formula>
    </cfRule>
  </conditionalFormatting>
  <dataValidations count="2">
    <dataValidation type="list" allowBlank="1" showInputMessage="1" showErrorMessage="1" sqref="A6:A400" xr:uid="{7B6A25F5-4978-44BA-820C-F1335007AD73}">
      <formula1>$M$3:$O$3</formula1>
    </dataValidation>
    <dataValidation type="list" allowBlank="1" showInputMessage="1" showErrorMessage="1" sqref="E6:E400 H6:H400" xr:uid="{99E5191C-963C-47C8-98FB-D04646FD95B1}">
      <formula1>"JPY,USD,EUR,CNY,HKD"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DE518A-BE48-4B88-B1C1-5F448A002D4C}">
  <sheetPr codeName="Sheet9">
    <tabColor theme="2" tint="-9.9978637043366805E-2"/>
  </sheetPr>
  <dimension ref="A1:AH59"/>
  <sheetViews>
    <sheetView tabSelected="1" topLeftCell="B10" zoomScale="70" zoomScaleNormal="70" workbookViewId="0">
      <selection activeCell="M28" sqref="E28:M28"/>
    </sheetView>
  </sheetViews>
  <sheetFormatPr defaultRowHeight="18"/>
  <cols>
    <col min="1" max="2" width="16.75" style="1" customWidth="1"/>
    <col min="3" max="3" width="12.25" style="1" customWidth="1"/>
    <col min="4" max="4" width="12.25" style="20" customWidth="1"/>
    <col min="5" max="16" width="18.75" style="2" customWidth="1"/>
    <col min="17" max="17" width="12.5" style="1" customWidth="1"/>
    <col min="18" max="18" width="20.25" style="2" customWidth="1"/>
    <col min="19" max="19" width="20.25" style="65" customWidth="1"/>
  </cols>
  <sheetData>
    <row r="1" spans="1:34" ht="24.75" customHeight="1" thickBot="1">
      <c r="A1" s="728" t="s">
        <v>12</v>
      </c>
      <c r="B1" s="731" t="s">
        <v>53</v>
      </c>
      <c r="C1" s="734" t="s">
        <v>46</v>
      </c>
      <c r="D1" s="735"/>
      <c r="E1" s="736"/>
    </row>
    <row r="2" spans="1:34" ht="18.75" customHeight="1">
      <c r="A2" s="729"/>
      <c r="B2" s="732"/>
      <c r="C2" s="40" t="s">
        <v>25</v>
      </c>
      <c r="D2" s="41">
        <v>140</v>
      </c>
      <c r="E2" s="42" t="s">
        <v>44</v>
      </c>
      <c r="F2" s="44" t="s">
        <v>66</v>
      </c>
      <c r="G2" s="615"/>
    </row>
    <row r="3" spans="1:34" ht="19.5" customHeight="1" thickBot="1">
      <c r="A3" s="730"/>
      <c r="B3" s="733"/>
      <c r="C3" s="37" t="s">
        <v>26</v>
      </c>
      <c r="D3" s="38">
        <v>145</v>
      </c>
      <c r="E3" s="39" t="s">
        <v>45</v>
      </c>
      <c r="Q3" s="3"/>
    </row>
    <row r="4" spans="1:34" ht="18.5" thickBot="1">
      <c r="E4" s="65"/>
      <c r="F4" s="65"/>
      <c r="G4" s="65"/>
      <c r="H4" s="65"/>
      <c r="I4" s="65"/>
      <c r="J4" s="65"/>
      <c r="K4" s="65"/>
      <c r="L4" s="65"/>
      <c r="M4" s="65"/>
      <c r="N4" s="65"/>
    </row>
    <row r="5" spans="1:34" ht="19.5" customHeight="1" thickBot="1">
      <c r="A5" s="720" t="s">
        <v>33</v>
      </c>
      <c r="B5" s="721"/>
      <c r="C5" s="737" t="s">
        <v>526</v>
      </c>
      <c r="D5" s="738"/>
      <c r="E5" s="777" t="s">
        <v>19</v>
      </c>
      <c r="F5" s="775"/>
      <c r="G5" s="775"/>
      <c r="H5" s="775"/>
      <c r="I5" s="775"/>
      <c r="J5" s="776"/>
      <c r="K5" s="777" t="s">
        <v>20</v>
      </c>
      <c r="L5" s="775"/>
      <c r="M5" s="775"/>
      <c r="N5" s="775"/>
      <c r="O5" s="775"/>
      <c r="P5" s="776"/>
      <c r="Q5" s="741" t="s">
        <v>21</v>
      </c>
    </row>
    <row r="6" spans="1:34" ht="19.5" customHeight="1" thickBot="1">
      <c r="A6" s="58" t="s">
        <v>99</v>
      </c>
      <c r="B6" s="150" t="s">
        <v>121</v>
      </c>
      <c r="C6" s="739"/>
      <c r="D6" s="740"/>
      <c r="E6" s="561">
        <v>45809</v>
      </c>
      <c r="F6" s="562">
        <v>45839</v>
      </c>
      <c r="G6" s="562">
        <v>45870</v>
      </c>
      <c r="H6" s="562">
        <v>45901</v>
      </c>
      <c r="I6" s="562">
        <v>45931</v>
      </c>
      <c r="J6" s="563">
        <v>45962</v>
      </c>
      <c r="K6" s="564">
        <v>45992</v>
      </c>
      <c r="L6" s="562">
        <v>46023</v>
      </c>
      <c r="M6" s="562">
        <v>46054</v>
      </c>
      <c r="N6" s="562">
        <v>46082</v>
      </c>
      <c r="O6" s="562">
        <v>46113</v>
      </c>
      <c r="P6" s="565">
        <v>46143</v>
      </c>
      <c r="Q6" s="742"/>
      <c r="R6" s="153" t="s">
        <v>525</v>
      </c>
      <c r="S6" s="67" t="s">
        <v>119</v>
      </c>
      <c r="W6">
        <v>45444</v>
      </c>
      <c r="X6">
        <v>45474</v>
      </c>
      <c r="Y6">
        <v>45505</v>
      </c>
      <c r="Z6">
        <v>45536</v>
      </c>
      <c r="AA6">
        <v>45566</v>
      </c>
      <c r="AB6">
        <v>45597</v>
      </c>
      <c r="AC6">
        <v>45627</v>
      </c>
      <c r="AD6">
        <v>45658</v>
      </c>
      <c r="AE6">
        <v>45689</v>
      </c>
      <c r="AF6">
        <v>45717</v>
      </c>
      <c r="AG6">
        <v>45748</v>
      </c>
      <c r="AH6">
        <v>45778</v>
      </c>
    </row>
    <row r="7" spans="1:34">
      <c r="A7" s="755" t="s">
        <v>128</v>
      </c>
      <c r="B7" s="745" t="s">
        <v>79</v>
      </c>
      <c r="C7" s="748" t="s">
        <v>15</v>
      </c>
      <c r="D7" s="111" t="s">
        <v>13</v>
      </c>
      <c r="E7" s="112">
        <f>ROUND($U8*W8,-1)</f>
        <v>1850</v>
      </c>
      <c r="F7" s="113">
        <f t="shared" ref="F7:P7" si="0">ROUND($U8*X8,-1)</f>
        <v>830</v>
      </c>
      <c r="G7" s="113">
        <f t="shared" si="0"/>
        <v>1160</v>
      </c>
      <c r="H7" s="113">
        <f t="shared" si="0"/>
        <v>1290</v>
      </c>
      <c r="I7" s="113">
        <f t="shared" si="0"/>
        <v>1540</v>
      </c>
      <c r="J7" s="114">
        <f t="shared" si="0"/>
        <v>2200</v>
      </c>
      <c r="K7" s="115">
        <f t="shared" si="0"/>
        <v>880</v>
      </c>
      <c r="L7" s="113">
        <f t="shared" si="0"/>
        <v>860</v>
      </c>
      <c r="M7" s="113">
        <f t="shared" si="0"/>
        <v>150</v>
      </c>
      <c r="N7" s="113">
        <f t="shared" si="0"/>
        <v>1010</v>
      </c>
      <c r="O7" s="113">
        <f t="shared" si="0"/>
        <v>660</v>
      </c>
      <c r="P7" s="116">
        <f t="shared" si="0"/>
        <v>840</v>
      </c>
      <c r="Q7" s="117">
        <f>SUM(E7:P7)</f>
        <v>13270</v>
      </c>
      <c r="R7" s="718">
        <v>12632</v>
      </c>
      <c r="S7" s="68">
        <f>IFERROR(Q7/R7,"")</f>
        <v>1.0505066497783406</v>
      </c>
      <c r="U7" s="567">
        <v>13250</v>
      </c>
      <c r="W7">
        <v>900</v>
      </c>
      <c r="X7">
        <v>650</v>
      </c>
      <c r="Y7">
        <v>1150</v>
      </c>
      <c r="Z7">
        <v>590</v>
      </c>
      <c r="AA7">
        <v>1180</v>
      </c>
      <c r="AB7">
        <v>650</v>
      </c>
      <c r="AC7">
        <v>1350</v>
      </c>
      <c r="AD7">
        <v>820</v>
      </c>
      <c r="AE7">
        <v>240</v>
      </c>
      <c r="AF7">
        <v>940</v>
      </c>
      <c r="AG7">
        <v>1110</v>
      </c>
      <c r="AH7">
        <v>970</v>
      </c>
    </row>
    <row r="8" spans="1:34" ht="18.5" thickBot="1">
      <c r="A8" s="743"/>
      <c r="B8" s="746"/>
      <c r="C8" s="748"/>
      <c r="D8" s="133" t="s">
        <v>14</v>
      </c>
      <c r="E8" s="134">
        <f ca="1">SUMIFS(INDIRECT($B$1&amp;"INV!$K:$K"),INDIRECT($B$1&amp;"INV!$A:$A"),$A7,INDIRECT($B$1&amp;"INV!$G:$G"),"&gt;="&amp;E$6,INDIRECT($B$1&amp;"INV!$G:$G"),"&lt;"&amp;EOMONTH(E$6,0)+1)/1000</f>
        <v>463.54</v>
      </c>
      <c r="F8" s="135">
        <f ca="1">SUMIFS(INDIRECT($B$1&amp;"INV!$K:$K"),INDIRECT($B$1&amp;"INV!$A:$A"),$A7,INDIRECT($B$1&amp;"INV!$G:$G"),"&gt;="&amp;F$6,INDIRECT($B$1&amp;"INV!$G:$G"),"&lt;"&amp;EOMONTH(F$6,0)+1)/1000</f>
        <v>664.46</v>
      </c>
      <c r="G8" s="135">
        <f ca="1">SUMIFS(INDIRECT($B$1&amp;"INV!$K:$K"),INDIRECT($B$1&amp;"INV!$A:$A"),$A7,INDIRECT($B$1&amp;"INV!$G:$G"),"&gt;="&amp;G$6,INDIRECT($B$1&amp;"INV!$G:$G"),"&lt;"&amp;EOMONTH(G$6,0)+1)/1000</f>
        <v>1555.72</v>
      </c>
      <c r="H8" s="135">
        <f t="shared" ref="H8:L8" ca="1" si="1">SUMIFS(INDIRECT($B$1&amp;"INV!$K:$K"),INDIRECT($B$1&amp;"INV!$A:$A"),$A7,INDIRECT($B$1&amp;"INV!$G:$G"),"&gt;="&amp;H$6,INDIRECT($B$1&amp;"INV!$G:$G"),"&lt;"&amp;EOMONTH(H$6,0)+1)/1000</f>
        <v>1003.8150000000001</v>
      </c>
      <c r="I8" s="135">
        <f t="shared" ca="1" si="1"/>
        <v>541.4</v>
      </c>
      <c r="J8" s="138">
        <f t="shared" ca="1" si="1"/>
        <v>780.82500000000005</v>
      </c>
      <c r="K8" s="134">
        <f t="shared" ca="1" si="1"/>
        <v>969.89</v>
      </c>
      <c r="L8" s="135">
        <f t="shared" ca="1" si="1"/>
        <v>595.92999999999995</v>
      </c>
      <c r="M8" s="687">
        <f ca="1">AVERAGE($E8:$L8)</f>
        <v>821.9475000000001</v>
      </c>
      <c r="N8" s="687">
        <f t="shared" ref="N8:P8" ca="1" si="2">AVERAGE($E8:$L8)</f>
        <v>821.9475000000001</v>
      </c>
      <c r="O8" s="687">
        <f t="shared" ca="1" si="2"/>
        <v>821.9475000000001</v>
      </c>
      <c r="P8" s="687">
        <f t="shared" ca="1" si="2"/>
        <v>821.9475000000001</v>
      </c>
      <c r="Q8" s="139">
        <f ca="1">SUM(E8:P8)</f>
        <v>9863.3700000000008</v>
      </c>
      <c r="R8" s="719"/>
      <c r="S8" s="69">
        <f ca="1">IFERROR(Q8/R7,"")</f>
        <v>0.78082409753008242</v>
      </c>
      <c r="U8" s="568">
        <f>U7/R7</f>
        <v>1.048923369221026</v>
      </c>
      <c r="W8">
        <v>1759.21</v>
      </c>
      <c r="X8">
        <v>789.59</v>
      </c>
      <c r="Y8">
        <v>1109.82</v>
      </c>
      <c r="Z8">
        <v>1229.4649999999999</v>
      </c>
      <c r="AA8">
        <v>1464.415</v>
      </c>
      <c r="AB8">
        <v>2095.77</v>
      </c>
      <c r="AC8">
        <v>835.59500000000003</v>
      </c>
      <c r="AD8">
        <v>820.34</v>
      </c>
      <c r="AE8">
        <v>142.82499999999999</v>
      </c>
      <c r="AF8">
        <v>958.92499999999995</v>
      </c>
      <c r="AG8">
        <v>626.42499999999995</v>
      </c>
      <c r="AH8">
        <v>800</v>
      </c>
    </row>
    <row r="9" spans="1:34">
      <c r="A9" s="743"/>
      <c r="B9" s="746"/>
      <c r="C9" s="748"/>
      <c r="D9" s="21" t="s">
        <v>17</v>
      </c>
      <c r="E9" s="11">
        <f ca="1">E8/E7</f>
        <v>0.25056216216216215</v>
      </c>
      <c r="F9" s="4">
        <f t="shared" ref="F9:Q9" ca="1" si="3">F8/F7</f>
        <v>0.80055421686746997</v>
      </c>
      <c r="G9" s="4">
        <f t="shared" ca="1" si="3"/>
        <v>1.3411379310344829</v>
      </c>
      <c r="H9" s="4">
        <f t="shared" ca="1" si="3"/>
        <v>0.77815116279069774</v>
      </c>
      <c r="I9" s="4">
        <f t="shared" ca="1" si="3"/>
        <v>0.35155844155844157</v>
      </c>
      <c r="J9" s="6">
        <f t="shared" ca="1" si="3"/>
        <v>0.35492045454545457</v>
      </c>
      <c r="K9" s="8">
        <f t="shared" ca="1" si="3"/>
        <v>1.1021477272727274</v>
      </c>
      <c r="L9" s="4">
        <f t="shared" ca="1" si="3"/>
        <v>0.69294186046511619</v>
      </c>
      <c r="M9" s="4">
        <f t="shared" ca="1" si="3"/>
        <v>5.4796500000000004</v>
      </c>
      <c r="N9" s="4">
        <f t="shared" ca="1" si="3"/>
        <v>0.81380940594059414</v>
      </c>
      <c r="O9" s="4">
        <f t="shared" ca="1" si="3"/>
        <v>1.2453750000000001</v>
      </c>
      <c r="P9" s="16">
        <f t="shared" ca="1" si="3"/>
        <v>0.97850892857142868</v>
      </c>
      <c r="Q9" s="26">
        <f t="shared" ca="1" si="3"/>
        <v>0.74328334589299172</v>
      </c>
      <c r="W9">
        <v>1.9546777777777777</v>
      </c>
      <c r="X9">
        <v>1.2147538461538463</v>
      </c>
      <c r="Y9">
        <v>0.96506086956521731</v>
      </c>
      <c r="Z9">
        <v>2.0838389830508475</v>
      </c>
      <c r="AA9">
        <v>1.2410296610169491</v>
      </c>
      <c r="AB9">
        <v>3.2242615384615383</v>
      </c>
      <c r="AC9">
        <v>0.61895925925925932</v>
      </c>
      <c r="AD9">
        <v>1.0004146341463416</v>
      </c>
      <c r="AE9">
        <v>0.59510416666666666</v>
      </c>
      <c r="AF9">
        <v>1.0201329787234041</v>
      </c>
      <c r="AG9">
        <v>0.56434684684684677</v>
      </c>
      <c r="AH9">
        <v>0.82474226804123707</v>
      </c>
    </row>
    <row r="10" spans="1:34">
      <c r="A10" s="743"/>
      <c r="B10" s="746"/>
      <c r="C10" s="749"/>
      <c r="D10" s="22" t="s">
        <v>18</v>
      </c>
      <c r="E10" s="12">
        <f ca="1">SUM($E8:E8)/SUM($E7:E7)</f>
        <v>0.25056216216216215</v>
      </c>
      <c r="F10" s="5">
        <f ca="1">SUM($E8:F8)/SUM($E7:F7)</f>
        <v>0.42089552238805972</v>
      </c>
      <c r="G10" s="5">
        <f ca="1">SUM($E8:G8)/SUM($E7:G7)</f>
        <v>0.6988854166666667</v>
      </c>
      <c r="H10" s="5">
        <f ca="1">SUM($E8:H8)/SUM($E7:H7)</f>
        <v>0.71881773879142308</v>
      </c>
      <c r="I10" s="5">
        <f ca="1">SUM($E8:I8)/SUM($E7:I7)</f>
        <v>0.63402323838080965</v>
      </c>
      <c r="J10" s="13">
        <f ca="1">SUM($E8:J8)/SUM($E7:J7)</f>
        <v>0.56479819616685456</v>
      </c>
      <c r="K10" s="9">
        <f ca="1">SUM($E8:K8)/SUM($E7:K7)</f>
        <v>0.61329743589743591</v>
      </c>
      <c r="L10" s="5">
        <f ca="1">SUM($E8:L8)/SUM($E7:L7)</f>
        <v>0.61975306314797374</v>
      </c>
      <c r="M10" s="5">
        <f ca="1">SUM($E8:M8)/SUM($E7:M7)</f>
        <v>0.68750255576208186</v>
      </c>
      <c r="N10" s="5">
        <f ca="1">SUM($E8:N8)/SUM($E7:N7)</f>
        <v>0.69834112149532712</v>
      </c>
      <c r="O10" s="5">
        <f ca="1">SUM($E8:O8)/SUM($E7:O7)</f>
        <v>0.72738716814159299</v>
      </c>
      <c r="P10" s="17">
        <f ca="1">SUM($E8:P8)/SUM($E7:P7)</f>
        <v>0.74328334589299172</v>
      </c>
      <c r="Q10" s="27" t="s">
        <v>22</v>
      </c>
      <c r="R10" s="59"/>
      <c r="S10"/>
      <c r="W10">
        <v>1.9546777777777777</v>
      </c>
      <c r="X10">
        <v>1.6443870967741936</v>
      </c>
      <c r="Y10">
        <v>1.3550444444444445</v>
      </c>
      <c r="Z10">
        <v>1.485740121580547</v>
      </c>
      <c r="AA10">
        <v>1.4211409395973154</v>
      </c>
      <c r="AB10">
        <v>1.650052734375</v>
      </c>
      <c r="AC10">
        <v>1.4349095826893354</v>
      </c>
      <c r="AD10">
        <v>1.3860363511659808</v>
      </c>
      <c r="AE10">
        <v>1.3608273572377159</v>
      </c>
      <c r="AF10">
        <v>1.323017119244392</v>
      </c>
      <c r="AG10">
        <v>1.2351127348643005</v>
      </c>
      <c r="AH10">
        <v>1.197381990521327</v>
      </c>
    </row>
    <row r="11" spans="1:34">
      <c r="A11" s="743"/>
      <c r="B11" s="746"/>
      <c r="C11" s="750" t="s">
        <v>120</v>
      </c>
      <c r="D11" s="118" t="s">
        <v>13</v>
      </c>
      <c r="E11" s="112">
        <f>ROUND($U12*W12,-1)</f>
        <v>1480</v>
      </c>
      <c r="F11" s="113">
        <f t="shared" ref="F11" si="4">ROUND($U12*X12,-1)</f>
        <v>670</v>
      </c>
      <c r="G11" s="113">
        <f t="shared" ref="G11" si="5">ROUND($U12*Y12,-1)</f>
        <v>930</v>
      </c>
      <c r="H11" s="113">
        <f t="shared" ref="H11" si="6">ROUND($U12*Z12,-1)</f>
        <v>1030</v>
      </c>
      <c r="I11" s="113">
        <f t="shared" ref="I11" si="7">ROUND($U12*AA12,-1)</f>
        <v>1180</v>
      </c>
      <c r="J11" s="114">
        <f t="shared" ref="J11" si="8">ROUND($U12*AB12,-1)</f>
        <v>1770</v>
      </c>
      <c r="K11" s="115">
        <f t="shared" ref="K11" si="9">ROUND($U12*AC12,-1)</f>
        <v>700</v>
      </c>
      <c r="L11" s="113">
        <f t="shared" ref="L11" si="10">ROUND($U12*AD12,-1)</f>
        <v>700</v>
      </c>
      <c r="M11" s="113">
        <f t="shared" ref="M11" si="11">ROUND($U12*AE12,-1)</f>
        <v>120</v>
      </c>
      <c r="N11" s="113">
        <f t="shared" ref="N11" si="12">ROUND($U12*AF12,-1)</f>
        <v>810</v>
      </c>
      <c r="O11" s="113">
        <f t="shared" ref="O11" si="13">ROUND($U12*AG12,-1)</f>
        <v>520</v>
      </c>
      <c r="P11" s="116">
        <f t="shared" ref="P11" si="14">ROUND($U12*AH12,-1)</f>
        <v>690</v>
      </c>
      <c r="Q11" s="124">
        <f>SUM(E11:P11)</f>
        <v>10600</v>
      </c>
      <c r="R11" s="718">
        <v>9859</v>
      </c>
      <c r="S11" s="68">
        <f>IFERROR(Q11/R11,"")</f>
        <v>1.0751597525103966</v>
      </c>
      <c r="U11" s="567">
        <v>10600</v>
      </c>
      <c r="W11">
        <v>720</v>
      </c>
      <c r="X11">
        <v>520</v>
      </c>
      <c r="Y11">
        <v>920</v>
      </c>
      <c r="Z11">
        <v>472</v>
      </c>
      <c r="AA11">
        <v>944</v>
      </c>
      <c r="AB11">
        <v>520</v>
      </c>
      <c r="AC11">
        <v>1080</v>
      </c>
      <c r="AD11">
        <v>656</v>
      </c>
      <c r="AE11">
        <v>192</v>
      </c>
      <c r="AF11">
        <v>752</v>
      </c>
      <c r="AG11">
        <v>888</v>
      </c>
      <c r="AH11">
        <v>776</v>
      </c>
    </row>
    <row r="12" spans="1:34">
      <c r="A12" s="743"/>
      <c r="B12" s="746"/>
      <c r="C12" s="751"/>
      <c r="D12" s="140" t="s">
        <v>14</v>
      </c>
      <c r="E12" s="146">
        <f ca="1">SUMIFS(INDIRECT($B$1&amp;"INV!$N:$N"),INDIRECT($B$1&amp;"INV!$A:$A"),$A7,INDIRECT($B$1&amp;"INV!$G:$G"),"&gt;="&amp;E$6,INDIRECT($B$1&amp;"INV!$G:$G"),"&lt;"&amp;EOMONTH(E$6,0)+1)/1000</f>
        <v>360.70600000000002</v>
      </c>
      <c r="F12" s="141">
        <f t="shared" ref="F12:L12" ca="1" si="15">SUMIFS(INDIRECT($B$1&amp;"INV!$N:$N"),INDIRECT($B$1&amp;"INV!$A:$A"),$A7,INDIRECT($B$1&amp;"INV!$G:$G"),"&gt;="&amp;F$6,INDIRECT($B$1&amp;"INV!$G:$G"),"&lt;"&amp;EOMONTH(F$6,0)+1)/1000</f>
        <v>522.83199999999999</v>
      </c>
      <c r="G12" s="141">
        <f t="shared" ca="1" si="15"/>
        <v>1222.972</v>
      </c>
      <c r="H12" s="141">
        <f t="shared" ca="1" si="15"/>
        <v>771.01300000000003</v>
      </c>
      <c r="I12" s="141">
        <f t="shared" ca="1" si="15"/>
        <v>413.51</v>
      </c>
      <c r="J12" s="144">
        <f t="shared" ca="1" si="15"/>
        <v>605.44500000000005</v>
      </c>
      <c r="K12" s="146">
        <f t="shared" ca="1" si="15"/>
        <v>759.09699999999998</v>
      </c>
      <c r="L12" s="141">
        <f t="shared" ca="1" si="15"/>
        <v>463.59300000000002</v>
      </c>
      <c r="M12" s="687">
        <f ca="1">AVERAGE($E12:$L12)</f>
        <v>639.89600000000007</v>
      </c>
      <c r="N12" s="687">
        <f t="shared" ref="N12:P12" ca="1" si="16">AVERAGE($E12:$L12)</f>
        <v>639.89600000000007</v>
      </c>
      <c r="O12" s="687">
        <f t="shared" ca="1" si="16"/>
        <v>639.89600000000007</v>
      </c>
      <c r="P12" s="687">
        <f t="shared" ca="1" si="16"/>
        <v>639.89600000000007</v>
      </c>
      <c r="Q12" s="145">
        <f ca="1">SUM(E12:P12)</f>
        <v>7678.7519999999995</v>
      </c>
      <c r="R12" s="724"/>
      <c r="S12" s="70">
        <f ca="1">IFERROR(Q12/R11,"")</f>
        <v>0.7788570848970483</v>
      </c>
      <c r="U12" s="568">
        <f>U11/R11</f>
        <v>1.0751597525103966</v>
      </c>
      <c r="W12">
        <v>1377.509</v>
      </c>
      <c r="X12">
        <v>623.80600000000004</v>
      </c>
      <c r="Y12">
        <v>864.03499999999997</v>
      </c>
      <c r="Z12">
        <v>962.08299999999997</v>
      </c>
      <c r="AA12">
        <v>1096.711</v>
      </c>
      <c r="AB12">
        <v>1648.893</v>
      </c>
      <c r="AC12">
        <v>648.07299999999998</v>
      </c>
      <c r="AD12">
        <v>649.375</v>
      </c>
      <c r="AE12">
        <v>110.435</v>
      </c>
      <c r="AF12">
        <v>751.42499999999995</v>
      </c>
      <c r="AG12">
        <v>487.14</v>
      </c>
      <c r="AH12">
        <v>640</v>
      </c>
    </row>
    <row r="13" spans="1:34">
      <c r="A13" s="743"/>
      <c r="B13" s="746"/>
      <c r="C13" s="752" t="s">
        <v>16</v>
      </c>
      <c r="D13" s="118" t="s">
        <v>13</v>
      </c>
      <c r="E13" s="119">
        <f>E7-E11</f>
        <v>370</v>
      </c>
      <c r="F13" s="120">
        <f t="shared" ref="F13:P14" si="17">F7-F11</f>
        <v>160</v>
      </c>
      <c r="G13" s="120">
        <f t="shared" si="17"/>
        <v>230</v>
      </c>
      <c r="H13" s="120">
        <f t="shared" si="17"/>
        <v>260</v>
      </c>
      <c r="I13" s="120">
        <f t="shared" si="17"/>
        <v>360</v>
      </c>
      <c r="J13" s="121">
        <f t="shared" si="17"/>
        <v>430</v>
      </c>
      <c r="K13" s="122">
        <f t="shared" si="17"/>
        <v>180</v>
      </c>
      <c r="L13" s="120">
        <f t="shared" si="17"/>
        <v>160</v>
      </c>
      <c r="M13" s="120">
        <f t="shared" si="17"/>
        <v>30</v>
      </c>
      <c r="N13" s="120">
        <f t="shared" si="17"/>
        <v>200</v>
      </c>
      <c r="O13" s="120">
        <f t="shared" si="17"/>
        <v>140</v>
      </c>
      <c r="P13" s="123">
        <f t="shared" si="17"/>
        <v>150</v>
      </c>
      <c r="Q13" s="124">
        <f>SUM(E13:P13)</f>
        <v>2670</v>
      </c>
      <c r="R13" s="718">
        <f>R7-R11</f>
        <v>2773</v>
      </c>
      <c r="S13" s="149">
        <f>IFERROR(Q13/R13,"")</f>
        <v>0.96285611251352321</v>
      </c>
      <c r="W13">
        <v>180</v>
      </c>
      <c r="X13">
        <v>130</v>
      </c>
      <c r="Y13">
        <v>230</v>
      </c>
      <c r="Z13">
        <v>118</v>
      </c>
      <c r="AA13">
        <v>236</v>
      </c>
      <c r="AB13">
        <v>130</v>
      </c>
      <c r="AC13">
        <v>270</v>
      </c>
      <c r="AD13">
        <v>164</v>
      </c>
      <c r="AE13">
        <v>48</v>
      </c>
      <c r="AF13">
        <v>188</v>
      </c>
      <c r="AG13">
        <v>222</v>
      </c>
      <c r="AH13">
        <v>194</v>
      </c>
    </row>
    <row r="14" spans="1:34" ht="18.5" thickBot="1">
      <c r="A14" s="743"/>
      <c r="B14" s="746"/>
      <c r="C14" s="753"/>
      <c r="D14" s="133" t="s">
        <v>14</v>
      </c>
      <c r="E14" s="134">
        <f ca="1">E8-E12</f>
        <v>102.834</v>
      </c>
      <c r="F14" s="135">
        <f t="shared" ca="1" si="17"/>
        <v>141.62800000000004</v>
      </c>
      <c r="G14" s="135">
        <f t="shared" ca="1" si="17"/>
        <v>332.74800000000005</v>
      </c>
      <c r="H14" s="135">
        <f t="shared" ca="1" si="17"/>
        <v>232.80200000000002</v>
      </c>
      <c r="I14" s="135">
        <f t="shared" ca="1" si="17"/>
        <v>127.88999999999999</v>
      </c>
      <c r="J14" s="138">
        <f t="shared" ca="1" si="17"/>
        <v>175.38</v>
      </c>
      <c r="K14" s="134">
        <f t="shared" ca="1" si="17"/>
        <v>210.79300000000001</v>
      </c>
      <c r="L14" s="135">
        <f t="shared" ca="1" si="17"/>
        <v>132.33699999999993</v>
      </c>
      <c r="M14" s="135">
        <f t="shared" ca="1" si="17"/>
        <v>182.05150000000003</v>
      </c>
      <c r="N14" s="135">
        <f t="shared" ca="1" si="17"/>
        <v>182.05150000000003</v>
      </c>
      <c r="O14" s="135">
        <f t="shared" ca="1" si="17"/>
        <v>182.05150000000003</v>
      </c>
      <c r="P14" s="136">
        <f t="shared" ca="1" si="17"/>
        <v>182.05150000000003</v>
      </c>
      <c r="Q14" s="139">
        <f ca="1">SUM(E14:P14)</f>
        <v>2184.6180000000004</v>
      </c>
      <c r="R14" s="719"/>
      <c r="S14" s="69">
        <f ca="1">IFERROR(Q14/R13,"")</f>
        <v>0.78781752614496947</v>
      </c>
      <c r="W14">
        <v>381.70100000000002</v>
      </c>
      <c r="X14">
        <v>165.78399999999999</v>
      </c>
      <c r="Y14">
        <v>245.78499999999997</v>
      </c>
      <c r="Z14">
        <v>267.38199999999995</v>
      </c>
      <c r="AA14">
        <v>367.70399999999995</v>
      </c>
      <c r="AB14">
        <v>446.87699999999995</v>
      </c>
      <c r="AC14">
        <v>187.52200000000005</v>
      </c>
      <c r="AD14">
        <v>170.96500000000003</v>
      </c>
      <c r="AE14">
        <v>32.389999999999986</v>
      </c>
      <c r="AF14">
        <v>207.5</v>
      </c>
      <c r="AG14">
        <v>139.28499999999997</v>
      </c>
      <c r="AH14">
        <v>160</v>
      </c>
    </row>
    <row r="15" spans="1:34">
      <c r="A15" s="743"/>
      <c r="B15" s="746"/>
      <c r="C15" s="753"/>
      <c r="D15" s="21" t="s">
        <v>17</v>
      </c>
      <c r="E15" s="11">
        <f ca="1">E14/E13</f>
        <v>0.27792972972972974</v>
      </c>
      <c r="F15" s="4">
        <f t="shared" ref="F15:Q15" ca="1" si="18">F14/F13</f>
        <v>0.88517500000000027</v>
      </c>
      <c r="G15" s="4">
        <f t="shared" ca="1" si="18"/>
        <v>1.4467304347826089</v>
      </c>
      <c r="H15" s="4">
        <f t="shared" ca="1" si="18"/>
        <v>0.89539230769230782</v>
      </c>
      <c r="I15" s="4">
        <f t="shared" ca="1" si="18"/>
        <v>0.35524999999999995</v>
      </c>
      <c r="J15" s="6">
        <f t="shared" ca="1" si="18"/>
        <v>0.40786046511627905</v>
      </c>
      <c r="K15" s="8">
        <f t="shared" ca="1" si="18"/>
        <v>1.1710722222222223</v>
      </c>
      <c r="L15" s="4">
        <f t="shared" ca="1" si="18"/>
        <v>0.8271062499999996</v>
      </c>
      <c r="M15" s="4">
        <f t="shared" ca="1" si="18"/>
        <v>6.0683833333333341</v>
      </c>
      <c r="N15" s="4">
        <f t="shared" ca="1" si="18"/>
        <v>0.91025750000000016</v>
      </c>
      <c r="O15" s="4">
        <f t="shared" ca="1" si="18"/>
        <v>1.3003678571428574</v>
      </c>
      <c r="P15" s="16">
        <f t="shared" ca="1" si="18"/>
        <v>1.213676666666667</v>
      </c>
      <c r="Q15" s="26">
        <f t="shared" ca="1" si="18"/>
        <v>0.81820898876404513</v>
      </c>
      <c r="W15">
        <v>2.1205611111111113</v>
      </c>
      <c r="X15">
        <v>1.2752615384615384</v>
      </c>
      <c r="Y15">
        <v>1.0686304347826086</v>
      </c>
      <c r="Z15">
        <v>2.2659491525423725</v>
      </c>
      <c r="AA15">
        <v>1.5580677966101693</v>
      </c>
      <c r="AB15">
        <v>3.4375153846153843</v>
      </c>
      <c r="AC15">
        <v>0.6945259259259261</v>
      </c>
      <c r="AD15">
        <v>1.0424695121951222</v>
      </c>
      <c r="AE15">
        <v>0.67479166666666635</v>
      </c>
      <c r="AF15">
        <v>1.1037234042553192</v>
      </c>
      <c r="AG15">
        <v>0.62740990990990975</v>
      </c>
      <c r="AH15">
        <v>0.82474226804123707</v>
      </c>
    </row>
    <row r="16" spans="1:34" ht="18.5" thickBot="1">
      <c r="A16" s="744"/>
      <c r="B16" s="747"/>
      <c r="C16" s="754"/>
      <c r="D16" s="23" t="s">
        <v>18</v>
      </c>
      <c r="E16" s="14">
        <f ca="1">SUM($E14:E14)/SUM($E13:E13)</f>
        <v>0.27792972972972974</v>
      </c>
      <c r="F16" s="7">
        <f ca="1">SUM($E14:F14)/SUM($E13:F13)</f>
        <v>0.46124905660377369</v>
      </c>
      <c r="G16" s="7">
        <f ca="1">SUM($E14:G14)/SUM($E13:G13)</f>
        <v>0.75948684210526318</v>
      </c>
      <c r="H16" s="7">
        <f ca="1">SUM($E14:H14)/SUM($E13:H13)</f>
        <v>0.79412941176470597</v>
      </c>
      <c r="I16" s="7">
        <f ca="1">SUM($E14:I14)/SUM($E13:I13)</f>
        <v>0.67963913043478263</v>
      </c>
      <c r="J16" s="15">
        <f ca="1">SUM($E14:J14)/SUM($E13:J13)</f>
        <v>0.61507292817679571</v>
      </c>
      <c r="K16" s="10">
        <f ca="1">SUM($E14:K14)/SUM($E13:K13)</f>
        <v>0.66536432160804038</v>
      </c>
      <c r="L16" s="7">
        <f ca="1">SUM($E14:L14)/SUM($E13:L13)</f>
        <v>0.67740093023255821</v>
      </c>
      <c r="M16" s="7">
        <f ca="1">SUM($E14:M14)/SUM($E13:M13)</f>
        <v>0.75158876146789</v>
      </c>
      <c r="N16" s="7">
        <f ca="1">SUM($E14:N14)/SUM($E13:N13)</f>
        <v>0.76492226890756321</v>
      </c>
      <c r="O16" s="7">
        <f ca="1">SUM($E14:O14)/SUM($E13:O13)</f>
        <v>0.79466924603174616</v>
      </c>
      <c r="P16" s="18">
        <f ca="1">SUM($E14:P14)/SUM($E13:P13)</f>
        <v>0.81820898876404513</v>
      </c>
      <c r="Q16" s="28" t="s">
        <v>22</v>
      </c>
      <c r="R16" s="59"/>
      <c r="S16"/>
      <c r="W16">
        <v>2.1205611111111113</v>
      </c>
      <c r="X16">
        <v>1.7660806451612903</v>
      </c>
      <c r="Y16">
        <v>1.4690185185185185</v>
      </c>
      <c r="Z16">
        <v>1.6119331306990883</v>
      </c>
      <c r="AA16">
        <v>1.5977136465324384</v>
      </c>
      <c r="AB16">
        <v>1.8312822265624999</v>
      </c>
      <c r="AC16">
        <v>1.5940919629057189</v>
      </c>
      <c r="AD16">
        <v>1.5320438957475997</v>
      </c>
      <c r="AE16">
        <v>1.5047211155378486</v>
      </c>
      <c r="AF16">
        <v>1.4602184179456907</v>
      </c>
      <c r="AG16">
        <v>1.3637239039665972</v>
      </c>
      <c r="AH16">
        <v>1.3141682464454976</v>
      </c>
    </row>
    <row r="17" spans="1:34">
      <c r="A17" s="755" t="s">
        <v>573</v>
      </c>
      <c r="B17" s="745" t="s">
        <v>57</v>
      </c>
      <c r="C17" s="748" t="s">
        <v>15</v>
      </c>
      <c r="D17" s="111" t="s">
        <v>13</v>
      </c>
      <c r="E17" s="112">
        <f>ROUND($U18*W18,-1)</f>
        <v>2930</v>
      </c>
      <c r="F17" s="113">
        <f>ROUND($U18*X18,-1)-4000</f>
        <v>2040</v>
      </c>
      <c r="G17" s="113">
        <f t="shared" ref="G17:P17" si="19">ROUND($U18*Y18,-1)+400</f>
        <v>2280</v>
      </c>
      <c r="H17" s="113">
        <f t="shared" si="19"/>
        <v>2630</v>
      </c>
      <c r="I17" s="113">
        <f t="shared" si="19"/>
        <v>2150</v>
      </c>
      <c r="J17" s="114">
        <f t="shared" si="19"/>
        <v>5660</v>
      </c>
      <c r="K17" s="115">
        <f t="shared" si="19"/>
        <v>2540</v>
      </c>
      <c r="L17" s="113">
        <f t="shared" si="19"/>
        <v>3340</v>
      </c>
      <c r="M17" s="113">
        <f t="shared" si="19"/>
        <v>1810</v>
      </c>
      <c r="N17" s="113">
        <f t="shared" si="19"/>
        <v>4480</v>
      </c>
      <c r="O17" s="113">
        <f t="shared" si="19"/>
        <v>3610</v>
      </c>
      <c r="P17" s="116">
        <f t="shared" si="19"/>
        <v>1990</v>
      </c>
      <c r="Q17" s="117">
        <f>SUM(E17:P17)</f>
        <v>35460</v>
      </c>
      <c r="R17" s="718">
        <v>33423</v>
      </c>
      <c r="S17" s="68">
        <f>IFERROR(Q17/R17,"")</f>
        <v>1.0609460551117493</v>
      </c>
      <c r="U17" s="567">
        <v>35462</v>
      </c>
      <c r="W17">
        <v>5358</v>
      </c>
      <c r="X17">
        <v>5233</v>
      </c>
      <c r="Y17">
        <v>5607</v>
      </c>
      <c r="Z17">
        <v>5981</v>
      </c>
      <c r="AA17">
        <v>6355</v>
      </c>
      <c r="AB17">
        <v>6105</v>
      </c>
      <c r="AC17">
        <v>5981</v>
      </c>
      <c r="AD17">
        <v>6230</v>
      </c>
      <c r="AE17">
        <v>4984</v>
      </c>
      <c r="AF17">
        <v>6230</v>
      </c>
      <c r="AG17">
        <v>5981</v>
      </c>
      <c r="AH17">
        <v>6355</v>
      </c>
    </row>
    <row r="18" spans="1:34" ht="18.5" thickBot="1">
      <c r="A18" s="743"/>
      <c r="B18" s="746"/>
      <c r="C18" s="748"/>
      <c r="D18" s="133" t="s">
        <v>14</v>
      </c>
      <c r="E18" s="134">
        <f ca="1">SUMIFS(INDIRECT($B$1&amp;"INV!$K:$K"),INDIRECT($B$1&amp;"INV!$A:$A"),$A17,INDIRECT($B$1&amp;"INV!$G:$G"),"&gt;="&amp;E$6,INDIRECT($B$1&amp;"INV!$G:$G"),"&lt;"&amp;EOMONTH(E$6,0)+1)/1000</f>
        <v>2185.1303275</v>
      </c>
      <c r="F18" s="135">
        <f ca="1">SUMIFS(INDIRECT($B$1&amp;"INV!$K:$K"),INDIRECT($B$1&amp;"INV!$A:$A"),$A17,INDIRECT($B$1&amp;"INV!$G:$G"),"&gt;="&amp;F$6,INDIRECT($B$1&amp;"INV!$G:$G"),"&lt;"&amp;EOMONTH(F$6,0)+1)/1000</f>
        <v>1570.2389209</v>
      </c>
      <c r="G18" s="135">
        <f ca="1">SUMIFS(INDIRECT($B$1&amp;"INV!$K:$K"),INDIRECT($B$1&amp;"INV!$A:$A"),$A17,INDIRECT($B$1&amp;"INV!$G:$G"),"&gt;="&amp;G$6,INDIRECT($B$1&amp;"INV!$G:$G"),"&lt;"&amp;EOMONTH(G$6,0)+1)/1000</f>
        <v>1733.7937085999999</v>
      </c>
      <c r="H18" s="135">
        <f t="shared" ref="H18:M18" ca="1" si="20">SUMIFS(INDIRECT($B$1&amp;"INV!$K:$K"),INDIRECT($B$1&amp;"INV!$A:$A"),$A17,INDIRECT($B$1&amp;"INV!$G:$G"),"&gt;="&amp;H$6,INDIRECT($B$1&amp;"INV!$G:$G"),"&lt;"&amp;EOMONTH(H$6,0)+1)/1000</f>
        <v>2176.7667190000006</v>
      </c>
      <c r="I18" s="135">
        <f t="shared" ca="1" si="20"/>
        <v>3774.6027126000004</v>
      </c>
      <c r="J18" s="138">
        <f t="shared" ca="1" si="20"/>
        <v>1045.3423918999999</v>
      </c>
      <c r="K18" s="134">
        <f t="shared" ca="1" si="20"/>
        <v>4753.5990220999993</v>
      </c>
      <c r="L18" s="135">
        <f t="shared" ca="1" si="20"/>
        <v>3397.2049641999997</v>
      </c>
      <c r="M18" s="135">
        <f t="shared" ca="1" si="20"/>
        <v>2107.2230767000001</v>
      </c>
      <c r="N18" s="687">
        <f t="shared" ref="N18:P18" ca="1" si="21">AVERAGE($E18:$L18)</f>
        <v>2579.58484585</v>
      </c>
      <c r="O18" s="687">
        <f t="shared" ca="1" si="21"/>
        <v>2579.58484585</v>
      </c>
      <c r="P18" s="687">
        <f t="shared" ca="1" si="21"/>
        <v>2579.58484585</v>
      </c>
      <c r="Q18" s="139">
        <f ca="1">SUM(E18:P18)</f>
        <v>30482.656381050001</v>
      </c>
      <c r="R18" s="719"/>
      <c r="S18" s="69">
        <f ca="1">IFERROR(Q18/R17,"")</f>
        <v>0.91202634057535237</v>
      </c>
      <c r="U18" s="568">
        <f>U17/R17</f>
        <v>1.0610058941447507</v>
      </c>
      <c r="W18">
        <v>2757.0830037999999</v>
      </c>
      <c r="X18">
        <v>5691.1296665000009</v>
      </c>
      <c r="Y18">
        <v>1772.8314583000001</v>
      </c>
      <c r="Z18">
        <v>2101.5537648</v>
      </c>
      <c r="AA18">
        <v>1650.7354607</v>
      </c>
      <c r="AB18">
        <v>4958.1836184000003</v>
      </c>
      <c r="AC18">
        <v>2017.9497068000001</v>
      </c>
      <c r="AD18">
        <v>2775.5411588999996</v>
      </c>
      <c r="AE18">
        <v>1329.8077062000002</v>
      </c>
      <c r="AF18">
        <v>3848.5517762999993</v>
      </c>
      <c r="AG18">
        <v>3024.8650249000002</v>
      </c>
      <c r="AH18">
        <v>1495</v>
      </c>
    </row>
    <row r="19" spans="1:34">
      <c r="A19" s="743"/>
      <c r="B19" s="746"/>
      <c r="C19" s="748"/>
      <c r="D19" s="21" t="s">
        <v>17</v>
      </c>
      <c r="E19" s="11">
        <f ca="1">E18/E17</f>
        <v>0.74577826877133102</v>
      </c>
      <c r="F19" s="4">
        <f t="shared" ref="F19:Q19" ca="1" si="22">F18/F17</f>
        <v>0.76972496122549017</v>
      </c>
      <c r="G19" s="4">
        <f t="shared" ca="1" si="22"/>
        <v>0.76043583710526308</v>
      </c>
      <c r="H19" s="4">
        <f t="shared" ca="1" si="22"/>
        <v>0.82766795399239568</v>
      </c>
      <c r="I19" s="4">
        <f t="shared" ca="1" si="22"/>
        <v>1.7556291686511629</v>
      </c>
      <c r="J19" s="6">
        <f t="shared" ca="1" si="22"/>
        <v>0.18468946853356891</v>
      </c>
      <c r="K19" s="8">
        <f t="shared" ca="1" si="22"/>
        <v>1.8714956779921257</v>
      </c>
      <c r="L19" s="4">
        <f t="shared" ca="1" si="22"/>
        <v>1.017127234790419</v>
      </c>
      <c r="M19" s="4">
        <f t="shared" ca="1" si="22"/>
        <v>1.1642116445856354</v>
      </c>
      <c r="N19" s="4">
        <f t="shared" ca="1" si="22"/>
        <v>0.57580018880580353</v>
      </c>
      <c r="O19" s="4">
        <f t="shared" ca="1" si="22"/>
        <v>0.71456643929362884</v>
      </c>
      <c r="P19" s="16">
        <f t="shared" ca="1" si="22"/>
        <v>1.296273791884422</v>
      </c>
      <c r="Q19" s="26">
        <f t="shared" ca="1" si="22"/>
        <v>0.85963497972504233</v>
      </c>
      <c r="R19" s="59"/>
      <c r="S19"/>
      <c r="W19">
        <v>0.51457316233669281</v>
      </c>
      <c r="X19">
        <v>1.0875462768010704</v>
      </c>
      <c r="Y19">
        <v>0.3161818188514357</v>
      </c>
      <c r="Z19">
        <v>0.35137163765256646</v>
      </c>
      <c r="AA19">
        <v>0.25975380970889062</v>
      </c>
      <c r="AB19">
        <v>0.81215128884520893</v>
      </c>
      <c r="AC19">
        <v>0.33739336345092796</v>
      </c>
      <c r="AD19">
        <v>0.44551222454253603</v>
      </c>
      <c r="AE19">
        <v>0.26681535036115572</v>
      </c>
      <c r="AF19">
        <v>0.61774506842696619</v>
      </c>
      <c r="AG19">
        <v>0.50574569886306642</v>
      </c>
      <c r="AH19">
        <v>0.23524783634933125</v>
      </c>
    </row>
    <row r="20" spans="1:34">
      <c r="A20" s="743"/>
      <c r="B20" s="746"/>
      <c r="C20" s="749"/>
      <c r="D20" s="22" t="s">
        <v>18</v>
      </c>
      <c r="E20" s="12">
        <f ca="1">SUM($E18:E18)/SUM($E17:E17)</f>
        <v>0.74577826877133102</v>
      </c>
      <c r="F20" s="5">
        <f ca="1">SUM($E18:F18)/SUM($E17:F17)</f>
        <v>0.75560749464788735</v>
      </c>
      <c r="G20" s="5">
        <f ca="1">SUM($E18:G18)/SUM($E17:G17)</f>
        <v>0.75712592510344834</v>
      </c>
      <c r="H20" s="5">
        <f ca="1">SUM($E18:H18)/SUM($E17:H17)</f>
        <v>0.77590381336032399</v>
      </c>
      <c r="I20" s="5">
        <f ca="1">SUM($E18:I18)/SUM($E17:I17)</f>
        <v>0.95100019855361617</v>
      </c>
      <c r="J20" s="13">
        <f ca="1">SUM($E18:J18)/SUM($E17:J17)</f>
        <v>0.70581542003957054</v>
      </c>
      <c r="K20" s="9">
        <f ca="1">SUM($E18:K18)/SUM($E17:K17)</f>
        <v>0.85217369266435994</v>
      </c>
      <c r="L20" s="5">
        <f ca="1">SUM($E18:L18)/SUM($E17:L17)</f>
        <v>0.87554852638099279</v>
      </c>
      <c r="M20" s="5">
        <f ca="1">SUM($E18:M18)/SUM($E17:M17)</f>
        <v>0.8961348244089834</v>
      </c>
      <c r="N20" s="5">
        <f ca="1">SUM($E18:N18)/SUM($E17:N17)</f>
        <v>0.84807390118385806</v>
      </c>
      <c r="O20" s="5">
        <f ca="1">SUM($E18:O18)/SUM($E17:O17)</f>
        <v>0.83367408231849416</v>
      </c>
      <c r="P20" s="17">
        <f ca="1">SUM($E18:P18)/SUM($E17:P17)</f>
        <v>0.85963497972504233</v>
      </c>
      <c r="Q20" s="27" t="s">
        <v>22</v>
      </c>
      <c r="R20" s="59"/>
      <c r="S20"/>
      <c r="W20">
        <v>0.51457316233669281</v>
      </c>
      <c r="X20">
        <v>0.79767846948352383</v>
      </c>
      <c r="Y20">
        <v>0.63100655195703192</v>
      </c>
      <c r="Z20">
        <v>0.55559754242301285</v>
      </c>
      <c r="AA20">
        <v>0.489708185116002</v>
      </c>
      <c r="AB20">
        <v>0.54653763020006352</v>
      </c>
      <c r="AC20">
        <v>0.51574265581733136</v>
      </c>
      <c r="AD20">
        <v>0.50640358245891137</v>
      </c>
      <c r="AE20">
        <v>0.48336643022726394</v>
      </c>
      <c r="AF20">
        <v>0.49778463971996417</v>
      </c>
      <c r="AG20">
        <v>0.49852810282769927</v>
      </c>
      <c r="AH20">
        <v>0.47476182309090909</v>
      </c>
    </row>
    <row r="21" spans="1:34">
      <c r="A21" s="743"/>
      <c r="B21" s="746"/>
      <c r="C21" s="750" t="s">
        <v>120</v>
      </c>
      <c r="D21" s="118" t="s">
        <v>13</v>
      </c>
      <c r="E21" s="112">
        <f>ROUND($U22*W22,-1)</f>
        <v>2750</v>
      </c>
      <c r="F21" s="113">
        <f>ROUND($U22*X22,-1)-3750</f>
        <v>1940</v>
      </c>
      <c r="G21" s="113">
        <f t="shared" ref="G21:P21" si="23">ROUND($U22*Y22,-1)+375</f>
        <v>2145</v>
      </c>
      <c r="H21" s="113">
        <f t="shared" si="23"/>
        <v>2475</v>
      </c>
      <c r="I21" s="113">
        <f t="shared" si="23"/>
        <v>2025</v>
      </c>
      <c r="J21" s="114">
        <f t="shared" si="23"/>
        <v>5335</v>
      </c>
      <c r="K21" s="115">
        <f t="shared" si="23"/>
        <v>2395</v>
      </c>
      <c r="L21" s="113">
        <f t="shared" si="23"/>
        <v>3105</v>
      </c>
      <c r="M21" s="113">
        <f t="shared" si="23"/>
        <v>1695</v>
      </c>
      <c r="N21" s="113">
        <f t="shared" si="23"/>
        <v>4225</v>
      </c>
      <c r="O21" s="113">
        <f t="shared" si="23"/>
        <v>3405</v>
      </c>
      <c r="P21" s="116">
        <f t="shared" si="23"/>
        <v>1855</v>
      </c>
      <c r="Q21" s="124">
        <f>SUM(E21:P21)</f>
        <v>33350</v>
      </c>
      <c r="R21" s="718">
        <v>31719</v>
      </c>
      <c r="S21" s="68">
        <f>IFERROR(Q21/R21,"")</f>
        <v>1.051420284372143</v>
      </c>
      <c r="U21" s="567">
        <v>33350</v>
      </c>
      <c r="W21">
        <v>5057</v>
      </c>
      <c r="X21">
        <v>4939</v>
      </c>
      <c r="Y21">
        <v>5292</v>
      </c>
      <c r="Z21">
        <v>5645</v>
      </c>
      <c r="AA21">
        <v>5998</v>
      </c>
      <c r="AB21">
        <v>5762</v>
      </c>
      <c r="AC21">
        <v>5645</v>
      </c>
      <c r="AD21">
        <v>5880</v>
      </c>
      <c r="AE21">
        <v>4704</v>
      </c>
      <c r="AF21">
        <v>5880</v>
      </c>
      <c r="AG21">
        <v>5645</v>
      </c>
      <c r="AH21">
        <v>5998</v>
      </c>
    </row>
    <row r="22" spans="1:34">
      <c r="A22" s="743"/>
      <c r="B22" s="746"/>
      <c r="C22" s="751"/>
      <c r="D22" s="140" t="s">
        <v>14</v>
      </c>
      <c r="E22" s="146">
        <f ca="1">SUMIFS(INDIRECT($B$1&amp;"INV!$N:$N"),INDIRECT($B$1&amp;"INV!$A:$A"),$A17,INDIRECT($B$1&amp;"INV!$G:$G"),"&gt;="&amp;E$6,INDIRECT($B$1&amp;"INV!$G:$G"),"&lt;"&amp;EOMONTH(E$6,0)+1)/1000</f>
        <v>2076.851494</v>
      </c>
      <c r="F22" s="141">
        <f t="shared" ref="F22:M22" ca="1" si="24">SUMIFS(INDIRECT($B$1&amp;"INV!$N:$N"),INDIRECT($B$1&amp;"INV!$A:$A"),$A17,INDIRECT($B$1&amp;"INV!$G:$G"),"&gt;="&amp;F$6,INDIRECT($B$1&amp;"INV!$G:$G"),"&lt;"&amp;EOMONTH(F$6,0)+1)/1000</f>
        <v>1484.1065247999998</v>
      </c>
      <c r="G22" s="141">
        <f t="shared" ca="1" si="24"/>
        <v>1635.0958043999997</v>
      </c>
      <c r="H22" s="141">
        <f t="shared" ca="1" si="24"/>
        <v>2056.2109123999999</v>
      </c>
      <c r="I22" s="141">
        <f t="shared" ca="1" si="24"/>
        <v>3585.9364574000001</v>
      </c>
      <c r="J22" s="144">
        <f t="shared" ca="1" si="24"/>
        <v>989.31375530000003</v>
      </c>
      <c r="K22" s="146">
        <f t="shared" ca="1" si="24"/>
        <v>4464.0622555000009</v>
      </c>
      <c r="L22" s="141">
        <f t="shared" ca="1" si="24"/>
        <v>3219.2356533000002</v>
      </c>
      <c r="M22" s="141">
        <f t="shared" ca="1" si="24"/>
        <v>2002.4153222999998</v>
      </c>
      <c r="N22" s="687">
        <f t="shared" ref="N22:P22" ca="1" si="25">AVERAGE($E22:$L22)</f>
        <v>2438.8516071375002</v>
      </c>
      <c r="O22" s="687">
        <f t="shared" ca="1" si="25"/>
        <v>2438.8516071375002</v>
      </c>
      <c r="P22" s="687">
        <f t="shared" ca="1" si="25"/>
        <v>2438.8516071375002</v>
      </c>
      <c r="Q22" s="145">
        <f ca="1">SUM(E22:P22)</f>
        <v>28829.783000812506</v>
      </c>
      <c r="R22" s="724"/>
      <c r="S22" s="70">
        <f ca="1">IFERROR(Q22/R21,"")</f>
        <v>0.90891210318145288</v>
      </c>
      <c r="U22" s="568">
        <f>U21/R21</f>
        <v>1.051420284372143</v>
      </c>
      <c r="W22">
        <v>2618.9333294000003</v>
      </c>
      <c r="X22">
        <v>5408.3418857999995</v>
      </c>
      <c r="Y22">
        <v>1686.9838052</v>
      </c>
      <c r="Z22">
        <v>1998.5301623</v>
      </c>
      <c r="AA22">
        <v>1567.5766139999998</v>
      </c>
      <c r="AB22">
        <v>4714.5011429000006</v>
      </c>
      <c r="AC22">
        <v>1920.5850913999998</v>
      </c>
      <c r="AD22">
        <v>2597.0547932000009</v>
      </c>
      <c r="AE22">
        <v>1259.4800054</v>
      </c>
      <c r="AF22">
        <v>3657.4096385000003</v>
      </c>
      <c r="AG22">
        <v>2878.4698017000001</v>
      </c>
      <c r="AH22">
        <v>1411</v>
      </c>
    </row>
    <row r="23" spans="1:34">
      <c r="A23" s="743"/>
      <c r="B23" s="746"/>
      <c r="C23" s="752" t="s">
        <v>16</v>
      </c>
      <c r="D23" s="118" t="s">
        <v>13</v>
      </c>
      <c r="E23" s="119">
        <f>E17-E21</f>
        <v>180</v>
      </c>
      <c r="F23" s="120">
        <f t="shared" ref="F23:P24" si="26">F17-F21</f>
        <v>100</v>
      </c>
      <c r="G23" s="120">
        <f t="shared" si="26"/>
        <v>135</v>
      </c>
      <c r="H23" s="120">
        <f t="shared" si="26"/>
        <v>155</v>
      </c>
      <c r="I23" s="120">
        <f t="shared" si="26"/>
        <v>125</v>
      </c>
      <c r="J23" s="121">
        <f t="shared" si="26"/>
        <v>325</v>
      </c>
      <c r="K23" s="122">
        <f t="shared" si="26"/>
        <v>145</v>
      </c>
      <c r="L23" s="120">
        <f t="shared" si="26"/>
        <v>235</v>
      </c>
      <c r="M23" s="120">
        <f t="shared" si="26"/>
        <v>115</v>
      </c>
      <c r="N23" s="120">
        <f t="shared" si="26"/>
        <v>255</v>
      </c>
      <c r="O23" s="120">
        <f t="shared" si="26"/>
        <v>205</v>
      </c>
      <c r="P23" s="123">
        <f t="shared" si="26"/>
        <v>135</v>
      </c>
      <c r="Q23" s="124">
        <f>SUM(E23:P23)</f>
        <v>2110</v>
      </c>
      <c r="R23" s="718">
        <f>R17-R21</f>
        <v>1704</v>
      </c>
      <c r="S23" s="149">
        <f>IFERROR(Q23/R23,"")</f>
        <v>1.238262910798122</v>
      </c>
      <c r="W23">
        <v>301</v>
      </c>
      <c r="X23">
        <v>294</v>
      </c>
      <c r="Y23">
        <v>315</v>
      </c>
      <c r="Z23">
        <v>336</v>
      </c>
      <c r="AA23">
        <v>357</v>
      </c>
      <c r="AB23">
        <v>343</v>
      </c>
      <c r="AC23">
        <v>336</v>
      </c>
      <c r="AD23">
        <v>350</v>
      </c>
      <c r="AE23">
        <v>280</v>
      </c>
      <c r="AF23">
        <v>350</v>
      </c>
      <c r="AG23">
        <v>336</v>
      </c>
      <c r="AH23">
        <v>357</v>
      </c>
    </row>
    <row r="24" spans="1:34" ht="18.5" thickBot="1">
      <c r="A24" s="743"/>
      <c r="B24" s="746"/>
      <c r="C24" s="753"/>
      <c r="D24" s="133" t="s">
        <v>14</v>
      </c>
      <c r="E24" s="134">
        <f ca="1">E18-E22</f>
        <v>108.27883350000002</v>
      </c>
      <c r="F24" s="135">
        <f t="shared" ca="1" si="26"/>
        <v>86.132396100000278</v>
      </c>
      <c r="G24" s="135">
        <f t="shared" ca="1" si="26"/>
        <v>98.697904200000266</v>
      </c>
      <c r="H24" s="135">
        <f t="shared" ca="1" si="26"/>
        <v>120.55580660000078</v>
      </c>
      <c r="I24" s="135">
        <f t="shared" ca="1" si="26"/>
        <v>188.66625520000025</v>
      </c>
      <c r="J24" s="138">
        <f t="shared" ca="1" si="26"/>
        <v>56.028636599999913</v>
      </c>
      <c r="K24" s="134">
        <f t="shared" ca="1" si="26"/>
        <v>289.53676659999837</v>
      </c>
      <c r="L24" s="135">
        <f t="shared" ca="1" si="26"/>
        <v>177.96931089999953</v>
      </c>
      <c r="M24" s="135">
        <f t="shared" ca="1" si="26"/>
        <v>104.80775440000025</v>
      </c>
      <c r="N24" s="135">
        <f t="shared" ca="1" si="26"/>
        <v>140.73323871249977</v>
      </c>
      <c r="O24" s="135">
        <f t="shared" ca="1" si="26"/>
        <v>140.73323871249977</v>
      </c>
      <c r="P24" s="136">
        <f t="shared" ca="1" si="26"/>
        <v>140.73323871249977</v>
      </c>
      <c r="Q24" s="139">
        <f ca="1">SUM(E24:P24)</f>
        <v>1652.8733802374991</v>
      </c>
      <c r="R24" s="719"/>
      <c r="S24" s="69">
        <f ca="1">IFERROR(Q24/R23,"")</f>
        <v>0.96999611516285156</v>
      </c>
      <c r="U24">
        <f>Q23/Q17</f>
        <v>5.9503666102650878E-2</v>
      </c>
      <c r="W24">
        <v>138.14967439999964</v>
      </c>
      <c r="X24">
        <v>282.78778070000135</v>
      </c>
      <c r="Y24">
        <v>85.847653100000116</v>
      </c>
      <c r="Z24">
        <v>103.02360249999992</v>
      </c>
      <c r="AA24">
        <v>83.15884670000014</v>
      </c>
      <c r="AB24">
        <v>243.68247549999978</v>
      </c>
      <c r="AC24">
        <v>97.364615400000275</v>
      </c>
      <c r="AD24">
        <v>178.48636569999871</v>
      </c>
      <c r="AE24">
        <v>70.32770080000023</v>
      </c>
      <c r="AF24">
        <v>191.14213779999909</v>
      </c>
      <c r="AG24">
        <v>146.39522320000015</v>
      </c>
      <c r="AH24">
        <v>84</v>
      </c>
    </row>
    <row r="25" spans="1:34">
      <c r="A25" s="743"/>
      <c r="B25" s="746"/>
      <c r="C25" s="753"/>
      <c r="D25" s="21" t="s">
        <v>17</v>
      </c>
      <c r="E25" s="11">
        <f ca="1">E24/E23</f>
        <v>0.6015490750000001</v>
      </c>
      <c r="F25" s="4">
        <f t="shared" ref="F25:Q25" ca="1" si="27">F24/F23</f>
        <v>0.86132396100000275</v>
      </c>
      <c r="G25" s="4">
        <f t="shared" ca="1" si="27"/>
        <v>0.73109558666666863</v>
      </c>
      <c r="H25" s="4">
        <f t="shared" ca="1" si="27"/>
        <v>0.77777939741935986</v>
      </c>
      <c r="I25" s="4">
        <f t="shared" ca="1" si="27"/>
        <v>1.5093300416000019</v>
      </c>
      <c r="J25" s="6">
        <f t="shared" ca="1" si="27"/>
        <v>0.17239580492307666</v>
      </c>
      <c r="K25" s="8">
        <f t="shared" ca="1" si="27"/>
        <v>1.9968052868965405</v>
      </c>
      <c r="L25" s="4">
        <f t="shared" ca="1" si="27"/>
        <v>0.75731621659574266</v>
      </c>
      <c r="M25" s="4">
        <f t="shared" ca="1" si="27"/>
        <v>0.91137177739130648</v>
      </c>
      <c r="N25" s="4">
        <f t="shared" ca="1" si="27"/>
        <v>0.55189505377450887</v>
      </c>
      <c r="O25" s="4">
        <f t="shared" ca="1" si="27"/>
        <v>0.68650360347560868</v>
      </c>
      <c r="P25" s="16">
        <f t="shared" ca="1" si="27"/>
        <v>1.0424684349074056</v>
      </c>
      <c r="Q25" s="26">
        <f t="shared" ca="1" si="27"/>
        <v>0.78335231290876739</v>
      </c>
      <c r="W25">
        <v>0.45896901794019812</v>
      </c>
      <c r="X25">
        <v>0.96186319965986855</v>
      </c>
      <c r="Y25">
        <v>0.27253223206349242</v>
      </c>
      <c r="Z25">
        <v>0.30661786458333312</v>
      </c>
      <c r="AA25">
        <v>0.23293794593837575</v>
      </c>
      <c r="AB25">
        <v>0.71044453498542215</v>
      </c>
      <c r="AC25">
        <v>0.28977564107142939</v>
      </c>
      <c r="AD25">
        <v>0.50996104485713922</v>
      </c>
      <c r="AE25">
        <v>0.25117036000000081</v>
      </c>
      <c r="AF25">
        <v>0.54612039371428311</v>
      </c>
      <c r="AG25">
        <v>0.43570006904761949</v>
      </c>
      <c r="AH25">
        <v>0.23529411764705882</v>
      </c>
    </row>
    <row r="26" spans="1:34" ht="18.5" thickBot="1">
      <c r="A26" s="744"/>
      <c r="B26" s="747"/>
      <c r="C26" s="754"/>
      <c r="D26" s="23" t="s">
        <v>18</v>
      </c>
      <c r="E26" s="14">
        <f ca="1">SUM($E24:E24)/SUM($E23:E23)</f>
        <v>0.6015490750000001</v>
      </c>
      <c r="F26" s="7">
        <f ca="1">SUM($E24:F24)/SUM($E23:F23)</f>
        <v>0.69432582000000109</v>
      </c>
      <c r="G26" s="7">
        <f ca="1">SUM($E24:G24)/SUM($E23:G23)</f>
        <v>0.70628706939759167</v>
      </c>
      <c r="H26" s="7">
        <f ca="1">SUM($E24:H24)/SUM($E23:H23)</f>
        <v>0.72572796561403741</v>
      </c>
      <c r="I26" s="7">
        <f ca="1">SUM($E24:I24)/SUM($E23:I23)</f>
        <v>0.86666359079136923</v>
      </c>
      <c r="J26" s="15">
        <f ca="1">SUM($E24:J24)/SUM($E23:J23)</f>
        <v>0.64545081588235442</v>
      </c>
      <c r="K26" s="10">
        <f ca="1">SUM($E24:K24)/SUM($E23:K23)</f>
        <v>0.81364514918454922</v>
      </c>
      <c r="L26" s="7">
        <f ca="1">SUM($E24:L24)/SUM($E23:L23)</f>
        <v>0.80418993549999962</v>
      </c>
      <c r="M26" s="7">
        <f ca="1">SUM($E24:M24)/SUM($E23:M23)</f>
        <v>0.812325850891089</v>
      </c>
      <c r="N26" s="7">
        <f ca="1">SUM($E24:N24)/SUM($E23:N23)</f>
        <v>0.77480615978107314</v>
      </c>
      <c r="O26" s="7">
        <f ca="1">SUM($E24:O24)/SUM($E23:O23)</f>
        <v>0.76564057798734142</v>
      </c>
      <c r="P26" s="18">
        <f ca="1">SUM($E24:P24)/SUM($E23:P23)</f>
        <v>0.78335231290876739</v>
      </c>
      <c r="Q26" s="28" t="s">
        <v>22</v>
      </c>
      <c r="R26" s="59"/>
      <c r="S26"/>
      <c r="W26">
        <v>0.45896901794019812</v>
      </c>
      <c r="X26">
        <v>0.70745790773109407</v>
      </c>
      <c r="Y26">
        <v>0.55690671230769351</v>
      </c>
      <c r="Z26">
        <v>0.48941309044943904</v>
      </c>
      <c r="AA26">
        <v>0.43229417180287033</v>
      </c>
      <c r="AB26">
        <v>0.481320674665982</v>
      </c>
      <c r="AC26">
        <v>0.45311772493426872</v>
      </c>
      <c r="AD26">
        <v>0.4606766770516717</v>
      </c>
      <c r="AE26">
        <v>0.44053183887362646</v>
      </c>
      <c r="AF26">
        <v>0.45186108295524197</v>
      </c>
      <c r="AG26">
        <v>0.45035188321289588</v>
      </c>
      <c r="AH26">
        <v>0.4309395893299619</v>
      </c>
    </row>
    <row r="27" spans="1:34">
      <c r="A27" s="755" t="s">
        <v>575</v>
      </c>
      <c r="B27" s="745" t="s">
        <v>57</v>
      </c>
      <c r="C27" s="748" t="s">
        <v>15</v>
      </c>
      <c r="D27" s="111" t="s">
        <v>13</v>
      </c>
      <c r="E27" s="112">
        <f>ROUND($U28*W28,-1)</f>
        <v>5420</v>
      </c>
      <c r="F27" s="113">
        <f>ROUND($U28*X28,-1)-10000</f>
        <v>1530</v>
      </c>
      <c r="G27" s="113">
        <f t="shared" ref="G27:P27" si="28">ROUND($U28*Y28,-1)+1000</f>
        <v>7720</v>
      </c>
      <c r="H27" s="113">
        <f t="shared" si="28"/>
        <v>3260</v>
      </c>
      <c r="I27" s="113">
        <f t="shared" si="28"/>
        <v>7690</v>
      </c>
      <c r="J27" s="114">
        <f t="shared" si="28"/>
        <v>3080</v>
      </c>
      <c r="K27" s="115">
        <f t="shared" si="28"/>
        <v>2960</v>
      </c>
      <c r="L27" s="113">
        <f t="shared" si="28"/>
        <v>7850</v>
      </c>
      <c r="M27" s="113">
        <f t="shared" si="28"/>
        <v>8800</v>
      </c>
      <c r="N27" s="113">
        <f t="shared" si="28"/>
        <v>14540</v>
      </c>
      <c r="O27" s="113">
        <f t="shared" si="28"/>
        <v>6560</v>
      </c>
      <c r="P27" s="116">
        <f t="shared" si="28"/>
        <v>12570</v>
      </c>
      <c r="Q27" s="117">
        <f>SUM(E27:P27)</f>
        <v>81980</v>
      </c>
      <c r="R27" s="718">
        <v>99368</v>
      </c>
      <c r="S27" s="68">
        <f>IFERROR(Q27/R27,"")</f>
        <v>0.8250140890427502</v>
      </c>
      <c r="U27" s="567">
        <v>82000</v>
      </c>
      <c r="W27">
        <v>5925</v>
      </c>
      <c r="X27">
        <v>5538</v>
      </c>
      <c r="Y27">
        <v>6182</v>
      </c>
      <c r="Z27">
        <v>9789</v>
      </c>
      <c r="AA27">
        <v>9660</v>
      </c>
      <c r="AB27">
        <v>8372</v>
      </c>
      <c r="AC27">
        <v>9016</v>
      </c>
      <c r="AD27">
        <v>5667</v>
      </c>
      <c r="AE27">
        <v>10304</v>
      </c>
      <c r="AF27">
        <v>9016</v>
      </c>
      <c r="AG27">
        <v>5538</v>
      </c>
      <c r="AH27">
        <v>6311</v>
      </c>
    </row>
    <row r="28" spans="1:34" ht="18.5" thickBot="1">
      <c r="A28" s="743"/>
      <c r="B28" s="746"/>
      <c r="C28" s="748"/>
      <c r="D28" s="133" t="s">
        <v>14</v>
      </c>
      <c r="E28" s="134">
        <f ca="1">SUMIFS(INDIRECT($B$1&amp;"INV!$K:$K"),INDIRECT($B$1&amp;"INV!$A:$A"),$A27,INDIRECT($B$1&amp;"INV!$G:$G"),"&gt;="&amp;E$6,INDIRECT($B$1&amp;"INV!$G:$G"),"&lt;"&amp;EOMONTH(E$6,0)+1)/1000</f>
        <v>5504.8773369</v>
      </c>
      <c r="F28" s="135">
        <f ca="1">SUMIFS(INDIRECT($B$1&amp;"INV!$K:$K"),INDIRECT($B$1&amp;"INV!$A:$A"),$A27,INDIRECT($B$1&amp;"INV!$G:$G"),"&gt;="&amp;F$6,INDIRECT($B$1&amp;"INV!$G:$G"),"&lt;"&amp;EOMONTH(F$6,0)+1)/1000</f>
        <v>7246.5224614000008</v>
      </c>
      <c r="G28" s="135">
        <f ca="1">SUMIFS(INDIRECT($B$1&amp;"INV!$K:$K"),INDIRECT($B$1&amp;"INV!$A:$A"),$A27,INDIRECT($B$1&amp;"INV!$G:$G"),"&gt;="&amp;G$6,INDIRECT($B$1&amp;"INV!$G:$G"),"&lt;"&amp;EOMONTH(G$6,0)+1)/1000</f>
        <v>6505.8840468999997</v>
      </c>
      <c r="H28" s="135">
        <f t="shared" ref="H28:M28" ca="1" si="29">SUMIFS(INDIRECT($B$1&amp;"INV!$K:$K"),INDIRECT($B$1&amp;"INV!$A:$A"),$A27,INDIRECT($B$1&amp;"INV!$G:$G"),"&gt;="&amp;H$6,INDIRECT($B$1&amp;"INV!$G:$G"),"&lt;"&amp;EOMONTH(H$6,0)+1)/1000</f>
        <v>8723.9359762999993</v>
      </c>
      <c r="I28" s="135">
        <f t="shared" ca="1" si="29"/>
        <v>13062.8752852</v>
      </c>
      <c r="J28" s="138">
        <f t="shared" ca="1" si="29"/>
        <v>9805.1026074000001</v>
      </c>
      <c r="K28" s="134">
        <f t="shared" ca="1" si="29"/>
        <v>2499.59256</v>
      </c>
      <c r="L28" s="135">
        <f t="shared" ca="1" si="29"/>
        <v>1910.0636549999999</v>
      </c>
      <c r="M28" s="135">
        <f t="shared" ca="1" si="29"/>
        <v>4108.4002160999999</v>
      </c>
      <c r="N28" s="687">
        <f t="shared" ref="N28:P28" ca="1" si="30">AVERAGE($E28:$L28)</f>
        <v>6907.3567411374988</v>
      </c>
      <c r="O28" s="687">
        <f t="shared" ca="1" si="30"/>
        <v>6907.3567411374988</v>
      </c>
      <c r="P28" s="687">
        <f>27000-182</f>
        <v>26818</v>
      </c>
      <c r="Q28" s="139">
        <f ca="1">SUM(E28:P28)</f>
        <v>99999.967627474995</v>
      </c>
      <c r="R28" s="719"/>
      <c r="S28" s="69">
        <f ca="1">IFERROR(Q28/R27,"")</f>
        <v>1.006359870657304</v>
      </c>
      <c r="U28" s="568">
        <f>U27/R27</f>
        <v>0.82521536108203852</v>
      </c>
      <c r="W28">
        <v>6568.4851309000014</v>
      </c>
      <c r="X28">
        <v>13972.452075000003</v>
      </c>
      <c r="Y28">
        <v>8147.4659432999997</v>
      </c>
      <c r="Z28">
        <v>2733.8056569000005</v>
      </c>
      <c r="AA28">
        <v>8109.2495231999983</v>
      </c>
      <c r="AB28">
        <v>2525.4826989000003</v>
      </c>
      <c r="AC28">
        <v>2379.8629022000005</v>
      </c>
      <c r="AD28">
        <v>8296.9219695000011</v>
      </c>
      <c r="AE28">
        <v>9456.3619979999985</v>
      </c>
      <c r="AF28">
        <v>16411.346845700002</v>
      </c>
      <c r="AG28">
        <v>6743.059104500001</v>
      </c>
      <c r="AH28">
        <v>14023.571428571428</v>
      </c>
    </row>
    <row r="29" spans="1:34">
      <c r="A29" s="743"/>
      <c r="B29" s="746"/>
      <c r="C29" s="748"/>
      <c r="D29" s="21" t="s">
        <v>17</v>
      </c>
      <c r="E29" s="11">
        <f ca="1">E28/E27</f>
        <v>1.0156600252583026</v>
      </c>
      <c r="F29" s="4">
        <f t="shared" ref="F29:Q29" ca="1" si="31">F28/F27</f>
        <v>4.7362891904575166</v>
      </c>
      <c r="G29" s="4">
        <f t="shared" ca="1" si="31"/>
        <v>0.84273109415803105</v>
      </c>
      <c r="H29" s="4">
        <f t="shared" ca="1" si="31"/>
        <v>2.6760539804601224</v>
      </c>
      <c r="I29" s="4">
        <f t="shared" ca="1" si="31"/>
        <v>1.698683392093628</v>
      </c>
      <c r="J29" s="6">
        <f t="shared" ca="1" si="31"/>
        <v>3.1834748725324675</v>
      </c>
      <c r="K29" s="8">
        <f t="shared" ca="1" si="31"/>
        <v>0.844456945945946</v>
      </c>
      <c r="L29" s="4">
        <f t="shared" ca="1" si="31"/>
        <v>0.24332021082802546</v>
      </c>
      <c r="M29" s="4">
        <f t="shared" ca="1" si="31"/>
        <v>0.4668636609204545</v>
      </c>
      <c r="N29" s="4">
        <f t="shared" ca="1" si="31"/>
        <v>0.47505892304934655</v>
      </c>
      <c r="O29" s="4">
        <f t="shared" ca="1" si="31"/>
        <v>1.0529507227343748</v>
      </c>
      <c r="P29" s="16">
        <f t="shared" si="31"/>
        <v>2.1334924423229911</v>
      </c>
      <c r="Q29" s="26">
        <f t="shared" ca="1" si="31"/>
        <v>1.2198093148020859</v>
      </c>
      <c r="R29" s="59"/>
      <c r="S29"/>
      <c r="W29">
        <v>1.1086050853839664</v>
      </c>
      <c r="X29">
        <v>2.5230140980498379</v>
      </c>
      <c r="Y29">
        <v>1.3179336692494339</v>
      </c>
      <c r="Z29">
        <v>0.27927323086117073</v>
      </c>
      <c r="AA29">
        <v>0.83946682434782594</v>
      </c>
      <c r="AB29">
        <v>0.30165822968227429</v>
      </c>
      <c r="AC29">
        <v>0.26395994922360255</v>
      </c>
      <c r="AD29">
        <v>1.4640765783483327</v>
      </c>
      <c r="AE29">
        <v>0.91773699514751539</v>
      </c>
      <c r="AF29">
        <v>1.8202469882098493</v>
      </c>
      <c r="AG29">
        <v>1.2175982492777178</v>
      </c>
      <c r="AH29">
        <v>2.2220838898069131</v>
      </c>
    </row>
    <row r="30" spans="1:34">
      <c r="A30" s="743"/>
      <c r="B30" s="746"/>
      <c r="C30" s="749"/>
      <c r="D30" s="22" t="s">
        <v>18</v>
      </c>
      <c r="E30" s="12">
        <f ca="1">SUM($E28:E28)/SUM($E27:E27)</f>
        <v>1.0156600252583026</v>
      </c>
      <c r="F30" s="5">
        <f ca="1">SUM($E28:F28)/SUM($E27:F27)</f>
        <v>1.8347337839280577</v>
      </c>
      <c r="G30" s="5">
        <f ca="1">SUM($E28:G28)/SUM($E27:G27)</f>
        <v>1.3126982852897069</v>
      </c>
      <c r="H30" s="5">
        <f ca="1">SUM($E28:H28)/SUM($E27:H27)</f>
        <v>1.5605811389570552</v>
      </c>
      <c r="I30" s="5">
        <f ca="1">SUM($E28:I28)/SUM($E27:I27)</f>
        <v>1.6020333765300545</v>
      </c>
      <c r="J30" s="13">
        <f ca="1">SUM($E28:J28)/SUM($E27:J27)</f>
        <v>1.7717490492717769</v>
      </c>
      <c r="K30" s="9">
        <f ca="1">SUM($E28:K28)/SUM($E27:K27)</f>
        <v>1.6850533883164875</v>
      </c>
      <c r="L30" s="5">
        <f ca="1">SUM($E28:L28)/SUM($E27:L27)</f>
        <v>1.3986042502935963</v>
      </c>
      <c r="M30" s="5">
        <f ca="1">SUM($E28:M28)/SUM($E27:M27)</f>
        <v>1.2288812698240528</v>
      </c>
      <c r="N30" s="5">
        <f ca="1">SUM($E28:N28)/SUM($E27:N27)</f>
        <v>1.0544886378096658</v>
      </c>
      <c r="O30" s="5">
        <f ca="1">SUM($E28:O28)/SUM($E27:O27)</f>
        <v>1.0543432881065407</v>
      </c>
      <c r="P30" s="17">
        <f ca="1">SUM($E28:P28)/SUM($E27:P27)</f>
        <v>1.2198093148020859</v>
      </c>
      <c r="Q30" s="27" t="s">
        <v>22</v>
      </c>
      <c r="R30" s="59"/>
      <c r="S30"/>
      <c r="W30">
        <v>1.1086050853839664</v>
      </c>
      <c r="X30">
        <v>1.7919338049289022</v>
      </c>
      <c r="Y30">
        <v>1.6258658628053277</v>
      </c>
      <c r="Z30">
        <v>1.1453746739848365</v>
      </c>
      <c r="AA30">
        <v>1.0657103124305818</v>
      </c>
      <c r="AB30">
        <v>0.92501959768178421</v>
      </c>
      <c r="AC30">
        <v>0.81562358082302422</v>
      </c>
      <c r="AD30">
        <v>0.87671824801576093</v>
      </c>
      <c r="AE30">
        <v>0.88271738460959792</v>
      </c>
      <c r="AF30">
        <v>0.98908297252513566</v>
      </c>
      <c r="AG30">
        <v>1.0039701889032671</v>
      </c>
      <c r="AH30">
        <v>1.0881542004497626</v>
      </c>
    </row>
    <row r="31" spans="1:34">
      <c r="A31" s="743"/>
      <c r="B31" s="746"/>
      <c r="C31" s="750" t="s">
        <v>120</v>
      </c>
      <c r="D31" s="118" t="s">
        <v>13</v>
      </c>
      <c r="E31" s="112">
        <f>ROUND($U32*W32,-1)</f>
        <v>5230</v>
      </c>
      <c r="F31" s="113">
        <f>ROUND($U32*X32,-1)-9650</f>
        <v>1470</v>
      </c>
      <c r="G31" s="113">
        <f t="shared" ref="G31:M31" si="32">ROUND($U32*Y32,-1)+965</f>
        <v>7455</v>
      </c>
      <c r="H31" s="113">
        <f t="shared" si="32"/>
        <v>3145</v>
      </c>
      <c r="I31" s="113">
        <f t="shared" si="32"/>
        <v>7425</v>
      </c>
      <c r="J31" s="114">
        <f t="shared" si="32"/>
        <v>2975</v>
      </c>
      <c r="K31" s="115">
        <f t="shared" si="32"/>
        <v>2855</v>
      </c>
      <c r="L31" s="113">
        <f t="shared" si="32"/>
        <v>7425</v>
      </c>
      <c r="M31" s="113">
        <f t="shared" si="32"/>
        <v>8315</v>
      </c>
      <c r="N31" s="113">
        <f>ROUND($U32*AF32,-1)-(40000*0.14)+965</f>
        <v>3144.9999999999991</v>
      </c>
      <c r="O31" s="113">
        <f>ROUND($U32*AG32,-1)+965</f>
        <v>6215</v>
      </c>
      <c r="P31" s="116">
        <f>ROUND($U32*AH32,-1)+965</f>
        <v>11895</v>
      </c>
      <c r="Q31" s="124">
        <f>SUM(E31:P31)</f>
        <v>67550</v>
      </c>
      <c r="R31" s="718">
        <v>84449</v>
      </c>
      <c r="S31" s="68">
        <f>IFERROR(Q31/R31,"")</f>
        <v>0.79989105850868569</v>
      </c>
      <c r="U31" s="567">
        <v>73144</v>
      </c>
      <c r="W31">
        <v>5410</v>
      </c>
      <c r="X31">
        <v>5057</v>
      </c>
      <c r="Y31">
        <v>5645</v>
      </c>
      <c r="Z31">
        <v>8938</v>
      </c>
      <c r="AA31">
        <v>8820</v>
      </c>
      <c r="AB31">
        <v>7644</v>
      </c>
      <c r="AC31">
        <v>8232</v>
      </c>
      <c r="AD31">
        <v>5174</v>
      </c>
      <c r="AE31">
        <v>9408</v>
      </c>
      <c r="AF31">
        <v>8232</v>
      </c>
      <c r="AG31">
        <v>5057</v>
      </c>
      <c r="AH31">
        <v>5762</v>
      </c>
    </row>
    <row r="32" spans="1:34">
      <c r="A32" s="743"/>
      <c r="B32" s="746"/>
      <c r="C32" s="751"/>
      <c r="D32" s="140" t="s">
        <v>14</v>
      </c>
      <c r="E32" s="146">
        <f ca="1">SUMIFS(INDIRECT($B$1&amp;"INV!$N:$N"),INDIRECT($B$1&amp;"INV!$A:$A"),$A27,INDIRECT($B$1&amp;"INV!$G:$G"),"&gt;="&amp;E$6,INDIRECT($B$1&amp;"INV!$G:$G"),"&lt;"&amp;EOMONTH(E$6,0)+1)/1000</f>
        <v>4944.4070841000002</v>
      </c>
      <c r="F32" s="141">
        <f t="shared" ref="F32:M32" ca="1" si="33">SUMIFS(INDIRECT($B$1&amp;"INV!$N:$N"),INDIRECT($B$1&amp;"INV!$A:$A"),$A27,INDIRECT($B$1&amp;"INV!$G:$G"),"&gt;="&amp;F$6,INDIRECT($B$1&amp;"INV!$G:$G"),"&lt;"&amp;EOMONTH(F$6,0)+1)/1000</f>
        <v>6506.8292805999999</v>
      </c>
      <c r="G32" s="141">
        <f t="shared" ca="1" si="33"/>
        <v>5842.4872398000007</v>
      </c>
      <c r="H32" s="141">
        <f t="shared" ca="1" si="33"/>
        <v>7828.721712900001</v>
      </c>
      <c r="I32" s="141">
        <f t="shared" ca="1" si="33"/>
        <v>11728.820038399999</v>
      </c>
      <c r="J32" s="144">
        <f t="shared" ca="1" si="33"/>
        <v>8802.7619064999999</v>
      </c>
      <c r="K32" s="146">
        <f t="shared" ca="1" si="33"/>
        <v>2243.9876850000001</v>
      </c>
      <c r="L32" s="141">
        <f t="shared" ca="1" si="33"/>
        <v>1707.709122</v>
      </c>
      <c r="M32" s="141">
        <f t="shared" ca="1" si="33"/>
        <v>3688.2921492999999</v>
      </c>
      <c r="N32" s="687">
        <f ca="1">AVERAGE($E32:$L32)-(40000*0.14)</f>
        <v>600.71550866249981</v>
      </c>
      <c r="O32" s="687">
        <f t="shared" ref="O32:P32" ca="1" si="34">AVERAGE($E32:$L32)</f>
        <v>6200.7155086625007</v>
      </c>
      <c r="P32" s="687">
        <f ca="1">O32/O28*P28</f>
        <v>24074.446238015829</v>
      </c>
      <c r="Q32" s="145">
        <f ca="1">SUM(E32:P32)</f>
        <v>84169.893473940843</v>
      </c>
      <c r="R32" s="724"/>
      <c r="S32" s="70">
        <f ca="1">IFERROR(Q32/R31,"")</f>
        <v>0.99669496943647462</v>
      </c>
      <c r="U32" s="568">
        <f>U31/R31</f>
        <v>0.86613222181434946</v>
      </c>
      <c r="W32">
        <v>6036.6022913999996</v>
      </c>
      <c r="X32">
        <v>12840.492967499998</v>
      </c>
      <c r="Y32">
        <v>7492.3238072000004</v>
      </c>
      <c r="Z32">
        <v>2514.2242727000003</v>
      </c>
      <c r="AA32">
        <v>7452.9476419000002</v>
      </c>
      <c r="AB32">
        <v>2319.6862829000006</v>
      </c>
      <c r="AC32">
        <v>2187.4715670000001</v>
      </c>
      <c r="AD32">
        <v>7453.5635881999988</v>
      </c>
      <c r="AE32">
        <v>8490.9208339999986</v>
      </c>
      <c r="AF32">
        <v>8978.0912042000018</v>
      </c>
      <c r="AG32">
        <v>6061.2594316000004</v>
      </c>
      <c r="AH32">
        <v>12621.214285714284</v>
      </c>
    </row>
    <row r="33" spans="1:34">
      <c r="A33" s="743"/>
      <c r="B33" s="746"/>
      <c r="C33" s="752" t="s">
        <v>16</v>
      </c>
      <c r="D33" s="118" t="s">
        <v>13</v>
      </c>
      <c r="E33" s="119">
        <f>E27-E31</f>
        <v>190</v>
      </c>
      <c r="F33" s="120">
        <f t="shared" ref="F33:P34" si="35">F27-F31</f>
        <v>60</v>
      </c>
      <c r="G33" s="120">
        <f t="shared" si="35"/>
        <v>265</v>
      </c>
      <c r="H33" s="120">
        <f t="shared" si="35"/>
        <v>115</v>
      </c>
      <c r="I33" s="120">
        <f t="shared" si="35"/>
        <v>265</v>
      </c>
      <c r="J33" s="121">
        <f t="shared" si="35"/>
        <v>105</v>
      </c>
      <c r="K33" s="122">
        <f t="shared" si="35"/>
        <v>105</v>
      </c>
      <c r="L33" s="120">
        <f t="shared" si="35"/>
        <v>425</v>
      </c>
      <c r="M33" s="120">
        <f t="shared" si="35"/>
        <v>485</v>
      </c>
      <c r="N33" s="120">
        <f t="shared" si="35"/>
        <v>11395</v>
      </c>
      <c r="O33" s="120">
        <f t="shared" si="35"/>
        <v>345</v>
      </c>
      <c r="P33" s="123">
        <f t="shared" si="35"/>
        <v>675</v>
      </c>
      <c r="Q33" s="124">
        <f>SUM(E33:P33)</f>
        <v>14430</v>
      </c>
      <c r="R33" s="718">
        <f>R27-R31</f>
        <v>14919</v>
      </c>
      <c r="S33" s="149">
        <f>IFERROR(Q33/R33,"")</f>
        <v>0.96722300422280316</v>
      </c>
      <c r="W33">
        <v>515</v>
      </c>
      <c r="X33">
        <v>481</v>
      </c>
      <c r="Y33">
        <v>537</v>
      </c>
      <c r="Z33">
        <v>851</v>
      </c>
      <c r="AA33">
        <v>840</v>
      </c>
      <c r="AB33">
        <v>728</v>
      </c>
      <c r="AC33">
        <v>784</v>
      </c>
      <c r="AD33">
        <v>493</v>
      </c>
      <c r="AE33">
        <v>896</v>
      </c>
      <c r="AF33">
        <v>784</v>
      </c>
      <c r="AG33">
        <v>481</v>
      </c>
      <c r="AH33">
        <v>549</v>
      </c>
    </row>
    <row r="34" spans="1:34" ht="18.5" thickBot="1">
      <c r="A34" s="743"/>
      <c r="B34" s="746"/>
      <c r="C34" s="753"/>
      <c r="D34" s="133" t="s">
        <v>14</v>
      </c>
      <c r="E34" s="134">
        <f ca="1">E28-E32</f>
        <v>560.4702527999998</v>
      </c>
      <c r="F34" s="135">
        <f t="shared" ca="1" si="35"/>
        <v>739.69318080000085</v>
      </c>
      <c r="G34" s="135">
        <f t="shared" ca="1" si="35"/>
        <v>663.39680709999902</v>
      </c>
      <c r="H34" s="135">
        <f t="shared" ca="1" si="35"/>
        <v>895.21426339999834</v>
      </c>
      <c r="I34" s="135">
        <f t="shared" ca="1" si="35"/>
        <v>1334.0552468000005</v>
      </c>
      <c r="J34" s="138">
        <f t="shared" ca="1" si="35"/>
        <v>1002.3407009000002</v>
      </c>
      <c r="K34" s="134">
        <f t="shared" ca="1" si="35"/>
        <v>255.60487499999999</v>
      </c>
      <c r="L34" s="135">
        <f t="shared" ca="1" si="35"/>
        <v>202.35453299999995</v>
      </c>
      <c r="M34" s="135">
        <f t="shared" ca="1" si="35"/>
        <v>420.10806679999996</v>
      </c>
      <c r="N34" s="135">
        <f t="shared" ca="1" si="35"/>
        <v>6306.641232474999</v>
      </c>
      <c r="O34" s="135">
        <f t="shared" ca="1" si="35"/>
        <v>706.64123247499811</v>
      </c>
      <c r="P34" s="136">
        <f t="shared" ca="1" si="35"/>
        <v>2743.5537619841707</v>
      </c>
      <c r="Q34" s="139">
        <f ca="1">SUM(E34:P34)</f>
        <v>15830.074153534166</v>
      </c>
      <c r="R34" s="719"/>
      <c r="S34" s="69">
        <f ca="1">IFERROR(Q34/R33,"")</f>
        <v>1.0610680443417231</v>
      </c>
      <c r="W34">
        <v>531.88283950000186</v>
      </c>
      <c r="X34">
        <v>1131.9591075000044</v>
      </c>
      <c r="Y34">
        <v>655.14213609999933</v>
      </c>
      <c r="Z34">
        <v>219.58138420000023</v>
      </c>
      <c r="AA34">
        <v>656.30188129999806</v>
      </c>
      <c r="AB34">
        <v>205.79641599999968</v>
      </c>
      <c r="AC34">
        <v>192.39133520000041</v>
      </c>
      <c r="AD34">
        <v>843.35838130000229</v>
      </c>
      <c r="AE34">
        <v>965.44116399999984</v>
      </c>
      <c r="AF34">
        <v>7433.2556414999999</v>
      </c>
      <c r="AG34">
        <v>681.79967290000059</v>
      </c>
      <c r="AH34">
        <v>1402.3571428571431</v>
      </c>
    </row>
    <row r="35" spans="1:34">
      <c r="A35" s="743"/>
      <c r="B35" s="746"/>
      <c r="C35" s="753"/>
      <c r="D35" s="21" t="s">
        <v>17</v>
      </c>
      <c r="E35" s="11">
        <f ca="1">E34/E33</f>
        <v>2.9498434357894725</v>
      </c>
      <c r="F35" s="4">
        <f t="shared" ref="F35:Q35" ca="1" si="36">F34/F33</f>
        <v>12.328219680000014</v>
      </c>
      <c r="G35" s="4">
        <f t="shared" ca="1" si="36"/>
        <v>2.5033841777358452</v>
      </c>
      <c r="H35" s="4">
        <f t="shared" ca="1" si="36"/>
        <v>7.7844718556521597</v>
      </c>
      <c r="I35" s="4">
        <f t="shared" ca="1" si="36"/>
        <v>5.0341707426415114</v>
      </c>
      <c r="J35" s="6">
        <f t="shared" ca="1" si="36"/>
        <v>9.5461019133333362</v>
      </c>
      <c r="K35" s="8">
        <f t="shared" ca="1" si="36"/>
        <v>2.4343321428571429</v>
      </c>
      <c r="L35" s="4">
        <f t="shared" ca="1" si="36"/>
        <v>0.47612831294117636</v>
      </c>
      <c r="M35" s="4">
        <f t="shared" ca="1" si="36"/>
        <v>0.86620219958762878</v>
      </c>
      <c r="N35" s="4">
        <f t="shared" ca="1" si="36"/>
        <v>0.55345688744844224</v>
      </c>
      <c r="O35" s="4">
        <f t="shared" ca="1" si="36"/>
        <v>2.04823545644927</v>
      </c>
      <c r="P35" s="16">
        <f t="shared" ca="1" si="36"/>
        <v>4.0645240918284014</v>
      </c>
      <c r="Q35" s="26">
        <f t="shared" ca="1" si="36"/>
        <v>1.0970252358651535</v>
      </c>
      <c r="W35">
        <v>1.0327822126213628</v>
      </c>
      <c r="X35">
        <v>2.3533453378378471</v>
      </c>
      <c r="Y35">
        <v>1.2200039778398497</v>
      </c>
      <c r="Z35">
        <v>0.25802747849588747</v>
      </c>
      <c r="AA35">
        <v>0.78131176345237863</v>
      </c>
      <c r="AB35">
        <v>0.28268738461538417</v>
      </c>
      <c r="AC35">
        <v>0.24539711122449032</v>
      </c>
      <c r="AD35">
        <v>1.7106660878296192</v>
      </c>
      <c r="AE35">
        <v>1.0775012991071427</v>
      </c>
      <c r="AF35">
        <v>9.4811934202806114</v>
      </c>
      <c r="AG35">
        <v>1.4174629374220387</v>
      </c>
      <c r="AH35">
        <v>2.5543845953682025</v>
      </c>
    </row>
    <row r="36" spans="1:34" ht="18.5" thickBot="1">
      <c r="A36" s="744"/>
      <c r="B36" s="747"/>
      <c r="C36" s="754"/>
      <c r="D36" s="23" t="s">
        <v>18</v>
      </c>
      <c r="E36" s="14">
        <f ca="1">SUM($E34:E34)/SUM($E33:E33)</f>
        <v>2.9498434357894725</v>
      </c>
      <c r="F36" s="7">
        <f ca="1">SUM($E34:F34)/SUM($E33:F33)</f>
        <v>5.200653734400003</v>
      </c>
      <c r="G36" s="7">
        <f ca="1">SUM($E34:G34)/SUM($E33:G33)</f>
        <v>3.8127383314563099</v>
      </c>
      <c r="H36" s="7">
        <f ca="1">SUM($E34:H34)/SUM($E33:H33)</f>
        <v>4.5377373080952346</v>
      </c>
      <c r="I36" s="7">
        <f ca="1">SUM($E34:I34)/SUM($E33:I33)</f>
        <v>4.6847259786592161</v>
      </c>
      <c r="J36" s="15">
        <f ca="1">SUM($E34:J34)/SUM($E33:J33)</f>
        <v>5.1951704517999984</v>
      </c>
      <c r="K36" s="10">
        <f ca="1">SUM($E34:K34)/SUM($E33:K33)</f>
        <v>4.9328283500452477</v>
      </c>
      <c r="L36" s="7">
        <f ca="1">SUM($E34:L34)/SUM($E33:L33)</f>
        <v>3.694856117516339</v>
      </c>
      <c r="M36" s="7">
        <f ca="1">SUM($E34:M34)/SUM($E33:M33)</f>
        <v>3.0140138593548382</v>
      </c>
      <c r="N36" s="7">
        <f ca="1">SUM($E34:N34)/SUM($E33:N33)</f>
        <v>0.92318263676920187</v>
      </c>
      <c r="O36" s="7">
        <f ca="1">SUM($E34:O34)/SUM($E33:O33)</f>
        <v>0.9514009735768808</v>
      </c>
      <c r="P36" s="18">
        <f ca="1">SUM($E34:P34)/SUM($E33:P33)</f>
        <v>1.0970252358651535</v>
      </c>
      <c r="Q36" s="28" t="s">
        <v>22</v>
      </c>
      <c r="R36" s="59"/>
      <c r="S36"/>
      <c r="U36" s="154"/>
      <c r="W36">
        <v>1.0327822126213628</v>
      </c>
      <c r="X36">
        <v>1.6705240431726971</v>
      </c>
      <c r="Y36">
        <v>1.5127097737116801</v>
      </c>
      <c r="Z36">
        <v>1.0648345080956401</v>
      </c>
      <c r="AA36">
        <v>0.99096381780397147</v>
      </c>
      <c r="AB36">
        <v>0.86049184326923167</v>
      </c>
      <c r="AC36">
        <v>0.75866872884290626</v>
      </c>
      <c r="AD36">
        <v>0.84842483861159035</v>
      </c>
      <c r="AE36">
        <v>0.88193545226122538</v>
      </c>
      <c r="AF36">
        <v>1.8577377748733543</v>
      </c>
      <c r="AG36">
        <v>1.8290811853179982</v>
      </c>
      <c r="AH36">
        <v>1.8792375742986711</v>
      </c>
    </row>
    <row r="37" spans="1:34">
      <c r="A37" s="19"/>
      <c r="B37" s="764" t="s">
        <v>21</v>
      </c>
      <c r="C37" s="767" t="s">
        <v>15</v>
      </c>
      <c r="D37" s="125" t="s">
        <v>13</v>
      </c>
      <c r="E37" s="126">
        <f>SUM(E7,E17,E27)</f>
        <v>10200</v>
      </c>
      <c r="F37" s="127">
        <f t="shared" ref="F37:Q38" si="37">SUM(F7,F17,F27)</f>
        <v>4400</v>
      </c>
      <c r="G37" s="128">
        <f t="shared" si="37"/>
        <v>11160</v>
      </c>
      <c r="H37" s="127">
        <f t="shared" si="37"/>
        <v>7180</v>
      </c>
      <c r="I37" s="127">
        <f t="shared" si="37"/>
        <v>11380</v>
      </c>
      <c r="J37" s="129">
        <f t="shared" si="37"/>
        <v>10940</v>
      </c>
      <c r="K37" s="126">
        <f t="shared" si="37"/>
        <v>6380</v>
      </c>
      <c r="L37" s="127">
        <f t="shared" si="37"/>
        <v>12050</v>
      </c>
      <c r="M37" s="128">
        <f t="shared" si="37"/>
        <v>10760</v>
      </c>
      <c r="N37" s="127">
        <f t="shared" si="37"/>
        <v>20030</v>
      </c>
      <c r="O37" s="127">
        <f t="shared" si="37"/>
        <v>10830</v>
      </c>
      <c r="P37" s="129">
        <f t="shared" si="37"/>
        <v>15400</v>
      </c>
      <c r="Q37" s="130">
        <f t="shared" si="37"/>
        <v>130710</v>
      </c>
      <c r="R37" s="718">
        <f>SUM(R7,R17,R27)</f>
        <v>145423</v>
      </c>
      <c r="S37" s="68">
        <f>IFERROR(Q37/R37,"")</f>
        <v>0.89882618292842265</v>
      </c>
      <c r="U37" s="154"/>
      <c r="W37">
        <v>12183</v>
      </c>
      <c r="X37">
        <v>11421</v>
      </c>
      <c r="Y37">
        <v>12939</v>
      </c>
      <c r="Z37">
        <v>16360</v>
      </c>
      <c r="AA37">
        <v>17195</v>
      </c>
      <c r="AB37">
        <v>15127</v>
      </c>
      <c r="AC37">
        <v>16347</v>
      </c>
      <c r="AD37">
        <v>12717</v>
      </c>
      <c r="AE37">
        <v>15528</v>
      </c>
      <c r="AF37">
        <v>16186</v>
      </c>
      <c r="AG37">
        <v>12629</v>
      </c>
      <c r="AH37">
        <v>13636</v>
      </c>
    </row>
    <row r="38" spans="1:34" ht="18.5" thickBot="1">
      <c r="A38" s="19"/>
      <c r="B38" s="765"/>
      <c r="C38" s="748"/>
      <c r="D38" s="147" t="s">
        <v>14</v>
      </c>
      <c r="E38" s="134">
        <f ca="1">SUM(E8,E18,E28)</f>
        <v>8153.5476644</v>
      </c>
      <c r="F38" s="135">
        <f t="shared" ca="1" si="37"/>
        <v>9481.221382300002</v>
      </c>
      <c r="G38" s="138">
        <f t="shared" ca="1" si="37"/>
        <v>9795.3977555000001</v>
      </c>
      <c r="H38" s="135">
        <f t="shared" ca="1" si="37"/>
        <v>11904.517695300001</v>
      </c>
      <c r="I38" s="135">
        <f t="shared" ca="1" si="37"/>
        <v>17378.877997800002</v>
      </c>
      <c r="J38" s="136">
        <f t="shared" ca="1" si="37"/>
        <v>11631.269999300001</v>
      </c>
      <c r="K38" s="134">
        <f t="shared" ca="1" si="37"/>
        <v>8223.0815820999997</v>
      </c>
      <c r="L38" s="135">
        <f t="shared" ca="1" si="37"/>
        <v>5903.1986191999995</v>
      </c>
      <c r="M38" s="138">
        <f t="shared" ca="1" si="37"/>
        <v>7037.5707928000002</v>
      </c>
      <c r="N38" s="135">
        <f t="shared" ca="1" si="37"/>
        <v>10308.889086987499</v>
      </c>
      <c r="O38" s="135">
        <f t="shared" ca="1" si="37"/>
        <v>10308.889086987499</v>
      </c>
      <c r="P38" s="136">
        <f t="shared" ca="1" si="37"/>
        <v>30219.532345849999</v>
      </c>
      <c r="Q38" s="148">
        <f t="shared" ca="1" si="37"/>
        <v>140345.99400852498</v>
      </c>
      <c r="R38" s="719"/>
      <c r="S38" s="69">
        <f ca="1">IFERROR(Q38/R37,"")</f>
        <v>0.96508801227127061</v>
      </c>
      <c r="W38">
        <v>11084.778134700002</v>
      </c>
      <c r="X38">
        <v>20453.171741500002</v>
      </c>
      <c r="Y38">
        <v>11030.1174016</v>
      </c>
      <c r="Z38">
        <v>6064.824421700001</v>
      </c>
      <c r="AA38">
        <v>11224.399983899999</v>
      </c>
      <c r="AB38">
        <v>9579.436317300002</v>
      </c>
      <c r="AC38">
        <v>5233.4076090000008</v>
      </c>
      <c r="AD38">
        <v>11892.803128400001</v>
      </c>
      <c r="AE38">
        <v>10928.994704199999</v>
      </c>
      <c r="AF38">
        <v>21218.823622</v>
      </c>
      <c r="AG38">
        <v>10394.349129400001</v>
      </c>
      <c r="AH38">
        <v>16318.571428571428</v>
      </c>
    </row>
    <row r="39" spans="1:34">
      <c r="A39" s="19"/>
      <c r="B39" s="765"/>
      <c r="C39" s="748"/>
      <c r="D39" s="24" t="s">
        <v>17</v>
      </c>
      <c r="E39" s="11">
        <f ca="1">E38/E37</f>
        <v>0.79936741807843137</v>
      </c>
      <c r="F39" s="4">
        <f t="shared" ref="F39:Q39" ca="1" si="38">F38/F37</f>
        <v>2.1548230414318188</v>
      </c>
      <c r="G39" s="16">
        <f t="shared" ca="1" si="38"/>
        <v>0.87772381321684589</v>
      </c>
      <c r="H39" s="4">
        <f t="shared" ca="1" si="38"/>
        <v>1.6580108210724236</v>
      </c>
      <c r="I39" s="4">
        <f t="shared" ca="1" si="38"/>
        <v>1.5271421790685415</v>
      </c>
      <c r="J39" s="6">
        <f t="shared" ca="1" si="38"/>
        <v>1.0631873856764169</v>
      </c>
      <c r="K39" s="11">
        <f t="shared" ca="1" si="38"/>
        <v>1.2888842605172413</v>
      </c>
      <c r="L39" s="4">
        <f t="shared" ca="1" si="38"/>
        <v>0.48989200159336094</v>
      </c>
      <c r="M39" s="16">
        <f t="shared" ca="1" si="38"/>
        <v>0.65404933018587363</v>
      </c>
      <c r="N39" s="4">
        <f t="shared" ca="1" si="38"/>
        <v>0.51467244568085369</v>
      </c>
      <c r="O39" s="4">
        <f t="shared" ca="1" si="38"/>
        <v>0.95188264884464446</v>
      </c>
      <c r="P39" s="6">
        <f t="shared" ca="1" si="38"/>
        <v>1.9623072951850649</v>
      </c>
      <c r="Q39" s="26">
        <f t="shared" ca="1" si="38"/>
        <v>1.0737204040128909</v>
      </c>
      <c r="W39">
        <v>0.90985620411228774</v>
      </c>
      <c r="X39">
        <v>1.7908389581910518</v>
      </c>
      <c r="Y39">
        <v>0.85247062381946059</v>
      </c>
      <c r="Z39">
        <v>0.37071053922371644</v>
      </c>
      <c r="AA39">
        <v>0.65277115346903158</v>
      </c>
      <c r="AB39">
        <v>0.63326742363323874</v>
      </c>
      <c r="AC39">
        <v>0.3201448344650395</v>
      </c>
      <c r="AD39">
        <v>0.93518936293150912</v>
      </c>
      <c r="AE39">
        <v>0.70382500671045845</v>
      </c>
      <c r="AF39">
        <v>1.3109368356604474</v>
      </c>
      <c r="AG39">
        <v>0.82305401293847502</v>
      </c>
      <c r="AH39">
        <v>1.1967271508192598</v>
      </c>
    </row>
    <row r="40" spans="1:34">
      <c r="A40" s="19"/>
      <c r="B40" s="765"/>
      <c r="C40" s="749"/>
      <c r="D40" s="25" t="s">
        <v>18</v>
      </c>
      <c r="E40" s="12">
        <f ca="1">SUM($E38:E38)/SUM($E37:E37)</f>
        <v>0.79936741807843137</v>
      </c>
      <c r="F40" s="5">
        <f ca="1">SUM($E38:F38)/SUM($E37:F37)</f>
        <v>1.2078608936095891</v>
      </c>
      <c r="G40" s="17">
        <f ca="1">SUM($E38:G38)/SUM($E37:G37)</f>
        <v>1.0648356677872672</v>
      </c>
      <c r="H40" s="5">
        <f ca="1">SUM($E38:H38)/SUM($E37:H37)</f>
        <v>1.1941312840771099</v>
      </c>
      <c r="I40" s="5">
        <f ca="1">SUM($E38:I38)/SUM($E37:I37)</f>
        <v>1.2796381429444945</v>
      </c>
      <c r="J40" s="13">
        <f ca="1">SUM($E38:J38)/SUM($E37:J37)</f>
        <v>1.2367866900941007</v>
      </c>
      <c r="K40" s="12">
        <f ca="1">SUM($E38:K38)/SUM($E37:K37)</f>
        <v>1.2421790083825439</v>
      </c>
      <c r="L40" s="5">
        <f ca="1">SUM($E38:L38)/SUM($E37:L37)</f>
        <v>1.119162880932284</v>
      </c>
      <c r="M40" s="17">
        <f ca="1">SUM($E38:M38)/SUM($E37:M37)</f>
        <v>1.0599015214766137</v>
      </c>
      <c r="N40" s="5">
        <f ca="1">SUM($E38:N38)/SUM($E37:N37)</f>
        <v>0.95537492894034759</v>
      </c>
      <c r="O40" s="5">
        <f ca="1">SUM($E38:O38)/SUM($E37:O37)</f>
        <v>0.95504693142550534</v>
      </c>
      <c r="P40" s="13">
        <f ca="1">SUM($E38:P38)/SUM($E37:P37)</f>
        <v>1.0737204040128911</v>
      </c>
      <c r="Q40" s="27" t="s">
        <v>22</v>
      </c>
      <c r="R40" s="59"/>
      <c r="S40"/>
      <c r="W40">
        <v>0.90985620411228774</v>
      </c>
      <c r="X40">
        <v>1.3361273460515168</v>
      </c>
      <c r="Y40">
        <v>1.1648760987822566</v>
      </c>
      <c r="Z40">
        <v>0.91928419370357073</v>
      </c>
      <c r="AA40">
        <v>0.85390869473308806</v>
      </c>
      <c r="AB40">
        <v>0.81474600176826062</v>
      </c>
      <c r="AC40">
        <v>0.7351448786053244</v>
      </c>
      <c r="AD40">
        <v>0.75740393859514055</v>
      </c>
      <c r="AE40">
        <v>0.75099511960914223</v>
      </c>
      <c r="AF40">
        <v>0.81307067022115986</v>
      </c>
      <c r="AG40">
        <v>0.81386546342289079</v>
      </c>
      <c r="AH40">
        <v>0.84417116134320613</v>
      </c>
    </row>
    <row r="41" spans="1:34">
      <c r="A41" s="19"/>
      <c r="B41" s="765"/>
      <c r="C41" s="752" t="s">
        <v>16</v>
      </c>
      <c r="D41" s="131" t="s">
        <v>13</v>
      </c>
      <c r="E41" s="112">
        <f>SUM(E13,E23,E33)</f>
        <v>740</v>
      </c>
      <c r="F41" s="113">
        <f t="shared" ref="F41:Q42" si="39">SUM(F13,F23,F33)</f>
        <v>320</v>
      </c>
      <c r="G41" s="116">
        <f t="shared" si="39"/>
        <v>630</v>
      </c>
      <c r="H41" s="113">
        <f t="shared" si="39"/>
        <v>530</v>
      </c>
      <c r="I41" s="113">
        <f t="shared" si="39"/>
        <v>750</v>
      </c>
      <c r="J41" s="114">
        <f t="shared" si="39"/>
        <v>860</v>
      </c>
      <c r="K41" s="112">
        <f t="shared" si="39"/>
        <v>430</v>
      </c>
      <c r="L41" s="113">
        <f t="shared" si="39"/>
        <v>820</v>
      </c>
      <c r="M41" s="116">
        <f t="shared" si="39"/>
        <v>630</v>
      </c>
      <c r="N41" s="113">
        <f t="shared" si="39"/>
        <v>11850</v>
      </c>
      <c r="O41" s="113">
        <f t="shared" si="39"/>
        <v>690</v>
      </c>
      <c r="P41" s="114">
        <f t="shared" si="39"/>
        <v>960</v>
      </c>
      <c r="Q41" s="132">
        <f t="shared" si="39"/>
        <v>19210</v>
      </c>
      <c r="R41" s="718">
        <f>SUM(R13,R23,R33)</f>
        <v>19396</v>
      </c>
      <c r="S41" s="68">
        <f>IFERROR(Q41/R41,"")</f>
        <v>0.99041039389564856</v>
      </c>
      <c r="W41">
        <v>996</v>
      </c>
      <c r="X41">
        <v>905</v>
      </c>
      <c r="Y41">
        <v>1082</v>
      </c>
      <c r="Z41">
        <v>1305</v>
      </c>
      <c r="AA41">
        <v>1433</v>
      </c>
      <c r="AB41">
        <v>1201</v>
      </c>
      <c r="AC41">
        <v>1390</v>
      </c>
      <c r="AD41">
        <v>1007</v>
      </c>
      <c r="AE41">
        <v>1224</v>
      </c>
      <c r="AF41">
        <v>1322</v>
      </c>
      <c r="AG41">
        <v>1039</v>
      </c>
      <c r="AH41">
        <v>1100</v>
      </c>
    </row>
    <row r="42" spans="1:34" ht="18.5" thickBot="1">
      <c r="A42" s="19"/>
      <c r="B42" s="765"/>
      <c r="C42" s="753"/>
      <c r="D42" s="147" t="s">
        <v>14</v>
      </c>
      <c r="E42" s="134">
        <f ca="1">SUM(E14,E24,E34)</f>
        <v>771.58308629999988</v>
      </c>
      <c r="F42" s="135">
        <f t="shared" ca="1" si="39"/>
        <v>967.45357690000117</v>
      </c>
      <c r="G42" s="138">
        <f t="shared" ca="1" si="39"/>
        <v>1094.8427112999993</v>
      </c>
      <c r="H42" s="135">
        <f t="shared" ca="1" si="39"/>
        <v>1248.5720699999993</v>
      </c>
      <c r="I42" s="135">
        <f t="shared" ca="1" si="39"/>
        <v>1650.6115020000007</v>
      </c>
      <c r="J42" s="136">
        <f t="shared" ca="1" si="39"/>
        <v>1233.7493375000001</v>
      </c>
      <c r="K42" s="134">
        <f t="shared" ca="1" si="39"/>
        <v>755.93464159999837</v>
      </c>
      <c r="L42" s="135">
        <f t="shared" ca="1" si="39"/>
        <v>512.66084389999946</v>
      </c>
      <c r="M42" s="138">
        <f t="shared" ca="1" si="39"/>
        <v>706.96732120000024</v>
      </c>
      <c r="N42" s="135">
        <f t="shared" ca="1" si="39"/>
        <v>6629.4259711874984</v>
      </c>
      <c r="O42" s="135">
        <f t="shared" ca="1" si="39"/>
        <v>1029.4259711874979</v>
      </c>
      <c r="P42" s="136">
        <f t="shared" ca="1" si="39"/>
        <v>3066.3385006966705</v>
      </c>
      <c r="Q42" s="148">
        <f t="shared" ca="1" si="39"/>
        <v>19667.565533771667</v>
      </c>
      <c r="R42" s="719"/>
      <c r="S42" s="69">
        <f ca="1">IFERROR(Q42/R41,"")</f>
        <v>1.0140011102171411</v>
      </c>
      <c r="W42">
        <v>1051.7335139000015</v>
      </c>
      <c r="X42">
        <v>1580.5308882000058</v>
      </c>
      <c r="Y42">
        <v>986.77478919999942</v>
      </c>
      <c r="Z42">
        <v>589.9869867000001</v>
      </c>
      <c r="AA42">
        <v>1107.1647279999981</v>
      </c>
      <c r="AB42">
        <v>896.35589149999942</v>
      </c>
      <c r="AC42">
        <v>477.27795060000074</v>
      </c>
      <c r="AD42">
        <v>1192.8097470000012</v>
      </c>
      <c r="AE42">
        <v>1068.1588648000002</v>
      </c>
      <c r="AF42">
        <v>7831.8977792999995</v>
      </c>
      <c r="AG42">
        <v>967.4798961000007</v>
      </c>
      <c r="AH42">
        <v>1646.3571428571431</v>
      </c>
    </row>
    <row r="43" spans="1:34">
      <c r="A43" s="19"/>
      <c r="B43" s="765"/>
      <c r="C43" s="753"/>
      <c r="D43" s="24" t="s">
        <v>17</v>
      </c>
      <c r="E43" s="11">
        <f ca="1">E42/E41</f>
        <v>1.0426798463513511</v>
      </c>
      <c r="F43" s="4">
        <f t="shared" ref="F43:Q43" ca="1" si="40">F42/F41</f>
        <v>3.0232924278125037</v>
      </c>
      <c r="G43" s="16">
        <f t="shared" ca="1" si="40"/>
        <v>1.7378455734920624</v>
      </c>
      <c r="H43" s="4">
        <f t="shared" ca="1" si="40"/>
        <v>2.3557963584905646</v>
      </c>
      <c r="I43" s="4">
        <f t="shared" ca="1" si="40"/>
        <v>2.2008153360000007</v>
      </c>
      <c r="J43" s="6">
        <f t="shared" ca="1" si="40"/>
        <v>1.434592252906977</v>
      </c>
      <c r="K43" s="11">
        <f t="shared" ca="1" si="40"/>
        <v>1.7579875386046473</v>
      </c>
      <c r="L43" s="4">
        <f t="shared" ca="1" si="40"/>
        <v>0.62519615109756033</v>
      </c>
      <c r="M43" s="16">
        <f t="shared" ca="1" si="40"/>
        <v>1.1221703511111114</v>
      </c>
      <c r="N43" s="4">
        <f t="shared" ca="1" si="40"/>
        <v>0.55944522963607579</v>
      </c>
      <c r="O43" s="4">
        <f t="shared" ca="1" si="40"/>
        <v>1.4919216973731855</v>
      </c>
      <c r="P43" s="6">
        <f t="shared" ca="1" si="40"/>
        <v>3.1941026048923651</v>
      </c>
      <c r="Q43" s="26">
        <f t="shared" ca="1" si="40"/>
        <v>1.0238191324191395</v>
      </c>
      <c r="W43">
        <v>1.055957343273094</v>
      </c>
      <c r="X43">
        <v>1.7464429703867468</v>
      </c>
      <c r="Y43">
        <v>0.91199148724584045</v>
      </c>
      <c r="Z43">
        <v>0.45209730781609203</v>
      </c>
      <c r="AA43">
        <v>0.77262018702023594</v>
      </c>
      <c r="AB43">
        <v>0.74634129184013276</v>
      </c>
      <c r="AC43">
        <v>0.34336543208633147</v>
      </c>
      <c r="AD43">
        <v>1.184518120158889</v>
      </c>
      <c r="AE43">
        <v>0.87267881111111123</v>
      </c>
      <c r="AF43">
        <v>5.9242797120272312</v>
      </c>
      <c r="AG43">
        <v>0.93116448132820084</v>
      </c>
      <c r="AH43">
        <v>1.4966883116883118</v>
      </c>
    </row>
    <row r="44" spans="1:34" ht="18.5" thickBot="1">
      <c r="A44" s="19"/>
      <c r="B44" s="766"/>
      <c r="C44" s="754"/>
      <c r="D44" s="30" t="s">
        <v>18</v>
      </c>
      <c r="E44" s="14">
        <f ca="1">SUM($E42:E42)/SUM($E41:E41)</f>
        <v>1.0426798463513511</v>
      </c>
      <c r="F44" s="7">
        <f ca="1">SUM($E42:F42)/SUM($E41:F41)</f>
        <v>1.6406006256603782</v>
      </c>
      <c r="G44" s="18">
        <f ca="1">SUM($E42:G42)/SUM($E41:G41)</f>
        <v>1.6768517008875741</v>
      </c>
      <c r="H44" s="7">
        <f ca="1">SUM($E42:H42)/SUM($E41:H41)</f>
        <v>1.8389420921171169</v>
      </c>
      <c r="I44" s="7">
        <f ca="1">SUM($E42:I42)/SUM($E41:I41)</f>
        <v>1.9303242244107746</v>
      </c>
      <c r="J44" s="15">
        <f ca="1">SUM($E42:J42)/SUM($E41:J41)</f>
        <v>1.8190110402088775</v>
      </c>
      <c r="K44" s="14">
        <f ca="1">SUM($E42:K42)/SUM($E41:K41)</f>
        <v>1.8128513909859152</v>
      </c>
      <c r="L44" s="7">
        <f ca="1">SUM($E42:L42)/SUM($E41:L41)</f>
        <v>1.621143261712598</v>
      </c>
      <c r="M44" s="18">
        <f ca="1">SUM($E42:M42)/SUM($E41:M41)</f>
        <v>1.5660902085288964</v>
      </c>
      <c r="N44" s="7">
        <f ca="1">SUM($E42:N42)/SUM($E41:N41)</f>
        <v>0.88677682584780726</v>
      </c>
      <c r="O44" s="7">
        <f ca="1">SUM($E42:O42)/SUM($E41:O41)</f>
        <v>0.90965627578493113</v>
      </c>
      <c r="P44" s="15">
        <f ca="1">SUM($E42:P42)/SUM($E41:P41)</f>
        <v>1.0238191324191392</v>
      </c>
      <c r="Q44" s="28" t="s">
        <v>22</v>
      </c>
      <c r="W44">
        <v>1.055957343273094</v>
      </c>
      <c r="X44">
        <v>1.3846735413466635</v>
      </c>
      <c r="Y44">
        <v>1.2132213179014437</v>
      </c>
      <c r="Z44">
        <v>0.9815825974813448</v>
      </c>
      <c r="AA44">
        <v>0.92924154972906914</v>
      </c>
      <c r="AB44">
        <v>0.89750748302513783</v>
      </c>
      <c r="AC44">
        <v>0.8048393585298369</v>
      </c>
      <c r="AD44">
        <v>0.84586699164073453</v>
      </c>
      <c r="AE44">
        <v>0.84897973630845169</v>
      </c>
      <c r="AF44">
        <v>1.4144703867846611</v>
      </c>
      <c r="AG44">
        <v>1.3755557218924368</v>
      </c>
      <c r="AH44">
        <v>1.385070563992941</v>
      </c>
    </row>
    <row r="45" spans="1:34" ht="23" thickBot="1">
      <c r="B45" s="31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29"/>
    </row>
    <row r="46" spans="1:34" ht="18.5" thickBot="1">
      <c r="A46" s="768" t="s">
        <v>34</v>
      </c>
      <c r="B46" s="769"/>
      <c r="C46" s="737" t="s">
        <v>526</v>
      </c>
      <c r="D46" s="738"/>
      <c r="E46" s="763" t="s">
        <v>19</v>
      </c>
      <c r="F46" s="757"/>
      <c r="G46" s="757"/>
      <c r="H46" s="757"/>
      <c r="I46" s="757"/>
      <c r="J46" s="758"/>
      <c r="K46" s="756" t="s">
        <v>20</v>
      </c>
      <c r="L46" s="757"/>
      <c r="M46" s="757"/>
      <c r="N46" s="757"/>
      <c r="O46" s="757"/>
      <c r="P46" s="758"/>
      <c r="Q46" s="29"/>
    </row>
    <row r="47" spans="1:34" ht="18.5" thickBot="1">
      <c r="A47" s="770"/>
      <c r="B47" s="771"/>
      <c r="C47" s="739"/>
      <c r="D47" s="740"/>
      <c r="E47" s="33" t="s">
        <v>0</v>
      </c>
      <c r="F47" s="34" t="s">
        <v>1</v>
      </c>
      <c r="G47" s="34" t="s">
        <v>2</v>
      </c>
      <c r="H47" s="34" t="s">
        <v>3</v>
      </c>
      <c r="I47" s="34" t="s">
        <v>4</v>
      </c>
      <c r="J47" s="35" t="s">
        <v>5</v>
      </c>
      <c r="K47" s="36" t="s">
        <v>6</v>
      </c>
      <c r="L47" s="34" t="s">
        <v>7</v>
      </c>
      <c r="M47" s="34" t="s">
        <v>8</v>
      </c>
      <c r="N47" s="34" t="s">
        <v>9</v>
      </c>
      <c r="O47" s="34" t="s">
        <v>10</v>
      </c>
      <c r="P47" s="35" t="s">
        <v>11</v>
      </c>
      <c r="Q47" s="29"/>
    </row>
    <row r="48" spans="1:34" ht="39" customHeight="1">
      <c r="A48" s="759" t="s">
        <v>38</v>
      </c>
      <c r="B48" s="760"/>
      <c r="C48" s="71" t="s">
        <v>30</v>
      </c>
      <c r="D48" s="72" t="s">
        <v>23</v>
      </c>
      <c r="E48" s="93"/>
      <c r="F48" s="74"/>
      <c r="G48" s="74"/>
      <c r="H48" s="74"/>
      <c r="I48" s="74"/>
      <c r="J48" s="80"/>
      <c r="K48" s="93"/>
      <c r="L48" s="74"/>
      <c r="M48" s="95"/>
      <c r="N48" s="74"/>
      <c r="O48" s="74"/>
      <c r="P48" s="80"/>
    </row>
    <row r="49" spans="1:16" ht="39" customHeight="1">
      <c r="A49" s="759"/>
      <c r="B49" s="760"/>
      <c r="C49" s="772" t="str">
        <f>A7</f>
        <v>韓国
(DAEKYUNG)</v>
      </c>
      <c r="D49" s="81" t="s">
        <v>37</v>
      </c>
      <c r="E49" s="82"/>
      <c r="F49" s="83"/>
      <c r="G49" s="83"/>
      <c r="H49" s="83"/>
      <c r="I49" s="83"/>
      <c r="J49" s="84"/>
      <c r="K49" s="82"/>
      <c r="L49" s="83"/>
      <c r="M49" s="83"/>
      <c r="N49" s="83"/>
      <c r="O49" s="83"/>
      <c r="P49" s="84"/>
    </row>
    <row r="50" spans="1:16" ht="39" customHeight="1">
      <c r="A50" s="759"/>
      <c r="B50" s="760"/>
      <c r="C50" s="773"/>
      <c r="D50" s="85" t="s">
        <v>35</v>
      </c>
      <c r="E50" s="86"/>
      <c r="F50" s="87"/>
      <c r="G50" s="87"/>
      <c r="H50" s="87"/>
      <c r="I50" s="87"/>
      <c r="J50" s="88"/>
      <c r="K50" s="86"/>
      <c r="L50" s="87"/>
      <c r="M50" s="87"/>
      <c r="N50" s="87"/>
      <c r="O50" s="87"/>
      <c r="P50" s="88"/>
    </row>
    <row r="51" spans="1:16" ht="39" customHeight="1" thickBot="1">
      <c r="A51" s="759"/>
      <c r="B51" s="760"/>
      <c r="C51" s="151" t="str">
        <f>B7</f>
        <v>リボン・テープ等</v>
      </c>
      <c r="D51" s="89" t="s">
        <v>36</v>
      </c>
      <c r="E51" s="90"/>
      <c r="F51" s="91"/>
      <c r="G51" s="91"/>
      <c r="H51" s="91"/>
      <c r="I51" s="91"/>
      <c r="J51" s="92"/>
      <c r="K51" s="90"/>
      <c r="L51" s="91"/>
      <c r="M51" s="91"/>
      <c r="N51" s="91"/>
      <c r="O51" s="91"/>
      <c r="P51" s="92"/>
    </row>
    <row r="52" spans="1:16" ht="39" customHeight="1">
      <c r="A52" s="759"/>
      <c r="B52" s="760"/>
      <c r="C52" s="71" t="s">
        <v>31</v>
      </c>
      <c r="D52" s="72" t="s">
        <v>23</v>
      </c>
      <c r="E52" s="93"/>
      <c r="F52" s="75"/>
      <c r="G52" s="74"/>
      <c r="H52" s="74"/>
      <c r="I52" s="75"/>
      <c r="J52" s="80"/>
      <c r="K52" s="93"/>
      <c r="L52" s="75"/>
      <c r="M52" s="74"/>
      <c r="N52" s="74"/>
      <c r="O52" s="75"/>
      <c r="P52" s="80"/>
    </row>
    <row r="53" spans="1:16" ht="39" customHeight="1">
      <c r="A53" s="759"/>
      <c r="B53" s="760"/>
      <c r="C53" s="772" t="str">
        <f>A17</f>
        <v>SF AMERICA
アパレル</v>
      </c>
      <c r="D53" s="81" t="s">
        <v>37</v>
      </c>
      <c r="E53" s="82"/>
      <c r="F53" s="83"/>
      <c r="G53" s="83"/>
      <c r="H53" s="83"/>
      <c r="I53" s="83"/>
      <c r="J53" s="83"/>
      <c r="K53" s="82"/>
      <c r="L53" s="83"/>
      <c r="M53" s="83"/>
      <c r="N53" s="83"/>
      <c r="O53" s="83"/>
      <c r="P53" s="84"/>
    </row>
    <row r="54" spans="1:16" ht="39" customHeight="1">
      <c r="A54" s="759"/>
      <c r="B54" s="760"/>
      <c r="C54" s="773"/>
      <c r="D54" s="85" t="s">
        <v>35</v>
      </c>
      <c r="E54" s="86"/>
      <c r="F54" s="87"/>
      <c r="G54" s="87"/>
      <c r="H54" s="87"/>
      <c r="I54" s="87"/>
      <c r="J54" s="88"/>
      <c r="K54" s="86"/>
      <c r="L54" s="87"/>
      <c r="M54" s="87"/>
      <c r="N54" s="87"/>
      <c r="O54" s="87"/>
      <c r="P54" s="88"/>
    </row>
    <row r="55" spans="1:16" ht="39" customHeight="1" thickBot="1">
      <c r="A55" s="759"/>
      <c r="B55" s="760"/>
      <c r="C55" s="151" t="str">
        <f>B17</f>
        <v>リバーレース</v>
      </c>
      <c r="D55" s="89" t="s">
        <v>36</v>
      </c>
      <c r="E55" s="90"/>
      <c r="F55" s="91"/>
      <c r="G55" s="91"/>
      <c r="H55" s="91"/>
      <c r="I55" s="91"/>
      <c r="J55" s="91"/>
      <c r="K55" s="90"/>
      <c r="L55" s="91"/>
      <c r="M55" s="91"/>
      <c r="N55" s="91"/>
      <c r="O55" s="91"/>
      <c r="P55" s="92"/>
    </row>
    <row r="56" spans="1:16" ht="39" customHeight="1">
      <c r="A56" s="759"/>
      <c r="B56" s="760"/>
      <c r="C56" s="71" t="s">
        <v>32</v>
      </c>
      <c r="D56" s="72" t="s">
        <v>23</v>
      </c>
      <c r="E56" s="93"/>
      <c r="F56" s="75"/>
      <c r="G56" s="74"/>
      <c r="H56" s="74"/>
      <c r="I56" s="75"/>
      <c r="J56" s="80"/>
      <c r="K56" s="93"/>
      <c r="L56" s="75"/>
      <c r="M56" s="74"/>
      <c r="N56" s="74"/>
      <c r="O56" s="75"/>
      <c r="P56" s="80"/>
    </row>
    <row r="57" spans="1:16" ht="39" customHeight="1">
      <c r="A57" s="759"/>
      <c r="B57" s="760"/>
      <c r="C57" s="772" t="str">
        <f>A27</f>
        <v>MONIQUE
アパレル</v>
      </c>
      <c r="D57" s="81" t="s">
        <v>37</v>
      </c>
      <c r="E57" s="82"/>
      <c r="F57" s="83"/>
      <c r="G57" s="83"/>
      <c r="H57" s="83"/>
      <c r="I57" s="83"/>
      <c r="J57" s="84"/>
      <c r="K57" s="82"/>
      <c r="L57" s="83"/>
      <c r="M57" s="83"/>
      <c r="N57" s="83"/>
      <c r="O57" s="83"/>
      <c r="P57" s="84"/>
    </row>
    <row r="58" spans="1:16" ht="39" customHeight="1">
      <c r="A58" s="759"/>
      <c r="B58" s="760"/>
      <c r="C58" s="773"/>
      <c r="D58" s="85" t="s">
        <v>35</v>
      </c>
      <c r="E58" s="86"/>
      <c r="F58" s="87"/>
      <c r="G58" s="87"/>
      <c r="H58" s="87"/>
      <c r="I58" s="87"/>
      <c r="J58" s="88"/>
      <c r="K58" s="86"/>
      <c r="L58" s="87"/>
      <c r="M58" s="87"/>
      <c r="N58" s="87"/>
      <c r="O58" s="87"/>
      <c r="P58" s="88"/>
    </row>
    <row r="59" spans="1:16" ht="39" customHeight="1" thickBot="1">
      <c r="A59" s="761"/>
      <c r="B59" s="762"/>
      <c r="C59" s="151" t="str">
        <f>B27</f>
        <v>リバーレース</v>
      </c>
      <c r="D59" s="89" t="s">
        <v>36</v>
      </c>
      <c r="E59" s="90"/>
      <c r="F59" s="91"/>
      <c r="G59" s="91"/>
      <c r="H59" s="91"/>
      <c r="I59" s="91"/>
      <c r="J59" s="92"/>
      <c r="K59" s="90"/>
      <c r="L59" s="91"/>
      <c r="M59" s="91"/>
      <c r="N59" s="91"/>
      <c r="O59" s="91"/>
      <c r="P59" s="92"/>
    </row>
  </sheetData>
  <mergeCells count="45">
    <mergeCell ref="K46:P46"/>
    <mergeCell ref="A48:B59"/>
    <mergeCell ref="E46:J46"/>
    <mergeCell ref="B37:B44"/>
    <mergeCell ref="C37:C40"/>
    <mergeCell ref="C41:C44"/>
    <mergeCell ref="A46:B47"/>
    <mergeCell ref="C46:D47"/>
    <mergeCell ref="A17:A26"/>
    <mergeCell ref="B17:B26"/>
    <mergeCell ref="C17:C20"/>
    <mergeCell ref="C21:C22"/>
    <mergeCell ref="C23:C26"/>
    <mergeCell ref="A27:A36"/>
    <mergeCell ref="B27:B36"/>
    <mergeCell ref="C27:C30"/>
    <mergeCell ref="C31:C32"/>
    <mergeCell ref="C33:C36"/>
    <mergeCell ref="Q5:Q6"/>
    <mergeCell ref="A7:A16"/>
    <mergeCell ref="B7:B16"/>
    <mergeCell ref="C7:C10"/>
    <mergeCell ref="C11:C12"/>
    <mergeCell ref="C13:C16"/>
    <mergeCell ref="A1:A3"/>
    <mergeCell ref="B1:B3"/>
    <mergeCell ref="C1:E1"/>
    <mergeCell ref="C5:D6"/>
    <mergeCell ref="E5:J5"/>
    <mergeCell ref="R7:R8"/>
    <mergeCell ref="A5:B5"/>
    <mergeCell ref="C57:C58"/>
    <mergeCell ref="C53:C54"/>
    <mergeCell ref="C49:C50"/>
    <mergeCell ref="R23:R24"/>
    <mergeCell ref="R21:R22"/>
    <mergeCell ref="R17:R18"/>
    <mergeCell ref="R13:R14"/>
    <mergeCell ref="R11:R12"/>
    <mergeCell ref="R41:R42"/>
    <mergeCell ref="R37:R38"/>
    <mergeCell ref="R33:R34"/>
    <mergeCell ref="R31:R32"/>
    <mergeCell ref="R27:R28"/>
    <mergeCell ref="K5:P5"/>
  </mergeCells>
  <phoneticPr fontId="2"/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D27FCB-B526-48C6-88AD-FC18A15FF9AC}">
  <sheetPr codeName="Sheet10">
    <tabColor theme="2" tint="-9.9978637043366805E-2"/>
  </sheetPr>
  <dimension ref="A1:R400"/>
  <sheetViews>
    <sheetView topLeftCell="A256" zoomScale="85" zoomScaleNormal="85" workbookViewId="0">
      <selection activeCell="A6" sqref="A6:H278"/>
    </sheetView>
  </sheetViews>
  <sheetFormatPr defaultColWidth="9" defaultRowHeight="18"/>
  <cols>
    <col min="1" max="2" width="15.83203125" style="161" customWidth="1"/>
    <col min="3" max="4" width="15.83203125" style="159" customWidth="1"/>
    <col min="5" max="5" width="9" style="207"/>
    <col min="6" max="6" width="15.58203125" style="159" customWidth="1"/>
    <col min="7" max="7" width="15.58203125" style="160" customWidth="1"/>
    <col min="8" max="8" width="9" style="161"/>
    <col min="9" max="9" width="5.25" style="167" bestFit="1" customWidth="1"/>
    <col min="10" max="10" width="14.5" style="163" customWidth="1"/>
    <col min="11" max="11" width="14.5" style="164" customWidth="1"/>
    <col min="12" max="12" width="5.25" style="164" bestFit="1" customWidth="1"/>
    <col min="13" max="15" width="14.5" style="164" customWidth="1"/>
    <col min="16" max="16" width="7.08203125" style="166" bestFit="1" customWidth="1"/>
    <col min="17" max="19" width="15.58203125" style="161" customWidth="1"/>
    <col min="20" max="16384" width="9" style="161"/>
  </cols>
  <sheetData>
    <row r="1" spans="1:18" ht="18.75" customHeight="1">
      <c r="A1" s="782" t="s">
        <v>138</v>
      </c>
      <c r="B1" s="782"/>
      <c r="C1" s="782"/>
      <c r="D1" s="782"/>
      <c r="E1" s="782"/>
      <c r="I1" s="162" t="s">
        <v>139</v>
      </c>
      <c r="M1" s="162"/>
      <c r="N1" s="165"/>
      <c r="O1" s="165"/>
    </row>
    <row r="2" spans="1:18" ht="18.75" customHeight="1">
      <c r="A2" s="782"/>
      <c r="B2" s="782"/>
      <c r="C2" s="782"/>
      <c r="D2" s="782"/>
      <c r="E2" s="782"/>
      <c r="J2" s="168" t="s">
        <v>140</v>
      </c>
      <c r="K2" s="168" t="s">
        <v>141</v>
      </c>
      <c r="L2" s="165"/>
      <c r="M2" s="169" t="s">
        <v>142</v>
      </c>
      <c r="N2" s="169" t="s">
        <v>143</v>
      </c>
      <c r="O2" s="169" t="s">
        <v>144</v>
      </c>
      <c r="P2" s="170" t="s">
        <v>145</v>
      </c>
    </row>
    <row r="3" spans="1:18" ht="18.75" customHeight="1">
      <c r="A3" s="171" t="s">
        <v>146</v>
      </c>
      <c r="B3" s="172"/>
      <c r="C3" s="172"/>
      <c r="D3" s="172"/>
      <c r="E3" s="172"/>
      <c r="F3" s="173"/>
      <c r="G3" s="174"/>
      <c r="H3" s="174"/>
      <c r="I3" s="175"/>
      <c r="J3" s="168">
        <v>0.5</v>
      </c>
      <c r="K3" s="168">
        <v>-0.5</v>
      </c>
      <c r="L3" s="176"/>
      <c r="M3" s="177" t="str">
        <f>前川!A7</f>
        <v>韓国
(DAEKYUNG)</v>
      </c>
      <c r="N3" s="178" t="str">
        <f>前川!A17</f>
        <v>SF AMERICA
アパレル</v>
      </c>
      <c r="O3" s="178" t="str">
        <f>前川!A27</f>
        <v>MONIQUE
アパレル</v>
      </c>
      <c r="P3" s="170">
        <v>0.6</v>
      </c>
    </row>
    <row r="4" spans="1:18">
      <c r="A4" s="179" t="s">
        <v>147</v>
      </c>
      <c r="B4" s="161" t="s">
        <v>148</v>
      </c>
      <c r="C4" s="180" t="s">
        <v>147</v>
      </c>
      <c r="D4" s="181" t="s">
        <v>147</v>
      </c>
      <c r="E4" s="182" t="s">
        <v>147</v>
      </c>
      <c r="F4" s="180" t="s">
        <v>147</v>
      </c>
      <c r="G4" s="183" t="s">
        <v>147</v>
      </c>
      <c r="H4" s="182" t="s">
        <v>147</v>
      </c>
      <c r="I4" s="184"/>
      <c r="J4" s="185" t="s">
        <v>150</v>
      </c>
      <c r="K4" s="186"/>
      <c r="L4" s="187"/>
      <c r="M4" s="185" t="s">
        <v>149</v>
      </c>
      <c r="N4" s="186"/>
      <c r="O4" s="184"/>
      <c r="P4" s="186"/>
    </row>
    <row r="5" spans="1:18">
      <c r="A5" s="174" t="s">
        <v>151</v>
      </c>
      <c r="B5" s="174" t="s">
        <v>152</v>
      </c>
      <c r="C5" s="188" t="s">
        <v>153</v>
      </c>
      <c r="D5" s="173" t="s">
        <v>154</v>
      </c>
      <c r="E5" s="189" t="s">
        <v>155</v>
      </c>
      <c r="F5" s="188" t="s">
        <v>156</v>
      </c>
      <c r="G5" s="190" t="s">
        <v>157</v>
      </c>
      <c r="H5" s="191" t="s">
        <v>158</v>
      </c>
      <c r="I5" s="192" t="s">
        <v>159</v>
      </c>
      <c r="J5" s="193" t="s">
        <v>160</v>
      </c>
      <c r="K5" s="194" t="s">
        <v>161</v>
      </c>
      <c r="L5" s="195" t="s">
        <v>159</v>
      </c>
      <c r="M5" s="196" t="s">
        <v>162</v>
      </c>
      <c r="N5" s="194" t="s">
        <v>163</v>
      </c>
      <c r="O5" s="195" t="s">
        <v>164</v>
      </c>
      <c r="P5" s="197" t="s">
        <v>165</v>
      </c>
    </row>
    <row r="6" spans="1:18">
      <c r="A6" s="161" t="s">
        <v>572</v>
      </c>
      <c r="B6" s="161">
        <v>7194</v>
      </c>
      <c r="C6" s="198">
        <v>849.34</v>
      </c>
      <c r="D6" s="199">
        <v>0</v>
      </c>
      <c r="E6" s="200" t="s">
        <v>166</v>
      </c>
      <c r="F6" s="198">
        <v>894.27</v>
      </c>
      <c r="G6" s="160">
        <v>45817</v>
      </c>
      <c r="H6" s="201" t="s">
        <v>166</v>
      </c>
      <c r="I6" s="184">
        <f>IF(H6="","",IF(H6="JPY","",IF($H6="USD",4, IF(H6="EUR",7,IF(H6="CNY",47,IF(H6="HKD",34))))))</f>
        <v>4</v>
      </c>
      <c r="J6" s="202">
        <f>IF($H6="USD",IF(OR($I6="",$I6="-"),"",VLOOKUP($G6,為替!$A:$AX,$I6,FALSE))+$J$3,IF(OR($I6="",$I6="-"),"",VLOOKUP($G6,為替!$A:$AX,$I6,FALSE)))</f>
        <v>144.4</v>
      </c>
      <c r="K6" s="203">
        <f>IF($H6="JPY",$F6,IF($H6="","",$F6*$J6))</f>
        <v>129132.588</v>
      </c>
      <c r="L6" s="187">
        <f>IF(H6="","",IF(H6="JPY","",IF($H6="USD",3, IF(H6="EUR",6,IF(H6="CNY",46,IF(H6="HKD",33))))))</f>
        <v>3</v>
      </c>
      <c r="M6" s="202">
        <f>IF($H6="USD",IF(OR($L6="",$L6="-"),"",VLOOKUP($G6,為替!$A:$AX,$L6,FALSE))+$K$3,IF(OR($L6="",$L6="-"),"",VLOOKUP($G6,為替!$A:$AX,$L6,FALSE)))</f>
        <v>145.4</v>
      </c>
      <c r="N6" s="203">
        <f>IF($E6="JPY",($C6+$D6),IF($E6="","",($C6+$D6)*$M6))</f>
        <v>123494.03600000001</v>
      </c>
      <c r="O6" s="204">
        <f t="shared" ref="O6:O69" si="0">IF(OR(K6="",N6=""),"",K6-N6)</f>
        <v>5638.551999999996</v>
      </c>
      <c r="P6" s="205">
        <f>IF(OR(K6="",O6=""),"",O6/K6)</f>
        <v>4.3664826108805281E-2</v>
      </c>
    </row>
    <row r="7" spans="1:18">
      <c r="A7" s="161" t="s">
        <v>572</v>
      </c>
      <c r="B7" s="161">
        <v>7199</v>
      </c>
      <c r="C7" s="198">
        <v>406.14</v>
      </c>
      <c r="D7" s="199">
        <v>0</v>
      </c>
      <c r="E7" s="200" t="s">
        <v>166</v>
      </c>
      <c r="F7" s="198">
        <v>442.62</v>
      </c>
      <c r="G7" s="160">
        <v>45819</v>
      </c>
      <c r="H7" s="201" t="s">
        <v>166</v>
      </c>
      <c r="I7" s="184">
        <f t="shared" ref="I7:I70" si="1">IF(H7="","",IF(H7="JPY","",IF($H7="USD",4, IF(H7="EUR",7,IF(H7="CNY",47,IF(H7="HKD",34))))))</f>
        <v>4</v>
      </c>
      <c r="J7" s="202">
        <f>IF($H7="USD",IF(OR($I7="",$I7="-"),"",VLOOKUP($G7,為替!$A:$AX,$I7,FALSE))+$J$3,IF(OR($I7="",$I7="-"),"",VLOOKUP($G7,為替!$A:$AX,$I7,FALSE)))</f>
        <v>144.44</v>
      </c>
      <c r="K7" s="203">
        <f t="shared" ref="K7:K70" si="2">IF($H7="JPY",$F7,IF($H7="","",$F7*$J7))</f>
        <v>63932.032800000001</v>
      </c>
      <c r="L7" s="187">
        <f t="shared" ref="L7:L70" si="3">IF(H7="","",IF(H7="JPY","",IF($H7="USD",3, IF(H7="EUR",6,IF(H7="CNY",46,IF(H7="HKD",33))))))</f>
        <v>3</v>
      </c>
      <c r="M7" s="202">
        <f>IF($H7="USD",IF(OR($L7="",$L7="-"),"",VLOOKUP($G7,為替!$A:$AX,$L7,FALSE))+$K$3,IF(OR($L7="",$L7="-"),"",VLOOKUP($G7,為替!$A:$AX,$L7,FALSE)))</f>
        <v>145.44</v>
      </c>
      <c r="N7" s="203">
        <f t="shared" ref="N7:N70" si="4">IF($E7="JPY",($C7+$D7),IF($E7="","",($C7+$D7)*$M7))</f>
        <v>59069.001599999996</v>
      </c>
      <c r="O7" s="204">
        <f t="shared" si="0"/>
        <v>4863.0312000000049</v>
      </c>
      <c r="P7" s="205">
        <f t="shared" ref="P7:P70" si="5">IF(OR(K7="",O7=""),"",O7/K7)</f>
        <v>7.6065643262324123E-2</v>
      </c>
      <c r="R7" s="206"/>
    </row>
    <row r="8" spans="1:18">
      <c r="A8" s="161" t="s">
        <v>572</v>
      </c>
      <c r="B8" s="161">
        <v>7200</v>
      </c>
      <c r="C8" s="198">
        <v>718.2</v>
      </c>
      <c r="D8" s="199">
        <v>0</v>
      </c>
      <c r="E8" s="200" t="s">
        <v>166</v>
      </c>
      <c r="F8" s="198">
        <v>761.4</v>
      </c>
      <c r="G8" s="160">
        <v>45819</v>
      </c>
      <c r="H8" s="201" t="s">
        <v>166</v>
      </c>
      <c r="I8" s="184">
        <f t="shared" si="1"/>
        <v>4</v>
      </c>
      <c r="J8" s="202">
        <f>IF($H8="USD",IF(OR($I8="",$I8="-"),"",VLOOKUP($G8,為替!$A:$AX,$I8,FALSE))+$J$3,IF(OR($I8="",$I8="-"),"",VLOOKUP($G8,為替!$A:$AX,$I8,FALSE)))</f>
        <v>144.44</v>
      </c>
      <c r="K8" s="203">
        <f t="shared" si="2"/>
        <v>109976.61599999999</v>
      </c>
      <c r="L8" s="187">
        <f t="shared" si="3"/>
        <v>3</v>
      </c>
      <c r="M8" s="202">
        <f>IF($H8="USD",IF(OR($L8="",$L8="-"),"",VLOOKUP($G8,為替!$A:$AX,$L8,FALSE))+$K$3,IF(OR($L8="",$L8="-"),"",VLOOKUP($G8,為替!$A:$AX,$L8,FALSE)))</f>
        <v>145.44</v>
      </c>
      <c r="N8" s="203">
        <f t="shared" si="4"/>
        <v>104455.008</v>
      </c>
      <c r="O8" s="204">
        <f t="shared" si="0"/>
        <v>5521.6079999999929</v>
      </c>
      <c r="P8" s="205">
        <f t="shared" si="5"/>
        <v>5.0207109482255693E-2</v>
      </c>
    </row>
    <row r="9" spans="1:18">
      <c r="A9" s="161" t="s">
        <v>572</v>
      </c>
      <c r="B9" s="161">
        <v>7213</v>
      </c>
      <c r="C9" s="198">
        <v>765.58</v>
      </c>
      <c r="D9" s="199">
        <v>0</v>
      </c>
      <c r="E9" s="200" t="s">
        <v>166</v>
      </c>
      <c r="F9" s="198">
        <v>805.51</v>
      </c>
      <c r="G9" s="160">
        <v>45824</v>
      </c>
      <c r="H9" s="201" t="s">
        <v>166</v>
      </c>
      <c r="I9" s="184">
        <f t="shared" si="1"/>
        <v>4</v>
      </c>
      <c r="J9" s="202">
        <f>IF($H9="USD",IF(OR($I9="",$I9="-"),"",VLOOKUP($G9,為替!$A:$AX,$I9,FALSE))+$J$3,IF(OR($I9="",$I9="-"),"",VLOOKUP($G9,為替!$A:$AX,$I9,FALSE)))</f>
        <v>143.91999999999999</v>
      </c>
      <c r="K9" s="203">
        <f t="shared" si="2"/>
        <v>115928.99919999999</v>
      </c>
      <c r="L9" s="187">
        <f t="shared" si="3"/>
        <v>3</v>
      </c>
      <c r="M9" s="202">
        <f>IF($H9="USD",IF(OR($L9="",$L9="-"),"",VLOOKUP($G9,為替!$A:$AX,$L9,FALSE))+$K$3,IF(OR($L9="",$L9="-"),"",VLOOKUP($G9,為替!$A:$AX,$L9,FALSE)))</f>
        <v>144.91999999999999</v>
      </c>
      <c r="N9" s="203">
        <f t="shared" si="4"/>
        <v>110947.8536</v>
      </c>
      <c r="O9" s="204">
        <f t="shared" si="0"/>
        <v>4981.1455999999889</v>
      </c>
      <c r="P9" s="205">
        <f t="shared" si="5"/>
        <v>4.2967209536645332E-2</v>
      </c>
    </row>
    <row r="10" spans="1:18">
      <c r="A10" s="161" t="s">
        <v>574</v>
      </c>
      <c r="B10" s="161">
        <v>7209</v>
      </c>
      <c r="C10" s="198">
        <v>265.51</v>
      </c>
      <c r="D10" s="199">
        <v>16.43</v>
      </c>
      <c r="E10" s="200" t="s">
        <v>166</v>
      </c>
      <c r="F10" s="198">
        <v>316.11</v>
      </c>
      <c r="G10" s="160">
        <v>45824</v>
      </c>
      <c r="H10" s="201" t="s">
        <v>166</v>
      </c>
      <c r="I10" s="184">
        <f t="shared" si="1"/>
        <v>4</v>
      </c>
      <c r="J10" s="202">
        <f>IF($H10="USD",IF(OR($I10="",$I10="-"),"",VLOOKUP($G10,為替!$A:$AX,$I10,FALSE))+$J$3,IF(OR($I10="",$I10="-"),"",VLOOKUP($G10,為替!$A:$AX,$I10,FALSE)))</f>
        <v>143.91999999999999</v>
      </c>
      <c r="K10" s="203">
        <f t="shared" si="2"/>
        <v>45494.551199999994</v>
      </c>
      <c r="L10" s="187">
        <f t="shared" si="3"/>
        <v>3</v>
      </c>
      <c r="M10" s="202">
        <f>IF($H10="USD",IF(OR($L10="",$L10="-"),"",VLOOKUP($G10,為替!$A:$AX,$L10,FALSE))+$K$3,IF(OR($L10="",$L10="-"),"",VLOOKUP($G10,為替!$A:$AX,$L10,FALSE)))</f>
        <v>144.91999999999999</v>
      </c>
      <c r="N10" s="203">
        <f>IF($E10="JPY",($C10+$D10),IF($E10="","",($C10+$D10)*$M10))</f>
        <v>40858.744799999993</v>
      </c>
      <c r="O10" s="204">
        <f>IF(OR(K10="",N10=""),"",K10-N10)</f>
        <v>4635.8064000000013</v>
      </c>
      <c r="P10" s="205">
        <f t="shared" si="5"/>
        <v>0.10189805762937171</v>
      </c>
    </row>
    <row r="11" spans="1:18">
      <c r="A11" s="161" t="s">
        <v>574</v>
      </c>
      <c r="B11" s="161">
        <v>7210</v>
      </c>
      <c r="C11" s="198">
        <v>2078.7600000000002</v>
      </c>
      <c r="D11" s="199">
        <v>128.69</v>
      </c>
      <c r="E11" s="200" t="s">
        <v>166</v>
      </c>
      <c r="F11" s="198">
        <v>2474.84</v>
      </c>
      <c r="G11" s="160">
        <v>45824</v>
      </c>
      <c r="H11" s="201" t="s">
        <v>166</v>
      </c>
      <c r="I11" s="184">
        <f t="shared" si="1"/>
        <v>4</v>
      </c>
      <c r="J11" s="202">
        <f>IF($H11="USD",IF(OR($I11="",$I11="-"),"",VLOOKUP($G11,為替!$A:$AX,$I11,FALSE))+$J$3,IF(OR($I11="",$I11="-"),"",VLOOKUP($G11,為替!$A:$AX,$I11,FALSE)))</f>
        <v>143.91999999999999</v>
      </c>
      <c r="K11" s="203">
        <f t="shared" si="2"/>
        <v>356178.97279999999</v>
      </c>
      <c r="L11" s="187">
        <f t="shared" si="3"/>
        <v>3</v>
      </c>
      <c r="M11" s="202">
        <f>IF($H11="USD",IF(OR($L11="",$L11="-"),"",VLOOKUP($G11,為替!$A:$AX,$L11,FALSE))+$K$3,IF(OR($L11="",$L11="-"),"",VLOOKUP($G11,為替!$A:$AX,$L11,FALSE)))</f>
        <v>144.91999999999999</v>
      </c>
      <c r="N11" s="203">
        <f t="shared" si="4"/>
        <v>319903.65400000004</v>
      </c>
      <c r="O11" s="204">
        <f t="shared" si="0"/>
        <v>36275.31879999995</v>
      </c>
      <c r="P11" s="205">
        <f t="shared" si="5"/>
        <v>0.10184576173835254</v>
      </c>
    </row>
    <row r="12" spans="1:18">
      <c r="A12" s="161" t="s">
        <v>574</v>
      </c>
      <c r="B12" s="161">
        <v>7211</v>
      </c>
      <c r="C12" s="198">
        <v>983.8</v>
      </c>
      <c r="D12" s="199">
        <v>60.9</v>
      </c>
      <c r="E12" s="200" t="s">
        <v>166</v>
      </c>
      <c r="F12" s="198">
        <v>1171.2</v>
      </c>
      <c r="G12" s="160">
        <v>45824</v>
      </c>
      <c r="H12" s="201" t="s">
        <v>166</v>
      </c>
      <c r="I12" s="184">
        <f t="shared" si="1"/>
        <v>4</v>
      </c>
      <c r="J12" s="202">
        <f>IF($H12="USD",IF(OR($I12="",$I12="-"),"",VLOOKUP($G12,為替!$A:$AX,$I12,FALSE))+$J$3,IF(OR($I12="",$I12="-"),"",VLOOKUP($G12,為替!$A:$AX,$I12,FALSE)))</f>
        <v>143.91999999999999</v>
      </c>
      <c r="K12" s="203">
        <f t="shared" si="2"/>
        <v>168559.10399999999</v>
      </c>
      <c r="L12" s="187">
        <f t="shared" si="3"/>
        <v>3</v>
      </c>
      <c r="M12" s="202">
        <f>IF($H12="USD",IF(OR($L12="",$L12="-"),"",VLOOKUP($G12,為替!$A:$AX,$L12,FALSE))+$K$3,IF(OR($L12="",$L12="-"),"",VLOOKUP($G12,為替!$A:$AX,$L12,FALSE)))</f>
        <v>144.91999999999999</v>
      </c>
      <c r="N12" s="203">
        <f t="shared" si="4"/>
        <v>151397.924</v>
      </c>
      <c r="O12" s="204">
        <f t="shared" si="0"/>
        <v>17161.179999999993</v>
      </c>
      <c r="P12" s="205">
        <f t="shared" si="5"/>
        <v>0.10181105376544949</v>
      </c>
    </row>
    <row r="13" spans="1:18">
      <c r="A13" s="161" t="s">
        <v>574</v>
      </c>
      <c r="B13" s="161">
        <v>7212</v>
      </c>
      <c r="C13" s="198">
        <v>3398.64</v>
      </c>
      <c r="D13" s="199">
        <v>210.39</v>
      </c>
      <c r="E13" s="200" t="s">
        <v>166</v>
      </c>
      <c r="F13" s="198">
        <v>4046</v>
      </c>
      <c r="G13" s="160">
        <v>45824</v>
      </c>
      <c r="H13" s="201" t="s">
        <v>166</v>
      </c>
      <c r="I13" s="184">
        <f t="shared" si="1"/>
        <v>4</v>
      </c>
      <c r="J13" s="202">
        <f>IF($H13="USD",IF(OR($I13="",$I13="-"),"",VLOOKUP($G13,為替!$A:$AX,$I13,FALSE))+$J$3,IF(OR($I13="",$I13="-"),"",VLOOKUP($G13,為替!$A:$AX,$I13,FALSE)))</f>
        <v>143.91999999999999</v>
      </c>
      <c r="K13" s="203">
        <f t="shared" si="2"/>
        <v>582300.31999999995</v>
      </c>
      <c r="L13" s="187">
        <f t="shared" si="3"/>
        <v>3</v>
      </c>
      <c r="M13" s="202">
        <f>IF($H13="USD",IF(OR($L13="",$L13="-"),"",VLOOKUP($G13,為替!$A:$AX,$L13,FALSE))+$K$3,IF(OR($L13="",$L13="-"),"",VLOOKUP($G13,為替!$A:$AX,$L13,FALSE)))</f>
        <v>144.91999999999999</v>
      </c>
      <c r="N13" s="203">
        <f t="shared" si="4"/>
        <v>523020.62759999989</v>
      </c>
      <c r="O13" s="204">
        <f t="shared" si="0"/>
        <v>59279.692400000058</v>
      </c>
      <c r="P13" s="205">
        <f t="shared" si="5"/>
        <v>0.10180261003462966</v>
      </c>
    </row>
    <row r="14" spans="1:18">
      <c r="A14" s="161" t="s">
        <v>572</v>
      </c>
      <c r="B14" s="161">
        <v>7217</v>
      </c>
      <c r="C14" s="198">
        <v>348.79</v>
      </c>
      <c r="D14" s="199">
        <v>0</v>
      </c>
      <c r="E14" s="200" t="s">
        <v>166</v>
      </c>
      <c r="F14" s="198">
        <v>369.84</v>
      </c>
      <c r="G14" s="160">
        <v>45825</v>
      </c>
      <c r="H14" s="201" t="s">
        <v>166</v>
      </c>
      <c r="I14" s="184">
        <f t="shared" si="1"/>
        <v>4</v>
      </c>
      <c r="J14" s="202">
        <f>IF($H14="USD",IF(OR($I14="",$I14="-"),"",VLOOKUP($G14,為替!$A:$AX,$I14,FALSE))+$J$3,IF(OR($I14="",$I14="-"),"",VLOOKUP($G14,為替!$A:$AX,$I14,FALSE)))</f>
        <v>144.58000000000001</v>
      </c>
      <c r="K14" s="203">
        <f t="shared" si="2"/>
        <v>53471.467199999999</v>
      </c>
      <c r="L14" s="187">
        <f t="shared" si="3"/>
        <v>3</v>
      </c>
      <c r="M14" s="202">
        <f>IF($H14="USD",IF(OR($L14="",$L14="-"),"",VLOOKUP($G14,為替!$A:$AX,$L14,FALSE))+$K$3,IF(OR($L14="",$L14="-"),"",VLOOKUP($G14,為替!$A:$AX,$L14,FALSE)))</f>
        <v>145.58000000000001</v>
      </c>
      <c r="N14" s="203">
        <f t="shared" si="4"/>
        <v>50776.848200000008</v>
      </c>
      <c r="O14" s="204">
        <f t="shared" si="0"/>
        <v>2694.6189999999915</v>
      </c>
      <c r="P14" s="205">
        <f t="shared" si="5"/>
        <v>5.0393586357398316E-2</v>
      </c>
    </row>
    <row r="15" spans="1:18">
      <c r="A15" s="161" t="s">
        <v>572</v>
      </c>
      <c r="B15" s="161">
        <v>7223</v>
      </c>
      <c r="C15" s="198">
        <v>120.9</v>
      </c>
      <c r="D15" s="199">
        <v>0</v>
      </c>
      <c r="E15" s="200" t="s">
        <v>166</v>
      </c>
      <c r="F15" s="198">
        <v>128.1</v>
      </c>
      <c r="G15" s="160">
        <v>45825</v>
      </c>
      <c r="H15" s="201" t="s">
        <v>166</v>
      </c>
      <c r="I15" s="184">
        <f t="shared" si="1"/>
        <v>4</v>
      </c>
      <c r="J15" s="202">
        <f>IF($H15="USD",IF(OR($I15="",$I15="-"),"",VLOOKUP($G15,為替!$A:$AX,$I15,FALSE))+$J$3,IF(OR($I15="",$I15="-"),"",VLOOKUP($G15,為替!$A:$AX,$I15,FALSE)))</f>
        <v>144.58000000000001</v>
      </c>
      <c r="K15" s="203">
        <f t="shared" si="2"/>
        <v>18520.698</v>
      </c>
      <c r="L15" s="187">
        <f t="shared" si="3"/>
        <v>3</v>
      </c>
      <c r="M15" s="202">
        <f>IF($H15="USD",IF(OR($L15="",$L15="-"),"",VLOOKUP($G15,為替!$A:$AX,$L15,FALSE))+$K$3,IF(OR($L15="",$L15="-"),"",VLOOKUP($G15,為替!$A:$AX,$L15,FALSE)))</f>
        <v>145.58000000000001</v>
      </c>
      <c r="N15" s="203">
        <f t="shared" si="4"/>
        <v>17600.622000000003</v>
      </c>
      <c r="O15" s="204">
        <f t="shared" si="0"/>
        <v>920.07599999999729</v>
      </c>
      <c r="P15" s="205">
        <f t="shared" si="5"/>
        <v>4.9678257266545636E-2</v>
      </c>
    </row>
    <row r="16" spans="1:18">
      <c r="A16" s="161" t="s">
        <v>572</v>
      </c>
      <c r="B16" s="161">
        <v>7224</v>
      </c>
      <c r="C16" s="198">
        <v>157.57</v>
      </c>
      <c r="D16" s="199">
        <v>0</v>
      </c>
      <c r="E16" s="200" t="s">
        <v>166</v>
      </c>
      <c r="F16" s="198">
        <v>166.96</v>
      </c>
      <c r="G16" s="160">
        <v>45825</v>
      </c>
      <c r="H16" s="201" t="s">
        <v>166</v>
      </c>
      <c r="I16" s="184">
        <f t="shared" si="1"/>
        <v>4</v>
      </c>
      <c r="J16" s="202">
        <f>IF($H16="USD",IF(OR($I16="",$I16="-"),"",VLOOKUP($G16,為替!$A:$AX,$I16,FALSE))+$J$3,IF(OR($I16="",$I16="-"),"",VLOOKUP($G16,為替!$A:$AX,$I16,FALSE)))</f>
        <v>144.58000000000001</v>
      </c>
      <c r="K16" s="203">
        <f t="shared" si="2"/>
        <v>24139.076800000003</v>
      </c>
      <c r="L16" s="187">
        <f t="shared" si="3"/>
        <v>3</v>
      </c>
      <c r="M16" s="202">
        <f>IF($H16="USD",IF(OR($L16="",$L16="-"),"",VLOOKUP($G16,為替!$A:$AX,$L16,FALSE))+$K$3,IF(OR($L16="",$L16="-"),"",VLOOKUP($G16,為替!$A:$AX,$L16,FALSE)))</f>
        <v>145.58000000000001</v>
      </c>
      <c r="N16" s="203">
        <f t="shared" si="4"/>
        <v>22939.0406</v>
      </c>
      <c r="O16" s="204">
        <f t="shared" si="0"/>
        <v>1200.0362000000023</v>
      </c>
      <c r="P16" s="205">
        <f t="shared" si="5"/>
        <v>4.9713425660089954E-2</v>
      </c>
    </row>
    <row r="17" spans="1:16">
      <c r="A17" s="161" t="s">
        <v>574</v>
      </c>
      <c r="B17" s="161">
        <v>7226</v>
      </c>
      <c r="C17" s="198">
        <v>979.27</v>
      </c>
      <c r="D17" s="199">
        <v>60.62</v>
      </c>
      <c r="E17" s="200" t="s">
        <v>166</v>
      </c>
      <c r="F17" s="198">
        <v>1165.8</v>
      </c>
      <c r="G17" s="160">
        <v>45828</v>
      </c>
      <c r="H17" s="201" t="s">
        <v>166</v>
      </c>
      <c r="I17" s="184">
        <f t="shared" si="1"/>
        <v>4</v>
      </c>
      <c r="J17" s="202">
        <f>IF($H17="USD",IF(OR($I17="",$I17="-"),"",VLOOKUP($G17,為替!$A:$AX,$I17,FALSE))+$J$3,IF(OR($I17="",$I17="-"),"",VLOOKUP($G17,為替!$A:$AX,$I17,FALSE)))</f>
        <v>144.85</v>
      </c>
      <c r="K17" s="203">
        <f t="shared" si="2"/>
        <v>168866.12999999998</v>
      </c>
      <c r="L17" s="187">
        <f t="shared" si="3"/>
        <v>3</v>
      </c>
      <c r="M17" s="202">
        <f>IF($H17="USD",IF(OR($L17="",$L17="-"),"",VLOOKUP($G17,為替!$A:$AX,$L17,FALSE))+$K$3,IF(OR($L17="",$L17="-"),"",VLOOKUP($G17,為替!$A:$AX,$L17,FALSE)))</f>
        <v>145.85</v>
      </c>
      <c r="N17" s="203">
        <f t="shared" si="4"/>
        <v>151667.95649999997</v>
      </c>
      <c r="O17" s="204">
        <f t="shared" si="0"/>
        <v>17198.173500000004</v>
      </c>
      <c r="P17" s="205">
        <f t="shared" si="5"/>
        <v>0.10184501474629641</v>
      </c>
    </row>
    <row r="18" spans="1:16">
      <c r="A18" s="161" t="s">
        <v>574</v>
      </c>
      <c r="B18" s="161">
        <v>7227</v>
      </c>
      <c r="C18" s="198">
        <v>3864</v>
      </c>
      <c r="D18" s="199">
        <v>239.2</v>
      </c>
      <c r="E18" s="200" t="s">
        <v>166</v>
      </c>
      <c r="F18" s="198">
        <v>4600</v>
      </c>
      <c r="G18" s="160">
        <v>45828</v>
      </c>
      <c r="H18" s="201" t="s">
        <v>166</v>
      </c>
      <c r="I18" s="184">
        <f t="shared" si="1"/>
        <v>4</v>
      </c>
      <c r="J18" s="202">
        <f>IF($H18="USD",IF(OR($I18="",$I18="-"),"",VLOOKUP($G18,為替!$A:$AX,$I18,FALSE))+$J$3,IF(OR($I18="",$I18="-"),"",VLOOKUP($G18,為替!$A:$AX,$I18,FALSE)))</f>
        <v>144.85</v>
      </c>
      <c r="K18" s="203">
        <f t="shared" si="2"/>
        <v>666310</v>
      </c>
      <c r="L18" s="187">
        <f t="shared" si="3"/>
        <v>3</v>
      </c>
      <c r="M18" s="202">
        <f>IF($H18="USD",IF(OR($L18="",$L18="-"),"",VLOOKUP($G18,為替!$A:$AX,$L18,FALSE))+$K$3,IF(OR($L18="",$L18="-"),"",VLOOKUP($G18,為替!$A:$AX,$L18,FALSE)))</f>
        <v>145.85</v>
      </c>
      <c r="N18" s="203">
        <f t="shared" si="4"/>
        <v>598451.72</v>
      </c>
      <c r="O18" s="204">
        <f t="shared" si="0"/>
        <v>67858.280000000028</v>
      </c>
      <c r="P18" s="205">
        <f t="shared" si="5"/>
        <v>0.10184190541939941</v>
      </c>
    </row>
    <row r="19" spans="1:16">
      <c r="A19" s="161" t="s">
        <v>574</v>
      </c>
      <c r="B19" s="161">
        <v>7228</v>
      </c>
      <c r="C19" s="198">
        <v>931.05</v>
      </c>
      <c r="D19" s="199">
        <v>57.64</v>
      </c>
      <c r="E19" s="200" t="s">
        <v>166</v>
      </c>
      <c r="F19" s="198">
        <v>1108.4000000000001</v>
      </c>
      <c r="G19" s="160">
        <v>45828</v>
      </c>
      <c r="H19" s="201" t="s">
        <v>166</v>
      </c>
      <c r="I19" s="184">
        <f t="shared" si="1"/>
        <v>4</v>
      </c>
      <c r="J19" s="202">
        <f>IF($H19="USD",IF(OR($I19="",$I19="-"),"",VLOOKUP($G19,為替!$A:$AX,$I19,FALSE))+$J$3,IF(OR($I19="",$I19="-"),"",VLOOKUP($G19,為替!$A:$AX,$I19,FALSE)))</f>
        <v>144.85</v>
      </c>
      <c r="K19" s="203">
        <f t="shared" si="2"/>
        <v>160551.74000000002</v>
      </c>
      <c r="L19" s="187">
        <f t="shared" si="3"/>
        <v>3</v>
      </c>
      <c r="M19" s="202">
        <f>IF($H19="USD",IF(OR($L19="",$L19="-"),"",VLOOKUP($G19,為替!$A:$AX,$L19,FALSE))+$K$3,IF(OR($L19="",$L19="-"),"",VLOOKUP($G19,為替!$A:$AX,$L19,FALSE)))</f>
        <v>145.85</v>
      </c>
      <c r="N19" s="203">
        <f t="shared" si="4"/>
        <v>144200.43649999998</v>
      </c>
      <c r="O19" s="204">
        <f t="shared" si="0"/>
        <v>16351.303500000038</v>
      </c>
      <c r="P19" s="205">
        <f t="shared" si="5"/>
        <v>0.10184444902310019</v>
      </c>
    </row>
    <row r="20" spans="1:16">
      <c r="A20" s="161" t="s">
        <v>572</v>
      </c>
      <c r="B20" s="161">
        <v>7229</v>
      </c>
      <c r="C20" s="198">
        <v>126.61</v>
      </c>
      <c r="D20" s="199">
        <v>0</v>
      </c>
      <c r="E20" s="200" t="s">
        <v>166</v>
      </c>
      <c r="F20" s="198">
        <v>134.15</v>
      </c>
      <c r="G20" s="160">
        <v>45828</v>
      </c>
      <c r="H20" s="201" t="s">
        <v>166</v>
      </c>
      <c r="I20" s="184">
        <f t="shared" si="1"/>
        <v>4</v>
      </c>
      <c r="J20" s="202">
        <f>IF($H20="USD",IF(OR($I20="",$I20="-"),"",VLOOKUP($G20,為替!$A:$AX,$I20,FALSE))+$J$3,IF(OR($I20="",$I20="-"),"",VLOOKUP($G20,為替!$A:$AX,$I20,FALSE)))</f>
        <v>144.85</v>
      </c>
      <c r="K20" s="203">
        <f t="shared" si="2"/>
        <v>19431.627499999999</v>
      </c>
      <c r="L20" s="187">
        <f t="shared" si="3"/>
        <v>3</v>
      </c>
      <c r="M20" s="202">
        <f>IF($H20="USD",IF(OR($L20="",$L20="-"),"",VLOOKUP($G20,為替!$A:$AX,$L20,FALSE))+$K$3,IF(OR($L20="",$L20="-"),"",VLOOKUP($G20,為替!$A:$AX,$L20,FALSE)))</f>
        <v>145.85</v>
      </c>
      <c r="N20" s="203">
        <f t="shared" si="4"/>
        <v>18466.068499999998</v>
      </c>
      <c r="O20" s="204">
        <f t="shared" si="0"/>
        <v>965.55900000000111</v>
      </c>
      <c r="P20" s="205">
        <f t="shared" si="5"/>
        <v>4.9690073566920796E-2</v>
      </c>
    </row>
    <row r="21" spans="1:16">
      <c r="A21" s="161" t="s">
        <v>572</v>
      </c>
      <c r="B21" s="161">
        <v>7236</v>
      </c>
      <c r="C21" s="198">
        <v>100.8</v>
      </c>
      <c r="D21" s="199">
        <v>0</v>
      </c>
      <c r="E21" s="200" t="s">
        <v>166</v>
      </c>
      <c r="F21" s="198">
        <v>106.8</v>
      </c>
      <c r="G21" s="160">
        <v>45832</v>
      </c>
      <c r="H21" s="201" t="s">
        <v>166</v>
      </c>
      <c r="I21" s="184">
        <f t="shared" si="1"/>
        <v>4</v>
      </c>
      <c r="J21" s="202">
        <f>IF($H21="USD",IF(OR($I21="",$I21="-"),"",VLOOKUP($G21,為替!$A:$AX,$I21,FALSE))+$J$3,IF(OR($I21="",$I21="-"),"",VLOOKUP($G21,為替!$A:$AX,$I21,FALSE)))</f>
        <v>145.22</v>
      </c>
      <c r="K21" s="203">
        <f t="shared" si="2"/>
        <v>15509.495999999999</v>
      </c>
      <c r="L21" s="187">
        <f t="shared" si="3"/>
        <v>3</v>
      </c>
      <c r="M21" s="202">
        <f>IF($H21="USD",IF(OR($L21="",$L21="-"),"",VLOOKUP($G21,為替!$A:$AX,$L21,FALSE))+$K$3,IF(OR($L21="",$L21="-"),"",VLOOKUP($G21,為替!$A:$AX,$L21,FALSE)))</f>
        <v>146.22</v>
      </c>
      <c r="N21" s="203">
        <f t="shared" si="4"/>
        <v>14738.975999999999</v>
      </c>
      <c r="O21" s="204">
        <f t="shared" si="0"/>
        <v>770.52000000000044</v>
      </c>
      <c r="P21" s="205">
        <f t="shared" si="5"/>
        <v>4.9680531204882514E-2</v>
      </c>
    </row>
    <row r="22" spans="1:16">
      <c r="A22" s="161" t="s">
        <v>572</v>
      </c>
      <c r="B22" s="161">
        <v>7237</v>
      </c>
      <c r="C22" s="198">
        <v>94.5</v>
      </c>
      <c r="D22" s="199">
        <v>0</v>
      </c>
      <c r="E22" s="200" t="s">
        <v>166</v>
      </c>
      <c r="F22" s="198">
        <v>103.5</v>
      </c>
      <c r="G22" s="160">
        <v>45832</v>
      </c>
      <c r="H22" s="201" t="s">
        <v>166</v>
      </c>
      <c r="I22" s="184">
        <f t="shared" si="1"/>
        <v>4</v>
      </c>
      <c r="J22" s="202">
        <f>IF($H22="USD",IF(OR($I22="",$I22="-"),"",VLOOKUP($G22,為替!$A:$AX,$I22,FALSE))+$J$3,IF(OR($I22="",$I22="-"),"",VLOOKUP($G22,為替!$A:$AX,$I22,FALSE)))</f>
        <v>145.22</v>
      </c>
      <c r="K22" s="203">
        <f t="shared" si="2"/>
        <v>15030.27</v>
      </c>
      <c r="L22" s="187">
        <f t="shared" si="3"/>
        <v>3</v>
      </c>
      <c r="M22" s="202">
        <f>IF($H22="USD",IF(OR($L22="",$L22="-"),"",VLOOKUP($G22,為替!$A:$AX,$L22,FALSE))+$K$3,IF(OR($L22="",$L22="-"),"",VLOOKUP($G22,為替!$A:$AX,$L22,FALSE)))</f>
        <v>146.22</v>
      </c>
      <c r="N22" s="203">
        <f t="shared" si="4"/>
        <v>13817.789999999999</v>
      </c>
      <c r="O22" s="204">
        <f t="shared" si="0"/>
        <v>1212.4800000000014</v>
      </c>
      <c r="P22" s="205">
        <f t="shared" si="5"/>
        <v>8.0669209535158146E-2</v>
      </c>
    </row>
    <row r="23" spans="1:16">
      <c r="A23" s="161" t="s">
        <v>574</v>
      </c>
      <c r="B23" s="161">
        <v>7244</v>
      </c>
      <c r="C23" s="198">
        <v>3386.88</v>
      </c>
      <c r="D23" s="199">
        <v>209.66</v>
      </c>
      <c r="E23" s="200" t="s">
        <v>166</v>
      </c>
      <c r="F23" s="198">
        <v>4032</v>
      </c>
      <c r="G23" s="160">
        <v>45835</v>
      </c>
      <c r="H23" s="201" t="s">
        <v>166</v>
      </c>
      <c r="I23" s="184">
        <f t="shared" si="1"/>
        <v>4</v>
      </c>
      <c r="J23" s="202">
        <f>IF($H23="USD",IF(OR($I23="",$I23="-"),"",VLOOKUP($G23,為替!$A:$AX,$I23,FALSE))+$J$3,IF(OR($I23="",$I23="-"),"",VLOOKUP($G23,為替!$A:$AX,$I23,FALSE)))</f>
        <v>144.08000000000001</v>
      </c>
      <c r="K23" s="203">
        <f t="shared" si="2"/>
        <v>580930.56000000006</v>
      </c>
      <c r="L23" s="187">
        <f t="shared" si="3"/>
        <v>3</v>
      </c>
      <c r="M23" s="202">
        <f>IF($H23="USD",IF(OR($L23="",$L23="-"),"",VLOOKUP($G23,為替!$A:$AX,$L23,FALSE))+$K$3,IF(OR($L23="",$L23="-"),"",VLOOKUP($G23,為替!$A:$AX,$L23,FALSE)))</f>
        <v>145.08000000000001</v>
      </c>
      <c r="N23" s="203">
        <f t="shared" si="4"/>
        <v>521786.02320000005</v>
      </c>
      <c r="O23" s="204">
        <f t="shared" si="0"/>
        <v>59144.536800000002</v>
      </c>
      <c r="P23" s="205">
        <f t="shared" si="5"/>
        <v>0.10180999395177281</v>
      </c>
    </row>
    <row r="24" spans="1:16">
      <c r="A24" s="161" t="s">
        <v>230</v>
      </c>
      <c r="B24" s="161">
        <v>7207</v>
      </c>
      <c r="C24" s="198">
        <v>360706</v>
      </c>
      <c r="D24" s="199">
        <v>0</v>
      </c>
      <c r="E24" s="200" t="s">
        <v>167</v>
      </c>
      <c r="F24" s="198">
        <v>463540</v>
      </c>
      <c r="G24" s="160">
        <v>45825</v>
      </c>
      <c r="H24" s="201" t="s">
        <v>167</v>
      </c>
      <c r="I24" s="184" t="str">
        <f t="shared" si="1"/>
        <v/>
      </c>
      <c r="J24" s="202" t="str">
        <f>IF($H24="USD",IF(OR($I24="",$I24="-"),"",VLOOKUP($G24,為替!$A:$AX,$I24,FALSE))+$J$3,IF(OR($I24="",$I24="-"),"",VLOOKUP($G24,為替!$A:$AX,$I24,FALSE)))</f>
        <v/>
      </c>
      <c r="K24" s="203">
        <f t="shared" si="2"/>
        <v>463540</v>
      </c>
      <c r="L24" s="187" t="str">
        <f t="shared" si="3"/>
        <v/>
      </c>
      <c r="M24" s="202" t="str">
        <f>IF($H24="USD",IF(OR($L24="",$L24="-"),"",VLOOKUP($G24,為替!$A:$AX,$L24,FALSE))+$K$3,IF(OR($L24="",$L24="-"),"",VLOOKUP($G24,為替!$A:$AX,$L24,FALSE)))</f>
        <v/>
      </c>
      <c r="N24" s="203">
        <f t="shared" si="4"/>
        <v>360706</v>
      </c>
      <c r="O24" s="204">
        <f t="shared" si="0"/>
        <v>102834</v>
      </c>
      <c r="P24" s="205">
        <f t="shared" si="5"/>
        <v>0.22184493247616172</v>
      </c>
    </row>
    <row r="25" spans="1:16">
      <c r="A25" s="161" t="s">
        <v>572</v>
      </c>
      <c r="B25" s="161">
        <v>7251</v>
      </c>
      <c r="C25" s="198">
        <v>410.03</v>
      </c>
      <c r="D25" s="199">
        <v>0</v>
      </c>
      <c r="E25" s="200" t="s">
        <v>166</v>
      </c>
      <c r="F25" s="198">
        <v>432.04</v>
      </c>
      <c r="G25" s="160">
        <v>45835</v>
      </c>
      <c r="H25" s="201" t="s">
        <v>166</v>
      </c>
      <c r="I25" s="184">
        <f t="shared" si="1"/>
        <v>4</v>
      </c>
      <c r="J25" s="202">
        <f>IF($H25="USD",IF(OR($I25="",$I25="-"),"",VLOOKUP($G25,為替!$A:$AX,$I25,FALSE))+$J$3,IF(OR($I25="",$I25="-"),"",VLOOKUP($G25,為替!$A:$AX,$I25,FALSE)))</f>
        <v>144.08000000000001</v>
      </c>
      <c r="K25" s="203">
        <f t="shared" si="2"/>
        <v>62248.323200000006</v>
      </c>
      <c r="L25" s="187">
        <f t="shared" si="3"/>
        <v>3</v>
      </c>
      <c r="M25" s="202">
        <f>IF($H25="USD",IF(OR($L25="",$L25="-"),"",VLOOKUP($G25,為替!$A:$AX,$L25,FALSE))+$K$3,IF(OR($L25="",$L25="-"),"",VLOOKUP($G25,為替!$A:$AX,$L25,FALSE)))</f>
        <v>145.08000000000001</v>
      </c>
      <c r="N25" s="203">
        <f t="shared" si="4"/>
        <v>59487.152399999999</v>
      </c>
      <c r="O25" s="204">
        <f t="shared" si="0"/>
        <v>2761.1708000000071</v>
      </c>
      <c r="P25" s="205">
        <f t="shared" si="5"/>
        <v>4.4357352263586863E-2</v>
      </c>
    </row>
    <row r="26" spans="1:16">
      <c r="A26" s="161" t="s">
        <v>572</v>
      </c>
      <c r="B26" s="161">
        <v>7252</v>
      </c>
      <c r="C26" s="198">
        <v>1268.4100000000001</v>
      </c>
      <c r="D26" s="199">
        <v>0</v>
      </c>
      <c r="E26" s="200" t="s">
        <v>166</v>
      </c>
      <c r="F26" s="198">
        <v>1340.88</v>
      </c>
      <c r="G26" s="160">
        <v>45838</v>
      </c>
      <c r="H26" s="201" t="s">
        <v>166</v>
      </c>
      <c r="I26" s="184">
        <f t="shared" si="1"/>
        <v>4</v>
      </c>
      <c r="J26" s="202">
        <f>IF($H26="USD",IF(OR($I26="",$I26="-"),"",VLOOKUP($G26,為替!$A:$AX,$I26,FALSE))+$J$3,IF(OR($I26="",$I26="-"),"",VLOOKUP($G26,為替!$A:$AX,$I26,FALSE)))</f>
        <v>144.31</v>
      </c>
      <c r="K26" s="203">
        <f t="shared" si="2"/>
        <v>193502.39280000003</v>
      </c>
      <c r="L26" s="187">
        <f t="shared" si="3"/>
        <v>3</v>
      </c>
      <c r="M26" s="202">
        <f>IF($H26="USD",IF(OR($L26="",$L26="-"),"",VLOOKUP($G26,為替!$A:$AX,$L26,FALSE))+$K$3,IF(OR($L26="",$L26="-"),"",VLOOKUP($G26,為替!$A:$AX,$L26,FALSE)))</f>
        <v>145.31</v>
      </c>
      <c r="N26" s="203">
        <f t="shared" si="4"/>
        <v>184312.65710000001</v>
      </c>
      <c r="O26" s="204">
        <f t="shared" si="0"/>
        <v>9189.7357000000193</v>
      </c>
      <c r="P26" s="205">
        <f t="shared" si="5"/>
        <v>4.7491586884397523E-2</v>
      </c>
    </row>
    <row r="27" spans="1:16">
      <c r="A27" s="161" t="s">
        <v>572</v>
      </c>
      <c r="B27" s="161">
        <v>7240</v>
      </c>
      <c r="C27" s="198">
        <v>8924</v>
      </c>
      <c r="D27" s="199">
        <v>0</v>
      </c>
      <c r="E27" s="200" t="s">
        <v>166</v>
      </c>
      <c r="F27" s="198">
        <v>9454</v>
      </c>
      <c r="G27" s="160">
        <v>45838</v>
      </c>
      <c r="H27" s="201" t="s">
        <v>166</v>
      </c>
      <c r="I27" s="184">
        <f t="shared" si="1"/>
        <v>4</v>
      </c>
      <c r="J27" s="202">
        <f>IF($H27="USD",IF(OR($I27="",$I27="-"),"",VLOOKUP($G27,為替!$A:$AX,$I27,FALSE))+$J$3,IF(OR($I27="",$I27="-"),"",VLOOKUP($G27,為替!$A:$AX,$I27,FALSE)))</f>
        <v>144.31</v>
      </c>
      <c r="K27" s="203">
        <f t="shared" si="2"/>
        <v>1364306.74</v>
      </c>
      <c r="L27" s="187">
        <f t="shared" si="3"/>
        <v>3</v>
      </c>
      <c r="M27" s="202">
        <f>IF($H27="USD",IF(OR($L27="",$L27="-"),"",VLOOKUP($G27,為替!$A:$AX,$L27,FALSE))+$K$3,IF(OR($L27="",$L27="-"),"",VLOOKUP($G27,為替!$A:$AX,$L27,FALSE)))</f>
        <v>145.31</v>
      </c>
      <c r="N27" s="203">
        <f t="shared" si="4"/>
        <v>1296746.44</v>
      </c>
      <c r="O27" s="204">
        <f t="shared" si="0"/>
        <v>67560.300000000047</v>
      </c>
      <c r="P27" s="205">
        <f t="shared" si="5"/>
        <v>4.9519875566985797E-2</v>
      </c>
    </row>
    <row r="28" spans="1:16">
      <c r="A28" s="161" t="s">
        <v>574</v>
      </c>
      <c r="B28" s="161">
        <v>7245</v>
      </c>
      <c r="C28" s="198">
        <v>10080</v>
      </c>
      <c r="D28" s="199">
        <v>624</v>
      </c>
      <c r="E28" s="200" t="s">
        <v>166</v>
      </c>
      <c r="F28" s="198">
        <v>12000</v>
      </c>
      <c r="G28" s="160">
        <v>45838</v>
      </c>
      <c r="H28" s="201" t="s">
        <v>166</v>
      </c>
      <c r="I28" s="184">
        <f t="shared" si="1"/>
        <v>4</v>
      </c>
      <c r="J28" s="202">
        <f>IF($H28="USD",IF(OR($I28="",$I28="-"),"",VLOOKUP($G28,為替!$A:$AX,$I28,FALSE))+$J$3,IF(OR($I28="",$I28="-"),"",VLOOKUP($G28,為替!$A:$AX,$I28,FALSE)))</f>
        <v>144.31</v>
      </c>
      <c r="K28" s="203">
        <f t="shared" si="2"/>
        <v>1731720</v>
      </c>
      <c r="L28" s="187">
        <f t="shared" si="3"/>
        <v>3</v>
      </c>
      <c r="M28" s="202">
        <f>IF($H28="USD",IF(OR($L28="",$L28="-"),"",VLOOKUP($G28,為替!$A:$AX,$L28,FALSE))+$K$3,IF(OR($L28="",$L28="-"),"",VLOOKUP($G28,為替!$A:$AX,$L28,FALSE)))</f>
        <v>145.31</v>
      </c>
      <c r="N28" s="203">
        <f t="shared" si="4"/>
        <v>1555398.24</v>
      </c>
      <c r="O28" s="204">
        <f t="shared" si="0"/>
        <v>176321.76</v>
      </c>
      <c r="P28" s="205">
        <f t="shared" si="5"/>
        <v>0.10181886217171368</v>
      </c>
    </row>
    <row r="29" spans="1:16">
      <c r="A29" s="161" t="s">
        <v>574</v>
      </c>
      <c r="B29" s="161">
        <v>7246</v>
      </c>
      <c r="C29" s="198">
        <v>6077.07</v>
      </c>
      <c r="D29" s="199">
        <v>376.18</v>
      </c>
      <c r="E29" s="200" t="s">
        <v>166</v>
      </c>
      <c r="F29" s="198">
        <v>7234.19</v>
      </c>
      <c r="G29" s="160">
        <v>45838</v>
      </c>
      <c r="H29" s="201" t="s">
        <v>166</v>
      </c>
      <c r="I29" s="184">
        <f t="shared" si="1"/>
        <v>4</v>
      </c>
      <c r="J29" s="202">
        <f>IF($H29="USD",IF(OR($I29="",$I29="-"),"",VLOOKUP($G29,為替!$A:$AX,$I29,FALSE))+$J$3,IF(OR($I29="",$I29="-"),"",VLOOKUP($G29,為替!$A:$AX,$I29,FALSE)))</f>
        <v>144.31</v>
      </c>
      <c r="K29" s="203">
        <f t="shared" si="2"/>
        <v>1043965.9589</v>
      </c>
      <c r="L29" s="187">
        <f t="shared" si="3"/>
        <v>3</v>
      </c>
      <c r="M29" s="202">
        <f>IF($H29="USD",IF(OR($L29="",$L29="-"),"",VLOOKUP($G29,為替!$A:$AX,$L29,FALSE))+$K$3,IF(OR($L29="",$L29="-"),"",VLOOKUP($G29,為替!$A:$AX,$L29,FALSE)))</f>
        <v>145.31</v>
      </c>
      <c r="N29" s="203">
        <f t="shared" si="4"/>
        <v>937721.75750000007</v>
      </c>
      <c r="O29" s="204">
        <f t="shared" si="0"/>
        <v>106244.2013999999</v>
      </c>
      <c r="P29" s="205">
        <f t="shared" si="5"/>
        <v>0.10176979478521185</v>
      </c>
    </row>
    <row r="30" spans="1:16">
      <c r="A30" s="161" t="s">
        <v>572</v>
      </c>
      <c r="B30" s="161">
        <v>7255</v>
      </c>
      <c r="C30" s="198">
        <v>229.12</v>
      </c>
      <c r="D30" s="199">
        <v>0</v>
      </c>
      <c r="E30" s="200" t="s">
        <v>166</v>
      </c>
      <c r="F30" s="198">
        <v>242.66</v>
      </c>
      <c r="G30" s="160">
        <v>45840</v>
      </c>
      <c r="H30" s="201" t="s">
        <v>166</v>
      </c>
      <c r="I30" s="184">
        <f t="shared" si="1"/>
        <v>4</v>
      </c>
      <c r="J30" s="202">
        <f>IF($H30="USD",IF(OR($I30="",$I30="-"),"",VLOOKUP($G30,為替!$A:$AX,$I30,FALSE))+$J$3,IF(OR($I30="",$I30="-"),"",VLOOKUP($G30,為替!$A:$AX,$I30,FALSE)))</f>
        <v>143.19999999999999</v>
      </c>
      <c r="K30" s="203">
        <f t="shared" si="2"/>
        <v>34748.911999999997</v>
      </c>
      <c r="L30" s="187">
        <f t="shared" si="3"/>
        <v>3</v>
      </c>
      <c r="M30" s="202">
        <f>IF($H30="USD",IF(OR($L30="",$L30="-"),"",VLOOKUP($G30,為替!$A:$AX,$L30,FALSE))+$K$3,IF(OR($L30="",$L30="-"),"",VLOOKUP($G30,為替!$A:$AX,$L30,FALSE)))</f>
        <v>144.19999999999999</v>
      </c>
      <c r="N30" s="203">
        <f t="shared" si="4"/>
        <v>33039.103999999999</v>
      </c>
      <c r="O30" s="204">
        <f t="shared" si="0"/>
        <v>1709.8079999999973</v>
      </c>
      <c r="P30" s="205">
        <f t="shared" si="5"/>
        <v>4.9204648479353755E-2</v>
      </c>
    </row>
    <row r="31" spans="1:16">
      <c r="A31" s="161" t="s">
        <v>572</v>
      </c>
      <c r="B31" s="161">
        <v>7272</v>
      </c>
      <c r="C31" s="198">
        <v>1348.83</v>
      </c>
      <c r="D31" s="199">
        <v>0</v>
      </c>
      <c r="E31" s="200" t="s">
        <v>166</v>
      </c>
      <c r="F31" s="198">
        <v>1429.11</v>
      </c>
      <c r="G31" s="160">
        <v>45845</v>
      </c>
      <c r="H31" s="201" t="s">
        <v>166</v>
      </c>
      <c r="I31" s="184">
        <f t="shared" si="1"/>
        <v>4</v>
      </c>
      <c r="J31" s="202">
        <f>IF($H31="USD",IF(OR($I31="",$I31="-"),"",VLOOKUP($G31,為替!$A:$AX,$I31,FALSE))+$J$3,IF(OR($I31="",$I31="-"),"",VLOOKUP($G31,為替!$A:$AX,$I31,FALSE)))</f>
        <v>143.91</v>
      </c>
      <c r="K31" s="203">
        <f t="shared" si="2"/>
        <v>205663.22009999998</v>
      </c>
      <c r="L31" s="187">
        <f t="shared" si="3"/>
        <v>3</v>
      </c>
      <c r="M31" s="202">
        <f>IF($H31="USD",IF(OR($L31="",$L31="-"),"",VLOOKUP($G31,為替!$A:$AX,$L31,FALSE))+$K$3,IF(OR($L31="",$L31="-"),"",VLOOKUP($G31,為替!$A:$AX,$L31,FALSE)))</f>
        <v>144.91</v>
      </c>
      <c r="N31" s="203">
        <f t="shared" si="4"/>
        <v>195458.95529999997</v>
      </c>
      <c r="O31" s="204">
        <f t="shared" si="0"/>
        <v>10204.264800000004</v>
      </c>
      <c r="P31" s="205">
        <f t="shared" si="5"/>
        <v>4.9616381553485196E-2</v>
      </c>
    </row>
    <row r="32" spans="1:16">
      <c r="A32" s="161" t="s">
        <v>572</v>
      </c>
      <c r="B32" s="161">
        <v>7274</v>
      </c>
      <c r="C32" s="198">
        <v>149.57</v>
      </c>
      <c r="D32" s="199">
        <v>0</v>
      </c>
      <c r="E32" s="200" t="s">
        <v>166</v>
      </c>
      <c r="F32" s="198">
        <v>158.6</v>
      </c>
      <c r="G32" s="160">
        <v>45845</v>
      </c>
      <c r="H32" s="201" t="s">
        <v>166</v>
      </c>
      <c r="I32" s="184">
        <f t="shared" si="1"/>
        <v>4</v>
      </c>
      <c r="J32" s="202">
        <f>IF($H32="USD",IF(OR($I32="",$I32="-"),"",VLOOKUP($G32,為替!$A:$AX,$I32,FALSE))+$J$3,IF(OR($I32="",$I32="-"),"",VLOOKUP($G32,為替!$A:$AX,$I32,FALSE)))</f>
        <v>143.91</v>
      </c>
      <c r="K32" s="203">
        <f t="shared" si="2"/>
        <v>22824.126</v>
      </c>
      <c r="L32" s="187">
        <f t="shared" si="3"/>
        <v>3</v>
      </c>
      <c r="M32" s="202">
        <f>IF($H32="USD",IF(OR($L32="",$L32="-"),"",VLOOKUP($G32,為替!$A:$AX,$L32,FALSE))+$K$3,IF(OR($L32="",$L32="-"),"",VLOOKUP($G32,為替!$A:$AX,$L32,FALSE)))</f>
        <v>144.91</v>
      </c>
      <c r="N32" s="203">
        <f t="shared" si="4"/>
        <v>21674.188699999999</v>
      </c>
      <c r="O32" s="204">
        <f t="shared" si="0"/>
        <v>1149.9373000000014</v>
      </c>
      <c r="P32" s="205">
        <f t="shared" si="5"/>
        <v>5.0382533815314608E-2</v>
      </c>
    </row>
    <row r="33" spans="1:16">
      <c r="A33" s="161" t="s">
        <v>574</v>
      </c>
      <c r="B33" s="161">
        <v>7263</v>
      </c>
      <c r="C33" s="198">
        <v>5594.14</v>
      </c>
      <c r="D33" s="199">
        <v>346.31</v>
      </c>
      <c r="E33" s="200" t="s">
        <v>166</v>
      </c>
      <c r="F33" s="198">
        <v>6659.7</v>
      </c>
      <c r="G33" s="160">
        <v>45842</v>
      </c>
      <c r="H33" s="201" t="s">
        <v>166</v>
      </c>
      <c r="I33" s="184">
        <f t="shared" si="1"/>
        <v>4</v>
      </c>
      <c r="J33" s="202">
        <f>IF($H33="USD",IF(OR($I33="",$I33="-"),"",VLOOKUP($G33,為替!$A:$AX,$I33,FALSE))+$J$3,IF(OR($I33="",$I33="-"),"",VLOOKUP($G33,為替!$A:$AX,$I33,FALSE)))</f>
        <v>144.13</v>
      </c>
      <c r="K33" s="203">
        <f t="shared" si="2"/>
        <v>959862.56099999999</v>
      </c>
      <c r="L33" s="187">
        <f t="shared" si="3"/>
        <v>3</v>
      </c>
      <c r="M33" s="202">
        <f>IF($H33="USD",IF(OR($L33="",$L33="-"),"",VLOOKUP($G33,為替!$A:$AX,$L33,FALSE))+$K$3,IF(OR($L33="",$L33="-"),"",VLOOKUP($G33,為替!$A:$AX,$L33,FALSE)))</f>
        <v>145.13</v>
      </c>
      <c r="N33" s="203">
        <f t="shared" si="4"/>
        <v>862137.50850000011</v>
      </c>
      <c r="O33" s="204">
        <f t="shared" si="0"/>
        <v>97725.052499999874</v>
      </c>
      <c r="P33" s="205">
        <f t="shared" si="5"/>
        <v>0.10181150559533061</v>
      </c>
    </row>
    <row r="34" spans="1:16">
      <c r="A34" s="161" t="s">
        <v>574</v>
      </c>
      <c r="B34" s="161">
        <v>7264</v>
      </c>
      <c r="C34" s="198">
        <v>438.48</v>
      </c>
      <c r="D34" s="199">
        <v>24.17</v>
      </c>
      <c r="E34" s="200" t="s">
        <v>166</v>
      </c>
      <c r="F34" s="198">
        <v>522</v>
      </c>
      <c r="G34" s="160">
        <v>45842</v>
      </c>
      <c r="H34" s="201" t="s">
        <v>166</v>
      </c>
      <c r="I34" s="184">
        <f t="shared" si="1"/>
        <v>4</v>
      </c>
      <c r="J34" s="202">
        <f>IF($H34="USD",IF(OR($I34="",$I34="-"),"",VLOOKUP($G34,為替!$A:$AX,$I34,FALSE))+$J$3,IF(OR($I34="",$I34="-"),"",VLOOKUP($G34,為替!$A:$AX,$I34,FALSE)))</f>
        <v>144.13</v>
      </c>
      <c r="K34" s="203">
        <f t="shared" si="2"/>
        <v>75235.86</v>
      </c>
      <c r="L34" s="187">
        <f t="shared" si="3"/>
        <v>3</v>
      </c>
      <c r="M34" s="202">
        <f>IF($H34="USD",IF(OR($L34="",$L34="-"),"",VLOOKUP($G34,為替!$A:$AX,$L34,FALSE))+$K$3,IF(OR($L34="",$L34="-"),"",VLOOKUP($G34,為替!$A:$AX,$L34,FALSE)))</f>
        <v>145.13</v>
      </c>
      <c r="N34" s="203">
        <f t="shared" si="4"/>
        <v>67144.394500000009</v>
      </c>
      <c r="O34" s="204">
        <f t="shared" si="0"/>
        <v>8091.4654999999912</v>
      </c>
      <c r="P34" s="205">
        <f t="shared" si="5"/>
        <v>0.10754798974850545</v>
      </c>
    </row>
    <row r="35" spans="1:16">
      <c r="A35" s="161" t="s">
        <v>574</v>
      </c>
      <c r="B35" s="161">
        <v>7265</v>
      </c>
      <c r="C35" s="198">
        <v>1083.5999999999999</v>
      </c>
      <c r="D35" s="199">
        <v>67.08</v>
      </c>
      <c r="E35" s="200" t="s">
        <v>166</v>
      </c>
      <c r="F35" s="198">
        <v>1290</v>
      </c>
      <c r="G35" s="160">
        <v>45842</v>
      </c>
      <c r="H35" s="201" t="s">
        <v>166</v>
      </c>
      <c r="I35" s="184">
        <f t="shared" si="1"/>
        <v>4</v>
      </c>
      <c r="J35" s="202">
        <f>IF($H35="USD",IF(OR($I35="",$I35="-"),"",VLOOKUP($G35,為替!$A:$AX,$I35,FALSE))+$J$3,IF(OR($I35="",$I35="-"),"",VLOOKUP($G35,為替!$A:$AX,$I35,FALSE)))</f>
        <v>144.13</v>
      </c>
      <c r="K35" s="203">
        <f t="shared" si="2"/>
        <v>185927.69999999998</v>
      </c>
      <c r="L35" s="187">
        <f t="shared" si="3"/>
        <v>3</v>
      </c>
      <c r="M35" s="202">
        <f>IF($H35="USD",IF(OR($L35="",$L35="-"),"",VLOOKUP($G35,為替!$A:$AX,$L35,FALSE))+$K$3,IF(OR($L35="",$L35="-"),"",VLOOKUP($G35,為替!$A:$AX,$L35,FALSE)))</f>
        <v>145.13</v>
      </c>
      <c r="N35" s="203">
        <f t="shared" si="4"/>
        <v>166998.18839999998</v>
      </c>
      <c r="O35" s="204">
        <f t="shared" si="0"/>
        <v>18929.511599999998</v>
      </c>
      <c r="P35" s="205">
        <f t="shared" si="5"/>
        <v>0.10181114271837924</v>
      </c>
    </row>
    <row r="36" spans="1:16">
      <c r="A36" s="161" t="s">
        <v>574</v>
      </c>
      <c r="B36" s="161">
        <v>7266</v>
      </c>
      <c r="C36" s="198">
        <v>536.25</v>
      </c>
      <c r="D36" s="199">
        <v>33.200000000000003</v>
      </c>
      <c r="E36" s="200" t="s">
        <v>166</v>
      </c>
      <c r="F36" s="198">
        <v>638.4</v>
      </c>
      <c r="G36" s="160">
        <v>45842</v>
      </c>
      <c r="H36" s="201" t="s">
        <v>166</v>
      </c>
      <c r="I36" s="184">
        <f t="shared" si="1"/>
        <v>4</v>
      </c>
      <c r="J36" s="202">
        <f>IF($H36="USD",IF(OR($I36="",$I36="-"),"",VLOOKUP($G36,為替!$A:$AX,$I36,FALSE))+$J$3,IF(OR($I36="",$I36="-"),"",VLOOKUP($G36,為替!$A:$AX,$I36,FALSE)))</f>
        <v>144.13</v>
      </c>
      <c r="K36" s="203">
        <f t="shared" si="2"/>
        <v>92012.59199999999</v>
      </c>
      <c r="L36" s="187">
        <f t="shared" si="3"/>
        <v>3</v>
      </c>
      <c r="M36" s="202">
        <f>IF($H36="USD",IF(OR($L36="",$L36="-"),"",VLOOKUP($G36,為替!$A:$AX,$L36,FALSE))+$K$3,IF(OR($L36="",$L36="-"),"",VLOOKUP($G36,為替!$A:$AX,$L36,FALSE)))</f>
        <v>145.13</v>
      </c>
      <c r="N36" s="203">
        <f t="shared" si="4"/>
        <v>82644.2785</v>
      </c>
      <c r="O36" s="204">
        <f t="shared" si="0"/>
        <v>9368.3134999999893</v>
      </c>
      <c r="P36" s="205">
        <f t="shared" si="5"/>
        <v>0.10181555911390899</v>
      </c>
    </row>
    <row r="37" spans="1:16">
      <c r="A37" s="161" t="s">
        <v>574</v>
      </c>
      <c r="B37" s="161">
        <v>6267</v>
      </c>
      <c r="C37" s="198">
        <v>461.16</v>
      </c>
      <c r="D37" s="199">
        <v>28.55</v>
      </c>
      <c r="E37" s="200" t="s">
        <v>166</v>
      </c>
      <c r="F37" s="198">
        <v>549</v>
      </c>
      <c r="G37" s="160">
        <v>45842</v>
      </c>
      <c r="H37" s="201" t="s">
        <v>166</v>
      </c>
      <c r="I37" s="184">
        <f t="shared" si="1"/>
        <v>4</v>
      </c>
      <c r="J37" s="202">
        <f>IF($H37="USD",IF(OR($I37="",$I37="-"),"",VLOOKUP($G37,為替!$A:$AX,$I37,FALSE))+$J$3,IF(OR($I37="",$I37="-"),"",VLOOKUP($G37,為替!$A:$AX,$I37,FALSE)))</f>
        <v>144.13</v>
      </c>
      <c r="K37" s="203">
        <f t="shared" si="2"/>
        <v>79127.37</v>
      </c>
      <c r="L37" s="187">
        <f t="shared" si="3"/>
        <v>3</v>
      </c>
      <c r="M37" s="202">
        <f>IF($H37="USD",IF(OR($L37="",$L37="-"),"",VLOOKUP($G37,為替!$A:$AX,$L37,FALSE))+$K$3,IF(OR($L37="",$L37="-"),"",VLOOKUP($G37,為替!$A:$AX,$L37,FALSE)))</f>
        <v>145.13</v>
      </c>
      <c r="N37" s="203">
        <f t="shared" si="4"/>
        <v>71071.612300000008</v>
      </c>
      <c r="O37" s="204">
        <f t="shared" si="0"/>
        <v>8055.7576999999874</v>
      </c>
      <c r="P37" s="205">
        <f t="shared" si="5"/>
        <v>0.10180747445542532</v>
      </c>
    </row>
    <row r="38" spans="1:16">
      <c r="A38" s="161" t="s">
        <v>574</v>
      </c>
      <c r="B38" s="161">
        <v>7268</v>
      </c>
      <c r="C38" s="198">
        <v>1168.94</v>
      </c>
      <c r="D38" s="199">
        <v>72.36</v>
      </c>
      <c r="E38" s="200" t="s">
        <v>166</v>
      </c>
      <c r="F38" s="198">
        <v>1391.6</v>
      </c>
      <c r="G38" s="160">
        <v>45842</v>
      </c>
      <c r="H38" s="201" t="s">
        <v>166</v>
      </c>
      <c r="I38" s="184">
        <f t="shared" si="1"/>
        <v>4</v>
      </c>
      <c r="J38" s="202">
        <f>IF($H38="USD",IF(OR($I38="",$I38="-"),"",VLOOKUP($G38,為替!$A:$AX,$I38,FALSE))+$J$3,IF(OR($I38="",$I38="-"),"",VLOOKUP($G38,為替!$A:$AX,$I38,FALSE)))</f>
        <v>144.13</v>
      </c>
      <c r="K38" s="203">
        <f t="shared" si="2"/>
        <v>200571.30799999999</v>
      </c>
      <c r="L38" s="187">
        <f t="shared" si="3"/>
        <v>3</v>
      </c>
      <c r="M38" s="202">
        <f>IF($H38="USD",IF(OR($L38="",$L38="-"),"",VLOOKUP($G38,為替!$A:$AX,$L38,FALSE))+$K$3,IF(OR($L38="",$L38="-"),"",VLOOKUP($G38,為替!$A:$AX,$L38,FALSE)))</f>
        <v>145.13</v>
      </c>
      <c r="N38" s="203">
        <f t="shared" si="4"/>
        <v>180149.86899999998</v>
      </c>
      <c r="O38" s="204">
        <f t="shared" si="0"/>
        <v>20421.439000000013</v>
      </c>
      <c r="P38" s="205">
        <f t="shared" si="5"/>
        <v>0.10181635251638292</v>
      </c>
    </row>
    <row r="39" spans="1:16">
      <c r="A39" s="161" t="s">
        <v>572</v>
      </c>
      <c r="B39" s="161">
        <v>7286</v>
      </c>
      <c r="C39" s="198">
        <v>304.86</v>
      </c>
      <c r="D39" s="199">
        <v>0</v>
      </c>
      <c r="E39" s="200" t="s">
        <v>166</v>
      </c>
      <c r="F39" s="198">
        <v>333.86</v>
      </c>
      <c r="G39" s="160">
        <v>45853</v>
      </c>
      <c r="H39" s="201" t="s">
        <v>166</v>
      </c>
      <c r="I39" s="184">
        <f t="shared" si="1"/>
        <v>4</v>
      </c>
      <c r="J39" s="202">
        <f>IF($H39="USD",IF(OR($I39="",$I39="-"),"",VLOOKUP($G39,為替!$A:$AX,$I39,FALSE))+$J$3,IF(OR($I39="",$I39="-"),"",VLOOKUP($G39,為替!$A:$AX,$I39,FALSE)))</f>
        <v>147.19</v>
      </c>
      <c r="K39" s="203">
        <f t="shared" si="2"/>
        <v>49140.8534</v>
      </c>
      <c r="L39" s="187">
        <f t="shared" si="3"/>
        <v>3</v>
      </c>
      <c r="M39" s="202">
        <f>IF($H39="USD",IF(OR($L39="",$L39="-"),"",VLOOKUP($G39,為替!$A:$AX,$L39,FALSE))+$K$3,IF(OR($L39="",$L39="-"),"",VLOOKUP($G39,為替!$A:$AX,$L39,FALSE)))</f>
        <v>148.19</v>
      </c>
      <c r="N39" s="203">
        <f t="shared" si="4"/>
        <v>45177.203399999999</v>
      </c>
      <c r="O39" s="204">
        <f t="shared" si="0"/>
        <v>3963.6500000000015</v>
      </c>
      <c r="P39" s="205">
        <f t="shared" si="5"/>
        <v>8.0658957379848864E-2</v>
      </c>
    </row>
    <row r="40" spans="1:16">
      <c r="A40" s="161" t="s">
        <v>572</v>
      </c>
      <c r="B40" s="161">
        <v>7287</v>
      </c>
      <c r="C40" s="198">
        <v>2740.11</v>
      </c>
      <c r="D40" s="199">
        <v>0</v>
      </c>
      <c r="E40" s="200" t="s">
        <v>166</v>
      </c>
      <c r="F40" s="198">
        <v>2903.37</v>
      </c>
      <c r="G40" s="160">
        <v>45853</v>
      </c>
      <c r="H40" s="201" t="s">
        <v>166</v>
      </c>
      <c r="I40" s="184">
        <f t="shared" si="1"/>
        <v>4</v>
      </c>
      <c r="J40" s="202">
        <f>IF($H40="USD",IF(OR($I40="",$I40="-"),"",VLOOKUP($G40,為替!$A:$AX,$I40,FALSE))+$J$3,IF(OR($I40="",$I40="-"),"",VLOOKUP($G40,為替!$A:$AX,$I40,FALSE)))</f>
        <v>147.19</v>
      </c>
      <c r="K40" s="203">
        <f t="shared" si="2"/>
        <v>427347.03029999998</v>
      </c>
      <c r="L40" s="187">
        <f t="shared" si="3"/>
        <v>3</v>
      </c>
      <c r="M40" s="202">
        <f>IF($H40="USD",IF(OR($L40="",$L40="-"),"",VLOOKUP($G40,為替!$A:$AX,$L40,FALSE))+$K$3,IF(OR($L40="",$L40="-"),"",VLOOKUP($G40,為替!$A:$AX,$L40,FALSE)))</f>
        <v>148.19</v>
      </c>
      <c r="N40" s="203">
        <f t="shared" si="4"/>
        <v>406056.90090000001</v>
      </c>
      <c r="O40" s="204">
        <f t="shared" si="0"/>
        <v>21290.129399999976</v>
      </c>
      <c r="P40" s="205">
        <f t="shared" si="5"/>
        <v>4.9819298814488516E-2</v>
      </c>
    </row>
    <row r="41" spans="1:16">
      <c r="A41" s="161" t="s">
        <v>572</v>
      </c>
      <c r="B41" s="161">
        <v>7288</v>
      </c>
      <c r="C41" s="198">
        <v>3335.8</v>
      </c>
      <c r="D41" s="199">
        <v>0</v>
      </c>
      <c r="E41" s="200" t="s">
        <v>166</v>
      </c>
      <c r="F41" s="198">
        <v>3534.35</v>
      </c>
      <c r="G41" s="160">
        <v>45853</v>
      </c>
      <c r="H41" s="201" t="s">
        <v>166</v>
      </c>
      <c r="I41" s="184">
        <f t="shared" si="1"/>
        <v>4</v>
      </c>
      <c r="J41" s="202">
        <f>IF($H41="USD",IF(OR($I41="",$I41="-"),"",VLOOKUP($G41,為替!$A:$AX,$I41,FALSE))+$J$3,IF(OR($I41="",$I41="-"),"",VLOOKUP($G41,為替!$A:$AX,$I41,FALSE)))</f>
        <v>147.19</v>
      </c>
      <c r="K41" s="203">
        <f t="shared" si="2"/>
        <v>520220.97649999999</v>
      </c>
      <c r="L41" s="187">
        <f t="shared" si="3"/>
        <v>3</v>
      </c>
      <c r="M41" s="202">
        <f>IF($H41="USD",IF(OR($L41="",$L41="-"),"",VLOOKUP($G41,為替!$A:$AX,$L41,FALSE))+$K$3,IF(OR($L41="",$L41="-"),"",VLOOKUP($G41,為替!$A:$AX,$L41,FALSE)))</f>
        <v>148.19</v>
      </c>
      <c r="N41" s="203">
        <f t="shared" si="4"/>
        <v>494332.20200000005</v>
      </c>
      <c r="O41" s="204">
        <f t="shared" si="0"/>
        <v>25888.774499999941</v>
      </c>
      <c r="P41" s="205">
        <f t="shared" si="5"/>
        <v>4.9764956949981703E-2</v>
      </c>
    </row>
    <row r="42" spans="1:16">
      <c r="A42" s="161" t="s">
        <v>574</v>
      </c>
      <c r="B42" s="616">
        <v>7296</v>
      </c>
      <c r="C42" s="198">
        <v>5860.51</v>
      </c>
      <c r="D42" s="199">
        <v>362.79</v>
      </c>
      <c r="E42" s="200" t="s">
        <v>166</v>
      </c>
      <c r="F42" s="198">
        <v>6976.8</v>
      </c>
      <c r="G42" s="160">
        <v>45856</v>
      </c>
      <c r="H42" s="201" t="s">
        <v>166</v>
      </c>
      <c r="I42" s="184">
        <f t="shared" si="1"/>
        <v>4</v>
      </c>
      <c r="J42" s="202">
        <f>IF($H42="USD",IF(OR($I42="",$I42="-"),"",VLOOKUP($G42,為替!$A:$AX,$I42,FALSE))+$J$3,IF(OR($I42="",$I42="-"),"",VLOOKUP($G42,為替!$A:$AX,$I42,FALSE)))</f>
        <v>148.19</v>
      </c>
      <c r="K42" s="203">
        <f t="shared" si="2"/>
        <v>1033891.992</v>
      </c>
      <c r="L42" s="187">
        <f t="shared" si="3"/>
        <v>3</v>
      </c>
      <c r="M42" s="202">
        <f>IF($H42="USD",IF(OR($L42="",$L42="-"),"",VLOOKUP($G42,為替!$A:$AX,$L42,FALSE))+$K$3,IF(OR($L42="",$L42="-"),"",VLOOKUP($G42,為替!$A:$AX,$L42,FALSE)))</f>
        <v>149.19</v>
      </c>
      <c r="N42" s="203">
        <f t="shared" si="4"/>
        <v>928454.12699999998</v>
      </c>
      <c r="O42" s="204">
        <f t="shared" si="0"/>
        <v>105437.86499999999</v>
      </c>
      <c r="P42" s="205">
        <f t="shared" si="5"/>
        <v>0.10198150852879417</v>
      </c>
    </row>
    <row r="43" spans="1:16">
      <c r="A43" s="161" t="s">
        <v>574</v>
      </c>
      <c r="B43" s="616">
        <v>7297</v>
      </c>
      <c r="C43" s="198">
        <v>4052.16</v>
      </c>
      <c r="D43" s="199">
        <v>250.85</v>
      </c>
      <c r="E43" s="200" t="s">
        <v>166</v>
      </c>
      <c r="F43" s="198">
        <v>4824</v>
      </c>
      <c r="G43" s="160">
        <v>45856</v>
      </c>
      <c r="H43" s="201" t="s">
        <v>166</v>
      </c>
      <c r="I43" s="184">
        <f t="shared" si="1"/>
        <v>4</v>
      </c>
      <c r="J43" s="202">
        <f>IF($H43="USD",IF(OR($I43="",$I43="-"),"",VLOOKUP($G43,為替!$A:$AX,$I43,FALSE))+$J$3,IF(OR($I43="",$I43="-"),"",VLOOKUP($G43,為替!$A:$AX,$I43,FALSE)))</f>
        <v>148.19</v>
      </c>
      <c r="K43" s="203">
        <f t="shared" si="2"/>
        <v>714868.55999999994</v>
      </c>
      <c r="L43" s="187">
        <f t="shared" si="3"/>
        <v>3</v>
      </c>
      <c r="M43" s="202">
        <f>IF($H43="USD",IF(OR($L43="",$L43="-"),"",VLOOKUP($G43,為替!$A:$AX,$L43,FALSE))+$K$3,IF(OR($L43="",$L43="-"),"",VLOOKUP($G43,為替!$A:$AX,$L43,FALSE)))</f>
        <v>149.19</v>
      </c>
      <c r="N43" s="203">
        <f t="shared" si="4"/>
        <v>641966.06189999997</v>
      </c>
      <c r="O43" s="204">
        <f t="shared" si="0"/>
        <v>72902.498099999968</v>
      </c>
      <c r="P43" s="205">
        <f t="shared" si="5"/>
        <v>0.10198028306070696</v>
      </c>
    </row>
    <row r="44" spans="1:16">
      <c r="A44" s="161" t="s">
        <v>574</v>
      </c>
      <c r="B44" s="616">
        <v>7298</v>
      </c>
      <c r="C44" s="198">
        <v>2478.33</v>
      </c>
      <c r="D44" s="199">
        <v>153.41999999999999</v>
      </c>
      <c r="E44" s="200" t="s">
        <v>166</v>
      </c>
      <c r="F44" s="198">
        <v>2950.4</v>
      </c>
      <c r="G44" s="160">
        <v>45856</v>
      </c>
      <c r="H44" s="201" t="s">
        <v>166</v>
      </c>
      <c r="I44" s="184">
        <f t="shared" si="1"/>
        <v>4</v>
      </c>
      <c r="J44" s="202">
        <f>IF($H44="USD",IF(OR($I44="",$I44="-"),"",VLOOKUP($G44,為替!$A:$AX,$I44,FALSE))+$J$3,IF(OR($I44="",$I44="-"),"",VLOOKUP($G44,為替!$A:$AX,$I44,FALSE)))</f>
        <v>148.19</v>
      </c>
      <c r="K44" s="203">
        <f t="shared" si="2"/>
        <v>437219.77600000001</v>
      </c>
      <c r="L44" s="187">
        <f t="shared" si="3"/>
        <v>3</v>
      </c>
      <c r="M44" s="202">
        <f>IF($H44="USD",IF(OR($L44="",$L44="-"),"",VLOOKUP($G44,為替!$A:$AX,$L44,FALSE))+$K$3,IF(OR($L44="",$L44="-"),"",VLOOKUP($G44,為替!$A:$AX,$L44,FALSE)))</f>
        <v>149.19</v>
      </c>
      <c r="N44" s="203">
        <f t="shared" si="4"/>
        <v>392630.78249999997</v>
      </c>
      <c r="O44" s="204">
        <f t="shared" si="0"/>
        <v>44588.993500000041</v>
      </c>
      <c r="P44" s="205">
        <f t="shared" si="5"/>
        <v>0.10198302077717555</v>
      </c>
    </row>
    <row r="45" spans="1:16">
      <c r="A45" s="161" t="s">
        <v>574</v>
      </c>
      <c r="B45" s="616">
        <v>7320</v>
      </c>
      <c r="C45" s="198">
        <v>720.72</v>
      </c>
      <c r="D45" s="199">
        <v>44.62</v>
      </c>
      <c r="E45" s="200" t="s">
        <v>166</v>
      </c>
      <c r="F45" s="198">
        <v>858</v>
      </c>
      <c r="G45" s="160">
        <v>45863</v>
      </c>
      <c r="H45" s="201" t="s">
        <v>166</v>
      </c>
      <c r="I45" s="184">
        <f t="shared" si="1"/>
        <v>4</v>
      </c>
      <c r="J45" s="202">
        <f>IF($H45="USD",IF(OR($I45="",$I45="-"),"",VLOOKUP($G45,為替!$A:$AX,$I45,FALSE))+$J$3,IF(OR($I45="",$I45="-"),"",VLOOKUP($G45,為替!$A:$AX,$I45,FALSE)))</f>
        <v>146.91999999999999</v>
      </c>
      <c r="K45" s="203">
        <f t="shared" si="2"/>
        <v>126057.35999999999</v>
      </c>
      <c r="L45" s="187">
        <f t="shared" si="3"/>
        <v>3</v>
      </c>
      <c r="M45" s="202">
        <f>IF($H45="USD",IF(OR($L45="",$L45="-"),"",VLOOKUP($G45,為替!$A:$AX,$L45,FALSE))+$K$3,IF(OR($L45="",$L45="-"),"",VLOOKUP($G45,為替!$A:$AX,$L45,FALSE)))</f>
        <v>147.91999999999999</v>
      </c>
      <c r="N45" s="203">
        <f t="shared" si="4"/>
        <v>113209.0928</v>
      </c>
      <c r="O45" s="204">
        <f t="shared" si="0"/>
        <v>12848.267199999987</v>
      </c>
      <c r="P45" s="205">
        <f t="shared" si="5"/>
        <v>0.10192397492696967</v>
      </c>
    </row>
    <row r="46" spans="1:16">
      <c r="A46" s="161" t="s">
        <v>574</v>
      </c>
      <c r="B46" s="616">
        <v>7321</v>
      </c>
      <c r="C46" s="198">
        <v>3822.33</v>
      </c>
      <c r="D46" s="199">
        <v>236.62</v>
      </c>
      <c r="E46" s="200" t="s">
        <v>166</v>
      </c>
      <c r="F46" s="198">
        <v>4550.3999999999996</v>
      </c>
      <c r="G46" s="160">
        <v>45863</v>
      </c>
      <c r="H46" s="201" t="s">
        <v>166</v>
      </c>
      <c r="I46" s="184">
        <f t="shared" si="1"/>
        <v>4</v>
      </c>
      <c r="J46" s="202">
        <f>IF($H46="USD",IF(OR($I46="",$I46="-"),"",VLOOKUP($G46,為替!$A:$AX,$I46,FALSE))+$J$3,IF(OR($I46="",$I46="-"),"",VLOOKUP($G46,為替!$A:$AX,$I46,FALSE)))</f>
        <v>146.91999999999999</v>
      </c>
      <c r="K46" s="203">
        <f t="shared" si="2"/>
        <v>668544.76799999992</v>
      </c>
      <c r="L46" s="187">
        <f t="shared" si="3"/>
        <v>3</v>
      </c>
      <c r="M46" s="202">
        <f>IF($H46="USD",IF(OR($L46="",$L46="-"),"",VLOOKUP($G46,為替!$A:$AX,$L46,FALSE))+$K$3,IF(OR($L46="",$L46="-"),"",VLOOKUP($G46,為替!$A:$AX,$L46,FALSE)))</f>
        <v>147.91999999999999</v>
      </c>
      <c r="N46" s="203">
        <f t="shared" si="4"/>
        <v>600399.88399999996</v>
      </c>
      <c r="O46" s="204">
        <f t="shared" si="0"/>
        <v>68144.883999999962</v>
      </c>
      <c r="P46" s="205">
        <f t="shared" si="5"/>
        <v>0.10193017320868476</v>
      </c>
    </row>
    <row r="47" spans="1:16">
      <c r="A47" s="161" t="s">
        <v>574</v>
      </c>
      <c r="B47" s="616">
        <v>7322</v>
      </c>
      <c r="C47" s="198">
        <v>1047.48</v>
      </c>
      <c r="D47" s="199">
        <v>64.84</v>
      </c>
      <c r="E47" s="200" t="s">
        <v>166</v>
      </c>
      <c r="F47" s="198">
        <v>1247</v>
      </c>
      <c r="G47" s="160">
        <v>45863</v>
      </c>
      <c r="H47" s="201" t="s">
        <v>166</v>
      </c>
      <c r="I47" s="184">
        <f t="shared" si="1"/>
        <v>4</v>
      </c>
      <c r="J47" s="202">
        <f>IF($H47="USD",IF(OR($I47="",$I47="-"),"",VLOOKUP($G47,為替!$A:$AX,$I47,FALSE))+$J$3,IF(OR($I47="",$I47="-"),"",VLOOKUP($G47,為替!$A:$AX,$I47,FALSE)))</f>
        <v>146.91999999999999</v>
      </c>
      <c r="K47" s="203">
        <f t="shared" si="2"/>
        <v>183209.24</v>
      </c>
      <c r="L47" s="187">
        <f t="shared" si="3"/>
        <v>3</v>
      </c>
      <c r="M47" s="202">
        <f>IF($H47="USD",IF(OR($L47="",$L47="-"),"",VLOOKUP($G47,為替!$A:$AX,$L47,FALSE))+$K$3,IF(OR($L47="",$L47="-"),"",VLOOKUP($G47,為替!$A:$AX,$L47,FALSE)))</f>
        <v>147.91999999999999</v>
      </c>
      <c r="N47" s="203">
        <f t="shared" si="4"/>
        <v>164534.37439999997</v>
      </c>
      <c r="O47" s="204">
        <f t="shared" si="0"/>
        <v>18674.865600000019</v>
      </c>
      <c r="P47" s="205">
        <f t="shared" si="5"/>
        <v>0.10193189819465448</v>
      </c>
    </row>
    <row r="48" spans="1:16">
      <c r="A48" s="161" t="s">
        <v>574</v>
      </c>
      <c r="B48" s="616">
        <v>7323</v>
      </c>
      <c r="C48" s="198">
        <v>6797.78</v>
      </c>
      <c r="D48" s="199">
        <v>420.81</v>
      </c>
      <c r="E48" s="200" t="s">
        <v>166</v>
      </c>
      <c r="F48" s="198">
        <v>8092.6</v>
      </c>
      <c r="G48" s="160">
        <v>45863</v>
      </c>
      <c r="H48" s="201" t="s">
        <v>166</v>
      </c>
      <c r="I48" s="184">
        <f t="shared" si="1"/>
        <v>4</v>
      </c>
      <c r="J48" s="202">
        <f>IF($H48="USD",IF(OR($I48="",$I48="-"),"",VLOOKUP($G48,為替!$A:$AX,$I48,FALSE))+$J$3,IF(OR($I48="",$I48="-"),"",VLOOKUP($G48,為替!$A:$AX,$I48,FALSE)))</f>
        <v>146.91999999999999</v>
      </c>
      <c r="K48" s="203">
        <f t="shared" si="2"/>
        <v>1188964.7919999999</v>
      </c>
      <c r="L48" s="187">
        <f t="shared" si="3"/>
        <v>3</v>
      </c>
      <c r="M48" s="202">
        <f>IF($H48="USD",IF(OR($L48="",$L48="-"),"",VLOOKUP($G48,為替!$A:$AX,$L48,FALSE))+$K$3,IF(OR($L48="",$L48="-"),"",VLOOKUP($G48,為替!$A:$AX,$L48,FALSE)))</f>
        <v>147.91999999999999</v>
      </c>
      <c r="N48" s="203">
        <f t="shared" si="4"/>
        <v>1067773.8328</v>
      </c>
      <c r="O48" s="204">
        <f t="shared" si="0"/>
        <v>121190.95919999992</v>
      </c>
      <c r="P48" s="205">
        <f t="shared" si="5"/>
        <v>0.10192981324210644</v>
      </c>
    </row>
    <row r="49" spans="1:16">
      <c r="A49" s="161" t="s">
        <v>574</v>
      </c>
      <c r="B49" s="616">
        <v>7324</v>
      </c>
      <c r="C49" s="198">
        <v>2256.2399999999998</v>
      </c>
      <c r="D49" s="199">
        <v>139.66999999999999</v>
      </c>
      <c r="E49" s="200" t="s">
        <v>166</v>
      </c>
      <c r="F49" s="198">
        <v>2686</v>
      </c>
      <c r="G49" s="160">
        <v>45863</v>
      </c>
      <c r="H49" s="201" t="s">
        <v>166</v>
      </c>
      <c r="I49" s="184">
        <f t="shared" si="1"/>
        <v>4</v>
      </c>
      <c r="J49" s="202">
        <f>IF($H49="USD",IF(OR($I49="",$I49="-"),"",VLOOKUP($G49,為替!$A:$AX,$I49,FALSE))+$J$3,IF(OR($I49="",$I49="-"),"",VLOOKUP($G49,為替!$A:$AX,$I49,FALSE)))</f>
        <v>146.91999999999999</v>
      </c>
      <c r="K49" s="203">
        <f t="shared" si="2"/>
        <v>394627.12</v>
      </c>
      <c r="L49" s="187">
        <f t="shared" si="3"/>
        <v>3</v>
      </c>
      <c r="M49" s="202">
        <f>IF($H49="USD",IF(OR($L49="",$L49="-"),"",VLOOKUP($G49,為替!$A:$AX,$L49,FALSE))+$K$3,IF(OR($L49="",$L49="-"),"",VLOOKUP($G49,為替!$A:$AX,$L49,FALSE)))</f>
        <v>147.91999999999999</v>
      </c>
      <c r="N49" s="203">
        <f t="shared" si="4"/>
        <v>354403.00719999993</v>
      </c>
      <c r="O49" s="204">
        <f t="shared" si="0"/>
        <v>40224.112800000061</v>
      </c>
      <c r="P49" s="205">
        <f t="shared" si="5"/>
        <v>0.10192941833293176</v>
      </c>
    </row>
    <row r="50" spans="1:16">
      <c r="A50" s="161" t="s">
        <v>574</v>
      </c>
      <c r="B50" s="616">
        <v>7325</v>
      </c>
      <c r="C50" s="198">
        <v>831.33</v>
      </c>
      <c r="D50" s="199">
        <v>51.47</v>
      </c>
      <c r="E50" s="200" t="s">
        <v>166</v>
      </c>
      <c r="F50" s="198">
        <v>989.82</v>
      </c>
      <c r="G50" s="160">
        <v>45863</v>
      </c>
      <c r="H50" s="201" t="s">
        <v>166</v>
      </c>
      <c r="I50" s="184">
        <f t="shared" si="1"/>
        <v>4</v>
      </c>
      <c r="J50" s="202">
        <f>IF($H50="USD",IF(OR($I50="",$I50="-"),"",VLOOKUP($G50,為替!$A:$AX,$I50,FALSE))+$J$3,IF(OR($I50="",$I50="-"),"",VLOOKUP($G50,為替!$A:$AX,$I50,FALSE)))</f>
        <v>146.91999999999999</v>
      </c>
      <c r="K50" s="203">
        <f t="shared" si="2"/>
        <v>145424.35439999998</v>
      </c>
      <c r="L50" s="187">
        <f t="shared" si="3"/>
        <v>3</v>
      </c>
      <c r="M50" s="202">
        <f>IF($H50="USD",IF(OR($L50="",$L50="-"),"",VLOOKUP($G50,為替!$A:$AX,$L50,FALSE))+$K$3,IF(OR($L50="",$L50="-"),"",VLOOKUP($G50,為替!$A:$AX,$L50,FALSE)))</f>
        <v>147.91999999999999</v>
      </c>
      <c r="N50" s="203">
        <f t="shared" si="4"/>
        <v>130583.776</v>
      </c>
      <c r="O50" s="204">
        <f t="shared" si="0"/>
        <v>14840.578399999984</v>
      </c>
      <c r="P50" s="205">
        <f t="shared" si="5"/>
        <v>0.10205015838805048</v>
      </c>
    </row>
    <row r="51" spans="1:16">
      <c r="A51" s="161" t="s">
        <v>574</v>
      </c>
      <c r="B51" s="616">
        <v>7326</v>
      </c>
      <c r="C51" s="198">
        <v>4023.94</v>
      </c>
      <c r="D51" s="199">
        <v>249.1</v>
      </c>
      <c r="E51" s="200" t="s">
        <v>166</v>
      </c>
      <c r="F51" s="198">
        <v>4790.3999999999996</v>
      </c>
      <c r="G51" s="160">
        <v>45866</v>
      </c>
      <c r="H51" s="201" t="s">
        <v>166</v>
      </c>
      <c r="I51" s="184">
        <f t="shared" si="1"/>
        <v>4</v>
      </c>
      <c r="J51" s="202">
        <f>IF($H51="USD",IF(OR($I51="",$I51="-"),"",VLOOKUP($G51,為替!$A:$AX,$I51,FALSE))+$J$3,IF(OR($I51="",$I51="-"),"",VLOOKUP($G51,為替!$A:$AX,$I51,FALSE)))</f>
        <v>147.27000000000001</v>
      </c>
      <c r="K51" s="203">
        <f t="shared" si="2"/>
        <v>705482.20799999998</v>
      </c>
      <c r="L51" s="187">
        <f t="shared" si="3"/>
        <v>3</v>
      </c>
      <c r="M51" s="202">
        <f>IF($H51="USD",IF(OR($L51="",$L51="-"),"",VLOOKUP($G51,為替!$A:$AX,$L51,FALSE))+$K$3,IF(OR($L51="",$L51="-"),"",VLOOKUP($G51,為替!$A:$AX,$L51,FALSE)))</f>
        <v>148.27000000000001</v>
      </c>
      <c r="N51" s="203">
        <f t="shared" si="4"/>
        <v>633563.64080000005</v>
      </c>
      <c r="O51" s="204">
        <f t="shared" si="0"/>
        <v>71918.567199999932</v>
      </c>
      <c r="P51" s="205">
        <f t="shared" si="5"/>
        <v>0.10194242517310931</v>
      </c>
    </row>
    <row r="52" spans="1:16">
      <c r="A52" s="161" t="s">
        <v>572</v>
      </c>
      <c r="B52" s="161">
        <v>7305</v>
      </c>
      <c r="C52" s="198">
        <v>118.92</v>
      </c>
      <c r="D52" s="199">
        <v>0</v>
      </c>
      <c r="E52" s="200" t="s">
        <v>166</v>
      </c>
      <c r="F52" s="198">
        <v>125.04</v>
      </c>
      <c r="G52" s="160">
        <v>45856</v>
      </c>
      <c r="H52" s="201" t="s">
        <v>166</v>
      </c>
      <c r="I52" s="184">
        <f t="shared" si="1"/>
        <v>4</v>
      </c>
      <c r="J52" s="202">
        <f>IF($H52="USD",IF(OR($I52="",$I52="-"),"",VLOOKUP($G52,為替!$A:$AX,$I52,FALSE))+$J$3,IF(OR($I52="",$I52="-"),"",VLOOKUP($G52,為替!$A:$AX,$I52,FALSE)))</f>
        <v>148.19</v>
      </c>
      <c r="K52" s="203">
        <f t="shared" si="2"/>
        <v>18529.677599999999</v>
      </c>
      <c r="L52" s="187">
        <f t="shared" si="3"/>
        <v>3</v>
      </c>
      <c r="M52" s="202">
        <f>IF($H52="USD",IF(OR($L52="",$L52="-"),"",VLOOKUP($G52,為替!$A:$AX,$L52,FALSE))+$K$3,IF(OR($L52="",$L52="-"),"",VLOOKUP($G52,為替!$A:$AX,$L52,FALSE)))</f>
        <v>149.19</v>
      </c>
      <c r="N52" s="203">
        <f t="shared" si="4"/>
        <v>17741.674800000001</v>
      </c>
      <c r="O52" s="204">
        <f t="shared" si="0"/>
        <v>788.00279999999839</v>
      </c>
      <c r="P52" s="205">
        <f t="shared" si="5"/>
        <v>4.2526525124214704E-2</v>
      </c>
    </row>
    <row r="53" spans="1:16">
      <c r="A53" s="161" t="s">
        <v>572</v>
      </c>
      <c r="B53" s="161">
        <v>7304</v>
      </c>
      <c r="C53" s="198">
        <v>496.75</v>
      </c>
      <c r="D53" s="199">
        <v>0</v>
      </c>
      <c r="E53" s="200" t="s">
        <v>166</v>
      </c>
      <c r="F53" s="198">
        <v>526.36</v>
      </c>
      <c r="G53" s="160">
        <v>45856</v>
      </c>
      <c r="H53" s="201" t="s">
        <v>166</v>
      </c>
      <c r="I53" s="184">
        <f t="shared" si="1"/>
        <v>4</v>
      </c>
      <c r="J53" s="202">
        <f>IF($H53="USD",IF(OR($I53="",$I53="-"),"",VLOOKUP($G53,為替!$A:$AX,$I53,FALSE))+$J$3,IF(OR($I53="",$I53="-"),"",VLOOKUP($G53,為替!$A:$AX,$I53,FALSE)))</f>
        <v>148.19</v>
      </c>
      <c r="K53" s="203">
        <f t="shared" si="2"/>
        <v>78001.288400000005</v>
      </c>
      <c r="L53" s="187">
        <f t="shared" si="3"/>
        <v>3</v>
      </c>
      <c r="M53" s="202">
        <f>IF($H53="USD",IF(OR($L53="",$L53="-"),"",VLOOKUP($G53,為替!$A:$AX,$L53,FALSE))+$K$3,IF(OR($L53="",$L53="-"),"",VLOOKUP($G53,為替!$A:$AX,$L53,FALSE)))</f>
        <v>149.19</v>
      </c>
      <c r="N53" s="203">
        <f t="shared" si="4"/>
        <v>74110.132499999992</v>
      </c>
      <c r="O53" s="204">
        <f t="shared" si="0"/>
        <v>3891.1559000000125</v>
      </c>
      <c r="P53" s="205">
        <f t="shared" si="5"/>
        <v>4.988579009164177E-2</v>
      </c>
    </row>
    <row r="54" spans="1:16">
      <c r="A54" s="161" t="s">
        <v>572</v>
      </c>
      <c r="B54" s="161">
        <v>7311</v>
      </c>
      <c r="C54" s="198">
        <v>294.83999999999997</v>
      </c>
      <c r="D54" s="199">
        <v>0</v>
      </c>
      <c r="E54" s="200" t="s">
        <v>166</v>
      </c>
      <c r="F54" s="198">
        <v>322.92</v>
      </c>
      <c r="G54" s="160">
        <v>45861</v>
      </c>
      <c r="H54" s="201" t="s">
        <v>166</v>
      </c>
      <c r="I54" s="184">
        <f t="shared" si="1"/>
        <v>4</v>
      </c>
      <c r="J54" s="202">
        <f>IF($H54="USD",IF(OR($I54="",$I54="-"),"",VLOOKUP($G54,為替!$A:$AX,$I54,FALSE))+$J$3,IF(OR($I54="",$I54="-"),"",VLOOKUP($G54,為替!$A:$AX,$I54,FALSE)))</f>
        <v>145.97999999999999</v>
      </c>
      <c r="K54" s="203">
        <f t="shared" si="2"/>
        <v>47139.861599999997</v>
      </c>
      <c r="L54" s="187">
        <f t="shared" si="3"/>
        <v>3</v>
      </c>
      <c r="M54" s="202">
        <f>IF($H54="USD",IF(OR($L54="",$L54="-"),"",VLOOKUP($G54,為替!$A:$AX,$L54,FALSE))+$K$3,IF(OR($L54="",$L54="-"),"",VLOOKUP($G54,為替!$A:$AX,$L54,FALSE)))</f>
        <v>146.97999999999999</v>
      </c>
      <c r="N54" s="203">
        <f t="shared" si="4"/>
        <v>43335.583199999994</v>
      </c>
      <c r="O54" s="204">
        <f t="shared" si="0"/>
        <v>3804.2784000000029</v>
      </c>
      <c r="P54" s="205">
        <f t="shared" si="5"/>
        <v>8.0701942493611456E-2</v>
      </c>
    </row>
    <row r="55" spans="1:16">
      <c r="A55" s="161" t="s">
        <v>572</v>
      </c>
      <c r="B55" s="161">
        <v>7327</v>
      </c>
      <c r="C55" s="198">
        <v>492.87</v>
      </c>
      <c r="D55" s="199">
        <v>0</v>
      </c>
      <c r="E55" s="200" t="s">
        <v>166</v>
      </c>
      <c r="F55" s="198">
        <v>539.74</v>
      </c>
      <c r="G55" s="160">
        <v>45862</v>
      </c>
      <c r="H55" s="201" t="s">
        <v>166</v>
      </c>
      <c r="I55" s="184">
        <f t="shared" si="1"/>
        <v>4</v>
      </c>
      <c r="J55" s="202">
        <f>IF($H55="USD",IF(OR($I55="",$I55="-"),"",VLOOKUP($G55,為替!$A:$AX,$I55,FALSE))+$J$3,IF(OR($I55="",$I55="-"),"",VLOOKUP($G55,為替!$A:$AX,$I55,FALSE)))</f>
        <v>146</v>
      </c>
      <c r="K55" s="203">
        <f t="shared" si="2"/>
        <v>78802.040000000008</v>
      </c>
      <c r="L55" s="187">
        <f t="shared" si="3"/>
        <v>3</v>
      </c>
      <c r="M55" s="202">
        <f>IF($H55="USD",IF(OR($L55="",$L55="-"),"",VLOOKUP($G55,為替!$A:$AX,$L55,FALSE))+$K$3,IF(OR($L55="",$L55="-"),"",VLOOKUP($G55,為替!$A:$AX,$L55,FALSE)))</f>
        <v>147</v>
      </c>
      <c r="N55" s="203">
        <f t="shared" si="4"/>
        <v>72451.89</v>
      </c>
      <c r="O55" s="204">
        <f t="shared" si="0"/>
        <v>6350.1500000000087</v>
      </c>
      <c r="P55" s="205">
        <f t="shared" si="5"/>
        <v>8.0583573724741245E-2</v>
      </c>
    </row>
    <row r="56" spans="1:16">
      <c r="A56" s="161" t="s">
        <v>572</v>
      </c>
      <c r="B56" s="161">
        <v>7328</v>
      </c>
      <c r="C56" s="198">
        <v>277.62</v>
      </c>
      <c r="D56" s="199">
        <v>0</v>
      </c>
      <c r="E56" s="200" t="s">
        <v>166</v>
      </c>
      <c r="F56" s="198">
        <v>304.05</v>
      </c>
      <c r="G56" s="160">
        <v>45862</v>
      </c>
      <c r="H56" s="201" t="s">
        <v>166</v>
      </c>
      <c r="I56" s="184">
        <f t="shared" si="1"/>
        <v>4</v>
      </c>
      <c r="J56" s="202">
        <f>IF($H56="USD",IF(OR($I56="",$I56="-"),"",VLOOKUP($G56,為替!$A:$AX,$I56,FALSE))+$J$3,IF(OR($I56="",$I56="-"),"",VLOOKUP($G56,為替!$A:$AX,$I56,FALSE)))</f>
        <v>146</v>
      </c>
      <c r="K56" s="203">
        <f t="shared" si="2"/>
        <v>44391.3</v>
      </c>
      <c r="L56" s="187">
        <f t="shared" si="3"/>
        <v>3</v>
      </c>
      <c r="M56" s="202">
        <f>IF($H56="USD",IF(OR($L56="",$L56="-"),"",VLOOKUP($G56,為替!$A:$AX,$L56,FALSE))+$K$3,IF(OR($L56="",$L56="-"),"",VLOOKUP($G56,為替!$A:$AX,$L56,FALSE)))</f>
        <v>147</v>
      </c>
      <c r="N56" s="203">
        <f t="shared" si="4"/>
        <v>40810.14</v>
      </c>
      <c r="O56" s="204">
        <f t="shared" si="0"/>
        <v>3581.1600000000035</v>
      </c>
      <c r="P56" s="205">
        <f t="shared" si="5"/>
        <v>8.0672564218664547E-2</v>
      </c>
    </row>
    <row r="57" spans="1:16">
      <c r="A57" s="161" t="s">
        <v>572</v>
      </c>
      <c r="B57" s="161">
        <v>7282</v>
      </c>
      <c r="C57" s="198">
        <v>268.36</v>
      </c>
      <c r="D57" s="199">
        <v>0</v>
      </c>
      <c r="E57" s="200" t="s">
        <v>166</v>
      </c>
      <c r="F57" s="198">
        <v>293.94</v>
      </c>
      <c r="G57" s="160">
        <v>45868</v>
      </c>
      <c r="H57" s="201" t="s">
        <v>166</v>
      </c>
      <c r="I57" s="184">
        <f t="shared" si="1"/>
        <v>4</v>
      </c>
      <c r="J57" s="202">
        <f>IF($H57="USD",IF(OR($I57="",$I57="-"),"",VLOOKUP($G57,為替!$A:$AX,$I57,FALSE))+$J$3,IF(OR($I57="",$I57="-"),"",VLOOKUP($G57,為替!$A:$AX,$I57,FALSE)))</f>
        <v>147.75</v>
      </c>
      <c r="K57" s="203">
        <f t="shared" si="2"/>
        <v>43429.635000000002</v>
      </c>
      <c r="L57" s="187">
        <f t="shared" si="3"/>
        <v>3</v>
      </c>
      <c r="M57" s="202">
        <f>IF($H57="USD",IF(OR($L57="",$L57="-"),"",VLOOKUP($G57,為替!$A:$AX,$L57,FALSE))+$K$3,IF(OR($L57="",$L57="-"),"",VLOOKUP($G57,為替!$A:$AX,$L57,FALSE)))</f>
        <v>148.75</v>
      </c>
      <c r="N57" s="203">
        <f t="shared" si="4"/>
        <v>39918.550000000003</v>
      </c>
      <c r="O57" s="204">
        <f t="shared" si="0"/>
        <v>3511.0849999999991</v>
      </c>
      <c r="P57" s="205">
        <f t="shared" si="5"/>
        <v>8.0845372059884887E-2</v>
      </c>
    </row>
    <row r="58" spans="1:16">
      <c r="A58" s="161" t="s">
        <v>574</v>
      </c>
      <c r="B58" s="161">
        <v>7333</v>
      </c>
      <c r="C58" s="198">
        <v>315.5</v>
      </c>
      <c r="D58" s="199">
        <v>15.02</v>
      </c>
      <c r="E58" s="200" t="s">
        <v>166</v>
      </c>
      <c r="F58" s="198">
        <v>375.6</v>
      </c>
      <c r="G58" s="160">
        <v>45868</v>
      </c>
      <c r="H58" s="201" t="s">
        <v>166</v>
      </c>
      <c r="I58" s="184">
        <f t="shared" si="1"/>
        <v>4</v>
      </c>
      <c r="J58" s="202">
        <f>IF($H58="USD",IF(OR($I58="",$I58="-"),"",VLOOKUP($G58,為替!$A:$AX,$I58,FALSE))+$J$3,IF(OR($I58="",$I58="-"),"",VLOOKUP($G58,為替!$A:$AX,$I58,FALSE)))</f>
        <v>147.75</v>
      </c>
      <c r="K58" s="203">
        <f t="shared" si="2"/>
        <v>55494.9</v>
      </c>
      <c r="L58" s="187">
        <f t="shared" si="3"/>
        <v>3</v>
      </c>
      <c r="M58" s="202">
        <f>IF($H58="USD",IF(OR($L58="",$L58="-"),"",VLOOKUP($G58,為替!$A:$AX,$L58,FALSE))+$K$3,IF(OR($L58="",$L58="-"),"",VLOOKUP($G58,為替!$A:$AX,$L58,FALSE)))</f>
        <v>148.75</v>
      </c>
      <c r="N58" s="203">
        <f t="shared" si="4"/>
        <v>49164.85</v>
      </c>
      <c r="O58" s="204">
        <f t="shared" si="0"/>
        <v>6330.0500000000029</v>
      </c>
      <c r="P58" s="205">
        <f t="shared" si="5"/>
        <v>0.11406543664372767</v>
      </c>
    </row>
    <row r="59" spans="1:16">
      <c r="A59" s="161" t="s">
        <v>230</v>
      </c>
      <c r="B59" s="161">
        <v>7271</v>
      </c>
      <c r="C59" s="198">
        <v>300740</v>
      </c>
      <c r="D59" s="199">
        <v>0</v>
      </c>
      <c r="E59" s="200" t="s">
        <v>167</v>
      </c>
      <c r="F59" s="198">
        <v>378050</v>
      </c>
      <c r="G59" s="160">
        <v>45845</v>
      </c>
      <c r="H59" s="201" t="s">
        <v>167</v>
      </c>
      <c r="I59" s="184" t="str">
        <f t="shared" si="1"/>
        <v/>
      </c>
      <c r="J59" s="202" t="str">
        <f>IF($H59="USD",IF(OR($I59="",$I59="-"),"",VLOOKUP($G59,為替!$A:$AX,$I59,FALSE))+$J$3,IF(OR($I59="",$I59="-"),"",VLOOKUP($G59,為替!$A:$AX,$I59,FALSE)))</f>
        <v/>
      </c>
      <c r="K59" s="203">
        <f t="shared" si="2"/>
        <v>378050</v>
      </c>
      <c r="L59" s="187" t="str">
        <f t="shared" si="3"/>
        <v/>
      </c>
      <c r="M59" s="202" t="str">
        <f>IF($H59="USD",IF(OR($L59="",$L59="-"),"",VLOOKUP($G59,為替!$A:$AX,$L59,FALSE))+$K$3,IF(OR($L59="",$L59="-"),"",VLOOKUP($G59,為替!$A:$AX,$L59,FALSE)))</f>
        <v/>
      </c>
      <c r="N59" s="203">
        <f t="shared" si="4"/>
        <v>300740</v>
      </c>
      <c r="O59" s="204">
        <f t="shared" si="0"/>
        <v>77310</v>
      </c>
      <c r="P59" s="205">
        <f t="shared" si="5"/>
        <v>0.20449675968787198</v>
      </c>
    </row>
    <row r="60" spans="1:16">
      <c r="A60" s="161" t="s">
        <v>230</v>
      </c>
      <c r="B60" s="161">
        <v>7303</v>
      </c>
      <c r="C60" s="198">
        <v>222092</v>
      </c>
      <c r="D60" s="199">
        <v>0</v>
      </c>
      <c r="E60" s="200" t="s">
        <v>167</v>
      </c>
      <c r="F60" s="198">
        <v>286410</v>
      </c>
      <c r="G60" s="160">
        <v>45861</v>
      </c>
      <c r="H60" s="201" t="s">
        <v>167</v>
      </c>
      <c r="I60" s="184" t="str">
        <f t="shared" si="1"/>
        <v/>
      </c>
      <c r="J60" s="202" t="str">
        <f>IF($H60="USD",IF(OR($I60="",$I60="-"),"",VLOOKUP($G60,為替!$A:$AX,$I60,FALSE))+$J$3,IF(OR($I60="",$I60="-"),"",VLOOKUP($G60,為替!$A:$AX,$I60,FALSE)))</f>
        <v/>
      </c>
      <c r="K60" s="203">
        <f t="shared" si="2"/>
        <v>286410</v>
      </c>
      <c r="L60" s="187" t="str">
        <f t="shared" si="3"/>
        <v/>
      </c>
      <c r="M60" s="202" t="str">
        <f>IF($H60="USD",IF(OR($L60="",$L60="-"),"",VLOOKUP($G60,為替!$A:$AX,$L60,FALSE))+$K$3,IF(OR($L60="",$L60="-"),"",VLOOKUP($G60,為替!$A:$AX,$L60,FALSE)))</f>
        <v/>
      </c>
      <c r="N60" s="203">
        <f t="shared" si="4"/>
        <v>222092</v>
      </c>
      <c r="O60" s="204">
        <f t="shared" si="0"/>
        <v>64318</v>
      </c>
      <c r="P60" s="205">
        <f t="shared" si="5"/>
        <v>0.2245661813484166</v>
      </c>
    </row>
    <row r="61" spans="1:16">
      <c r="A61" s="161" t="s">
        <v>574</v>
      </c>
      <c r="B61" s="161">
        <v>7345</v>
      </c>
      <c r="C61" s="198">
        <v>8897.2800000000007</v>
      </c>
      <c r="D61" s="199">
        <v>550.78</v>
      </c>
      <c r="E61" s="200" t="s">
        <v>166</v>
      </c>
      <c r="F61" s="198">
        <v>10592</v>
      </c>
      <c r="G61" s="160">
        <v>45870</v>
      </c>
      <c r="H61" s="201" t="s">
        <v>166</v>
      </c>
      <c r="I61" s="184">
        <f t="shared" si="1"/>
        <v>4</v>
      </c>
      <c r="J61" s="202">
        <f>IF($H61="USD",IF(OR($I61="",$I61="-"),"",VLOOKUP($G61,為替!$A:$AX,$I61,FALSE))+$J$3,IF(OR($I61="",$I61="-"),"",VLOOKUP($G61,為替!$A:$AX,$I61,FALSE)))</f>
        <v>150.29</v>
      </c>
      <c r="K61" s="203">
        <f t="shared" si="2"/>
        <v>1591871.68</v>
      </c>
      <c r="L61" s="187">
        <f t="shared" si="3"/>
        <v>3</v>
      </c>
      <c r="M61" s="202">
        <f>IF($H61="USD",IF(OR($L61="",$L61="-"),"",VLOOKUP($G61,為替!$A:$AX,$L61,FALSE))+$K$3,IF(OR($L61="",$L61="-"),"",VLOOKUP($G61,為替!$A:$AX,$L61,FALSE)))</f>
        <v>151.29</v>
      </c>
      <c r="N61" s="203">
        <f t="shared" si="4"/>
        <v>1429396.9974000002</v>
      </c>
      <c r="O61" s="204">
        <f t="shared" si="0"/>
        <v>162474.68259999971</v>
      </c>
      <c r="P61" s="205">
        <f t="shared" si="5"/>
        <v>0.10206518819406331</v>
      </c>
    </row>
    <row r="62" spans="1:16">
      <c r="A62" s="161" t="s">
        <v>574</v>
      </c>
      <c r="B62" s="161">
        <v>7346</v>
      </c>
      <c r="C62" s="198">
        <v>569.52</v>
      </c>
      <c r="D62" s="199">
        <v>35.26</v>
      </c>
      <c r="E62" s="200" t="s">
        <v>166</v>
      </c>
      <c r="F62" s="198">
        <v>678</v>
      </c>
      <c r="G62" s="160">
        <v>45870</v>
      </c>
      <c r="H62" s="201" t="s">
        <v>166</v>
      </c>
      <c r="I62" s="184">
        <f t="shared" si="1"/>
        <v>4</v>
      </c>
      <c r="J62" s="202">
        <f>IF($H62="USD",IF(OR($I62="",$I62="-"),"",VLOOKUP($G62,為替!$A:$AX,$I62,FALSE))+$J$3,IF(OR($I62="",$I62="-"),"",VLOOKUP($G62,為替!$A:$AX,$I62,FALSE)))</f>
        <v>150.29</v>
      </c>
      <c r="K62" s="203">
        <f t="shared" si="2"/>
        <v>101896.62</v>
      </c>
      <c r="L62" s="187">
        <f t="shared" si="3"/>
        <v>3</v>
      </c>
      <c r="M62" s="202">
        <f>IF($H62="USD",IF(OR($L62="",$L62="-"),"",VLOOKUP($G62,為替!$A:$AX,$L62,FALSE))+$K$3,IF(OR($L62="",$L62="-"),"",VLOOKUP($G62,為替!$A:$AX,$L62,FALSE)))</f>
        <v>151.29</v>
      </c>
      <c r="N62" s="203">
        <f t="shared" si="4"/>
        <v>91497.166199999992</v>
      </c>
      <c r="O62" s="204">
        <f t="shared" si="0"/>
        <v>10399.453800000003</v>
      </c>
      <c r="P62" s="205">
        <f t="shared" si="5"/>
        <v>0.10205886907730603</v>
      </c>
    </row>
    <row r="63" spans="1:16">
      <c r="A63" s="161" t="s">
        <v>574</v>
      </c>
      <c r="B63" s="161">
        <v>7347</v>
      </c>
      <c r="C63" s="198">
        <v>801.02</v>
      </c>
      <c r="D63" s="199">
        <v>49.58</v>
      </c>
      <c r="E63" s="200" t="s">
        <v>166</v>
      </c>
      <c r="F63" s="198">
        <v>953.6</v>
      </c>
      <c r="G63" s="160">
        <v>45870</v>
      </c>
      <c r="H63" s="201" t="s">
        <v>166</v>
      </c>
      <c r="I63" s="184">
        <f t="shared" si="1"/>
        <v>4</v>
      </c>
      <c r="J63" s="202">
        <f>IF($H63="USD",IF(OR($I63="",$I63="-"),"",VLOOKUP($G63,為替!$A:$AX,$I63,FALSE))+$J$3,IF(OR($I63="",$I63="-"),"",VLOOKUP($G63,為替!$A:$AX,$I63,FALSE)))</f>
        <v>150.29</v>
      </c>
      <c r="K63" s="203">
        <f t="shared" si="2"/>
        <v>143316.54399999999</v>
      </c>
      <c r="L63" s="187">
        <f t="shared" si="3"/>
        <v>3</v>
      </c>
      <c r="M63" s="202">
        <f>IF($H63="USD",IF(OR($L63="",$L63="-"),"",VLOOKUP($G63,為替!$A:$AX,$L63,FALSE))+$K$3,IF(OR($L63="",$L63="-"),"",VLOOKUP($G63,為替!$A:$AX,$L63,FALSE)))</f>
        <v>151.29</v>
      </c>
      <c r="N63" s="203">
        <f t="shared" si="4"/>
        <v>128687.27399999999</v>
      </c>
      <c r="O63" s="204">
        <f t="shared" si="0"/>
        <v>14629.270000000004</v>
      </c>
      <c r="P63" s="205">
        <f t="shared" si="5"/>
        <v>0.10207663115292541</v>
      </c>
    </row>
    <row r="64" spans="1:16">
      <c r="A64" s="161" t="s">
        <v>572</v>
      </c>
      <c r="B64" s="161">
        <v>7348</v>
      </c>
      <c r="C64" s="198">
        <v>651.26</v>
      </c>
      <c r="D64" s="199">
        <v>0</v>
      </c>
      <c r="E64" s="200" t="s">
        <v>166</v>
      </c>
      <c r="F64" s="198">
        <v>714.75</v>
      </c>
      <c r="G64" s="160">
        <v>45870</v>
      </c>
      <c r="H64" s="201" t="s">
        <v>166</v>
      </c>
      <c r="I64" s="184">
        <f t="shared" si="1"/>
        <v>4</v>
      </c>
      <c r="J64" s="202">
        <f>IF($H64="USD",IF(OR($I64="",$I64="-"),"",VLOOKUP($G64,為替!$A:$AX,$I64,FALSE))+$J$3,IF(OR($I64="",$I64="-"),"",VLOOKUP($G64,為替!$A:$AX,$I64,FALSE)))</f>
        <v>150.29</v>
      </c>
      <c r="K64" s="203">
        <f t="shared" si="2"/>
        <v>107419.7775</v>
      </c>
      <c r="L64" s="187">
        <f t="shared" si="3"/>
        <v>3</v>
      </c>
      <c r="M64" s="202">
        <f>IF($H64="USD",IF(OR($L64="",$L64="-"),"",VLOOKUP($G64,為替!$A:$AX,$L64,FALSE))+$K$3,IF(OR($L64="",$L64="-"),"",VLOOKUP($G64,為替!$A:$AX,$L64,FALSE)))</f>
        <v>151.29</v>
      </c>
      <c r="N64" s="203">
        <f t="shared" si="4"/>
        <v>98529.12539999999</v>
      </c>
      <c r="O64" s="204">
        <f t="shared" si="0"/>
        <v>8890.6521000000066</v>
      </c>
      <c r="P64" s="205">
        <f t="shared" si="5"/>
        <v>8.2765504704196649E-2</v>
      </c>
    </row>
    <row r="65" spans="1:16">
      <c r="A65" s="161" t="s">
        <v>572</v>
      </c>
      <c r="B65" s="161">
        <v>7349</v>
      </c>
      <c r="C65" s="198">
        <v>780.19</v>
      </c>
      <c r="D65" s="199">
        <v>0</v>
      </c>
      <c r="E65" s="200" t="s">
        <v>166</v>
      </c>
      <c r="F65" s="198">
        <v>854.5</v>
      </c>
      <c r="G65" s="160">
        <v>45870</v>
      </c>
      <c r="H65" s="201" t="s">
        <v>166</v>
      </c>
      <c r="I65" s="184">
        <f t="shared" si="1"/>
        <v>4</v>
      </c>
      <c r="J65" s="202">
        <f>IF($H65="USD",IF(OR($I65="",$I65="-"),"",VLOOKUP($G65,為替!$A:$AX,$I65,FALSE))+$J$3,IF(OR($I65="",$I65="-"),"",VLOOKUP($G65,為替!$A:$AX,$I65,FALSE)))</f>
        <v>150.29</v>
      </c>
      <c r="K65" s="203">
        <f t="shared" si="2"/>
        <v>128422.80499999999</v>
      </c>
      <c r="L65" s="187">
        <f t="shared" si="3"/>
        <v>3</v>
      </c>
      <c r="M65" s="202">
        <f>IF($H65="USD",IF(OR($L65="",$L65="-"),"",VLOOKUP($G65,為替!$A:$AX,$L65,FALSE))+$K$3,IF(OR($L65="",$L65="-"),"",VLOOKUP($G65,為替!$A:$AX,$L65,FALSE)))</f>
        <v>151.29</v>
      </c>
      <c r="N65" s="203">
        <f t="shared" si="4"/>
        <v>118034.9451</v>
      </c>
      <c r="O65" s="204">
        <f t="shared" si="0"/>
        <v>10387.859899999996</v>
      </c>
      <c r="P65" s="205">
        <f t="shared" si="5"/>
        <v>8.0887969235682061E-2</v>
      </c>
    </row>
    <row r="66" spans="1:16">
      <c r="A66" s="161" t="s">
        <v>572</v>
      </c>
      <c r="B66" s="161">
        <v>7353</v>
      </c>
      <c r="C66" s="198">
        <v>101.37</v>
      </c>
      <c r="D66" s="199">
        <v>0</v>
      </c>
      <c r="E66" s="200" t="s">
        <v>166</v>
      </c>
      <c r="F66" s="198">
        <v>111.29</v>
      </c>
      <c r="G66" s="160">
        <v>45873</v>
      </c>
      <c r="H66" s="201" t="s">
        <v>166</v>
      </c>
      <c r="I66" s="184">
        <f t="shared" si="1"/>
        <v>4</v>
      </c>
      <c r="J66" s="202">
        <f>IF($H66="USD",IF(OR($I66="",$I66="-"),"",VLOOKUP($G66,為替!$A:$AX,$I66,FALSE))+$J$3,IF(OR($I66="",$I66="-"),"",VLOOKUP($G66,為替!$A:$AX,$I66,FALSE)))</f>
        <v>147.13999999999999</v>
      </c>
      <c r="K66" s="203">
        <f t="shared" si="2"/>
        <v>16375.210599999999</v>
      </c>
      <c r="L66" s="187">
        <f t="shared" si="3"/>
        <v>3</v>
      </c>
      <c r="M66" s="202">
        <f>IF($H66="USD",IF(OR($L66="",$L66="-"),"",VLOOKUP($G66,為替!$A:$AX,$L66,FALSE))+$K$3,IF(OR($L66="",$L66="-"),"",VLOOKUP($G66,為替!$A:$AX,$L66,FALSE)))</f>
        <v>148.13999999999999</v>
      </c>
      <c r="N66" s="203">
        <f t="shared" si="4"/>
        <v>15016.951799999999</v>
      </c>
      <c r="O66" s="204">
        <f t="shared" si="0"/>
        <v>1358.2587999999996</v>
      </c>
      <c r="P66" s="205">
        <f t="shared" si="5"/>
        <v>8.2946035515414976E-2</v>
      </c>
    </row>
    <row r="67" spans="1:16">
      <c r="A67" s="161" t="s">
        <v>574</v>
      </c>
      <c r="B67" s="161">
        <v>7365</v>
      </c>
      <c r="C67" s="198">
        <v>1369.36</v>
      </c>
      <c r="D67" s="199">
        <v>84.77</v>
      </c>
      <c r="E67" s="200" t="s">
        <v>166</v>
      </c>
      <c r="F67" s="198">
        <v>1630.2</v>
      </c>
      <c r="G67" s="160">
        <v>45877</v>
      </c>
      <c r="H67" s="201" t="s">
        <v>166</v>
      </c>
      <c r="I67" s="184">
        <f t="shared" si="1"/>
        <v>4</v>
      </c>
      <c r="J67" s="202">
        <f>IF($H67="USD",IF(OR($I67="",$I67="-"),"",VLOOKUP($G67,為替!$A:$AX,$I67,FALSE))+$J$3,IF(OR($I67="",$I67="-"),"",VLOOKUP($G67,為替!$A:$AX,$I67,FALSE)))</f>
        <v>146.76</v>
      </c>
      <c r="K67" s="203">
        <f t="shared" si="2"/>
        <v>239248.152</v>
      </c>
      <c r="L67" s="187">
        <f t="shared" si="3"/>
        <v>3</v>
      </c>
      <c r="M67" s="202">
        <f>IF($H67="USD",IF(OR($L67="",$L67="-"),"",VLOOKUP($G67,為替!$A:$AX,$L67,FALSE))+$K$3,IF(OR($L67="",$L67="-"),"",VLOOKUP($G67,為替!$A:$AX,$L67,FALSE)))</f>
        <v>147.76</v>
      </c>
      <c r="N67" s="203">
        <f t="shared" si="4"/>
        <v>214862.24879999997</v>
      </c>
      <c r="O67" s="204">
        <f t="shared" si="0"/>
        <v>24385.90320000003</v>
      </c>
      <c r="P67" s="205">
        <f t="shared" si="5"/>
        <v>0.10192723745678098</v>
      </c>
    </row>
    <row r="68" spans="1:16">
      <c r="A68" s="161" t="s">
        <v>574</v>
      </c>
      <c r="B68" s="161">
        <v>7366</v>
      </c>
      <c r="C68" s="198">
        <v>1062.04</v>
      </c>
      <c r="D68" s="199">
        <v>65.75</v>
      </c>
      <c r="E68" s="200" t="s">
        <v>166</v>
      </c>
      <c r="F68" s="198">
        <v>1264.43</v>
      </c>
      <c r="G68" s="160">
        <v>45877</v>
      </c>
      <c r="H68" s="201" t="s">
        <v>166</v>
      </c>
      <c r="I68" s="184">
        <f t="shared" si="1"/>
        <v>4</v>
      </c>
      <c r="J68" s="202">
        <f>IF($H68="USD",IF(OR($I68="",$I68="-"),"",VLOOKUP($G68,為替!$A:$AX,$I68,FALSE))+$J$3,IF(OR($I68="",$I68="-"),"",VLOOKUP($G68,為替!$A:$AX,$I68,FALSE)))</f>
        <v>146.76</v>
      </c>
      <c r="K68" s="203">
        <f t="shared" si="2"/>
        <v>185567.74679999999</v>
      </c>
      <c r="L68" s="187">
        <f t="shared" si="3"/>
        <v>3</v>
      </c>
      <c r="M68" s="202">
        <f>IF($H68="USD",IF(OR($L68="",$L68="-"),"",VLOOKUP($G68,為替!$A:$AX,$L68,FALSE))+$K$3,IF(OR($L68="",$L68="-"),"",VLOOKUP($G68,為替!$A:$AX,$L68,FALSE)))</f>
        <v>147.76</v>
      </c>
      <c r="N68" s="203">
        <f t="shared" si="4"/>
        <v>166642.25039999999</v>
      </c>
      <c r="O68" s="204">
        <f t="shared" si="0"/>
        <v>18925.496400000004</v>
      </c>
      <c r="P68" s="205">
        <f t="shared" si="5"/>
        <v>0.10198699249389175</v>
      </c>
    </row>
    <row r="69" spans="1:16">
      <c r="A69" s="161" t="s">
        <v>574</v>
      </c>
      <c r="B69" s="161">
        <v>7367</v>
      </c>
      <c r="C69" s="198">
        <v>1682.77</v>
      </c>
      <c r="D69" s="199">
        <v>104.17</v>
      </c>
      <c r="E69" s="200" t="s">
        <v>166</v>
      </c>
      <c r="F69" s="198">
        <v>2003.3</v>
      </c>
      <c r="G69" s="160">
        <v>45877</v>
      </c>
      <c r="H69" s="201" t="s">
        <v>166</v>
      </c>
      <c r="I69" s="184">
        <f t="shared" si="1"/>
        <v>4</v>
      </c>
      <c r="J69" s="202">
        <f>IF($H69="USD",IF(OR($I69="",$I69="-"),"",VLOOKUP($G69,為替!$A:$AX,$I69,FALSE))+$J$3,IF(OR($I69="",$I69="-"),"",VLOOKUP($G69,為替!$A:$AX,$I69,FALSE)))</f>
        <v>146.76</v>
      </c>
      <c r="K69" s="203">
        <f t="shared" si="2"/>
        <v>294004.30799999996</v>
      </c>
      <c r="L69" s="187">
        <f t="shared" si="3"/>
        <v>3</v>
      </c>
      <c r="M69" s="202">
        <f>IF($H69="USD",IF(OR($L69="",$L69="-"),"",VLOOKUP($G69,為替!$A:$AX,$L69,FALSE))+$K$3,IF(OR($L69="",$L69="-"),"",VLOOKUP($G69,為替!$A:$AX,$L69,FALSE)))</f>
        <v>147.76</v>
      </c>
      <c r="N69" s="203">
        <f t="shared" si="4"/>
        <v>264038.25439999998</v>
      </c>
      <c r="O69" s="204">
        <f t="shared" si="0"/>
        <v>29966.053599999985</v>
      </c>
      <c r="P69" s="205">
        <f t="shared" si="5"/>
        <v>0.10192385888440787</v>
      </c>
    </row>
    <row r="70" spans="1:16">
      <c r="A70" s="161" t="s">
        <v>574</v>
      </c>
      <c r="B70" s="161">
        <v>7368</v>
      </c>
      <c r="C70" s="198">
        <v>4135.97</v>
      </c>
      <c r="D70" s="199">
        <v>256.02</v>
      </c>
      <c r="E70" s="200" t="s">
        <v>166</v>
      </c>
      <c r="F70" s="198">
        <v>4923.5</v>
      </c>
      <c r="G70" s="160">
        <v>45877</v>
      </c>
      <c r="H70" s="201" t="s">
        <v>166</v>
      </c>
      <c r="I70" s="184">
        <f t="shared" si="1"/>
        <v>4</v>
      </c>
      <c r="J70" s="202">
        <f>IF($H70="USD",IF(OR($I70="",$I70="-"),"",VLOOKUP($G70,為替!$A:$AX,$I70,FALSE))+$J$3,IF(OR($I70="",$I70="-"),"",VLOOKUP($G70,為替!$A:$AX,$I70,FALSE)))</f>
        <v>146.76</v>
      </c>
      <c r="K70" s="203">
        <f t="shared" si="2"/>
        <v>722572.86</v>
      </c>
      <c r="L70" s="187">
        <f t="shared" si="3"/>
        <v>3</v>
      </c>
      <c r="M70" s="202">
        <f>IF($H70="USD",IF(OR($L70="",$L70="-"),"",VLOOKUP($G70,為替!$A:$AX,$L70,FALSE))+$K$3,IF(OR($L70="",$L70="-"),"",VLOOKUP($G70,為替!$A:$AX,$L70,FALSE)))</f>
        <v>147.76</v>
      </c>
      <c r="N70" s="203">
        <f t="shared" si="4"/>
        <v>648960.44239999994</v>
      </c>
      <c r="O70" s="204">
        <f t="shared" ref="O70:O133" si="6">IF(OR(K70="",N70=""),"",K70-N70)</f>
        <v>73612.417600000044</v>
      </c>
      <c r="P70" s="205">
        <f t="shared" si="5"/>
        <v>0.10187542554532154</v>
      </c>
    </row>
    <row r="71" spans="1:16">
      <c r="A71" s="616" t="s">
        <v>574</v>
      </c>
      <c r="B71" s="161">
        <v>7369</v>
      </c>
      <c r="C71" s="198">
        <v>1685.04</v>
      </c>
      <c r="D71" s="199">
        <v>104.31</v>
      </c>
      <c r="E71" s="200" t="s">
        <v>166</v>
      </c>
      <c r="F71" s="198">
        <v>2006</v>
      </c>
      <c r="G71" s="160">
        <v>45877</v>
      </c>
      <c r="H71" s="201" t="s">
        <v>166</v>
      </c>
      <c r="I71" s="184">
        <f t="shared" ref="I71:I134" si="7">IF(H71="","",IF(H71="JPY","",IF($H71="USD",4, IF(H71="EUR",7,IF(H71="CNY",47,IF(H71="HKD",34))))))</f>
        <v>4</v>
      </c>
      <c r="J71" s="202">
        <f>IF($H71="USD",IF(OR($I71="",$I71="-"),"",VLOOKUP($G71,為替!$A:$AX,$I71,FALSE))+$J$3,IF(OR($I71="",$I71="-"),"",VLOOKUP($G71,為替!$A:$AX,$I71,FALSE)))</f>
        <v>146.76</v>
      </c>
      <c r="K71" s="203">
        <f t="shared" ref="K71:K134" si="8">IF($H71="JPY",$F71,IF($H71="","",$F71*$J71))</f>
        <v>294400.56</v>
      </c>
      <c r="L71" s="187">
        <f t="shared" ref="L71:L134" si="9">IF(H71="","",IF(H71="JPY","",IF($H71="USD",3, IF(H71="EUR",6,IF(H71="CNY",46,IF(H71="HKD",33))))))</f>
        <v>3</v>
      </c>
      <c r="M71" s="202">
        <f>IF($H71="USD",IF(OR($L71="",$L71="-"),"",VLOOKUP($G71,為替!$A:$AX,$L71,FALSE))+$K$3,IF(OR($L71="",$L71="-"),"",VLOOKUP($G71,為替!$A:$AX,$L71,FALSE)))</f>
        <v>147.76</v>
      </c>
      <c r="N71" s="203">
        <f t="shared" ref="N71:N134" si="10">IF($E71="JPY",($C71+$D71),IF($E71="","",($C71+$D71)*$M71))</f>
        <v>264394.35599999997</v>
      </c>
      <c r="O71" s="204">
        <f t="shared" si="6"/>
        <v>30006.204000000027</v>
      </c>
      <c r="P71" s="205">
        <f t="shared" ref="P71:P134" si="11">IF(OR(K71="",O71=""),"",O71/K71)</f>
        <v>0.10192305340723545</v>
      </c>
    </row>
    <row r="72" spans="1:16">
      <c r="A72" s="161" t="s">
        <v>574</v>
      </c>
      <c r="B72" s="161">
        <v>7370</v>
      </c>
      <c r="C72" s="198">
        <v>1936.7</v>
      </c>
      <c r="D72" s="199">
        <v>119.89</v>
      </c>
      <c r="E72" s="200" t="s">
        <v>166</v>
      </c>
      <c r="F72" s="198">
        <v>2305.6</v>
      </c>
      <c r="G72" s="160">
        <v>45877</v>
      </c>
      <c r="H72" s="201" t="s">
        <v>166</v>
      </c>
      <c r="I72" s="184">
        <f t="shared" si="7"/>
        <v>4</v>
      </c>
      <c r="J72" s="202">
        <f>IF($H72="USD",IF(OR($I72="",$I72="-"),"",VLOOKUP($G72,為替!$A:$AX,$I72,FALSE))+$J$3,IF(OR($I72="",$I72="-"),"",VLOOKUP($G72,為替!$A:$AX,$I72,FALSE)))</f>
        <v>146.76</v>
      </c>
      <c r="K72" s="203">
        <f t="shared" si="8"/>
        <v>338369.85599999997</v>
      </c>
      <c r="L72" s="187">
        <f t="shared" si="9"/>
        <v>3</v>
      </c>
      <c r="M72" s="202">
        <f>IF($H72="USD",IF(OR($L72="",$L72="-"),"",VLOOKUP($G72,為替!$A:$AX,$L72,FALSE))+$K$3,IF(OR($L72="",$L72="-"),"",VLOOKUP($G72,為替!$A:$AX,$L72,FALSE)))</f>
        <v>147.76</v>
      </c>
      <c r="N72" s="203">
        <f t="shared" si="10"/>
        <v>303881.73840000003</v>
      </c>
      <c r="O72" s="204">
        <f t="shared" si="6"/>
        <v>34488.11759999994</v>
      </c>
      <c r="P72" s="205">
        <f t="shared" si="11"/>
        <v>0.10192432035080555</v>
      </c>
    </row>
    <row r="73" spans="1:16">
      <c r="A73" s="161" t="s">
        <v>574</v>
      </c>
      <c r="B73" s="161">
        <v>7373</v>
      </c>
      <c r="C73" s="198">
        <v>3574.68</v>
      </c>
      <c r="D73" s="199">
        <v>221.29</v>
      </c>
      <c r="E73" s="200" t="s">
        <v>166</v>
      </c>
      <c r="F73" s="198">
        <v>4255.51</v>
      </c>
      <c r="G73" s="160">
        <v>45883</v>
      </c>
      <c r="H73" s="201" t="s">
        <v>166</v>
      </c>
      <c r="I73" s="184">
        <f t="shared" si="7"/>
        <v>4</v>
      </c>
      <c r="J73" s="202">
        <f>IF($H73="USD",IF(OR($I73="",$I73="-"),"",VLOOKUP($G73,為替!$A:$AX,$I73,FALSE))+$J$3,IF(OR($I73="",$I73="-"),"",VLOOKUP($G73,為替!$A:$AX,$I73,FALSE)))</f>
        <v>146.19</v>
      </c>
      <c r="K73" s="203">
        <f t="shared" si="8"/>
        <v>622113.00690000004</v>
      </c>
      <c r="L73" s="187">
        <f t="shared" si="9"/>
        <v>3</v>
      </c>
      <c r="M73" s="202">
        <f>IF($H73="USD",IF(OR($L73="",$L73="-"),"",VLOOKUP($G73,為替!$A:$AX,$L73,FALSE))+$K$3,IF(OR($L73="",$L73="-"),"",VLOOKUP($G73,為替!$A:$AX,$L73,FALSE)))</f>
        <v>147.19</v>
      </c>
      <c r="N73" s="203">
        <f t="shared" si="10"/>
        <v>558728.82429999998</v>
      </c>
      <c r="O73" s="204">
        <f t="shared" si="6"/>
        <v>63384.182600000058</v>
      </c>
      <c r="P73" s="205">
        <f t="shared" si="11"/>
        <v>0.1018853197039627</v>
      </c>
    </row>
    <row r="74" spans="1:16">
      <c r="A74" s="161" t="s">
        <v>572</v>
      </c>
      <c r="B74" s="161">
        <v>7382</v>
      </c>
      <c r="C74" s="198">
        <v>745.27</v>
      </c>
      <c r="D74" s="199">
        <v>0</v>
      </c>
      <c r="E74" s="200" t="s">
        <v>166</v>
      </c>
      <c r="F74" s="198">
        <v>789.62</v>
      </c>
      <c r="G74" s="160">
        <v>45876</v>
      </c>
      <c r="H74" s="201" t="s">
        <v>166</v>
      </c>
      <c r="I74" s="184">
        <f t="shared" si="7"/>
        <v>4</v>
      </c>
      <c r="J74" s="202">
        <f>IF($H74="USD",IF(OR($I74="",$I74="-"),"",VLOOKUP($G74,為替!$A:$AX,$I74,FALSE))+$J$3,IF(OR($I74="",$I74="-"),"",VLOOKUP($G74,為替!$A:$AX,$I74,FALSE)))</f>
        <v>147.16999999999999</v>
      </c>
      <c r="K74" s="203">
        <f t="shared" si="8"/>
        <v>116208.37539999999</v>
      </c>
      <c r="L74" s="187">
        <f t="shared" si="9"/>
        <v>3</v>
      </c>
      <c r="M74" s="202">
        <f>IF($H74="USD",IF(OR($L74="",$L74="-"),"",VLOOKUP($G74,為替!$A:$AX,$L74,FALSE))+$K$3,IF(OR($L74="",$L74="-"),"",VLOOKUP($G74,為替!$A:$AX,$L74,FALSE)))</f>
        <v>148.16999999999999</v>
      </c>
      <c r="N74" s="203">
        <f t="shared" si="10"/>
        <v>110426.65589999998</v>
      </c>
      <c r="O74" s="204">
        <f t="shared" si="6"/>
        <v>5781.7195000000065</v>
      </c>
      <c r="P74" s="205">
        <f t="shared" si="11"/>
        <v>4.9753036130991357E-2</v>
      </c>
    </row>
    <row r="75" spans="1:16">
      <c r="A75" s="161" t="s">
        <v>572</v>
      </c>
      <c r="B75" s="161">
        <v>7364</v>
      </c>
      <c r="C75" s="198">
        <v>2059.06</v>
      </c>
      <c r="D75" s="199">
        <v>0</v>
      </c>
      <c r="E75" s="200" t="s">
        <v>166</v>
      </c>
      <c r="F75" s="198">
        <v>2182.36</v>
      </c>
      <c r="G75" s="160">
        <v>45877</v>
      </c>
      <c r="H75" s="201" t="s">
        <v>166</v>
      </c>
      <c r="I75" s="184">
        <f t="shared" si="7"/>
        <v>4</v>
      </c>
      <c r="J75" s="202">
        <f>IF($H75="USD",IF(OR($I75="",$I75="-"),"",VLOOKUP($G75,為替!$A:$AX,$I75,FALSE))+$J$3,IF(OR($I75="",$I75="-"),"",VLOOKUP($G75,為替!$A:$AX,$I75,FALSE)))</f>
        <v>146.76</v>
      </c>
      <c r="K75" s="203">
        <f t="shared" si="8"/>
        <v>320283.15360000002</v>
      </c>
      <c r="L75" s="187">
        <f t="shared" si="9"/>
        <v>3</v>
      </c>
      <c r="M75" s="202">
        <f>IF($H75="USD",IF(OR($L75="",$L75="-"),"",VLOOKUP($G75,為替!$A:$AX,$L75,FALSE))+$K$3,IF(OR($L75="",$L75="-"),"",VLOOKUP($G75,為替!$A:$AX,$L75,FALSE)))</f>
        <v>147.76</v>
      </c>
      <c r="N75" s="203">
        <f t="shared" si="10"/>
        <v>304246.70559999999</v>
      </c>
      <c r="O75" s="204">
        <f t="shared" si="6"/>
        <v>16036.448000000033</v>
      </c>
      <c r="P75" s="205">
        <f t="shared" si="11"/>
        <v>5.0069595667925355E-2</v>
      </c>
    </row>
    <row r="76" spans="1:16">
      <c r="A76" s="161" t="s">
        <v>572</v>
      </c>
      <c r="B76" s="161">
        <v>7383</v>
      </c>
      <c r="C76" s="198">
        <v>1127.32</v>
      </c>
      <c r="D76" s="199">
        <v>0</v>
      </c>
      <c r="E76" s="200" t="s">
        <v>166</v>
      </c>
      <c r="F76" s="198">
        <v>1194.4100000000001</v>
      </c>
      <c r="G76" s="160">
        <v>45877</v>
      </c>
      <c r="H76" s="201" t="s">
        <v>166</v>
      </c>
      <c r="I76" s="184">
        <f t="shared" si="7"/>
        <v>4</v>
      </c>
      <c r="J76" s="202">
        <f>IF($H76="USD",IF(OR($I76="",$I76="-"),"",VLOOKUP($G76,為替!$A:$AX,$I76,FALSE))+$J$3,IF(OR($I76="",$I76="-"),"",VLOOKUP($G76,為替!$A:$AX,$I76,FALSE)))</f>
        <v>146.76</v>
      </c>
      <c r="K76" s="203">
        <f t="shared" si="8"/>
        <v>175291.6116</v>
      </c>
      <c r="L76" s="187">
        <f t="shared" si="9"/>
        <v>3</v>
      </c>
      <c r="M76" s="202">
        <f>IF($H76="USD",IF(OR($L76="",$L76="-"),"",VLOOKUP($G76,為替!$A:$AX,$L76,FALSE))+$K$3,IF(OR($L76="",$L76="-"),"",VLOOKUP($G76,為替!$A:$AX,$L76,FALSE)))</f>
        <v>147.76</v>
      </c>
      <c r="N76" s="203">
        <f t="shared" si="10"/>
        <v>166572.80319999999</v>
      </c>
      <c r="O76" s="204">
        <f t="shared" si="6"/>
        <v>8718.808400000009</v>
      </c>
      <c r="P76" s="205">
        <f t="shared" si="11"/>
        <v>4.973887980387539E-2</v>
      </c>
    </row>
    <row r="77" spans="1:16">
      <c r="A77" s="161" t="s">
        <v>572</v>
      </c>
      <c r="B77" s="161">
        <v>7372</v>
      </c>
      <c r="C77" s="198">
        <v>555.24</v>
      </c>
      <c r="D77" s="199">
        <v>0</v>
      </c>
      <c r="E77" s="200" t="s">
        <v>166</v>
      </c>
      <c r="F77" s="198">
        <v>608.48</v>
      </c>
      <c r="G77" s="160">
        <v>45877</v>
      </c>
      <c r="H77" s="201" t="s">
        <v>166</v>
      </c>
      <c r="I77" s="184">
        <f t="shared" si="7"/>
        <v>4</v>
      </c>
      <c r="J77" s="202">
        <f>IF($H77="USD",IF(OR($I77="",$I77="-"),"",VLOOKUP($G77,為替!$A:$AX,$I77,FALSE))+$J$3,IF(OR($I77="",$I77="-"),"",VLOOKUP($G77,為替!$A:$AX,$I77,FALSE)))</f>
        <v>146.76</v>
      </c>
      <c r="K77" s="203">
        <f t="shared" si="8"/>
        <v>89300.524799999999</v>
      </c>
      <c r="L77" s="187">
        <f t="shared" si="9"/>
        <v>3</v>
      </c>
      <c r="M77" s="202">
        <f>IF($H77="USD",IF(OR($L77="",$L77="-"),"",VLOOKUP($G77,為替!$A:$AX,$L77,FALSE))+$K$3,IF(OR($L77="",$L77="-"),"",VLOOKUP($G77,為替!$A:$AX,$L77,FALSE)))</f>
        <v>147.76</v>
      </c>
      <c r="N77" s="203">
        <f t="shared" si="10"/>
        <v>82042.262399999992</v>
      </c>
      <c r="O77" s="204">
        <f t="shared" si="6"/>
        <v>7258.2624000000069</v>
      </c>
      <c r="P77" s="205">
        <f t="shared" si="11"/>
        <v>8.1279056492174248E-2</v>
      </c>
    </row>
    <row r="78" spans="1:16">
      <c r="A78" s="161" t="s">
        <v>572</v>
      </c>
      <c r="B78" s="161">
        <v>7375</v>
      </c>
      <c r="C78" s="198">
        <v>360.61</v>
      </c>
      <c r="D78" s="199">
        <v>0</v>
      </c>
      <c r="E78" s="200" t="s">
        <v>166</v>
      </c>
      <c r="F78" s="198">
        <v>394.96</v>
      </c>
      <c r="G78" s="160">
        <v>45883</v>
      </c>
      <c r="H78" s="201" t="s">
        <v>166</v>
      </c>
      <c r="I78" s="184">
        <f t="shared" si="7"/>
        <v>4</v>
      </c>
      <c r="J78" s="202">
        <f>IF($H78="USD",IF(OR($I78="",$I78="-"),"",VLOOKUP($G78,為替!$A:$AX,$I78,FALSE))+$J$3,IF(OR($I78="",$I78="-"),"",VLOOKUP($G78,為替!$A:$AX,$I78,FALSE)))</f>
        <v>146.19</v>
      </c>
      <c r="K78" s="203">
        <f t="shared" si="8"/>
        <v>57739.202399999995</v>
      </c>
      <c r="L78" s="187">
        <f t="shared" si="9"/>
        <v>3</v>
      </c>
      <c r="M78" s="202">
        <f>IF($H78="USD",IF(OR($L78="",$L78="-"),"",VLOOKUP($G78,為替!$A:$AX,$L78,FALSE))+$K$3,IF(OR($L78="",$L78="-"),"",VLOOKUP($G78,為替!$A:$AX,$L78,FALSE)))</f>
        <v>147.19</v>
      </c>
      <c r="N78" s="203">
        <f t="shared" si="10"/>
        <v>53078.185900000004</v>
      </c>
      <c r="O78" s="204">
        <f t="shared" si="6"/>
        <v>4661.0164999999906</v>
      </c>
      <c r="P78" s="205">
        <f t="shared" si="11"/>
        <v>8.0725335755590405E-2</v>
      </c>
    </row>
    <row r="79" spans="1:16">
      <c r="A79" s="161" t="s">
        <v>572</v>
      </c>
      <c r="B79" s="161">
        <v>7379</v>
      </c>
      <c r="C79" s="198">
        <v>345.35</v>
      </c>
      <c r="D79" s="199">
        <v>0</v>
      </c>
      <c r="E79" s="200" t="s">
        <v>166</v>
      </c>
      <c r="F79" s="198">
        <v>365.9</v>
      </c>
      <c r="G79" s="160">
        <v>45888</v>
      </c>
      <c r="H79" s="201" t="s">
        <v>166</v>
      </c>
      <c r="I79" s="184">
        <f t="shared" si="7"/>
        <v>4</v>
      </c>
      <c r="J79" s="202">
        <f>IF($H79="USD",IF(OR($I79="",$I79="-"),"",VLOOKUP($G79,為替!$A:$AX,$I79,FALSE))+$J$3,IF(OR($I79="",$I79="-"),"",VLOOKUP($G79,為替!$A:$AX,$I79,FALSE)))</f>
        <v>147.4</v>
      </c>
      <c r="K79" s="203">
        <f t="shared" si="8"/>
        <v>53933.659999999996</v>
      </c>
      <c r="L79" s="187">
        <f t="shared" si="9"/>
        <v>3</v>
      </c>
      <c r="M79" s="202">
        <f>IF($H79="USD",IF(OR($L79="",$L79="-"),"",VLOOKUP($G79,為替!$A:$AX,$L79,FALSE))+$K$3,IF(OR($L79="",$L79="-"),"",VLOOKUP($G79,為替!$A:$AX,$L79,FALSE)))</f>
        <v>148.4</v>
      </c>
      <c r="N79" s="203">
        <f t="shared" si="10"/>
        <v>51249.94</v>
      </c>
      <c r="O79" s="204">
        <f t="shared" si="6"/>
        <v>2683.7199999999939</v>
      </c>
      <c r="P79" s="205">
        <f t="shared" si="11"/>
        <v>4.9759649168997507E-2</v>
      </c>
    </row>
    <row r="80" spans="1:16">
      <c r="A80" s="161" t="s">
        <v>574</v>
      </c>
      <c r="B80" s="161">
        <v>7395</v>
      </c>
      <c r="C80" s="198">
        <v>2727.36</v>
      </c>
      <c r="D80" s="199">
        <v>168.86</v>
      </c>
      <c r="E80" s="200" t="s">
        <v>166</v>
      </c>
      <c r="F80" s="198">
        <v>3247.16</v>
      </c>
      <c r="G80" s="160">
        <v>45891</v>
      </c>
      <c r="H80" s="201" t="s">
        <v>166</v>
      </c>
      <c r="I80" s="184">
        <f t="shared" si="7"/>
        <v>4</v>
      </c>
      <c r="J80" s="202">
        <f>IF($H80="USD",IF(OR($I80="",$I80="-"),"",VLOOKUP($G80,為替!$A:$AX,$I80,FALSE))+$J$3,IF(OR($I80="",$I80="-"),"",VLOOKUP($G80,為替!$A:$AX,$I80,FALSE)))</f>
        <v>148.03</v>
      </c>
      <c r="K80" s="203">
        <f t="shared" si="8"/>
        <v>480677.09479999996</v>
      </c>
      <c r="L80" s="187">
        <f t="shared" si="9"/>
        <v>3</v>
      </c>
      <c r="M80" s="202">
        <f>IF($H80="USD",IF(OR($L80="",$L80="-"),"",VLOOKUP($G80,為替!$A:$AX,$L80,FALSE))+$K$3,IF(OR($L80="",$L80="-"),"",VLOOKUP($G80,為替!$A:$AX,$L80,FALSE)))</f>
        <v>149.03</v>
      </c>
      <c r="N80" s="203">
        <f t="shared" si="10"/>
        <v>431623.66660000006</v>
      </c>
      <c r="O80" s="204">
        <f t="shared" si="6"/>
        <v>49053.428199999908</v>
      </c>
      <c r="P80" s="205">
        <f t="shared" si="11"/>
        <v>0.10205068793721084</v>
      </c>
    </row>
    <row r="81" spans="1:16">
      <c r="A81" s="161" t="s">
        <v>574</v>
      </c>
      <c r="B81" s="161">
        <v>7396</v>
      </c>
      <c r="C81" s="198">
        <v>4663.68</v>
      </c>
      <c r="D81" s="199">
        <v>288.7</v>
      </c>
      <c r="E81" s="200" t="s">
        <v>166</v>
      </c>
      <c r="F81" s="198">
        <v>5552</v>
      </c>
      <c r="G81" s="160">
        <v>45891</v>
      </c>
      <c r="H81" s="201" t="s">
        <v>166</v>
      </c>
      <c r="I81" s="184">
        <f t="shared" si="7"/>
        <v>4</v>
      </c>
      <c r="J81" s="202">
        <f>IF($H81="USD",IF(OR($I81="",$I81="-"),"",VLOOKUP($G81,為替!$A:$AX,$I81,FALSE))+$J$3,IF(OR($I81="",$I81="-"),"",VLOOKUP($G81,為替!$A:$AX,$I81,FALSE)))</f>
        <v>148.03</v>
      </c>
      <c r="K81" s="203">
        <f t="shared" si="8"/>
        <v>821862.56</v>
      </c>
      <c r="L81" s="187">
        <f t="shared" si="9"/>
        <v>3</v>
      </c>
      <c r="M81" s="202">
        <f>IF($H81="USD",IF(OR($L81="",$L81="-"),"",VLOOKUP($G81,為替!$A:$AX,$L81,FALSE))+$K$3,IF(OR($L81="",$L81="-"),"",VLOOKUP($G81,為替!$A:$AX,$L81,FALSE)))</f>
        <v>149.03</v>
      </c>
      <c r="N81" s="203">
        <f t="shared" si="10"/>
        <v>738053.19140000001</v>
      </c>
      <c r="O81" s="204">
        <f t="shared" si="6"/>
        <v>83809.368600000045</v>
      </c>
      <c r="P81" s="205">
        <f t="shared" si="11"/>
        <v>0.10197491974813896</v>
      </c>
    </row>
    <row r="82" spans="1:16">
      <c r="A82" s="161" t="s">
        <v>574</v>
      </c>
      <c r="B82" s="161">
        <v>7397</v>
      </c>
      <c r="C82" s="198">
        <v>2724.54</v>
      </c>
      <c r="D82" s="199">
        <v>168.65</v>
      </c>
      <c r="E82" s="200" t="s">
        <v>166</v>
      </c>
      <c r="F82" s="198">
        <v>3243.24</v>
      </c>
      <c r="G82" s="160">
        <v>45891</v>
      </c>
      <c r="H82" s="201" t="s">
        <v>166</v>
      </c>
      <c r="I82" s="184">
        <f t="shared" si="7"/>
        <v>4</v>
      </c>
      <c r="J82" s="202">
        <f>IF($H82="USD",IF(OR($I82="",$I82="-"),"",VLOOKUP($G82,為替!$A:$AX,$I82,FALSE))+$J$3,IF(OR($I82="",$I82="-"),"",VLOOKUP($G82,為替!$A:$AX,$I82,FALSE)))</f>
        <v>148.03</v>
      </c>
      <c r="K82" s="203">
        <f t="shared" si="8"/>
        <v>480096.81719999999</v>
      </c>
      <c r="L82" s="187">
        <f t="shared" si="9"/>
        <v>3</v>
      </c>
      <c r="M82" s="202">
        <f>IF($H82="USD",IF(OR($L82="",$L82="-"),"",VLOOKUP($G82,為替!$A:$AX,$L82,FALSE))+$K$3,IF(OR($L82="",$L82="-"),"",VLOOKUP($G82,為替!$A:$AX,$L82,FALSE)))</f>
        <v>149.03</v>
      </c>
      <c r="N82" s="203">
        <f t="shared" si="10"/>
        <v>431172.10570000001</v>
      </c>
      <c r="O82" s="204">
        <f t="shared" si="6"/>
        <v>48924.711499999976</v>
      </c>
      <c r="P82" s="205">
        <f t="shared" si="11"/>
        <v>0.1019059276113026</v>
      </c>
    </row>
    <row r="83" spans="1:16">
      <c r="A83" s="161" t="s">
        <v>230</v>
      </c>
      <c r="B83" s="161">
        <v>7355</v>
      </c>
      <c r="C83" s="198">
        <v>313612</v>
      </c>
      <c r="D83" s="199">
        <v>0</v>
      </c>
      <c r="E83" s="200" t="s">
        <v>167</v>
      </c>
      <c r="F83" s="198">
        <v>397240</v>
      </c>
      <c r="G83" s="160">
        <v>45874</v>
      </c>
      <c r="H83" s="201" t="s">
        <v>167</v>
      </c>
      <c r="I83" s="184" t="str">
        <f t="shared" si="7"/>
        <v/>
      </c>
      <c r="J83" s="202" t="str">
        <f>IF($H83="USD",IF(OR($I83="",$I83="-"),"",VLOOKUP($G83,為替!$A:$AX,$I83,FALSE))+$J$3,IF(OR($I83="",$I83="-"),"",VLOOKUP($G83,為替!$A:$AX,$I83,FALSE)))</f>
        <v/>
      </c>
      <c r="K83" s="203">
        <f t="shared" si="8"/>
        <v>397240</v>
      </c>
      <c r="L83" s="187" t="str">
        <f t="shared" si="9"/>
        <v/>
      </c>
      <c r="M83" s="202" t="str">
        <f>IF($H83="USD",IF(OR($L83="",$L83="-"),"",VLOOKUP($G83,為替!$A:$AX,$L83,FALSE))+$K$3,IF(OR($L83="",$L83="-"),"",VLOOKUP($G83,為替!$A:$AX,$L83,FALSE)))</f>
        <v/>
      </c>
      <c r="N83" s="203">
        <f t="shared" si="10"/>
        <v>313612</v>
      </c>
      <c r="O83" s="204">
        <f t="shared" si="6"/>
        <v>83628</v>
      </c>
      <c r="P83" s="205">
        <f t="shared" si="11"/>
        <v>0.21052260598127076</v>
      </c>
    </row>
    <row r="84" spans="1:16">
      <c r="A84" s="161" t="s">
        <v>230</v>
      </c>
      <c r="B84" s="161">
        <v>7376</v>
      </c>
      <c r="C84" s="198">
        <v>208306</v>
      </c>
      <c r="D84" s="199">
        <v>0</v>
      </c>
      <c r="E84" s="200" t="s">
        <v>167</v>
      </c>
      <c r="F84" s="198">
        <v>261950</v>
      </c>
      <c r="G84" s="160">
        <v>45888</v>
      </c>
      <c r="H84" s="201" t="s">
        <v>167</v>
      </c>
      <c r="I84" s="184" t="str">
        <f t="shared" si="7"/>
        <v/>
      </c>
      <c r="J84" s="202" t="str">
        <f>IF($H84="USD",IF(OR($I84="",$I84="-"),"",VLOOKUP($G84,為替!$A:$AX,$I84,FALSE))+$J$3,IF(OR($I84="",$I84="-"),"",VLOOKUP($G84,為替!$A:$AX,$I84,FALSE)))</f>
        <v/>
      </c>
      <c r="K84" s="203">
        <f t="shared" si="8"/>
        <v>261950</v>
      </c>
      <c r="L84" s="187" t="str">
        <f t="shared" si="9"/>
        <v/>
      </c>
      <c r="M84" s="202" t="str">
        <f>IF($H84="USD",IF(OR($L84="",$L84="-"),"",VLOOKUP($G84,為替!$A:$AX,$L84,FALSE))+$K$3,IF(OR($L84="",$L84="-"),"",VLOOKUP($G84,為替!$A:$AX,$L84,FALSE)))</f>
        <v/>
      </c>
      <c r="N84" s="203">
        <f t="shared" si="10"/>
        <v>208306</v>
      </c>
      <c r="O84" s="204">
        <f t="shared" si="6"/>
        <v>53644</v>
      </c>
      <c r="P84" s="205">
        <f t="shared" si="11"/>
        <v>0.20478717312464212</v>
      </c>
    </row>
    <row r="85" spans="1:16">
      <c r="A85" s="161" t="s">
        <v>230</v>
      </c>
      <c r="B85" s="161">
        <v>7413</v>
      </c>
      <c r="C85" s="198">
        <v>701054</v>
      </c>
      <c r="D85" s="199">
        <v>0</v>
      </c>
      <c r="E85" s="200" t="s">
        <v>167</v>
      </c>
      <c r="F85" s="198">
        <v>896530</v>
      </c>
      <c r="G85" s="160">
        <v>45898</v>
      </c>
      <c r="H85" s="201" t="s">
        <v>167</v>
      </c>
      <c r="I85" s="184" t="str">
        <f t="shared" si="7"/>
        <v/>
      </c>
      <c r="J85" s="202" t="str">
        <f>IF($H85="USD",IF(OR($I85="",$I85="-"),"",VLOOKUP($G85,為替!$A:$AX,$I85,FALSE))+$J$3,IF(OR($I85="",$I85="-"),"",VLOOKUP($G85,為替!$A:$AX,$I85,FALSE)))</f>
        <v/>
      </c>
      <c r="K85" s="203">
        <f t="shared" si="8"/>
        <v>896530</v>
      </c>
      <c r="L85" s="187" t="str">
        <f t="shared" si="9"/>
        <v/>
      </c>
      <c r="M85" s="202" t="str">
        <f>IF($H85="USD",IF(OR($L85="",$L85="-"),"",VLOOKUP($G85,為替!$A:$AX,$L85,FALSE))+$K$3,IF(OR($L85="",$L85="-"),"",VLOOKUP($G85,為替!$A:$AX,$L85,FALSE)))</f>
        <v/>
      </c>
      <c r="N85" s="203">
        <f t="shared" si="10"/>
        <v>701054</v>
      </c>
      <c r="O85" s="204">
        <f t="shared" si="6"/>
        <v>195476</v>
      </c>
      <c r="P85" s="205">
        <f t="shared" si="11"/>
        <v>0.21803620626192097</v>
      </c>
    </row>
    <row r="86" spans="1:16">
      <c r="A86" s="161" t="s">
        <v>572</v>
      </c>
      <c r="B86" s="161">
        <v>7359</v>
      </c>
      <c r="C86" s="198">
        <v>34.4</v>
      </c>
      <c r="D86" s="199">
        <v>0</v>
      </c>
      <c r="E86" s="200" t="s">
        <v>166</v>
      </c>
      <c r="F86" s="198">
        <v>37.700000000000003</v>
      </c>
      <c r="G86" s="160">
        <v>45870</v>
      </c>
      <c r="H86" s="201" t="s">
        <v>166</v>
      </c>
      <c r="I86" s="184">
        <f t="shared" si="7"/>
        <v>4</v>
      </c>
      <c r="J86" s="202">
        <f>IF($H86="USD",IF(OR($I86="",$I86="-"),"",VLOOKUP($G86,為替!$A:$AX,$I86,FALSE))+$J$3,IF(OR($I86="",$I86="-"),"",VLOOKUP($G86,為替!$A:$AX,$I86,FALSE)))</f>
        <v>150.29</v>
      </c>
      <c r="K86" s="203">
        <f t="shared" si="8"/>
        <v>5665.933</v>
      </c>
      <c r="L86" s="187">
        <f t="shared" si="9"/>
        <v>3</v>
      </c>
      <c r="M86" s="202">
        <f>IF($H86="USD",IF(OR($L86="",$L86="-"),"",VLOOKUP($G86,為替!$A:$AX,$L86,FALSE))+$K$3,IF(OR($L86="",$L86="-"),"",VLOOKUP($G86,為替!$A:$AX,$L86,FALSE)))</f>
        <v>151.29</v>
      </c>
      <c r="N86" s="203">
        <f t="shared" si="10"/>
        <v>5204.3759999999993</v>
      </c>
      <c r="O86" s="204">
        <f t="shared" si="6"/>
        <v>461.5570000000007</v>
      </c>
      <c r="P86" s="205">
        <f t="shared" si="11"/>
        <v>8.1461782198977761E-2</v>
      </c>
    </row>
    <row r="87" spans="1:16">
      <c r="A87" s="161" t="s">
        <v>572</v>
      </c>
      <c r="B87" s="161">
        <v>7374</v>
      </c>
      <c r="C87" s="198">
        <v>861.84</v>
      </c>
      <c r="D87" s="199">
        <v>0</v>
      </c>
      <c r="E87" s="200" t="s">
        <v>166</v>
      </c>
      <c r="F87" s="198">
        <v>913.72</v>
      </c>
      <c r="G87" s="160">
        <v>45891</v>
      </c>
      <c r="H87" s="201" t="s">
        <v>166</v>
      </c>
      <c r="I87" s="184">
        <f t="shared" si="7"/>
        <v>4</v>
      </c>
      <c r="J87" s="202">
        <f>IF($H87="USD",IF(OR($I87="",$I87="-"),"",VLOOKUP($G87,為替!$A:$AX,$I87,FALSE))+$J$3,IF(OR($I87="",$I87="-"),"",VLOOKUP($G87,為替!$A:$AX,$I87,FALSE)))</f>
        <v>148.03</v>
      </c>
      <c r="K87" s="203">
        <f t="shared" si="8"/>
        <v>135257.97160000002</v>
      </c>
      <c r="L87" s="187">
        <f t="shared" si="9"/>
        <v>3</v>
      </c>
      <c r="M87" s="202">
        <f>IF($H87="USD",IF(OR($L87="",$L87="-"),"",VLOOKUP($G87,為替!$A:$AX,$L87,FALSE))+$K$3,IF(OR($L87="",$L87="-"),"",VLOOKUP($G87,為替!$A:$AX,$L87,FALSE)))</f>
        <v>149.03</v>
      </c>
      <c r="N87" s="203">
        <f t="shared" si="10"/>
        <v>128440.01520000001</v>
      </c>
      <c r="O87" s="204">
        <f t="shared" si="6"/>
        <v>6817.95640000001</v>
      </c>
      <c r="P87" s="205">
        <f t="shared" si="11"/>
        <v>5.0407057856544174E-2</v>
      </c>
    </row>
    <row r="88" spans="1:16">
      <c r="A88" s="161" t="s">
        <v>572</v>
      </c>
      <c r="B88" s="161">
        <v>7398</v>
      </c>
      <c r="C88" s="198">
        <v>293.60000000000002</v>
      </c>
      <c r="D88" s="199">
        <v>0</v>
      </c>
      <c r="E88" s="200" t="s">
        <v>166</v>
      </c>
      <c r="F88" s="198">
        <v>310.89999999999998</v>
      </c>
      <c r="G88" s="160">
        <v>45891</v>
      </c>
      <c r="H88" s="201" t="s">
        <v>166</v>
      </c>
      <c r="I88" s="184">
        <f t="shared" si="7"/>
        <v>4</v>
      </c>
      <c r="J88" s="202">
        <f>IF($H88="USD",IF(OR($I88="",$I88="-"),"",VLOOKUP($G88,為替!$A:$AX,$I88,FALSE))+$J$3,IF(OR($I88="",$I88="-"),"",VLOOKUP($G88,為替!$A:$AX,$I88,FALSE)))</f>
        <v>148.03</v>
      </c>
      <c r="K88" s="203">
        <f t="shared" si="8"/>
        <v>46022.526999999995</v>
      </c>
      <c r="L88" s="187">
        <f t="shared" si="9"/>
        <v>3</v>
      </c>
      <c r="M88" s="202">
        <f>IF($H88="USD",IF(OR($L88="",$L88="-"),"",VLOOKUP($G88,為替!$A:$AX,$L88,FALSE))+$K$3,IF(OR($L88="",$L88="-"),"",VLOOKUP($G88,為替!$A:$AX,$L88,FALSE)))</f>
        <v>149.03</v>
      </c>
      <c r="N88" s="203">
        <f t="shared" si="10"/>
        <v>43755.208000000006</v>
      </c>
      <c r="O88" s="204">
        <f t="shared" si="6"/>
        <v>2267.3189999999886</v>
      </c>
      <c r="P88" s="205">
        <f t="shared" si="11"/>
        <v>4.9265417346596133E-2</v>
      </c>
    </row>
    <row r="89" spans="1:16">
      <c r="A89" s="161" t="s">
        <v>572</v>
      </c>
      <c r="B89" s="161">
        <v>7414</v>
      </c>
      <c r="C89" s="198">
        <v>181.19</v>
      </c>
      <c r="D89" s="199">
        <v>0</v>
      </c>
      <c r="E89" s="200" t="s">
        <v>166</v>
      </c>
      <c r="F89" s="198">
        <v>192.77</v>
      </c>
      <c r="G89" s="160">
        <v>45896</v>
      </c>
      <c r="H89" s="201" t="s">
        <v>166</v>
      </c>
      <c r="I89" s="184">
        <f t="shared" si="7"/>
        <v>4</v>
      </c>
      <c r="J89" s="202">
        <f>IF($H89="USD",IF(OR($I89="",$I89="-"),"",VLOOKUP($G89,為替!$A:$AX,$I89,FALSE))+$J$3,IF(OR($I89="",$I89="-"),"",VLOOKUP($G89,為替!$A:$AX,$I89,FALSE)))</f>
        <v>147.05000000000001</v>
      </c>
      <c r="K89" s="203">
        <f t="shared" si="8"/>
        <v>28346.828500000003</v>
      </c>
      <c r="L89" s="187">
        <f t="shared" si="9"/>
        <v>3</v>
      </c>
      <c r="M89" s="202">
        <f>IF($H89="USD",IF(OR($L89="",$L89="-"),"",VLOOKUP($G89,為替!$A:$AX,$L89,FALSE))+$K$3,IF(OR($L89="",$L89="-"),"",VLOOKUP($G89,為替!$A:$AX,$L89,FALSE)))</f>
        <v>148.05000000000001</v>
      </c>
      <c r="N89" s="203">
        <f t="shared" si="10"/>
        <v>26825.179500000002</v>
      </c>
      <c r="O89" s="204">
        <f t="shared" si="6"/>
        <v>1521.6490000000013</v>
      </c>
      <c r="P89" s="205">
        <f t="shared" si="11"/>
        <v>5.3679691186617265E-2</v>
      </c>
    </row>
    <row r="90" spans="1:16">
      <c r="A90" s="161" t="s">
        <v>572</v>
      </c>
      <c r="B90" s="161">
        <v>7415</v>
      </c>
      <c r="C90" s="198">
        <v>683.57</v>
      </c>
      <c r="D90" s="199">
        <v>0</v>
      </c>
      <c r="E90" s="200" t="s">
        <v>166</v>
      </c>
      <c r="F90" s="198">
        <v>719.03</v>
      </c>
      <c r="G90" s="160">
        <v>45897</v>
      </c>
      <c r="H90" s="201" t="s">
        <v>166</v>
      </c>
      <c r="I90" s="184">
        <f t="shared" si="7"/>
        <v>4</v>
      </c>
      <c r="J90" s="202">
        <f>IF($H90="USD",IF(OR($I90="",$I90="-"),"",VLOOKUP($G90,為替!$A:$AX,$I90,FALSE))+$J$3,IF(OR($I90="",$I90="-"),"",VLOOKUP($G90,為替!$A:$AX,$I90,FALSE)))</f>
        <v>146.91999999999999</v>
      </c>
      <c r="K90" s="203">
        <f t="shared" si="8"/>
        <v>105639.88759999999</v>
      </c>
      <c r="L90" s="187">
        <f t="shared" si="9"/>
        <v>3</v>
      </c>
      <c r="M90" s="202">
        <f>IF($H90="USD",IF(OR($L90="",$L90="-"),"",VLOOKUP($G90,為替!$A:$AX,$L90,FALSE))+$K$3,IF(OR($L90="",$L90="-"),"",VLOOKUP($G90,為替!$A:$AX,$L90,FALSE)))</f>
        <v>147.91999999999999</v>
      </c>
      <c r="N90" s="203">
        <f t="shared" si="10"/>
        <v>101113.6744</v>
      </c>
      <c r="O90" s="204">
        <f t="shared" si="6"/>
        <v>4526.2131999999838</v>
      </c>
      <c r="P90" s="205">
        <f t="shared" si="11"/>
        <v>4.2845683603320917E-2</v>
      </c>
    </row>
    <row r="91" spans="1:16">
      <c r="A91" s="161" t="s">
        <v>574</v>
      </c>
      <c r="B91" s="161">
        <v>7433</v>
      </c>
      <c r="C91" s="198">
        <v>1089.46</v>
      </c>
      <c r="D91" s="199">
        <v>67.430000000000007</v>
      </c>
      <c r="E91" s="200" t="s">
        <v>166</v>
      </c>
      <c r="F91" s="198">
        <v>1296.8599999999999</v>
      </c>
      <c r="G91" s="160">
        <v>45898</v>
      </c>
      <c r="H91" s="201" t="s">
        <v>166</v>
      </c>
      <c r="I91" s="184">
        <f t="shared" si="7"/>
        <v>4</v>
      </c>
      <c r="J91" s="202">
        <f>IF($H91="USD",IF(OR($I91="",$I91="-"),"",VLOOKUP($G91,為替!$A:$AX,$I91,FALSE))+$J$3,IF(OR($I91="",$I91="-"),"",VLOOKUP($G91,為替!$A:$AX,$I91,FALSE)))</f>
        <v>146.41999999999999</v>
      </c>
      <c r="K91" s="203">
        <f t="shared" si="8"/>
        <v>189886.24119999996</v>
      </c>
      <c r="L91" s="187">
        <f t="shared" si="9"/>
        <v>3</v>
      </c>
      <c r="M91" s="202">
        <f>IF($H91="USD",IF(OR($L91="",$L91="-"),"",VLOOKUP($G91,為替!$A:$AX,$L91,FALSE))+$K$3,IF(OR($L91="",$L91="-"),"",VLOOKUP($G91,為替!$A:$AX,$L91,FALSE)))</f>
        <v>147.41999999999999</v>
      </c>
      <c r="N91" s="203">
        <f t="shared" si="10"/>
        <v>170548.72380000001</v>
      </c>
      <c r="O91" s="204">
        <f t="shared" si="6"/>
        <v>19337.517399999953</v>
      </c>
      <c r="P91" s="205">
        <f t="shared" si="11"/>
        <v>0.10183738051685631</v>
      </c>
    </row>
    <row r="92" spans="1:16">
      <c r="A92" s="161" t="s">
        <v>572</v>
      </c>
      <c r="B92" s="161">
        <v>7442</v>
      </c>
      <c r="C92" s="198">
        <v>2231.1</v>
      </c>
      <c r="D92" s="199">
        <v>0</v>
      </c>
      <c r="E92" s="200" t="s">
        <v>166</v>
      </c>
      <c r="F92" s="198">
        <v>2364</v>
      </c>
      <c r="G92" s="160">
        <v>45884</v>
      </c>
      <c r="H92" s="201" t="s">
        <v>166</v>
      </c>
      <c r="I92" s="184">
        <f t="shared" si="7"/>
        <v>4</v>
      </c>
      <c r="J92" s="202">
        <f>IF($H92="USD",IF(OR($I92="",$I92="-"),"",VLOOKUP($G92,為替!$A:$AX,$I92,FALSE))+$J$3,IF(OR($I92="",$I92="-"),"",VLOOKUP($G92,為替!$A:$AX,$I92,FALSE)))</f>
        <v>147.16</v>
      </c>
      <c r="K92" s="203">
        <f t="shared" si="8"/>
        <v>347886.24</v>
      </c>
      <c r="L92" s="187">
        <f t="shared" si="9"/>
        <v>3</v>
      </c>
      <c r="M92" s="202">
        <f>IF($H92="USD",IF(OR($L92="",$L92="-"),"",VLOOKUP($G92,為替!$A:$AX,$L92,FALSE))+$K$3,IF(OR($L92="",$L92="-"),"",VLOOKUP($G92,為替!$A:$AX,$L92,FALSE)))</f>
        <v>148.16</v>
      </c>
      <c r="N92" s="203">
        <f t="shared" si="10"/>
        <v>330559.77599999995</v>
      </c>
      <c r="O92" s="204">
        <f t="shared" si="6"/>
        <v>17326.464000000036</v>
      </c>
      <c r="P92" s="205">
        <f t="shared" si="11"/>
        <v>4.980497072836234E-2</v>
      </c>
    </row>
    <row r="93" spans="1:16">
      <c r="A93" s="161" t="s">
        <v>574</v>
      </c>
      <c r="B93" s="161">
        <v>7416</v>
      </c>
      <c r="C93" s="198">
        <v>5785.92</v>
      </c>
      <c r="D93" s="199">
        <v>358.18</v>
      </c>
      <c r="E93" s="200" t="s">
        <v>166</v>
      </c>
      <c r="F93" s="198">
        <v>6888</v>
      </c>
      <c r="G93" s="160">
        <v>45901</v>
      </c>
      <c r="H93" s="201" t="s">
        <v>166</v>
      </c>
      <c r="I93" s="184">
        <f t="shared" si="7"/>
        <v>4</v>
      </c>
      <c r="J93" s="202">
        <f>IF($H93="USD",IF(OR($I93="",$I93="-"),"",VLOOKUP($G93,為替!$A:$AX,$I93,FALSE))+$J$3,IF(OR($I93="",$I93="-"),"",VLOOKUP($G93,為替!$A:$AX,$I93,FALSE)))</f>
        <v>146.78</v>
      </c>
      <c r="K93" s="203">
        <f t="shared" si="8"/>
        <v>1011020.64</v>
      </c>
      <c r="L93" s="187">
        <f t="shared" si="9"/>
        <v>3</v>
      </c>
      <c r="M93" s="202">
        <f>IF($H93="USD",IF(OR($L93="",$L93="-"),"",VLOOKUP($G93,為替!$A:$AX,$L93,FALSE))+$K$3,IF(OR($L93="",$L93="-"),"",VLOOKUP($G93,為替!$A:$AX,$L93,FALSE)))</f>
        <v>147.78</v>
      </c>
      <c r="N93" s="203">
        <f t="shared" si="10"/>
        <v>907975.09800000011</v>
      </c>
      <c r="O93" s="204">
        <f t="shared" si="6"/>
        <v>103045.5419999999</v>
      </c>
      <c r="P93" s="205">
        <f t="shared" si="11"/>
        <v>0.10192229309977281</v>
      </c>
    </row>
    <row r="94" spans="1:16">
      <c r="A94" s="161" t="s">
        <v>574</v>
      </c>
      <c r="B94" s="161">
        <v>7417</v>
      </c>
      <c r="C94" s="198">
        <v>669.73</v>
      </c>
      <c r="D94" s="199">
        <v>41.46</v>
      </c>
      <c r="E94" s="200" t="s">
        <v>166</v>
      </c>
      <c r="F94" s="198">
        <v>797.3</v>
      </c>
      <c r="G94" s="160">
        <v>45901</v>
      </c>
      <c r="H94" s="201" t="s">
        <v>166</v>
      </c>
      <c r="I94" s="184">
        <f t="shared" si="7"/>
        <v>4</v>
      </c>
      <c r="J94" s="202">
        <f>IF($H94="USD",IF(OR($I94="",$I94="-"),"",VLOOKUP($G94,為替!$A:$AX,$I94,FALSE))+$J$3,IF(OR($I94="",$I94="-"),"",VLOOKUP($G94,為替!$A:$AX,$I94,FALSE)))</f>
        <v>146.78</v>
      </c>
      <c r="K94" s="203">
        <f t="shared" si="8"/>
        <v>117027.69399999999</v>
      </c>
      <c r="L94" s="187">
        <f t="shared" si="9"/>
        <v>3</v>
      </c>
      <c r="M94" s="202">
        <f>IF($H94="USD",IF(OR($L94="",$L94="-"),"",VLOOKUP($G94,為替!$A:$AX,$L94,FALSE))+$K$3,IF(OR($L94="",$L94="-"),"",VLOOKUP($G94,為替!$A:$AX,$L94,FALSE)))</f>
        <v>147.78</v>
      </c>
      <c r="N94" s="203">
        <f t="shared" si="10"/>
        <v>105099.65820000001</v>
      </c>
      <c r="O94" s="204">
        <f t="shared" si="6"/>
        <v>11928.035799999983</v>
      </c>
      <c r="P94" s="205">
        <f t="shared" si="11"/>
        <v>0.10192489822109957</v>
      </c>
    </row>
    <row r="95" spans="1:16">
      <c r="A95" s="161" t="s">
        <v>574</v>
      </c>
      <c r="B95" s="161">
        <v>7418</v>
      </c>
      <c r="C95" s="198">
        <v>2812.19</v>
      </c>
      <c r="D95" s="199">
        <v>174.08</v>
      </c>
      <c r="E95" s="200" t="s">
        <v>166</v>
      </c>
      <c r="F95" s="198">
        <v>3347.65</v>
      </c>
      <c r="G95" s="160">
        <v>45901</v>
      </c>
      <c r="H95" s="201" t="s">
        <v>166</v>
      </c>
      <c r="I95" s="184">
        <f t="shared" si="7"/>
        <v>4</v>
      </c>
      <c r="J95" s="202">
        <f>IF($H95="USD",IF(OR($I95="",$I95="-"),"",VLOOKUP($G95,為替!$A:$AX,$I95,FALSE))+$J$3,IF(OR($I95="",$I95="-"),"",VLOOKUP($G95,為替!$A:$AX,$I95,FALSE)))</f>
        <v>146.78</v>
      </c>
      <c r="K95" s="203">
        <f t="shared" si="8"/>
        <v>491368.06700000004</v>
      </c>
      <c r="L95" s="187">
        <f t="shared" si="9"/>
        <v>3</v>
      </c>
      <c r="M95" s="202">
        <f>IF($H95="USD",IF(OR($L95="",$L95="-"),"",VLOOKUP($G95,為替!$A:$AX,$L95,FALSE))+$K$3,IF(OR($L95="",$L95="-"),"",VLOOKUP($G95,為替!$A:$AX,$L95,FALSE)))</f>
        <v>147.78</v>
      </c>
      <c r="N95" s="203">
        <f t="shared" si="10"/>
        <v>441310.98060000001</v>
      </c>
      <c r="O95" s="204">
        <f t="shared" si="6"/>
        <v>50057.086400000029</v>
      </c>
      <c r="P95" s="205">
        <f t="shared" si="11"/>
        <v>0.10187289276981043</v>
      </c>
    </row>
    <row r="96" spans="1:16">
      <c r="A96" s="161" t="s">
        <v>574</v>
      </c>
      <c r="B96" s="161">
        <v>7419</v>
      </c>
      <c r="C96" s="198">
        <v>327.93</v>
      </c>
      <c r="D96" s="199">
        <v>20.3</v>
      </c>
      <c r="E96" s="200" t="s">
        <v>166</v>
      </c>
      <c r="F96" s="198">
        <v>390.4</v>
      </c>
      <c r="G96" s="160">
        <v>45901</v>
      </c>
      <c r="H96" s="201" t="s">
        <v>166</v>
      </c>
      <c r="I96" s="184">
        <f t="shared" si="7"/>
        <v>4</v>
      </c>
      <c r="J96" s="202">
        <f>IF($H96="USD",IF(OR($I96="",$I96="-"),"",VLOOKUP($G96,為替!$A:$AX,$I96,FALSE))+$J$3,IF(OR($I96="",$I96="-"),"",VLOOKUP($G96,為替!$A:$AX,$I96,FALSE)))</f>
        <v>146.78</v>
      </c>
      <c r="K96" s="203">
        <f t="shared" si="8"/>
        <v>57302.911999999997</v>
      </c>
      <c r="L96" s="187">
        <f t="shared" si="9"/>
        <v>3</v>
      </c>
      <c r="M96" s="202">
        <f>IF($H96="USD",IF(OR($L96="",$L96="-"),"",VLOOKUP($G96,為替!$A:$AX,$L96,FALSE))+$K$3,IF(OR($L96="",$L96="-"),"",VLOOKUP($G96,為替!$A:$AX,$L96,FALSE)))</f>
        <v>147.78</v>
      </c>
      <c r="N96" s="203">
        <f t="shared" si="10"/>
        <v>51461.429400000001</v>
      </c>
      <c r="O96" s="204">
        <f t="shared" si="6"/>
        <v>5841.4825999999957</v>
      </c>
      <c r="P96" s="205">
        <f t="shared" si="11"/>
        <v>0.10194041447666737</v>
      </c>
    </row>
    <row r="97" spans="1:16">
      <c r="A97" s="161" t="s">
        <v>574</v>
      </c>
      <c r="B97" s="161">
        <v>7420</v>
      </c>
      <c r="C97" s="198">
        <v>1108.8</v>
      </c>
      <c r="D97" s="199">
        <v>68.64</v>
      </c>
      <c r="E97" s="200" t="s">
        <v>166</v>
      </c>
      <c r="F97" s="198">
        <v>1320</v>
      </c>
      <c r="G97" s="160">
        <v>45901</v>
      </c>
      <c r="H97" s="201" t="s">
        <v>166</v>
      </c>
      <c r="I97" s="184">
        <f t="shared" si="7"/>
        <v>4</v>
      </c>
      <c r="J97" s="202">
        <f>IF($H97="USD",IF(OR($I97="",$I97="-"),"",VLOOKUP($G97,為替!$A:$AX,$I97,FALSE))+$J$3,IF(OR($I97="",$I97="-"),"",VLOOKUP($G97,為替!$A:$AX,$I97,FALSE)))</f>
        <v>146.78</v>
      </c>
      <c r="K97" s="203">
        <f t="shared" si="8"/>
        <v>193749.6</v>
      </c>
      <c r="L97" s="187">
        <f t="shared" si="9"/>
        <v>3</v>
      </c>
      <c r="M97" s="202">
        <f>IF($H97="USD",IF(OR($L97="",$L97="-"),"",VLOOKUP($G97,為替!$A:$AX,$L97,FALSE))+$K$3,IF(OR($L97="",$L97="-"),"",VLOOKUP($G97,為替!$A:$AX,$L97,FALSE)))</f>
        <v>147.78</v>
      </c>
      <c r="N97" s="203">
        <f t="shared" si="10"/>
        <v>174002.08320000002</v>
      </c>
      <c r="O97" s="204">
        <f t="shared" si="6"/>
        <v>19747.516799999983</v>
      </c>
      <c r="P97" s="205">
        <f t="shared" si="11"/>
        <v>0.1019228777762637</v>
      </c>
    </row>
    <row r="98" spans="1:16">
      <c r="A98" s="161" t="s">
        <v>574</v>
      </c>
      <c r="B98" s="161">
        <v>7421</v>
      </c>
      <c r="C98" s="198">
        <v>2131.08</v>
      </c>
      <c r="D98" s="199">
        <v>131.91999999999999</v>
      </c>
      <c r="E98" s="200" t="s">
        <v>166</v>
      </c>
      <c r="F98" s="198">
        <v>2537</v>
      </c>
      <c r="G98" s="160">
        <v>45901</v>
      </c>
      <c r="H98" s="201" t="s">
        <v>166</v>
      </c>
      <c r="I98" s="184">
        <f t="shared" si="7"/>
        <v>4</v>
      </c>
      <c r="J98" s="202">
        <f>IF($H98="USD",IF(OR($I98="",$I98="-"),"",VLOOKUP($G98,為替!$A:$AX,$I98,FALSE))+$J$3,IF(OR($I98="",$I98="-"),"",VLOOKUP($G98,為替!$A:$AX,$I98,FALSE)))</f>
        <v>146.78</v>
      </c>
      <c r="K98" s="203">
        <f t="shared" si="8"/>
        <v>372380.86</v>
      </c>
      <c r="L98" s="187">
        <f t="shared" si="9"/>
        <v>3</v>
      </c>
      <c r="M98" s="202">
        <f>IF($H98="USD",IF(OR($L98="",$L98="-"),"",VLOOKUP($G98,為替!$A:$AX,$L98,FALSE))+$K$3,IF(OR($L98="",$L98="-"),"",VLOOKUP($G98,為替!$A:$AX,$L98,FALSE)))</f>
        <v>147.78</v>
      </c>
      <c r="N98" s="203">
        <f t="shared" si="10"/>
        <v>334426.14</v>
      </c>
      <c r="O98" s="204">
        <f t="shared" si="6"/>
        <v>37954.719999999972</v>
      </c>
      <c r="P98" s="205">
        <f t="shared" si="11"/>
        <v>0.10192446518330715</v>
      </c>
    </row>
    <row r="99" spans="1:16">
      <c r="A99" s="161" t="s">
        <v>574</v>
      </c>
      <c r="B99" s="161">
        <v>7422</v>
      </c>
      <c r="C99" s="198">
        <v>1673.59</v>
      </c>
      <c r="D99" s="199">
        <v>103.6</v>
      </c>
      <c r="E99" s="200" t="s">
        <v>166</v>
      </c>
      <c r="F99" s="198">
        <v>1992.26</v>
      </c>
      <c r="G99" s="160">
        <v>45901</v>
      </c>
      <c r="H99" s="201" t="s">
        <v>166</v>
      </c>
      <c r="I99" s="184">
        <f t="shared" si="7"/>
        <v>4</v>
      </c>
      <c r="J99" s="202">
        <f>IF($H99="USD",IF(OR($I99="",$I99="-"),"",VLOOKUP($G99,為替!$A:$AX,$I99,FALSE))+$J$3,IF(OR($I99="",$I99="-"),"",VLOOKUP($G99,為替!$A:$AX,$I99,FALSE)))</f>
        <v>146.78</v>
      </c>
      <c r="K99" s="203">
        <f t="shared" si="8"/>
        <v>292423.9228</v>
      </c>
      <c r="L99" s="187">
        <f t="shared" si="9"/>
        <v>3</v>
      </c>
      <c r="M99" s="202">
        <f>IF($H99="USD",IF(OR($L99="",$L99="-"),"",VLOOKUP($G99,為替!$A:$AX,$L99,FALSE))+$K$3,IF(OR($L99="",$L99="-"),"",VLOOKUP($G99,為替!$A:$AX,$L99,FALSE)))</f>
        <v>147.78</v>
      </c>
      <c r="N99" s="203">
        <f t="shared" si="10"/>
        <v>262633.13819999999</v>
      </c>
      <c r="O99" s="204">
        <f t="shared" si="6"/>
        <v>29790.784600000014</v>
      </c>
      <c r="P99" s="205">
        <f t="shared" si="11"/>
        <v>0.10187533329950943</v>
      </c>
    </row>
    <row r="100" spans="1:16">
      <c r="A100" s="161" t="s">
        <v>574</v>
      </c>
      <c r="B100" s="161">
        <v>7436</v>
      </c>
      <c r="C100" s="198">
        <v>361.2</v>
      </c>
      <c r="D100" s="199">
        <v>22.36</v>
      </c>
      <c r="E100" s="200" t="s">
        <v>166</v>
      </c>
      <c r="F100" s="198">
        <v>430</v>
      </c>
      <c r="G100" s="160">
        <v>45905</v>
      </c>
      <c r="H100" s="201" t="s">
        <v>166</v>
      </c>
      <c r="I100" s="184">
        <f t="shared" si="7"/>
        <v>4</v>
      </c>
      <c r="J100" s="202">
        <f>IF($H100="USD",IF(OR($I100="",$I100="-"),"",VLOOKUP($G100,為替!$A:$AX,$I100,FALSE))+$J$3,IF(OR($I100="",$I100="-"),"",VLOOKUP($G100,為替!$A:$AX,$I100,FALSE)))</f>
        <v>147.75</v>
      </c>
      <c r="K100" s="203">
        <f t="shared" si="8"/>
        <v>63532.5</v>
      </c>
      <c r="L100" s="187">
        <f t="shared" si="9"/>
        <v>3</v>
      </c>
      <c r="M100" s="202">
        <f>IF($H100="USD",IF(OR($L100="",$L100="-"),"",VLOOKUP($G100,為替!$A:$AX,$L100,FALSE))+$K$3,IF(OR($L100="",$L100="-"),"",VLOOKUP($G100,為替!$A:$AX,$L100,FALSE)))</f>
        <v>148.75</v>
      </c>
      <c r="N100" s="203">
        <f t="shared" si="10"/>
        <v>57054.55</v>
      </c>
      <c r="O100" s="204">
        <f t="shared" si="6"/>
        <v>6477.9499999999971</v>
      </c>
      <c r="P100" s="205">
        <f t="shared" si="11"/>
        <v>0.10196277495769877</v>
      </c>
    </row>
    <row r="101" spans="1:16">
      <c r="A101" s="161" t="s">
        <v>574</v>
      </c>
      <c r="B101" s="161">
        <v>7437</v>
      </c>
      <c r="C101" s="198">
        <v>2167.1999999999998</v>
      </c>
      <c r="D101" s="199">
        <v>134.16</v>
      </c>
      <c r="E101" s="200" t="s">
        <v>166</v>
      </c>
      <c r="F101" s="198">
        <v>2580</v>
      </c>
      <c r="G101" s="160">
        <v>45905</v>
      </c>
      <c r="H101" s="201" t="s">
        <v>166</v>
      </c>
      <c r="I101" s="184">
        <f t="shared" si="7"/>
        <v>4</v>
      </c>
      <c r="J101" s="202">
        <f>IF($H101="USD",IF(OR($I101="",$I101="-"),"",VLOOKUP($G101,為替!$A:$AX,$I101,FALSE))+$J$3,IF(OR($I101="",$I101="-"),"",VLOOKUP($G101,為替!$A:$AX,$I101,FALSE)))</f>
        <v>147.75</v>
      </c>
      <c r="K101" s="203">
        <f t="shared" si="8"/>
        <v>381195</v>
      </c>
      <c r="L101" s="187">
        <f t="shared" si="9"/>
        <v>3</v>
      </c>
      <c r="M101" s="202">
        <f>IF($H101="USD",IF(OR($L101="",$L101="-"),"",VLOOKUP($G101,為替!$A:$AX,$L101,FALSE))+$K$3,IF(OR($L101="",$L101="-"),"",VLOOKUP($G101,為替!$A:$AX,$L101,FALSE)))</f>
        <v>148.75</v>
      </c>
      <c r="N101" s="203">
        <f t="shared" si="10"/>
        <v>342327.29999999993</v>
      </c>
      <c r="O101" s="204">
        <f t="shared" si="6"/>
        <v>38867.70000000007</v>
      </c>
      <c r="P101" s="205">
        <f t="shared" si="11"/>
        <v>0.101962774957699</v>
      </c>
    </row>
    <row r="102" spans="1:16">
      <c r="A102" s="161" t="s">
        <v>574</v>
      </c>
      <c r="B102" s="161">
        <v>7438</v>
      </c>
      <c r="C102" s="198">
        <v>4540.6499999999996</v>
      </c>
      <c r="D102" s="199">
        <v>281.07</v>
      </c>
      <c r="E102" s="200" t="s">
        <v>166</v>
      </c>
      <c r="F102" s="198">
        <v>5405.23</v>
      </c>
      <c r="G102" s="160">
        <v>45905</v>
      </c>
      <c r="H102" s="201" t="s">
        <v>166</v>
      </c>
      <c r="I102" s="184">
        <f t="shared" si="7"/>
        <v>4</v>
      </c>
      <c r="J102" s="202">
        <f>IF($H102="USD",IF(OR($I102="",$I102="-"),"",VLOOKUP($G102,為替!$A:$AX,$I102,FALSE))+$J$3,IF(OR($I102="",$I102="-"),"",VLOOKUP($G102,為替!$A:$AX,$I102,FALSE)))</f>
        <v>147.75</v>
      </c>
      <c r="K102" s="203">
        <f t="shared" si="8"/>
        <v>798622.73249999993</v>
      </c>
      <c r="L102" s="187">
        <f t="shared" si="9"/>
        <v>3</v>
      </c>
      <c r="M102" s="202">
        <f>IF($H102="USD",IF(OR($L102="",$L102="-"),"",VLOOKUP($G102,為替!$A:$AX,$L102,FALSE))+$K$3,IF(OR($L102="",$L102="-"),"",VLOOKUP($G102,為替!$A:$AX,$L102,FALSE)))</f>
        <v>148.75</v>
      </c>
      <c r="N102" s="203">
        <f t="shared" si="10"/>
        <v>717230.84999999986</v>
      </c>
      <c r="O102" s="204">
        <f t="shared" si="6"/>
        <v>81391.882500000065</v>
      </c>
      <c r="P102" s="205">
        <f t="shared" si="11"/>
        <v>0.10191530892842457</v>
      </c>
    </row>
    <row r="103" spans="1:16">
      <c r="A103" s="161" t="s">
        <v>572</v>
      </c>
      <c r="B103" s="161">
        <v>7429</v>
      </c>
      <c r="C103" s="198">
        <v>98.93</v>
      </c>
      <c r="D103" s="199">
        <v>0</v>
      </c>
      <c r="E103" s="200" t="s">
        <v>166</v>
      </c>
      <c r="F103" s="198">
        <v>103.49</v>
      </c>
      <c r="G103" s="160">
        <v>45902</v>
      </c>
      <c r="H103" s="201" t="s">
        <v>166</v>
      </c>
      <c r="I103" s="184">
        <f t="shared" si="7"/>
        <v>4</v>
      </c>
      <c r="J103" s="202">
        <f>IF($H103="USD",IF(OR($I103="",$I103="-"),"",VLOOKUP($G103,為替!$A:$AX,$I103,FALSE))+$J$3,IF(OR($I103="",$I103="-"),"",VLOOKUP($G103,為替!$A:$AX,$I103,FALSE)))</f>
        <v>146.84</v>
      </c>
      <c r="K103" s="203">
        <f t="shared" si="8"/>
        <v>15196.471599999999</v>
      </c>
      <c r="L103" s="187">
        <f t="shared" si="9"/>
        <v>3</v>
      </c>
      <c r="M103" s="202">
        <f>IF($H103="USD",IF(OR($L103="",$L103="-"),"",VLOOKUP($G103,為替!$A:$AX,$L103,FALSE))+$K$3,IF(OR($L103="",$L103="-"),"",VLOOKUP($G103,為替!$A:$AX,$L103,FALSE)))</f>
        <v>147.84</v>
      </c>
      <c r="N103" s="203">
        <f t="shared" si="10"/>
        <v>14625.811200000002</v>
      </c>
      <c r="O103" s="204">
        <f t="shared" si="6"/>
        <v>570.66039999999703</v>
      </c>
      <c r="P103" s="205">
        <f t="shared" si="11"/>
        <v>3.7552164411638625E-2</v>
      </c>
    </row>
    <row r="104" spans="1:16">
      <c r="A104" s="161" t="s">
        <v>572</v>
      </c>
      <c r="B104" s="161">
        <v>7430</v>
      </c>
      <c r="C104" s="198">
        <v>2528.4</v>
      </c>
      <c r="D104" s="199">
        <v>0</v>
      </c>
      <c r="E104" s="200" t="s">
        <v>166</v>
      </c>
      <c r="F104" s="198">
        <v>2775.36</v>
      </c>
      <c r="G104" s="160">
        <v>45903</v>
      </c>
      <c r="H104" s="201" t="s">
        <v>166</v>
      </c>
      <c r="I104" s="184">
        <f t="shared" si="7"/>
        <v>4</v>
      </c>
      <c r="J104" s="202">
        <f>IF($H104="USD",IF(OR($I104="",$I104="-"),"",VLOOKUP($G104,為替!$A:$AX,$I104,FALSE))+$J$3,IF(OR($I104="",$I104="-"),"",VLOOKUP($G104,為替!$A:$AX,$I104,FALSE)))</f>
        <v>148.29</v>
      </c>
      <c r="K104" s="203">
        <f t="shared" si="8"/>
        <v>411558.13439999998</v>
      </c>
      <c r="L104" s="187">
        <f t="shared" si="9"/>
        <v>3</v>
      </c>
      <c r="M104" s="202">
        <f>IF($H104="USD",IF(OR($L104="",$L104="-"),"",VLOOKUP($G104,為替!$A:$AX,$L104,FALSE))+$K$3,IF(OR($L104="",$L104="-"),"",VLOOKUP($G104,為替!$A:$AX,$L104,FALSE)))</f>
        <v>149.29</v>
      </c>
      <c r="N104" s="203">
        <f t="shared" si="10"/>
        <v>377464.83600000001</v>
      </c>
      <c r="O104" s="204">
        <f t="shared" si="6"/>
        <v>34093.298399999971</v>
      </c>
      <c r="P104" s="205">
        <f t="shared" si="11"/>
        <v>8.2839568824714674E-2</v>
      </c>
    </row>
    <row r="105" spans="1:16">
      <c r="A105" s="161" t="s">
        <v>572</v>
      </c>
      <c r="B105" s="161">
        <v>7431</v>
      </c>
      <c r="C105" s="198">
        <v>626.32000000000005</v>
      </c>
      <c r="D105" s="199">
        <v>0</v>
      </c>
      <c r="E105" s="200" t="s">
        <v>166</v>
      </c>
      <c r="F105" s="198">
        <v>660.44</v>
      </c>
      <c r="G105" s="160">
        <v>45904</v>
      </c>
      <c r="H105" s="201" t="s">
        <v>166</v>
      </c>
      <c r="I105" s="184">
        <f t="shared" si="7"/>
        <v>4</v>
      </c>
      <c r="J105" s="202">
        <f>IF($H105="USD",IF(OR($I105="",$I105="-"),"",VLOOKUP($G105,為替!$A:$AX,$I105,FALSE))+$J$3,IF(OR($I105="",$I105="-"),"",VLOOKUP($G105,為替!$A:$AX,$I105,FALSE)))</f>
        <v>147.52000000000001</v>
      </c>
      <c r="K105" s="203">
        <f t="shared" si="8"/>
        <v>97428.108800000016</v>
      </c>
      <c r="L105" s="187">
        <f t="shared" si="9"/>
        <v>3</v>
      </c>
      <c r="M105" s="202">
        <f>IF($H105="USD",IF(OR($L105="",$L105="-"),"",VLOOKUP($G105,為替!$A:$AX,$L105,FALSE))+$K$3,IF(OR($L105="",$L105="-"),"",VLOOKUP($G105,為替!$A:$AX,$L105,FALSE)))</f>
        <v>148.52000000000001</v>
      </c>
      <c r="N105" s="203">
        <f t="shared" si="10"/>
        <v>93021.046400000021</v>
      </c>
      <c r="O105" s="204">
        <f t="shared" si="6"/>
        <v>4407.0623999999953</v>
      </c>
      <c r="P105" s="205">
        <f t="shared" si="11"/>
        <v>4.5233993087629293E-2</v>
      </c>
    </row>
    <row r="106" spans="1:16">
      <c r="A106" s="161" t="s">
        <v>572</v>
      </c>
      <c r="B106" s="161">
        <v>7432</v>
      </c>
      <c r="C106" s="198">
        <v>23.5</v>
      </c>
      <c r="D106" s="199">
        <v>0</v>
      </c>
      <c r="E106" s="200" t="s">
        <v>166</v>
      </c>
      <c r="F106" s="198">
        <v>24.9</v>
      </c>
      <c r="G106" s="160">
        <v>45904</v>
      </c>
      <c r="H106" s="201" t="s">
        <v>166</v>
      </c>
      <c r="I106" s="184">
        <f t="shared" si="7"/>
        <v>4</v>
      </c>
      <c r="J106" s="202">
        <f>IF($H106="USD",IF(OR($I106="",$I106="-"),"",VLOOKUP($G106,為替!$A:$AX,$I106,FALSE))+$J$3,IF(OR($I106="",$I106="-"),"",VLOOKUP($G106,為替!$A:$AX,$I106,FALSE)))</f>
        <v>147.52000000000001</v>
      </c>
      <c r="K106" s="203">
        <f t="shared" si="8"/>
        <v>3673.248</v>
      </c>
      <c r="L106" s="187">
        <f t="shared" si="9"/>
        <v>3</v>
      </c>
      <c r="M106" s="202">
        <f>IF($H106="USD",IF(OR($L106="",$L106="-"),"",VLOOKUP($G106,為替!$A:$AX,$L106,FALSE))+$K$3,IF(OR($L106="",$L106="-"),"",VLOOKUP($G106,為替!$A:$AX,$L106,FALSE)))</f>
        <v>148.52000000000001</v>
      </c>
      <c r="N106" s="203">
        <f t="shared" si="10"/>
        <v>3490.2200000000003</v>
      </c>
      <c r="O106" s="204">
        <f t="shared" si="6"/>
        <v>183.02799999999979</v>
      </c>
      <c r="P106" s="205">
        <f t="shared" si="11"/>
        <v>4.982729181367547E-2</v>
      </c>
    </row>
    <row r="107" spans="1:16">
      <c r="A107" s="161" t="s">
        <v>572</v>
      </c>
      <c r="B107" s="161">
        <v>7402</v>
      </c>
      <c r="C107" s="198">
        <v>3873.45</v>
      </c>
      <c r="D107" s="199">
        <v>0</v>
      </c>
      <c r="E107" s="200" t="s">
        <v>166</v>
      </c>
      <c r="F107" s="198">
        <v>4104.3100000000004</v>
      </c>
      <c r="G107" s="160">
        <v>45904</v>
      </c>
      <c r="H107" s="201" t="s">
        <v>166</v>
      </c>
      <c r="I107" s="184">
        <f t="shared" si="7"/>
        <v>4</v>
      </c>
      <c r="J107" s="202">
        <f>IF($H107="USD",IF(OR($I107="",$I107="-"),"",VLOOKUP($G107,為替!$A:$AX,$I107,FALSE))+$J$3,IF(OR($I107="",$I107="-"),"",VLOOKUP($G107,為替!$A:$AX,$I107,FALSE)))</f>
        <v>147.52000000000001</v>
      </c>
      <c r="K107" s="203">
        <f t="shared" si="8"/>
        <v>605467.81120000011</v>
      </c>
      <c r="L107" s="187">
        <f t="shared" si="9"/>
        <v>3</v>
      </c>
      <c r="M107" s="202">
        <f>IF($H107="USD",IF(OR($L107="",$L107="-"),"",VLOOKUP($G107,為替!$A:$AX,$L107,FALSE))+$K$3,IF(OR($L107="",$L107="-"),"",VLOOKUP($G107,為替!$A:$AX,$L107,FALSE)))</f>
        <v>148.52000000000001</v>
      </c>
      <c r="N107" s="203">
        <f t="shared" si="10"/>
        <v>575284.79399999999</v>
      </c>
      <c r="O107" s="204">
        <f t="shared" si="6"/>
        <v>30183.017200000118</v>
      </c>
      <c r="P107" s="205">
        <f t="shared" si="11"/>
        <v>4.9850737961080423E-2</v>
      </c>
    </row>
    <row r="108" spans="1:16">
      <c r="A108" s="161" t="s">
        <v>572</v>
      </c>
      <c r="B108" s="161">
        <v>7447</v>
      </c>
      <c r="C108" s="198">
        <v>511.5</v>
      </c>
      <c r="D108" s="199">
        <v>0</v>
      </c>
      <c r="E108" s="200" t="s">
        <v>166</v>
      </c>
      <c r="F108" s="198">
        <v>540.16999999999996</v>
      </c>
      <c r="G108" s="160">
        <v>45905</v>
      </c>
      <c r="H108" s="201" t="s">
        <v>166</v>
      </c>
      <c r="I108" s="184">
        <f t="shared" si="7"/>
        <v>4</v>
      </c>
      <c r="J108" s="202">
        <f>IF($H108="USD",IF(OR($I108="",$I108="-"),"",VLOOKUP($G108,為替!$A:$AX,$I108,FALSE))+$J$3,IF(OR($I108="",$I108="-"),"",VLOOKUP($G108,為替!$A:$AX,$I108,FALSE)))</f>
        <v>147.75</v>
      </c>
      <c r="K108" s="203">
        <f t="shared" si="8"/>
        <v>79810.117499999993</v>
      </c>
      <c r="L108" s="187">
        <f t="shared" si="9"/>
        <v>3</v>
      </c>
      <c r="M108" s="202">
        <f>IF($H108="USD",IF(OR($L108="",$L108="-"),"",VLOOKUP($G108,為替!$A:$AX,$L108,FALSE))+$K$3,IF(OR($L108="",$L108="-"),"",VLOOKUP($G108,為替!$A:$AX,$L108,FALSE)))</f>
        <v>148.75</v>
      </c>
      <c r="N108" s="203">
        <f t="shared" si="10"/>
        <v>76085.625</v>
      </c>
      <c r="O108" s="204">
        <f t="shared" si="6"/>
        <v>3724.492499999993</v>
      </c>
      <c r="P108" s="205">
        <f t="shared" si="11"/>
        <v>4.6666921646870065E-2</v>
      </c>
    </row>
    <row r="109" spans="1:16">
      <c r="A109" s="161" t="s">
        <v>574</v>
      </c>
      <c r="B109" s="161">
        <v>7452</v>
      </c>
      <c r="C109" s="198">
        <v>3675.84</v>
      </c>
      <c r="D109" s="199">
        <v>227.55</v>
      </c>
      <c r="E109" s="200" t="s">
        <v>166</v>
      </c>
      <c r="F109" s="198">
        <v>4376</v>
      </c>
      <c r="G109" s="160">
        <v>45912</v>
      </c>
      <c r="H109" s="201" t="s">
        <v>166</v>
      </c>
      <c r="I109" s="184">
        <f t="shared" si="7"/>
        <v>4</v>
      </c>
      <c r="J109" s="202">
        <f>IF($H109="USD",IF(OR($I109="",$I109="-"),"",VLOOKUP($G109,為替!$A:$AX,$I109,FALSE))+$J$3,IF(OR($I109="",$I109="-"),"",VLOOKUP($G109,為替!$A:$AX,$I109,FALSE)))</f>
        <v>146.80000000000001</v>
      </c>
      <c r="K109" s="203">
        <f t="shared" si="8"/>
        <v>642396.80000000005</v>
      </c>
      <c r="L109" s="187">
        <f t="shared" si="9"/>
        <v>3</v>
      </c>
      <c r="M109" s="202">
        <f>IF($H109="USD",IF(OR($L109="",$L109="-"),"",VLOOKUP($G109,為替!$A:$AX,$L109,FALSE))+$K$3,IF(OR($L109="",$L109="-"),"",VLOOKUP($G109,為替!$A:$AX,$L109,FALSE)))</f>
        <v>147.80000000000001</v>
      </c>
      <c r="N109" s="203">
        <f t="shared" si="10"/>
        <v>576921.04200000013</v>
      </c>
      <c r="O109" s="204">
        <f t="shared" si="6"/>
        <v>65475.757999999914</v>
      </c>
      <c r="P109" s="205">
        <f t="shared" si="11"/>
        <v>0.10192416587380247</v>
      </c>
    </row>
    <row r="110" spans="1:16">
      <c r="A110" s="161" t="s">
        <v>572</v>
      </c>
      <c r="B110" s="161">
        <v>7462</v>
      </c>
      <c r="C110" s="198">
        <v>124.3</v>
      </c>
      <c r="D110" s="199">
        <v>0</v>
      </c>
      <c r="E110" s="200" t="s">
        <v>166</v>
      </c>
      <c r="F110" s="198">
        <v>131.56</v>
      </c>
      <c r="G110" s="160">
        <v>45918</v>
      </c>
      <c r="H110" s="201" t="s">
        <v>166</v>
      </c>
      <c r="I110" s="184">
        <f t="shared" si="7"/>
        <v>4</v>
      </c>
      <c r="J110" s="202">
        <f>IF($H110="USD",IF(OR($I110="",$I110="-"),"",VLOOKUP($G110,為替!$A:$AX,$I110,FALSE))+$J$3,IF(OR($I110="",$I110="-"),"",VLOOKUP($G110,為替!$A:$AX,$I110,FALSE)))</f>
        <v>146.47999999999999</v>
      </c>
      <c r="K110" s="203">
        <f t="shared" si="8"/>
        <v>19270.908799999997</v>
      </c>
      <c r="L110" s="187">
        <f t="shared" si="9"/>
        <v>3</v>
      </c>
      <c r="M110" s="202">
        <f>IF($H110="USD",IF(OR($L110="",$L110="-"),"",VLOOKUP($G110,為替!$A:$AX,$L110,FALSE))+$K$3,IF(OR($L110="",$L110="-"),"",VLOOKUP($G110,為替!$A:$AX,$L110,FALSE)))</f>
        <v>147.47999999999999</v>
      </c>
      <c r="N110" s="203">
        <f t="shared" si="10"/>
        <v>18331.763999999999</v>
      </c>
      <c r="O110" s="204">
        <f t="shared" si="6"/>
        <v>939.14479999999821</v>
      </c>
      <c r="P110" s="205">
        <f t="shared" si="11"/>
        <v>4.8733809585565488E-2</v>
      </c>
    </row>
    <row r="111" spans="1:16">
      <c r="A111" s="161" t="s">
        <v>572</v>
      </c>
      <c r="B111" s="161">
        <v>7470</v>
      </c>
      <c r="C111" s="198">
        <v>1272.03</v>
      </c>
      <c r="D111" s="199">
        <v>0</v>
      </c>
      <c r="E111" s="200" t="s">
        <v>166</v>
      </c>
      <c r="F111" s="198">
        <v>1347.86</v>
      </c>
      <c r="G111" s="160">
        <v>45919</v>
      </c>
      <c r="H111" s="201" t="s">
        <v>166</v>
      </c>
      <c r="I111" s="184">
        <f t="shared" si="7"/>
        <v>4</v>
      </c>
      <c r="J111" s="202">
        <f>IF($H111="USD",IF(OR($I111="",$I111="-"),"",VLOOKUP($G111,為替!$A:$AX,$I111,FALSE))+$J$3,IF(OR($I111="",$I111="-"),"",VLOOKUP($G111,為替!$A:$AX,$I111,FALSE)))</f>
        <v>147.55000000000001</v>
      </c>
      <c r="K111" s="203">
        <f t="shared" si="8"/>
        <v>198876.74299999999</v>
      </c>
      <c r="L111" s="187">
        <f t="shared" si="9"/>
        <v>3</v>
      </c>
      <c r="M111" s="202">
        <f>IF($H111="USD",IF(OR($L111="",$L111="-"),"",VLOOKUP($G111,為替!$A:$AX,$L111,FALSE))+$K$3,IF(OR($L111="",$L111="-"),"",VLOOKUP($G111,為替!$A:$AX,$L111,FALSE)))</f>
        <v>148.55000000000001</v>
      </c>
      <c r="N111" s="203">
        <f t="shared" si="10"/>
        <v>188960.05650000001</v>
      </c>
      <c r="O111" s="204">
        <f t="shared" si="6"/>
        <v>9916.6864999999816</v>
      </c>
      <c r="P111" s="205">
        <f t="shared" si="11"/>
        <v>4.986348001485514E-2</v>
      </c>
    </row>
    <row r="112" spans="1:16">
      <c r="A112" s="161" t="s">
        <v>574</v>
      </c>
      <c r="B112" s="161">
        <v>7465</v>
      </c>
      <c r="C112" s="198">
        <v>6162.24</v>
      </c>
      <c r="D112" s="199">
        <v>381.47</v>
      </c>
      <c r="E112" s="200" t="s">
        <v>166</v>
      </c>
      <c r="F112" s="198">
        <v>7336</v>
      </c>
      <c r="G112" s="160">
        <v>45919</v>
      </c>
      <c r="H112" s="201" t="s">
        <v>166</v>
      </c>
      <c r="I112" s="184">
        <f t="shared" si="7"/>
        <v>4</v>
      </c>
      <c r="J112" s="202">
        <f>IF($H112="USD",IF(OR($I112="",$I112="-"),"",VLOOKUP($G112,為替!$A:$AX,$I112,FALSE))+$J$3,IF(OR($I112="",$I112="-"),"",VLOOKUP($G112,為替!$A:$AX,$I112,FALSE)))</f>
        <v>147.55000000000001</v>
      </c>
      <c r="K112" s="203">
        <f t="shared" si="8"/>
        <v>1082426.8</v>
      </c>
      <c r="L112" s="187">
        <f t="shared" si="9"/>
        <v>3</v>
      </c>
      <c r="M112" s="202">
        <f>IF($H112="USD",IF(OR($L112="",$L112="-"),"",VLOOKUP($G112,為替!$A:$AX,$L112,FALSE))+$K$3,IF(OR($L112="",$L112="-"),"",VLOOKUP($G112,為替!$A:$AX,$L112,FALSE)))</f>
        <v>148.55000000000001</v>
      </c>
      <c r="N112" s="203">
        <f t="shared" si="10"/>
        <v>972068.12050000008</v>
      </c>
      <c r="O112" s="204">
        <f t="shared" si="6"/>
        <v>110358.67949999997</v>
      </c>
      <c r="P112" s="205">
        <f t="shared" si="11"/>
        <v>0.10195486613967795</v>
      </c>
    </row>
    <row r="113" spans="1:16">
      <c r="A113" s="161" t="s">
        <v>574</v>
      </c>
      <c r="B113" s="161">
        <v>7466</v>
      </c>
      <c r="C113" s="198">
        <v>1924.6</v>
      </c>
      <c r="D113" s="199">
        <v>119.14</v>
      </c>
      <c r="E113" s="200" t="s">
        <v>166</v>
      </c>
      <c r="F113" s="198">
        <v>2291.1999999999998</v>
      </c>
      <c r="G113" s="160">
        <v>45919</v>
      </c>
      <c r="H113" s="201" t="s">
        <v>166</v>
      </c>
      <c r="I113" s="184">
        <f t="shared" si="7"/>
        <v>4</v>
      </c>
      <c r="J113" s="202">
        <f>IF($H113="USD",IF(OR($I113="",$I113="-"),"",VLOOKUP($G113,為替!$A:$AX,$I113,FALSE))+$J$3,IF(OR($I113="",$I113="-"),"",VLOOKUP($G113,為替!$A:$AX,$I113,FALSE)))</f>
        <v>147.55000000000001</v>
      </c>
      <c r="K113" s="203">
        <f t="shared" si="8"/>
        <v>338066.56</v>
      </c>
      <c r="L113" s="187">
        <f t="shared" si="9"/>
        <v>3</v>
      </c>
      <c r="M113" s="202">
        <f>IF($H113="USD",IF(OR($L113="",$L113="-"),"",VLOOKUP($G113,為替!$A:$AX,$L113,FALSE))+$K$3,IF(OR($L113="",$L113="-"),"",VLOOKUP($G113,為替!$A:$AX,$L113,FALSE)))</f>
        <v>148.55000000000001</v>
      </c>
      <c r="N113" s="203">
        <f t="shared" si="10"/>
        <v>303597.57700000005</v>
      </c>
      <c r="O113" s="204">
        <f t="shared" si="6"/>
        <v>34468.982999999949</v>
      </c>
      <c r="P113" s="205">
        <f t="shared" si="11"/>
        <v>0.10195916153316066</v>
      </c>
    </row>
    <row r="114" spans="1:16">
      <c r="A114" s="161" t="s">
        <v>574</v>
      </c>
      <c r="B114" s="161">
        <v>7467</v>
      </c>
      <c r="C114" s="198">
        <v>2889.6</v>
      </c>
      <c r="D114" s="199">
        <v>178.88</v>
      </c>
      <c r="E114" s="200" t="s">
        <v>166</v>
      </c>
      <c r="F114" s="198">
        <v>3440</v>
      </c>
      <c r="G114" s="160">
        <v>45919</v>
      </c>
      <c r="H114" s="201" t="s">
        <v>166</v>
      </c>
      <c r="I114" s="184">
        <f t="shared" si="7"/>
        <v>4</v>
      </c>
      <c r="J114" s="202">
        <f>IF($H114="USD",IF(OR($I114="",$I114="-"),"",VLOOKUP($G114,為替!$A:$AX,$I114,FALSE))+$J$3,IF(OR($I114="",$I114="-"),"",VLOOKUP($G114,為替!$A:$AX,$I114,FALSE)))</f>
        <v>147.55000000000001</v>
      </c>
      <c r="K114" s="203">
        <f t="shared" si="8"/>
        <v>507572.00000000006</v>
      </c>
      <c r="L114" s="187">
        <f t="shared" si="9"/>
        <v>3</v>
      </c>
      <c r="M114" s="202">
        <f>IF($H114="USD",IF(OR($L114="",$L114="-"),"",VLOOKUP($G114,為替!$A:$AX,$L114,FALSE))+$K$3,IF(OR($L114="",$L114="-"),"",VLOOKUP($G114,為替!$A:$AX,$L114,FALSE)))</f>
        <v>148.55000000000001</v>
      </c>
      <c r="N114" s="203">
        <f t="shared" si="10"/>
        <v>455822.70400000003</v>
      </c>
      <c r="O114" s="204">
        <f t="shared" si="6"/>
        <v>51749.296000000031</v>
      </c>
      <c r="P114" s="205">
        <f t="shared" si="11"/>
        <v>0.10195459166384281</v>
      </c>
    </row>
    <row r="115" spans="1:16">
      <c r="A115" s="161" t="s">
        <v>574</v>
      </c>
      <c r="B115" s="161">
        <v>7468</v>
      </c>
      <c r="C115" s="198">
        <v>1444.8</v>
      </c>
      <c r="D115" s="199">
        <v>89.44</v>
      </c>
      <c r="E115" s="200" t="s">
        <v>166</v>
      </c>
      <c r="F115" s="198">
        <v>1720</v>
      </c>
      <c r="G115" s="160">
        <v>45919</v>
      </c>
      <c r="H115" s="201" t="s">
        <v>166</v>
      </c>
      <c r="I115" s="184">
        <f t="shared" si="7"/>
        <v>4</v>
      </c>
      <c r="J115" s="202">
        <f>IF($H115="USD",IF(OR($I115="",$I115="-"),"",VLOOKUP($G115,為替!$A:$AX,$I115,FALSE))+$J$3,IF(OR($I115="",$I115="-"),"",VLOOKUP($G115,為替!$A:$AX,$I115,FALSE)))</f>
        <v>147.55000000000001</v>
      </c>
      <c r="K115" s="203">
        <f t="shared" si="8"/>
        <v>253786.00000000003</v>
      </c>
      <c r="L115" s="187">
        <f t="shared" si="9"/>
        <v>3</v>
      </c>
      <c r="M115" s="202">
        <f>IF($H115="USD",IF(OR($L115="",$L115="-"),"",VLOOKUP($G115,為替!$A:$AX,$L115,FALSE))+$K$3,IF(OR($L115="",$L115="-"),"",VLOOKUP($G115,為替!$A:$AX,$L115,FALSE)))</f>
        <v>148.55000000000001</v>
      </c>
      <c r="N115" s="203">
        <f t="shared" si="10"/>
        <v>227911.35200000001</v>
      </c>
      <c r="O115" s="204">
        <f t="shared" si="6"/>
        <v>25874.648000000016</v>
      </c>
      <c r="P115" s="205">
        <f t="shared" si="11"/>
        <v>0.10195459166384281</v>
      </c>
    </row>
    <row r="116" spans="1:16">
      <c r="A116" s="161" t="s">
        <v>574</v>
      </c>
      <c r="B116" s="161">
        <v>7469</v>
      </c>
      <c r="C116" s="198">
        <v>623.61</v>
      </c>
      <c r="D116" s="199">
        <v>38.61</v>
      </c>
      <c r="E116" s="200" t="s">
        <v>166</v>
      </c>
      <c r="F116" s="198">
        <v>742.4</v>
      </c>
      <c r="G116" s="160">
        <v>45919</v>
      </c>
      <c r="H116" s="201" t="s">
        <v>166</v>
      </c>
      <c r="I116" s="184">
        <f t="shared" si="7"/>
        <v>4</v>
      </c>
      <c r="J116" s="202">
        <f>IF($H116="USD",IF(OR($I116="",$I116="-"),"",VLOOKUP($G116,為替!$A:$AX,$I116,FALSE))+$J$3,IF(OR($I116="",$I116="-"),"",VLOOKUP($G116,為替!$A:$AX,$I116,FALSE)))</f>
        <v>147.55000000000001</v>
      </c>
      <c r="K116" s="203">
        <f t="shared" si="8"/>
        <v>109541.12000000001</v>
      </c>
      <c r="L116" s="187">
        <f t="shared" si="9"/>
        <v>3</v>
      </c>
      <c r="M116" s="202">
        <f>IF($H116="USD",IF(OR($L116="",$L116="-"),"",VLOOKUP($G116,為替!$A:$AX,$L116,FALSE))+$K$3,IF(OR($L116="",$L116="-"),"",VLOOKUP($G116,為替!$A:$AX,$L116,FALSE)))</f>
        <v>148.55000000000001</v>
      </c>
      <c r="N116" s="203">
        <f t="shared" si="10"/>
        <v>98372.781000000017</v>
      </c>
      <c r="O116" s="204">
        <f t="shared" si="6"/>
        <v>11168.338999999993</v>
      </c>
      <c r="P116" s="205">
        <f t="shared" si="11"/>
        <v>0.10195567655324313</v>
      </c>
    </row>
    <row r="117" spans="1:16">
      <c r="A117" s="161" t="s">
        <v>572</v>
      </c>
      <c r="B117" s="161">
        <v>7472</v>
      </c>
      <c r="C117" s="198">
        <v>225.2</v>
      </c>
      <c r="D117" s="199">
        <v>0</v>
      </c>
      <c r="E117" s="200" t="s">
        <v>166</v>
      </c>
      <c r="F117" s="198">
        <v>240.2</v>
      </c>
      <c r="G117" s="160">
        <v>45922</v>
      </c>
      <c r="H117" s="201" t="s">
        <v>166</v>
      </c>
      <c r="I117" s="184">
        <f t="shared" si="7"/>
        <v>4</v>
      </c>
      <c r="J117" s="202">
        <f>IF($H117="USD",IF(OR($I117="",$I117="-"),"",VLOOKUP($G117,為替!$A:$AX,$I117,FALSE))+$J$3,IF(OR($I117="",$I117="-"),"",VLOOKUP($G117,為替!$A:$AX,$I117,FALSE)))</f>
        <v>147.79</v>
      </c>
      <c r="K117" s="203">
        <f t="shared" si="8"/>
        <v>35499.157999999996</v>
      </c>
      <c r="L117" s="187">
        <f t="shared" si="9"/>
        <v>3</v>
      </c>
      <c r="M117" s="202">
        <f>IF($H117="USD",IF(OR($L117="",$L117="-"),"",VLOOKUP($G117,為替!$A:$AX,$L117,FALSE))+$K$3,IF(OR($L117="",$L117="-"),"",VLOOKUP($G117,為替!$A:$AX,$L117,FALSE)))</f>
        <v>148.79</v>
      </c>
      <c r="N117" s="203">
        <f t="shared" si="10"/>
        <v>33507.507999999994</v>
      </c>
      <c r="O117" s="204">
        <f t="shared" si="6"/>
        <v>1991.6500000000015</v>
      </c>
      <c r="P117" s="205">
        <f t="shared" si="11"/>
        <v>5.6104147596965588E-2</v>
      </c>
    </row>
    <row r="118" spans="1:16">
      <c r="A118" s="161" t="s">
        <v>572</v>
      </c>
      <c r="B118" s="161">
        <v>7477</v>
      </c>
      <c r="C118" s="198">
        <v>1042.9000000000001</v>
      </c>
      <c r="D118" s="199">
        <v>0</v>
      </c>
      <c r="E118" s="200" t="s">
        <v>166</v>
      </c>
      <c r="F118" s="198">
        <v>1104.8900000000001</v>
      </c>
      <c r="G118" s="160">
        <v>45922</v>
      </c>
      <c r="H118" s="201" t="s">
        <v>166</v>
      </c>
      <c r="I118" s="184">
        <f t="shared" si="7"/>
        <v>4</v>
      </c>
      <c r="J118" s="202">
        <f>IF($H118="USD",IF(OR($I118="",$I118="-"),"",VLOOKUP($G118,為替!$A:$AX,$I118,FALSE))+$J$3,IF(OR($I118="",$I118="-"),"",VLOOKUP($G118,為替!$A:$AX,$I118,FALSE)))</f>
        <v>147.79</v>
      </c>
      <c r="K118" s="203">
        <f t="shared" si="8"/>
        <v>163291.6931</v>
      </c>
      <c r="L118" s="187">
        <f t="shared" si="9"/>
        <v>3</v>
      </c>
      <c r="M118" s="202">
        <f>IF($H118="USD",IF(OR($L118="",$L118="-"),"",VLOOKUP($G118,為替!$A:$AX,$L118,FALSE))+$K$3,IF(OR($L118="",$L118="-"),"",VLOOKUP($G118,為替!$A:$AX,$L118,FALSE)))</f>
        <v>148.79</v>
      </c>
      <c r="N118" s="203">
        <f t="shared" si="10"/>
        <v>155173.09100000001</v>
      </c>
      <c r="O118" s="204">
        <f t="shared" si="6"/>
        <v>8118.6020999999892</v>
      </c>
      <c r="P118" s="205">
        <f t="shared" si="11"/>
        <v>4.9718402362501982E-2</v>
      </c>
    </row>
    <row r="119" spans="1:16">
      <c r="A119" s="161" t="s">
        <v>572</v>
      </c>
      <c r="B119" s="161">
        <v>7478</v>
      </c>
      <c r="C119" s="198">
        <v>648.9</v>
      </c>
      <c r="D119" s="199">
        <v>0</v>
      </c>
      <c r="E119" s="200" t="s">
        <v>166</v>
      </c>
      <c r="F119" s="198">
        <v>687.6</v>
      </c>
      <c r="G119" s="160">
        <v>45922</v>
      </c>
      <c r="H119" s="201" t="s">
        <v>166</v>
      </c>
      <c r="I119" s="184">
        <f t="shared" si="7"/>
        <v>4</v>
      </c>
      <c r="J119" s="202">
        <f>IF($H119="USD",IF(OR($I119="",$I119="-"),"",VLOOKUP($G119,為替!$A:$AX,$I119,FALSE))+$J$3,IF(OR($I119="",$I119="-"),"",VLOOKUP($G119,為替!$A:$AX,$I119,FALSE)))</f>
        <v>147.79</v>
      </c>
      <c r="K119" s="203">
        <f t="shared" si="8"/>
        <v>101620.40399999999</v>
      </c>
      <c r="L119" s="187">
        <f t="shared" si="9"/>
        <v>3</v>
      </c>
      <c r="M119" s="202">
        <f>IF($H119="USD",IF(OR($L119="",$L119="-"),"",VLOOKUP($G119,為替!$A:$AX,$L119,FALSE))+$K$3,IF(OR($L119="",$L119="-"),"",VLOOKUP($G119,為替!$A:$AX,$L119,FALSE)))</f>
        <v>148.79</v>
      </c>
      <c r="N119" s="203">
        <f t="shared" si="10"/>
        <v>96549.830999999991</v>
      </c>
      <c r="O119" s="204">
        <f t="shared" si="6"/>
        <v>5070.573000000004</v>
      </c>
      <c r="P119" s="205">
        <f t="shared" si="11"/>
        <v>4.9897193874568778E-2</v>
      </c>
    </row>
    <row r="120" spans="1:16">
      <c r="A120" s="161" t="s">
        <v>574</v>
      </c>
      <c r="B120" s="161">
        <v>7479</v>
      </c>
      <c r="C120" s="198">
        <v>631</v>
      </c>
      <c r="D120" s="199">
        <v>0</v>
      </c>
      <c r="E120" s="200" t="s">
        <v>166</v>
      </c>
      <c r="F120" s="198">
        <v>751.2</v>
      </c>
      <c r="G120" s="160">
        <v>45922</v>
      </c>
      <c r="H120" s="201" t="s">
        <v>166</v>
      </c>
      <c r="I120" s="184">
        <f t="shared" si="7"/>
        <v>4</v>
      </c>
      <c r="J120" s="202">
        <f>IF($H120="USD",IF(OR($I120="",$I120="-"),"",VLOOKUP($G120,為替!$A:$AX,$I120,FALSE))+$J$3,IF(OR($I120="",$I120="-"),"",VLOOKUP($G120,為替!$A:$AX,$I120,FALSE)))</f>
        <v>147.79</v>
      </c>
      <c r="K120" s="203">
        <f t="shared" si="8"/>
        <v>111019.848</v>
      </c>
      <c r="L120" s="187">
        <f t="shared" si="9"/>
        <v>3</v>
      </c>
      <c r="M120" s="202">
        <f>IF($H120="USD",IF(OR($L120="",$L120="-"),"",VLOOKUP($G120,為替!$A:$AX,$L120,FALSE))+$K$3,IF(OR($L120="",$L120="-"),"",VLOOKUP($G120,為替!$A:$AX,$L120,FALSE)))</f>
        <v>148.79</v>
      </c>
      <c r="N120" s="203">
        <f t="shared" si="10"/>
        <v>93886.489999999991</v>
      </c>
      <c r="O120" s="204">
        <f t="shared" si="6"/>
        <v>17133.358000000007</v>
      </c>
      <c r="P120" s="205">
        <f t="shared" si="11"/>
        <v>0.15432698124393043</v>
      </c>
    </row>
    <row r="121" spans="1:16">
      <c r="A121" s="161" t="s">
        <v>574</v>
      </c>
      <c r="B121" s="161">
        <v>7480</v>
      </c>
      <c r="C121" s="198">
        <v>1481.76</v>
      </c>
      <c r="D121" s="199">
        <v>91.73</v>
      </c>
      <c r="E121" s="200" t="s">
        <v>166</v>
      </c>
      <c r="F121" s="198">
        <v>1764</v>
      </c>
      <c r="G121" s="160">
        <v>45922</v>
      </c>
      <c r="H121" s="201" t="s">
        <v>166</v>
      </c>
      <c r="I121" s="184">
        <f t="shared" si="7"/>
        <v>4</v>
      </c>
      <c r="J121" s="202">
        <f>IF($H121="USD",IF(OR($I121="",$I121="-"),"",VLOOKUP($G121,為替!$A:$AX,$I121,FALSE))+$J$3,IF(OR($I121="",$I121="-"),"",VLOOKUP($G121,為替!$A:$AX,$I121,FALSE)))</f>
        <v>147.79</v>
      </c>
      <c r="K121" s="203">
        <f t="shared" si="8"/>
        <v>260701.56</v>
      </c>
      <c r="L121" s="187">
        <f t="shared" si="9"/>
        <v>3</v>
      </c>
      <c r="M121" s="202">
        <f>IF($H121="USD",IF(OR($L121="",$L121="-"),"",VLOOKUP($G121,為替!$A:$AX,$L121,FALSE))+$K$3,IF(OR($L121="",$L121="-"),"",VLOOKUP($G121,為替!$A:$AX,$L121,FALSE)))</f>
        <v>148.79</v>
      </c>
      <c r="N121" s="203">
        <f t="shared" si="10"/>
        <v>234119.57709999999</v>
      </c>
      <c r="O121" s="204">
        <f t="shared" si="6"/>
        <v>26581.982900000003</v>
      </c>
      <c r="P121" s="205">
        <f t="shared" si="11"/>
        <v>0.10196326750020215</v>
      </c>
    </row>
    <row r="122" spans="1:16">
      <c r="A122" s="161" t="s">
        <v>572</v>
      </c>
      <c r="B122" s="161">
        <v>7488</v>
      </c>
      <c r="C122" s="198">
        <v>1774.08</v>
      </c>
      <c r="D122" s="199">
        <v>0</v>
      </c>
      <c r="E122" s="200" t="s">
        <v>166</v>
      </c>
      <c r="F122" s="198">
        <v>1879.68</v>
      </c>
      <c r="G122" s="160">
        <v>45925</v>
      </c>
      <c r="H122" s="201" t="s">
        <v>166</v>
      </c>
      <c r="I122" s="184">
        <f t="shared" si="7"/>
        <v>4</v>
      </c>
      <c r="J122" s="202">
        <f>IF($H122="USD",IF(OR($I122="",$I122="-"),"",VLOOKUP($G122,為替!$A:$AX,$I122,FALSE))+$J$3,IF(OR($I122="",$I122="-"),"",VLOOKUP($G122,為替!$A:$AX,$I122,FALSE)))</f>
        <v>148.27000000000001</v>
      </c>
      <c r="K122" s="203">
        <f t="shared" si="8"/>
        <v>278700.15360000002</v>
      </c>
      <c r="L122" s="187">
        <f t="shared" si="9"/>
        <v>3</v>
      </c>
      <c r="M122" s="202">
        <f>IF($H122="USD",IF(OR($L122="",$L122="-"),"",VLOOKUP($G122,為替!$A:$AX,$L122,FALSE))+$K$3,IF(OR($L122="",$L122="-"),"",VLOOKUP($G122,為替!$A:$AX,$L122,FALSE)))</f>
        <v>149.27000000000001</v>
      </c>
      <c r="N122" s="203">
        <f t="shared" si="10"/>
        <v>264816.9216</v>
      </c>
      <c r="O122" s="204">
        <f t="shared" si="6"/>
        <v>13883.232000000018</v>
      </c>
      <c r="P122" s="205">
        <f t="shared" si="11"/>
        <v>4.9814224429620184E-2</v>
      </c>
    </row>
    <row r="123" spans="1:16">
      <c r="A123" s="161" t="s">
        <v>572</v>
      </c>
      <c r="B123" s="161">
        <v>7487</v>
      </c>
      <c r="C123" s="198">
        <v>68.5</v>
      </c>
      <c r="D123" s="199">
        <v>0</v>
      </c>
      <c r="E123" s="200" t="s">
        <v>166</v>
      </c>
      <c r="F123" s="198">
        <v>72.650000000000006</v>
      </c>
      <c r="G123" s="160">
        <v>45925</v>
      </c>
      <c r="H123" s="201" t="s">
        <v>166</v>
      </c>
      <c r="I123" s="184">
        <f t="shared" si="7"/>
        <v>4</v>
      </c>
      <c r="J123" s="202">
        <f>IF($H123="USD",IF(OR($I123="",$I123="-"),"",VLOOKUP($G123,為替!$A:$AX,$I123,FALSE))+$J$3,IF(OR($I123="",$I123="-"),"",VLOOKUP($G123,為替!$A:$AX,$I123,FALSE)))</f>
        <v>148.27000000000001</v>
      </c>
      <c r="K123" s="203">
        <f t="shared" si="8"/>
        <v>10771.815500000002</v>
      </c>
      <c r="L123" s="187">
        <f t="shared" si="9"/>
        <v>3</v>
      </c>
      <c r="M123" s="202">
        <f>IF($H123="USD",IF(OR($L123="",$L123="-"),"",VLOOKUP($G123,為替!$A:$AX,$L123,FALSE))+$K$3,IF(OR($L123="",$L123="-"),"",VLOOKUP($G123,為替!$A:$AX,$L123,FALSE)))</f>
        <v>149.27000000000001</v>
      </c>
      <c r="N123" s="203">
        <f t="shared" si="10"/>
        <v>10224.995000000001</v>
      </c>
      <c r="O123" s="204">
        <f t="shared" si="6"/>
        <v>546.82050000000163</v>
      </c>
      <c r="P123" s="205">
        <f t="shared" si="11"/>
        <v>5.0764005380523045E-2</v>
      </c>
    </row>
    <row r="124" spans="1:16">
      <c r="A124" s="161" t="s">
        <v>574</v>
      </c>
      <c r="B124" s="161">
        <v>7489</v>
      </c>
      <c r="C124" s="198">
        <v>9226.56</v>
      </c>
      <c r="D124" s="199">
        <v>571.16999999999996</v>
      </c>
      <c r="E124" s="200" t="s">
        <v>166</v>
      </c>
      <c r="F124" s="685">
        <v>10984</v>
      </c>
      <c r="G124" s="160">
        <v>45926</v>
      </c>
      <c r="H124" s="201" t="s">
        <v>166</v>
      </c>
      <c r="I124" s="184">
        <f t="shared" si="7"/>
        <v>4</v>
      </c>
      <c r="J124" s="202">
        <f>IF($H124="USD",IF(OR($I124="",$I124="-"),"",VLOOKUP($G124,為替!$A:$AX,$I124,FALSE))+$J$3,IF(OR($I124="",$I124="-"),"",VLOOKUP($G124,為替!$A:$AX,$I124,FALSE)))</f>
        <v>149.29</v>
      </c>
      <c r="K124" s="203">
        <f t="shared" si="8"/>
        <v>1639801.3599999999</v>
      </c>
      <c r="L124" s="187">
        <f t="shared" si="9"/>
        <v>3</v>
      </c>
      <c r="M124" s="202">
        <f>IF($H124="USD",IF(OR($L124="",$L124="-"),"",VLOOKUP($G124,為替!$A:$AX,$L124,FALSE))+$K$3,IF(OR($L124="",$L124="-"),"",VLOOKUP($G124,為替!$A:$AX,$L124,FALSE)))</f>
        <v>150.29</v>
      </c>
      <c r="N124" s="203">
        <f t="shared" si="10"/>
        <v>1472500.8416999998</v>
      </c>
      <c r="O124" s="204">
        <f t="shared" si="6"/>
        <v>167300.51830000011</v>
      </c>
      <c r="P124" s="205">
        <f t="shared" si="11"/>
        <v>0.10202486860969558</v>
      </c>
    </row>
    <row r="125" spans="1:16">
      <c r="A125" s="161" t="s">
        <v>572</v>
      </c>
      <c r="B125" s="161">
        <v>7486</v>
      </c>
      <c r="C125" s="198">
        <v>996.01</v>
      </c>
      <c r="D125" s="199">
        <v>0</v>
      </c>
      <c r="E125" s="200" t="s">
        <v>166</v>
      </c>
      <c r="F125" s="685">
        <v>1049.45</v>
      </c>
      <c r="G125" s="160">
        <v>45925</v>
      </c>
      <c r="H125" s="201" t="s">
        <v>166</v>
      </c>
      <c r="I125" s="184">
        <f t="shared" si="7"/>
        <v>4</v>
      </c>
      <c r="J125" s="202">
        <f>IF($H125="USD",IF(OR($I125="",$I125="-"),"",VLOOKUP($G125,為替!$A:$AX,$I125,FALSE))+$J$3,IF(OR($I125="",$I125="-"),"",VLOOKUP($G125,為替!$A:$AX,$I125,FALSE)))</f>
        <v>148.27000000000001</v>
      </c>
      <c r="K125" s="203">
        <f t="shared" si="8"/>
        <v>155601.95150000002</v>
      </c>
      <c r="L125" s="187">
        <f t="shared" si="9"/>
        <v>3</v>
      </c>
      <c r="M125" s="202">
        <f>IF($H125="USD",IF(OR($L125="",$L125="-"),"",VLOOKUP($G125,為替!$A:$AX,$L125,FALSE))+$K$3,IF(OR($L125="",$L125="-"),"",VLOOKUP($G125,為替!$A:$AX,$L125,FALSE)))</f>
        <v>149.27000000000001</v>
      </c>
      <c r="N125" s="203">
        <f t="shared" si="10"/>
        <v>148674.41270000002</v>
      </c>
      <c r="O125" s="204">
        <f t="shared" si="6"/>
        <v>6927.5388000000094</v>
      </c>
      <c r="P125" s="205">
        <f t="shared" si="11"/>
        <v>4.4520899212501255E-2</v>
      </c>
    </row>
    <row r="126" spans="1:16">
      <c r="A126" s="161" t="s">
        <v>230</v>
      </c>
      <c r="B126" s="161">
        <v>7446</v>
      </c>
      <c r="C126" s="198">
        <v>289490</v>
      </c>
      <c r="D126" s="199">
        <v>0</v>
      </c>
      <c r="E126" s="200" t="s">
        <v>167</v>
      </c>
      <c r="F126" s="198">
        <v>364560</v>
      </c>
      <c r="G126" s="160">
        <v>45910</v>
      </c>
      <c r="H126" s="201" t="s">
        <v>167</v>
      </c>
      <c r="I126" s="184" t="str">
        <f t="shared" si="7"/>
        <v/>
      </c>
      <c r="J126" s="202" t="str">
        <f>IF($H126="USD",IF(OR($I126="",$I126="-"),"",VLOOKUP($G126,為替!$A:$AX,$I126,FALSE))+$J$3,IF(OR($I126="",$I126="-"),"",VLOOKUP($G126,為替!$A:$AX,$I126,FALSE)))</f>
        <v/>
      </c>
      <c r="K126" s="203">
        <f t="shared" si="8"/>
        <v>364560</v>
      </c>
      <c r="L126" s="187" t="str">
        <f t="shared" si="9"/>
        <v/>
      </c>
      <c r="M126" s="202" t="str">
        <f>IF($H126="USD",IF(OR($L126="",$L126="-"),"",VLOOKUP($G126,為替!$A:$AX,$L126,FALSE))+$K$3,IF(OR($L126="",$L126="-"),"",VLOOKUP($G126,為替!$A:$AX,$L126,FALSE)))</f>
        <v/>
      </c>
      <c r="N126" s="203">
        <f t="shared" si="10"/>
        <v>289490</v>
      </c>
      <c r="O126" s="204">
        <f t="shared" si="6"/>
        <v>75070</v>
      </c>
      <c r="P126" s="205">
        <f t="shared" si="11"/>
        <v>0.20591946456001756</v>
      </c>
    </row>
    <row r="127" spans="1:16">
      <c r="A127" s="161" t="s">
        <v>230</v>
      </c>
      <c r="B127" s="161">
        <v>7459</v>
      </c>
      <c r="C127" s="198">
        <v>201623</v>
      </c>
      <c r="D127" s="199">
        <v>0</v>
      </c>
      <c r="E127" s="200" t="s">
        <v>167</v>
      </c>
      <c r="F127" s="198">
        <v>266055</v>
      </c>
      <c r="G127" s="160">
        <v>45918</v>
      </c>
      <c r="H127" s="201" t="s">
        <v>167</v>
      </c>
      <c r="I127" s="184" t="str">
        <f t="shared" si="7"/>
        <v/>
      </c>
      <c r="J127" s="202" t="str">
        <f>IF($H127="USD",IF(OR($I127="",$I127="-"),"",VLOOKUP($G127,為替!$A:$AX,$I127,FALSE))+$J$3,IF(OR($I127="",$I127="-"),"",VLOOKUP($G127,為替!$A:$AX,$I127,FALSE)))</f>
        <v/>
      </c>
      <c r="K127" s="203">
        <f t="shared" si="8"/>
        <v>266055</v>
      </c>
      <c r="L127" s="187" t="str">
        <f t="shared" si="9"/>
        <v/>
      </c>
      <c r="M127" s="202" t="str">
        <f>IF($H127="USD",IF(OR($L127="",$L127="-"),"",VLOOKUP($G127,為替!$A:$AX,$L127,FALSE))+$K$3,IF(OR($L127="",$L127="-"),"",VLOOKUP($G127,為替!$A:$AX,$L127,FALSE)))</f>
        <v/>
      </c>
      <c r="N127" s="203">
        <f t="shared" si="10"/>
        <v>201623</v>
      </c>
      <c r="O127" s="204">
        <f t="shared" si="6"/>
        <v>64432</v>
      </c>
      <c r="P127" s="205">
        <f t="shared" si="11"/>
        <v>0.2421754900302569</v>
      </c>
    </row>
    <row r="128" spans="1:16">
      <c r="A128" s="161" t="s">
        <v>230</v>
      </c>
      <c r="B128" s="161">
        <v>7493</v>
      </c>
      <c r="C128" s="198">
        <v>279900</v>
      </c>
      <c r="D128" s="199">
        <v>0</v>
      </c>
      <c r="E128" s="200" t="s">
        <v>167</v>
      </c>
      <c r="F128" s="198">
        <v>373200</v>
      </c>
      <c r="G128" s="160">
        <v>45929</v>
      </c>
      <c r="H128" s="201" t="s">
        <v>167</v>
      </c>
      <c r="I128" s="184" t="str">
        <f t="shared" si="7"/>
        <v/>
      </c>
      <c r="J128" s="202" t="str">
        <f>IF($H128="USD",IF(OR($I128="",$I128="-"),"",VLOOKUP($G128,為替!$A:$AX,$I128,FALSE))+$J$3,IF(OR($I128="",$I128="-"),"",VLOOKUP($G128,為替!$A:$AX,$I128,FALSE)))</f>
        <v/>
      </c>
      <c r="K128" s="203">
        <f t="shared" si="8"/>
        <v>373200</v>
      </c>
      <c r="L128" s="187" t="str">
        <f t="shared" si="9"/>
        <v/>
      </c>
      <c r="M128" s="202" t="str">
        <f>IF($H128="USD",IF(OR($L128="",$L128="-"),"",VLOOKUP($G128,為替!$A:$AX,$L128,FALSE))+$K$3,IF(OR($L128="",$L128="-"),"",VLOOKUP($G128,為替!$A:$AX,$L128,FALSE)))</f>
        <v/>
      </c>
      <c r="N128" s="203">
        <f t="shared" si="10"/>
        <v>279900</v>
      </c>
      <c r="O128" s="204">
        <f t="shared" si="6"/>
        <v>93300</v>
      </c>
      <c r="P128" s="205">
        <f t="shared" si="11"/>
        <v>0.25</v>
      </c>
    </row>
    <row r="129" spans="1:16">
      <c r="A129" s="161" t="s">
        <v>572</v>
      </c>
      <c r="B129" s="161">
        <v>7439</v>
      </c>
      <c r="C129" s="198">
        <v>1341.6</v>
      </c>
      <c r="D129" s="199">
        <v>0</v>
      </c>
      <c r="E129" s="200" t="s">
        <v>166</v>
      </c>
      <c r="F129" s="198">
        <v>1472.64</v>
      </c>
      <c r="G129" s="160">
        <v>45932</v>
      </c>
      <c r="H129" s="201" t="s">
        <v>166</v>
      </c>
      <c r="I129" s="184">
        <f t="shared" si="7"/>
        <v>4</v>
      </c>
      <c r="J129" s="202">
        <f>IF($H129="USD",IF(OR($I129="",$I129="-"),"",VLOOKUP($G129,為替!$A:$AX,$I129,FALSE))+$J$3,IF(OR($I129="",$I129="-"),"",VLOOKUP($G129,為替!$A:$AX,$I129,FALSE)))</f>
        <v>146.69</v>
      </c>
      <c r="K129" s="203">
        <f t="shared" si="8"/>
        <v>216021.56160000002</v>
      </c>
      <c r="L129" s="187">
        <f t="shared" si="9"/>
        <v>3</v>
      </c>
      <c r="M129" s="202">
        <f>IF($H129="USD",IF(OR($L129="",$L129="-"),"",VLOOKUP($G129,為替!$A:$AX,$L129,FALSE))+$K$3,IF(OR($L129="",$L129="-"),"",VLOOKUP($G129,為替!$A:$AX,$L129,FALSE)))</f>
        <v>147.69</v>
      </c>
      <c r="N129" s="203">
        <f t="shared" si="10"/>
        <v>198140.90399999998</v>
      </c>
      <c r="O129" s="204">
        <f t="shared" si="6"/>
        <v>17880.657600000035</v>
      </c>
      <c r="P129" s="205">
        <f t="shared" si="11"/>
        <v>8.2772559681375965E-2</v>
      </c>
    </row>
    <row r="130" spans="1:16">
      <c r="A130" s="161" t="s">
        <v>574</v>
      </c>
      <c r="B130" s="161">
        <v>7507</v>
      </c>
      <c r="C130" s="198">
        <v>662.59</v>
      </c>
      <c r="D130" s="199">
        <v>41.02</v>
      </c>
      <c r="E130" s="200" t="s">
        <v>166</v>
      </c>
      <c r="F130" s="198">
        <v>788.8</v>
      </c>
      <c r="G130" s="160">
        <v>45933</v>
      </c>
      <c r="H130" s="201" t="s">
        <v>166</v>
      </c>
      <c r="I130" s="184">
        <f t="shared" si="7"/>
        <v>4</v>
      </c>
      <c r="J130" s="202">
        <f>IF($H130="USD",IF(OR($I130="",$I130="-"),"",VLOOKUP($G130,為替!$A:$AX,$I130,FALSE))+$J$3,IF(OR($I130="",$I130="-"),"",VLOOKUP($G130,為替!$A:$AX,$I130,FALSE)))</f>
        <v>146.9</v>
      </c>
      <c r="K130" s="203">
        <f t="shared" si="8"/>
        <v>115874.72</v>
      </c>
      <c r="L130" s="187">
        <f t="shared" si="9"/>
        <v>3</v>
      </c>
      <c r="M130" s="202">
        <f>IF($H130="USD",IF(OR($L130="",$L130="-"),"",VLOOKUP($G130,為替!$A:$AX,$L130,FALSE))+$K$3,IF(OR($L130="",$L130="-"),"",VLOOKUP($G130,為替!$A:$AX,$L130,FALSE)))</f>
        <v>147.9</v>
      </c>
      <c r="N130" s="203">
        <f t="shared" si="10"/>
        <v>104063.91900000001</v>
      </c>
      <c r="O130" s="204">
        <f t="shared" si="6"/>
        <v>11810.800999999992</v>
      </c>
      <c r="P130" s="205">
        <f t="shared" si="11"/>
        <v>0.10192733151803941</v>
      </c>
    </row>
    <row r="131" spans="1:16">
      <c r="A131" s="161" t="s">
        <v>574</v>
      </c>
      <c r="B131" s="161">
        <v>7508</v>
      </c>
      <c r="C131" s="198">
        <v>1325.18</v>
      </c>
      <c r="D131" s="199">
        <v>82.03</v>
      </c>
      <c r="E131" s="200" t="s">
        <v>166</v>
      </c>
      <c r="F131" s="198">
        <v>1577.6</v>
      </c>
      <c r="G131" s="160">
        <v>45933</v>
      </c>
      <c r="H131" s="201" t="s">
        <v>166</v>
      </c>
      <c r="I131" s="184">
        <f t="shared" si="7"/>
        <v>4</v>
      </c>
      <c r="J131" s="202">
        <f>IF($H131="USD",IF(OR($I131="",$I131="-"),"",VLOOKUP($G131,為替!$A:$AX,$I131,FALSE))+$J$3,IF(OR($I131="",$I131="-"),"",VLOOKUP($G131,為替!$A:$AX,$I131,FALSE)))</f>
        <v>146.9</v>
      </c>
      <c r="K131" s="203">
        <f t="shared" si="8"/>
        <v>231749.44</v>
      </c>
      <c r="L131" s="187">
        <f t="shared" si="9"/>
        <v>3</v>
      </c>
      <c r="M131" s="202">
        <f>IF($H131="USD",IF(OR($L131="",$L131="-"),"",VLOOKUP($G131,為替!$A:$AX,$L131,FALSE))+$K$3,IF(OR($L131="",$L131="-"),"",VLOOKUP($G131,為替!$A:$AX,$L131,FALSE)))</f>
        <v>147.9</v>
      </c>
      <c r="N131" s="203">
        <f t="shared" si="10"/>
        <v>208126.35900000003</v>
      </c>
      <c r="O131" s="204">
        <f t="shared" si="6"/>
        <v>23623.080999999976</v>
      </c>
      <c r="P131" s="205">
        <f t="shared" si="11"/>
        <v>0.10193371341048323</v>
      </c>
    </row>
    <row r="132" spans="1:16">
      <c r="A132" s="161" t="s">
        <v>574</v>
      </c>
      <c r="B132" s="161">
        <v>7509</v>
      </c>
      <c r="C132" s="198">
        <v>4478.12</v>
      </c>
      <c r="D132" s="199">
        <v>277.20999999999998</v>
      </c>
      <c r="E132" s="200" t="s">
        <v>166</v>
      </c>
      <c r="F132" s="198">
        <v>5331.1</v>
      </c>
      <c r="G132" s="160">
        <v>45933</v>
      </c>
      <c r="H132" s="201" t="s">
        <v>166</v>
      </c>
      <c r="I132" s="184">
        <f t="shared" si="7"/>
        <v>4</v>
      </c>
      <c r="J132" s="202">
        <f>IF($H132="USD",IF(OR($I132="",$I132="-"),"",VLOOKUP($G132,為替!$A:$AX,$I132,FALSE))+$J$3,IF(OR($I132="",$I132="-"),"",VLOOKUP($G132,為替!$A:$AX,$I132,FALSE)))</f>
        <v>146.9</v>
      </c>
      <c r="K132" s="203">
        <f t="shared" si="8"/>
        <v>783138.59000000008</v>
      </c>
      <c r="L132" s="187">
        <f t="shared" si="9"/>
        <v>3</v>
      </c>
      <c r="M132" s="202">
        <f>IF($H132="USD",IF(OR($L132="",$L132="-"),"",VLOOKUP($G132,為替!$A:$AX,$L132,FALSE))+$K$3,IF(OR($L132="",$L132="-"),"",VLOOKUP($G132,為替!$A:$AX,$L132,FALSE)))</f>
        <v>147.9</v>
      </c>
      <c r="N132" s="203">
        <f t="shared" si="10"/>
        <v>703313.30700000003</v>
      </c>
      <c r="O132" s="204">
        <f t="shared" si="6"/>
        <v>79825.283000000054</v>
      </c>
      <c r="P132" s="205">
        <f t="shared" si="11"/>
        <v>0.10192995725060623</v>
      </c>
    </row>
    <row r="133" spans="1:16">
      <c r="A133" s="161" t="s">
        <v>574</v>
      </c>
      <c r="B133" s="161">
        <v>7510</v>
      </c>
      <c r="C133" s="198">
        <v>646.79999999999995</v>
      </c>
      <c r="D133" s="199">
        <v>40.04</v>
      </c>
      <c r="E133" s="200" t="s">
        <v>166</v>
      </c>
      <c r="F133" s="198">
        <v>770</v>
      </c>
      <c r="G133" s="160">
        <v>45933</v>
      </c>
      <c r="H133" s="201" t="s">
        <v>166</v>
      </c>
      <c r="I133" s="184">
        <f t="shared" si="7"/>
        <v>4</v>
      </c>
      <c r="J133" s="202">
        <f>IF($H133="USD",IF(OR($I133="",$I133="-"),"",VLOOKUP($G133,為替!$A:$AX,$I133,FALSE))+$J$3,IF(OR($I133="",$I133="-"),"",VLOOKUP($G133,為替!$A:$AX,$I133,FALSE)))</f>
        <v>146.9</v>
      </c>
      <c r="K133" s="203">
        <f t="shared" si="8"/>
        <v>113113</v>
      </c>
      <c r="L133" s="187">
        <f t="shared" si="9"/>
        <v>3</v>
      </c>
      <c r="M133" s="202">
        <f>IF($H133="USD",IF(OR($L133="",$L133="-"),"",VLOOKUP($G133,為替!$A:$AX,$L133,FALSE))+$K$3,IF(OR($L133="",$L133="-"),"",VLOOKUP($G133,為替!$A:$AX,$L133,FALSE)))</f>
        <v>147.9</v>
      </c>
      <c r="N133" s="203">
        <f t="shared" si="10"/>
        <v>101583.636</v>
      </c>
      <c r="O133" s="204">
        <f t="shared" si="6"/>
        <v>11529.364000000001</v>
      </c>
      <c r="P133" s="205">
        <f t="shared" si="11"/>
        <v>0.101927842069435</v>
      </c>
    </row>
    <row r="134" spans="1:16">
      <c r="A134" s="161" t="s">
        <v>574</v>
      </c>
      <c r="B134" s="161">
        <v>7511</v>
      </c>
      <c r="C134" s="198">
        <v>559.1</v>
      </c>
      <c r="D134" s="199">
        <v>34.61</v>
      </c>
      <c r="E134" s="200" t="s">
        <v>166</v>
      </c>
      <c r="F134" s="198">
        <v>665.6</v>
      </c>
      <c r="G134" s="160">
        <v>45933</v>
      </c>
      <c r="H134" s="201" t="s">
        <v>166</v>
      </c>
      <c r="I134" s="184">
        <f t="shared" si="7"/>
        <v>4</v>
      </c>
      <c r="J134" s="202">
        <f>IF($H134="USD",IF(OR($I134="",$I134="-"),"",VLOOKUP($G134,為替!$A:$AX,$I134,FALSE))+$J$3,IF(OR($I134="",$I134="-"),"",VLOOKUP($G134,為替!$A:$AX,$I134,FALSE)))</f>
        <v>146.9</v>
      </c>
      <c r="K134" s="203">
        <f t="shared" si="8"/>
        <v>97776.640000000014</v>
      </c>
      <c r="L134" s="187">
        <f t="shared" si="9"/>
        <v>3</v>
      </c>
      <c r="M134" s="202">
        <f>IF($H134="USD",IF(OR($L134="",$L134="-"),"",VLOOKUP($G134,為替!$A:$AX,$L134,FALSE))+$K$3,IF(OR($L134="",$L134="-"),"",VLOOKUP($G134,為替!$A:$AX,$L134,FALSE)))</f>
        <v>147.9</v>
      </c>
      <c r="N134" s="203">
        <f t="shared" si="10"/>
        <v>87809.709000000003</v>
      </c>
      <c r="O134" s="204">
        <f t="shared" ref="O134:O197" si="12">IF(OR(K134="",N134=""),"",K134-N134)</f>
        <v>9966.9310000000114</v>
      </c>
      <c r="P134" s="205">
        <f t="shared" si="11"/>
        <v>0.10193570775187212</v>
      </c>
    </row>
    <row r="135" spans="1:16">
      <c r="A135" s="161" t="s">
        <v>574</v>
      </c>
      <c r="B135" s="161">
        <v>7512</v>
      </c>
      <c r="C135" s="198">
        <v>4283.83</v>
      </c>
      <c r="D135" s="199">
        <v>265.19</v>
      </c>
      <c r="E135" s="200" t="s">
        <v>166</v>
      </c>
      <c r="F135" s="198">
        <v>5099.8</v>
      </c>
      <c r="G135" s="160">
        <v>45933</v>
      </c>
      <c r="H135" s="201" t="s">
        <v>166</v>
      </c>
      <c r="I135" s="184">
        <f t="shared" ref="I135:I198" si="13">IF(H135="","",IF(H135="JPY","",IF($H135="USD",4, IF(H135="EUR",7,IF(H135="CNY",47,IF(H135="HKD",34))))))</f>
        <v>4</v>
      </c>
      <c r="J135" s="202">
        <f>IF($H135="USD",IF(OR($I135="",$I135="-"),"",VLOOKUP($G135,為替!$A:$AX,$I135,FALSE))+$J$3,IF(OR($I135="",$I135="-"),"",VLOOKUP($G135,為替!$A:$AX,$I135,FALSE)))</f>
        <v>146.9</v>
      </c>
      <c r="K135" s="203">
        <f t="shared" ref="K135:K198" si="14">IF($H135="JPY",$F135,IF($H135="","",$F135*$J135))</f>
        <v>749160.62000000011</v>
      </c>
      <c r="L135" s="187">
        <f t="shared" ref="L135:L198" si="15">IF(H135="","",IF(H135="JPY","",IF($H135="USD",3, IF(H135="EUR",6,IF(H135="CNY",46,IF(H135="HKD",33))))))</f>
        <v>3</v>
      </c>
      <c r="M135" s="202">
        <f>IF($H135="USD",IF(OR($L135="",$L135="-"),"",VLOOKUP($G135,為替!$A:$AX,$L135,FALSE))+$K$3,IF(OR($L135="",$L135="-"),"",VLOOKUP($G135,為替!$A:$AX,$L135,FALSE)))</f>
        <v>147.9</v>
      </c>
      <c r="N135" s="203">
        <f t="shared" ref="N135:N198" si="16">IF($E135="JPY",($C135+$D135),IF($E135="","",($C135+$D135)*$M135))</f>
        <v>672800.05799999996</v>
      </c>
      <c r="O135" s="204">
        <f t="shared" si="12"/>
        <v>76360.562000000151</v>
      </c>
      <c r="P135" s="205">
        <f t="shared" ref="P135:P198" si="17">IF(OR(K135="",O135=""),"",O135/K135)</f>
        <v>0.10192815794295239</v>
      </c>
    </row>
    <row r="136" spans="1:16">
      <c r="A136" s="161" t="s">
        <v>574</v>
      </c>
      <c r="B136" s="161">
        <v>7513</v>
      </c>
      <c r="C136" s="198">
        <v>11457.6</v>
      </c>
      <c r="D136" s="199">
        <v>709.28</v>
      </c>
      <c r="E136" s="200" t="s">
        <v>166</v>
      </c>
      <c r="F136" s="198">
        <v>13640</v>
      </c>
      <c r="G136" s="160">
        <v>45933</v>
      </c>
      <c r="H136" s="201" t="s">
        <v>166</v>
      </c>
      <c r="I136" s="184">
        <f t="shared" si="13"/>
        <v>4</v>
      </c>
      <c r="J136" s="202">
        <f>IF($H136="USD",IF(OR($I136="",$I136="-"),"",VLOOKUP($G136,為替!$A:$AX,$I136,FALSE))+$J$3,IF(OR($I136="",$I136="-"),"",VLOOKUP($G136,為替!$A:$AX,$I136,FALSE)))</f>
        <v>146.9</v>
      </c>
      <c r="K136" s="203">
        <f t="shared" si="14"/>
        <v>2003716</v>
      </c>
      <c r="L136" s="187">
        <f t="shared" si="15"/>
        <v>3</v>
      </c>
      <c r="M136" s="202">
        <f>IF($H136="USD",IF(OR($L136="",$L136="-"),"",VLOOKUP($G136,為替!$A:$AX,$L136,FALSE))+$K$3,IF(OR($L136="",$L136="-"),"",VLOOKUP($G136,為替!$A:$AX,$L136,FALSE)))</f>
        <v>147.9</v>
      </c>
      <c r="N136" s="203">
        <f t="shared" si="16"/>
        <v>1799481.5520000001</v>
      </c>
      <c r="O136" s="204">
        <f t="shared" si="12"/>
        <v>204234.44799999986</v>
      </c>
      <c r="P136" s="205">
        <f t="shared" si="17"/>
        <v>0.10192784206943492</v>
      </c>
    </row>
    <row r="137" spans="1:16">
      <c r="A137" s="161" t="s">
        <v>572</v>
      </c>
      <c r="B137" s="161">
        <v>7515</v>
      </c>
      <c r="C137" s="198">
        <v>275.58999999999997</v>
      </c>
      <c r="D137" s="199">
        <v>0</v>
      </c>
      <c r="E137" s="200" t="s">
        <v>166</v>
      </c>
      <c r="F137" s="198">
        <v>292.01</v>
      </c>
      <c r="G137" s="160">
        <v>45936</v>
      </c>
      <c r="H137" s="201" t="s">
        <v>166</v>
      </c>
      <c r="I137" s="184">
        <f t="shared" si="13"/>
        <v>4</v>
      </c>
      <c r="J137" s="202">
        <f>IF($H137="USD",IF(OR($I137="",$I137="-"),"",VLOOKUP($G137,為替!$A:$AX,$I137,FALSE))+$J$3,IF(OR($I137="",$I137="-"),"",VLOOKUP($G137,為替!$A:$AX,$I137,FALSE)))</f>
        <v>149.28</v>
      </c>
      <c r="K137" s="203">
        <f t="shared" si="14"/>
        <v>43591.252800000002</v>
      </c>
      <c r="L137" s="187">
        <f t="shared" si="15"/>
        <v>3</v>
      </c>
      <c r="M137" s="202">
        <f>IF($H137="USD",IF(OR($L137="",$L137="-"),"",VLOOKUP($G137,為替!$A:$AX,$L137,FALSE))+$K$3,IF(OR($L137="",$L137="-"),"",VLOOKUP($G137,為替!$A:$AX,$L137,FALSE)))</f>
        <v>150.28</v>
      </c>
      <c r="N137" s="203">
        <f t="shared" si="16"/>
        <v>41415.665199999996</v>
      </c>
      <c r="O137" s="204">
        <f t="shared" si="12"/>
        <v>2175.5876000000062</v>
      </c>
      <c r="P137" s="205">
        <f t="shared" si="17"/>
        <v>4.9908811063122421E-2</v>
      </c>
    </row>
    <row r="138" spans="1:16">
      <c r="A138" s="161" t="s">
        <v>572</v>
      </c>
      <c r="B138" s="161">
        <v>7516</v>
      </c>
      <c r="C138" s="198">
        <v>1449.77</v>
      </c>
      <c r="D138" s="199">
        <v>0</v>
      </c>
      <c r="E138" s="200" t="s">
        <v>166</v>
      </c>
      <c r="F138" s="198">
        <v>1537.25</v>
      </c>
      <c r="G138" s="160">
        <v>45936</v>
      </c>
      <c r="H138" s="201" t="s">
        <v>166</v>
      </c>
      <c r="I138" s="184">
        <f t="shared" si="13"/>
        <v>4</v>
      </c>
      <c r="J138" s="202">
        <f>IF($H138="USD",IF(OR($I138="",$I138="-"),"",VLOOKUP($G138,為替!$A:$AX,$I138,FALSE))+$J$3,IF(OR($I138="",$I138="-"),"",VLOOKUP($G138,為替!$A:$AX,$I138,FALSE)))</f>
        <v>149.28</v>
      </c>
      <c r="K138" s="203">
        <f t="shared" si="14"/>
        <v>229480.68</v>
      </c>
      <c r="L138" s="187">
        <f t="shared" si="15"/>
        <v>3</v>
      </c>
      <c r="M138" s="202">
        <f>IF($H138="USD",IF(OR($L138="",$L138="-"),"",VLOOKUP($G138,為替!$A:$AX,$L138,FALSE))+$K$3,IF(OR($L138="",$L138="-"),"",VLOOKUP($G138,為替!$A:$AX,$L138,FALSE)))</f>
        <v>150.28</v>
      </c>
      <c r="N138" s="203">
        <f t="shared" si="16"/>
        <v>217871.4356</v>
      </c>
      <c r="O138" s="204">
        <f t="shared" si="12"/>
        <v>11609.244399999996</v>
      </c>
      <c r="P138" s="205">
        <f t="shared" si="17"/>
        <v>5.0589201670484835E-2</v>
      </c>
    </row>
    <row r="139" spans="1:16">
      <c r="A139" s="161" t="s">
        <v>572</v>
      </c>
      <c r="B139" s="161">
        <v>7517</v>
      </c>
      <c r="C139" s="198">
        <v>122.52</v>
      </c>
      <c r="D139" s="199">
        <v>0</v>
      </c>
      <c r="E139" s="200" t="s">
        <v>166</v>
      </c>
      <c r="F139" s="198">
        <v>129.86000000000001</v>
      </c>
      <c r="G139" s="160">
        <v>45936</v>
      </c>
      <c r="H139" s="201" t="s">
        <v>166</v>
      </c>
      <c r="I139" s="184">
        <f t="shared" si="13"/>
        <v>4</v>
      </c>
      <c r="J139" s="202">
        <f>IF($H139="USD",IF(OR($I139="",$I139="-"),"",VLOOKUP($G139,為替!$A:$AX,$I139,FALSE))+$J$3,IF(OR($I139="",$I139="-"),"",VLOOKUP($G139,為替!$A:$AX,$I139,FALSE)))</f>
        <v>149.28</v>
      </c>
      <c r="K139" s="203">
        <f t="shared" si="14"/>
        <v>19385.500800000002</v>
      </c>
      <c r="L139" s="187">
        <f t="shared" si="15"/>
        <v>3</v>
      </c>
      <c r="M139" s="202">
        <f>IF($H139="USD",IF(OR($L139="",$L139="-"),"",VLOOKUP($G139,為替!$A:$AX,$L139,FALSE))+$K$3,IF(OR($L139="",$L139="-"),"",VLOOKUP($G139,為替!$A:$AX,$L139,FALSE)))</f>
        <v>150.28</v>
      </c>
      <c r="N139" s="203">
        <f t="shared" si="16"/>
        <v>18412.3056</v>
      </c>
      <c r="O139" s="204">
        <f t="shared" si="12"/>
        <v>973.19520000000193</v>
      </c>
      <c r="P139" s="205">
        <f t="shared" si="17"/>
        <v>5.0202221239494721E-2</v>
      </c>
    </row>
    <row r="140" spans="1:16">
      <c r="A140" s="161" t="s">
        <v>572</v>
      </c>
      <c r="B140" s="161">
        <v>7522</v>
      </c>
      <c r="C140" s="198">
        <v>4628.41</v>
      </c>
      <c r="D140" s="199">
        <v>0</v>
      </c>
      <c r="E140" s="200" t="s">
        <v>166</v>
      </c>
      <c r="F140" s="198">
        <v>4904.1899999999996</v>
      </c>
      <c r="G140" s="160">
        <v>45938</v>
      </c>
      <c r="H140" s="201" t="s">
        <v>166</v>
      </c>
      <c r="I140" s="184">
        <f t="shared" si="13"/>
        <v>4</v>
      </c>
      <c r="J140" s="202">
        <f>IF($H140="USD",IF(OR($I140="",$I140="-"),"",VLOOKUP($G140,為替!$A:$AX,$I140,FALSE))+$J$3,IF(OR($I140="",$I140="-"),"",VLOOKUP($G140,為替!$A:$AX,$I140,FALSE)))</f>
        <v>151.81</v>
      </c>
      <c r="K140" s="203">
        <f t="shared" si="14"/>
        <v>744505.08389999997</v>
      </c>
      <c r="L140" s="187">
        <f t="shared" si="15"/>
        <v>3</v>
      </c>
      <c r="M140" s="202">
        <f>IF($H140="USD",IF(OR($L140="",$L140="-"),"",VLOOKUP($G140,為替!$A:$AX,$L140,FALSE))+$K$3,IF(OR($L140="",$L140="-"),"",VLOOKUP($G140,為替!$A:$AX,$L140,FALSE)))</f>
        <v>152.81</v>
      </c>
      <c r="N140" s="203">
        <f t="shared" si="16"/>
        <v>707267.3321</v>
      </c>
      <c r="O140" s="204">
        <f t="shared" si="12"/>
        <v>37237.751799999969</v>
      </c>
      <c r="P140" s="205">
        <f t="shared" si="17"/>
        <v>5.0016786460254245E-2</v>
      </c>
    </row>
    <row r="141" spans="1:16">
      <c r="A141" s="161" t="s">
        <v>572</v>
      </c>
      <c r="B141" s="161">
        <v>7525</v>
      </c>
      <c r="C141" s="198">
        <v>3471.37</v>
      </c>
      <c r="D141" s="199">
        <v>0</v>
      </c>
      <c r="E141" s="200" t="s">
        <v>166</v>
      </c>
      <c r="F141" s="198">
        <v>3678.12</v>
      </c>
      <c r="G141" s="160">
        <v>45939</v>
      </c>
      <c r="H141" s="201" t="s">
        <v>166</v>
      </c>
      <c r="I141" s="184">
        <f t="shared" si="13"/>
        <v>4</v>
      </c>
      <c r="J141" s="202">
        <f>IF($H141="USD",IF(OR($I141="",$I141="-"),"",VLOOKUP($G141,為替!$A:$AX,$I141,FALSE))+$J$3,IF(OR($I141="",$I141="-"),"",VLOOKUP($G141,為替!$A:$AX,$I141,FALSE)))</f>
        <v>152.24</v>
      </c>
      <c r="K141" s="203">
        <f t="shared" si="14"/>
        <v>559956.98880000005</v>
      </c>
      <c r="L141" s="187">
        <f t="shared" si="15"/>
        <v>3</v>
      </c>
      <c r="M141" s="202">
        <f>IF($H141="USD",IF(OR($L141="",$L141="-"),"",VLOOKUP($G141,為替!$A:$AX,$L141,FALSE))+$K$3,IF(OR($L141="",$L141="-"),"",VLOOKUP($G141,為替!$A:$AX,$L141,FALSE)))</f>
        <v>153.24</v>
      </c>
      <c r="N141" s="203">
        <f t="shared" si="16"/>
        <v>531952.73880000005</v>
      </c>
      <c r="O141" s="204">
        <f t="shared" si="12"/>
        <v>28004.25</v>
      </c>
      <c r="P141" s="205">
        <f t="shared" si="17"/>
        <v>5.0011430449352391E-2</v>
      </c>
    </row>
    <row r="142" spans="1:16">
      <c r="A142" s="161" t="s">
        <v>572</v>
      </c>
      <c r="B142" s="161">
        <v>7528</v>
      </c>
      <c r="C142" s="198">
        <v>2521.2600000000002</v>
      </c>
      <c r="D142" s="199">
        <v>0</v>
      </c>
      <c r="E142" s="200" t="s">
        <v>166</v>
      </c>
      <c r="F142" s="198">
        <v>2653.39</v>
      </c>
      <c r="G142" s="160">
        <v>45940</v>
      </c>
      <c r="H142" s="201" t="s">
        <v>166</v>
      </c>
      <c r="I142" s="184">
        <f t="shared" si="13"/>
        <v>4</v>
      </c>
      <c r="J142" s="202">
        <f>IF($H142="USD",IF(OR($I142="",$I142="-"),"",VLOOKUP($G142,為替!$A:$AX,$I142,FALSE))+$J$3,IF(OR($I142="",$I142="-"),"",VLOOKUP($G142,為替!$A:$AX,$I142,FALSE)))</f>
        <v>152.59</v>
      </c>
      <c r="K142" s="203">
        <f t="shared" si="14"/>
        <v>404880.78009999997</v>
      </c>
      <c r="L142" s="187">
        <f t="shared" si="15"/>
        <v>3</v>
      </c>
      <c r="M142" s="202">
        <f>IF($H142="USD",IF(OR($L142="",$L142="-"),"",VLOOKUP($G142,為替!$A:$AX,$L142,FALSE))+$K$3,IF(OR($L142="",$L142="-"),"",VLOOKUP($G142,為替!$A:$AX,$L142,FALSE)))</f>
        <v>153.59</v>
      </c>
      <c r="N142" s="203">
        <f t="shared" si="16"/>
        <v>387240.32340000005</v>
      </c>
      <c r="O142" s="204">
        <f t="shared" si="12"/>
        <v>17640.456699999922</v>
      </c>
      <c r="P142" s="205">
        <f t="shared" si="17"/>
        <v>4.3569508771552391E-2</v>
      </c>
    </row>
    <row r="143" spans="1:16">
      <c r="A143" s="161" t="s">
        <v>572</v>
      </c>
      <c r="B143" s="161">
        <v>7533</v>
      </c>
      <c r="C143" s="198">
        <v>118.57</v>
      </c>
      <c r="D143" s="199">
        <v>0</v>
      </c>
      <c r="E143" s="200" t="s">
        <v>166</v>
      </c>
      <c r="F143" s="198">
        <v>122.56</v>
      </c>
      <c r="G143" s="160">
        <v>45944</v>
      </c>
      <c r="H143" s="201" t="s">
        <v>166</v>
      </c>
      <c r="I143" s="184">
        <f t="shared" si="13"/>
        <v>4</v>
      </c>
      <c r="J143" s="202">
        <f>IF($H143="USD",IF(OR($I143="",$I143="-"),"",VLOOKUP($G143,為替!$A:$AX,$I143,FALSE))+$J$3,IF(OR($I143="",$I143="-"),"",VLOOKUP($G143,為替!$A:$AX,$I143,FALSE)))</f>
        <v>151.99</v>
      </c>
      <c r="K143" s="203">
        <f t="shared" si="14"/>
        <v>18627.894400000001</v>
      </c>
      <c r="L143" s="187">
        <f t="shared" si="15"/>
        <v>3</v>
      </c>
      <c r="M143" s="202">
        <f>IF($H143="USD",IF(OR($L143="",$L143="-"),"",VLOOKUP($G143,為替!$A:$AX,$L143,FALSE))+$K$3,IF(OR($L143="",$L143="-"),"",VLOOKUP($G143,為替!$A:$AX,$L143,FALSE)))</f>
        <v>152.99</v>
      </c>
      <c r="N143" s="203">
        <f t="shared" si="16"/>
        <v>18140.024300000001</v>
      </c>
      <c r="O143" s="204">
        <f t="shared" si="12"/>
        <v>487.87010000000009</v>
      </c>
      <c r="P143" s="205">
        <f t="shared" si="17"/>
        <v>2.619029770750687E-2</v>
      </c>
    </row>
    <row r="144" spans="1:16">
      <c r="A144" s="161" t="s">
        <v>574</v>
      </c>
      <c r="B144" s="161">
        <v>7545</v>
      </c>
      <c r="C144" s="198">
        <v>1806.84</v>
      </c>
      <c r="D144" s="199">
        <v>111.85</v>
      </c>
      <c r="E144" s="200" t="s">
        <v>166</v>
      </c>
      <c r="F144" s="198">
        <v>2151</v>
      </c>
      <c r="G144" s="160">
        <v>45947</v>
      </c>
      <c r="H144" s="201" t="s">
        <v>166</v>
      </c>
      <c r="I144" s="184">
        <f t="shared" si="13"/>
        <v>4</v>
      </c>
      <c r="J144" s="202">
        <f>IF($H144="USD",IF(OR($I144="",$I144="-"),"",VLOOKUP($G144,為替!$A:$AX,$I144,FALSE))+$J$3,IF(OR($I144="",$I144="-"),"",VLOOKUP($G144,為替!$A:$AX,$I144,FALSE)))</f>
        <v>149.68</v>
      </c>
      <c r="K144" s="203">
        <f t="shared" si="14"/>
        <v>321961.68</v>
      </c>
      <c r="L144" s="187">
        <f t="shared" si="15"/>
        <v>3</v>
      </c>
      <c r="M144" s="202">
        <f>IF($H144="USD",IF(OR($L144="",$L144="-"),"",VLOOKUP($G144,為替!$A:$AX,$L144,FALSE))+$K$3,IF(OR($L144="",$L144="-"),"",VLOOKUP($G144,為替!$A:$AX,$L144,FALSE)))</f>
        <v>150.68</v>
      </c>
      <c r="N144" s="203">
        <f t="shared" si="16"/>
        <v>289108.20919999998</v>
      </c>
      <c r="O144" s="204">
        <f t="shared" si="12"/>
        <v>32853.47080000001</v>
      </c>
      <c r="P144" s="205">
        <f t="shared" si="17"/>
        <v>0.10204155600132292</v>
      </c>
    </row>
    <row r="145" spans="1:16">
      <c r="A145" s="161" t="s">
        <v>574</v>
      </c>
      <c r="B145" s="161">
        <v>7546</v>
      </c>
      <c r="C145" s="198">
        <v>3050.88</v>
      </c>
      <c r="D145" s="199">
        <v>188.86</v>
      </c>
      <c r="E145" s="200" t="s">
        <v>166</v>
      </c>
      <c r="F145" s="198">
        <v>3632</v>
      </c>
      <c r="G145" s="160">
        <v>45947</v>
      </c>
      <c r="H145" s="201" t="s">
        <v>166</v>
      </c>
      <c r="I145" s="184">
        <f t="shared" si="13"/>
        <v>4</v>
      </c>
      <c r="J145" s="202">
        <f>IF($H145="USD",IF(OR($I145="",$I145="-"),"",VLOOKUP($G145,為替!$A:$AX,$I145,FALSE))+$J$3,IF(OR($I145="",$I145="-"),"",VLOOKUP($G145,為替!$A:$AX,$I145,FALSE)))</f>
        <v>149.68</v>
      </c>
      <c r="K145" s="203">
        <f t="shared" si="14"/>
        <v>543637.76000000001</v>
      </c>
      <c r="L145" s="187">
        <f t="shared" si="15"/>
        <v>3</v>
      </c>
      <c r="M145" s="202">
        <f>IF($H145="USD",IF(OR($L145="",$L145="-"),"",VLOOKUP($G145,為替!$A:$AX,$L145,FALSE))+$K$3,IF(OR($L145="",$L145="-"),"",VLOOKUP($G145,為替!$A:$AX,$L145,FALSE)))</f>
        <v>150.68</v>
      </c>
      <c r="N145" s="203">
        <f t="shared" si="16"/>
        <v>488164.02320000005</v>
      </c>
      <c r="O145" s="204">
        <f t="shared" si="12"/>
        <v>55473.736799999955</v>
      </c>
      <c r="P145" s="205">
        <f t="shared" si="17"/>
        <v>0.10204172866873698</v>
      </c>
    </row>
    <row r="146" spans="1:16">
      <c r="A146" s="161" t="s">
        <v>574</v>
      </c>
      <c r="B146" s="161">
        <v>7547</v>
      </c>
      <c r="C146" s="198">
        <v>3901.96</v>
      </c>
      <c r="D146" s="199">
        <v>241.55</v>
      </c>
      <c r="E146" s="200" t="s">
        <v>166</v>
      </c>
      <c r="F146" s="198">
        <v>4645.2</v>
      </c>
      <c r="G146" s="160">
        <v>45947</v>
      </c>
      <c r="H146" s="201" t="s">
        <v>166</v>
      </c>
      <c r="I146" s="184">
        <f t="shared" si="13"/>
        <v>4</v>
      </c>
      <c r="J146" s="202">
        <f>IF($H146="USD",IF(OR($I146="",$I146="-"),"",VLOOKUP($G146,為替!$A:$AX,$I146,FALSE))+$J$3,IF(OR($I146="",$I146="-"),"",VLOOKUP($G146,為替!$A:$AX,$I146,FALSE)))</f>
        <v>149.68</v>
      </c>
      <c r="K146" s="203">
        <f t="shared" si="14"/>
        <v>695293.53599999996</v>
      </c>
      <c r="L146" s="187">
        <f t="shared" si="15"/>
        <v>3</v>
      </c>
      <c r="M146" s="202">
        <f>IF($H146="USD",IF(OR($L146="",$L146="-"),"",VLOOKUP($G146,為替!$A:$AX,$L146,FALSE))+$K$3,IF(OR($L146="",$L146="-"),"",VLOOKUP($G146,為替!$A:$AX,$L146,FALSE)))</f>
        <v>150.68</v>
      </c>
      <c r="N146" s="203">
        <f t="shared" si="16"/>
        <v>624344.08680000005</v>
      </c>
      <c r="O146" s="204">
        <f t="shared" si="12"/>
        <v>70949.449199999915</v>
      </c>
      <c r="P146" s="205">
        <f t="shared" si="17"/>
        <v>0.10204244038880281</v>
      </c>
    </row>
    <row r="147" spans="1:16">
      <c r="A147" s="161" t="s">
        <v>574</v>
      </c>
      <c r="B147" s="161">
        <v>7548</v>
      </c>
      <c r="C147" s="198">
        <v>531.02</v>
      </c>
      <c r="D147" s="199">
        <v>32.880000000000003</v>
      </c>
      <c r="E147" s="200" t="s">
        <v>166</v>
      </c>
      <c r="F147" s="198">
        <v>632.22</v>
      </c>
      <c r="G147" s="160">
        <v>45947</v>
      </c>
      <c r="H147" s="201" t="s">
        <v>166</v>
      </c>
      <c r="I147" s="184">
        <f t="shared" si="13"/>
        <v>4</v>
      </c>
      <c r="J147" s="202">
        <f>IF($H147="USD",IF(OR($I147="",$I147="-"),"",VLOOKUP($G147,為替!$A:$AX,$I147,FALSE))+$J$3,IF(OR($I147="",$I147="-"),"",VLOOKUP($G147,為替!$A:$AX,$I147,FALSE)))</f>
        <v>149.68</v>
      </c>
      <c r="K147" s="203">
        <f t="shared" si="14"/>
        <v>94630.689600000012</v>
      </c>
      <c r="L147" s="187">
        <f t="shared" si="15"/>
        <v>3</v>
      </c>
      <c r="M147" s="202">
        <f>IF($H147="USD",IF(OR($L147="",$L147="-"),"",VLOOKUP($G147,為替!$A:$AX,$L147,FALSE))+$K$3,IF(OR($L147="",$L147="-"),"",VLOOKUP($G147,為替!$A:$AX,$L147,FALSE)))</f>
        <v>150.68</v>
      </c>
      <c r="N147" s="203">
        <f t="shared" si="16"/>
        <v>84968.452000000005</v>
      </c>
      <c r="O147" s="204">
        <f t="shared" si="12"/>
        <v>9662.2376000000077</v>
      </c>
      <c r="P147" s="205">
        <f t="shared" si="17"/>
        <v>0.10210469395121058</v>
      </c>
    </row>
    <row r="148" spans="1:16">
      <c r="A148" s="161" t="s">
        <v>574</v>
      </c>
      <c r="B148" s="161">
        <v>7549</v>
      </c>
      <c r="C148" s="198">
        <v>754.49</v>
      </c>
      <c r="D148" s="199">
        <v>46.71</v>
      </c>
      <c r="E148" s="200" t="s">
        <v>166</v>
      </c>
      <c r="F148" s="198">
        <v>898.15</v>
      </c>
      <c r="G148" s="160">
        <v>45947</v>
      </c>
      <c r="H148" s="201" t="s">
        <v>166</v>
      </c>
      <c r="I148" s="184">
        <f t="shared" si="13"/>
        <v>4</v>
      </c>
      <c r="J148" s="202">
        <f>IF($H148="USD",IF(OR($I148="",$I148="-"),"",VLOOKUP($G148,為替!$A:$AX,$I148,FALSE))+$J$3,IF(OR($I148="",$I148="-"),"",VLOOKUP($G148,為替!$A:$AX,$I148,FALSE)))</f>
        <v>149.68</v>
      </c>
      <c r="K148" s="203">
        <f t="shared" si="14"/>
        <v>134435.092</v>
      </c>
      <c r="L148" s="187">
        <f t="shared" si="15"/>
        <v>3</v>
      </c>
      <c r="M148" s="202">
        <f>IF($H148="USD",IF(OR($L148="",$L148="-"),"",VLOOKUP($G148,為替!$A:$AX,$L148,FALSE))+$K$3,IF(OR($L148="",$L148="-"),"",VLOOKUP($G148,為替!$A:$AX,$L148,FALSE)))</f>
        <v>150.68</v>
      </c>
      <c r="N148" s="203">
        <f t="shared" si="16"/>
        <v>120724.81600000001</v>
      </c>
      <c r="O148" s="204">
        <f t="shared" si="12"/>
        <v>13710.275999999998</v>
      </c>
      <c r="P148" s="205">
        <f t="shared" si="17"/>
        <v>0.10198435390664215</v>
      </c>
    </row>
    <row r="149" spans="1:16">
      <c r="A149" s="161" t="s">
        <v>574</v>
      </c>
      <c r="B149" s="161">
        <v>7550</v>
      </c>
      <c r="C149" s="198">
        <v>13003.2</v>
      </c>
      <c r="D149" s="199">
        <v>804.96</v>
      </c>
      <c r="E149" s="200" t="s">
        <v>166</v>
      </c>
      <c r="F149" s="198">
        <v>15480</v>
      </c>
      <c r="G149" s="160">
        <v>45947</v>
      </c>
      <c r="H149" s="201" t="s">
        <v>166</v>
      </c>
      <c r="I149" s="184">
        <f t="shared" si="13"/>
        <v>4</v>
      </c>
      <c r="J149" s="202">
        <f>IF($H149="USD",IF(OR($I149="",$I149="-"),"",VLOOKUP($G149,為替!$A:$AX,$I149,FALSE))+$J$3,IF(OR($I149="",$I149="-"),"",VLOOKUP($G149,為替!$A:$AX,$I149,FALSE)))</f>
        <v>149.68</v>
      </c>
      <c r="K149" s="203">
        <f t="shared" si="14"/>
        <v>2317046.4</v>
      </c>
      <c r="L149" s="187">
        <f t="shared" si="15"/>
        <v>3</v>
      </c>
      <c r="M149" s="202">
        <f>IF($H149="USD",IF(OR($L149="",$L149="-"),"",VLOOKUP($G149,為替!$A:$AX,$L149,FALSE))+$K$3,IF(OR($L149="",$L149="-"),"",VLOOKUP($G149,為替!$A:$AX,$L149,FALSE)))</f>
        <v>150.68</v>
      </c>
      <c r="N149" s="203">
        <f t="shared" si="16"/>
        <v>2080613.5488</v>
      </c>
      <c r="O149" s="204">
        <f t="shared" si="12"/>
        <v>236432.85119999992</v>
      </c>
      <c r="P149" s="205">
        <f t="shared" si="17"/>
        <v>0.10204061998931049</v>
      </c>
    </row>
    <row r="150" spans="1:16">
      <c r="A150" s="161" t="s">
        <v>574</v>
      </c>
      <c r="B150" s="161">
        <v>7551</v>
      </c>
      <c r="C150" s="198">
        <v>4218.8100000000004</v>
      </c>
      <c r="D150" s="199">
        <v>261.17</v>
      </c>
      <c r="E150" s="200" t="s">
        <v>166</v>
      </c>
      <c r="F150" s="198">
        <v>5022.3999999999996</v>
      </c>
      <c r="G150" s="160">
        <v>45947</v>
      </c>
      <c r="H150" s="201" t="s">
        <v>166</v>
      </c>
      <c r="I150" s="184">
        <f t="shared" si="13"/>
        <v>4</v>
      </c>
      <c r="J150" s="202">
        <f>IF($H150="USD",IF(OR($I150="",$I150="-"),"",VLOOKUP($G150,為替!$A:$AX,$I150,FALSE))+$J$3,IF(OR($I150="",$I150="-"),"",VLOOKUP($G150,為替!$A:$AX,$I150,FALSE)))</f>
        <v>149.68</v>
      </c>
      <c r="K150" s="203">
        <f t="shared" si="14"/>
        <v>751752.83199999994</v>
      </c>
      <c r="L150" s="187">
        <f t="shared" si="15"/>
        <v>3</v>
      </c>
      <c r="M150" s="202">
        <f>IF($H150="USD",IF(OR($L150="",$L150="-"),"",VLOOKUP($G150,為替!$A:$AX,$L150,FALSE))+$K$3,IF(OR($L150="",$L150="-"),"",VLOOKUP($G150,為替!$A:$AX,$L150,FALSE)))</f>
        <v>150.68</v>
      </c>
      <c r="N150" s="203">
        <f t="shared" si="16"/>
        <v>675043.38640000008</v>
      </c>
      <c r="O150" s="204">
        <f t="shared" si="12"/>
        <v>76709.445599999861</v>
      </c>
      <c r="P150" s="205">
        <f t="shared" si="17"/>
        <v>0.10204078033988685</v>
      </c>
    </row>
    <row r="151" spans="1:16">
      <c r="A151" s="161" t="s">
        <v>574</v>
      </c>
      <c r="B151" s="161">
        <v>7552</v>
      </c>
      <c r="C151" s="198">
        <v>701.62</v>
      </c>
      <c r="D151" s="199">
        <v>43.44</v>
      </c>
      <c r="E151" s="200" t="s">
        <v>166</v>
      </c>
      <c r="F151" s="198">
        <v>835.38</v>
      </c>
      <c r="G151" s="160">
        <v>45947</v>
      </c>
      <c r="H151" s="201" t="s">
        <v>166</v>
      </c>
      <c r="I151" s="184">
        <f t="shared" si="13"/>
        <v>4</v>
      </c>
      <c r="J151" s="202">
        <f>IF($H151="USD",IF(OR($I151="",$I151="-"),"",VLOOKUP($G151,為替!$A:$AX,$I151,FALSE))+$J$3,IF(OR($I151="",$I151="-"),"",VLOOKUP($G151,為替!$A:$AX,$I151,FALSE)))</f>
        <v>149.68</v>
      </c>
      <c r="K151" s="203">
        <f t="shared" si="14"/>
        <v>125039.6784</v>
      </c>
      <c r="L151" s="187">
        <f t="shared" si="15"/>
        <v>3</v>
      </c>
      <c r="M151" s="202">
        <f>IF($H151="USD",IF(OR($L151="",$L151="-"),"",VLOOKUP($G151,為替!$A:$AX,$L151,FALSE))+$K$3,IF(OR($L151="",$L151="-"),"",VLOOKUP($G151,為替!$A:$AX,$L151,FALSE)))</f>
        <v>150.68</v>
      </c>
      <c r="N151" s="203">
        <f t="shared" si="16"/>
        <v>112265.64079999999</v>
      </c>
      <c r="O151" s="204">
        <f t="shared" si="12"/>
        <v>12774.037600000011</v>
      </c>
      <c r="P151" s="205">
        <f t="shared" si="17"/>
        <v>0.10215987247772712</v>
      </c>
    </row>
    <row r="152" spans="1:16">
      <c r="A152" s="161" t="s">
        <v>574</v>
      </c>
      <c r="B152" s="161">
        <v>7553</v>
      </c>
      <c r="C152" s="198">
        <v>4687.45</v>
      </c>
      <c r="D152" s="199">
        <v>290.17</v>
      </c>
      <c r="E152" s="200" t="s">
        <v>166</v>
      </c>
      <c r="F152" s="198">
        <v>5580.3</v>
      </c>
      <c r="G152" s="160">
        <v>45947</v>
      </c>
      <c r="H152" s="201" t="s">
        <v>166</v>
      </c>
      <c r="I152" s="184">
        <f t="shared" si="13"/>
        <v>4</v>
      </c>
      <c r="J152" s="202">
        <f>IF($H152="USD",IF(OR($I152="",$I152="-"),"",VLOOKUP($G152,為替!$A:$AX,$I152,FALSE))+$J$3,IF(OR($I152="",$I152="-"),"",VLOOKUP($G152,為替!$A:$AX,$I152,FALSE)))</f>
        <v>149.68</v>
      </c>
      <c r="K152" s="203">
        <f t="shared" si="14"/>
        <v>835259.30400000012</v>
      </c>
      <c r="L152" s="187">
        <f t="shared" si="15"/>
        <v>3</v>
      </c>
      <c r="M152" s="202">
        <f>IF($H152="USD",IF(OR($L152="",$L152="-"),"",VLOOKUP($G152,為替!$A:$AX,$L152,FALSE))+$K$3,IF(OR($L152="",$L152="-"),"",VLOOKUP($G152,為替!$A:$AX,$L152,FALSE)))</f>
        <v>150.68</v>
      </c>
      <c r="N152" s="203">
        <f t="shared" si="16"/>
        <v>750027.78159999999</v>
      </c>
      <c r="O152" s="204">
        <f t="shared" si="12"/>
        <v>85231.522400000133</v>
      </c>
      <c r="P152" s="205">
        <f t="shared" si="17"/>
        <v>0.10204199102222766</v>
      </c>
    </row>
    <row r="153" spans="1:16">
      <c r="A153" s="161" t="s">
        <v>574</v>
      </c>
      <c r="B153" s="161">
        <v>7554</v>
      </c>
      <c r="C153" s="198">
        <v>3731.29</v>
      </c>
      <c r="D153" s="199">
        <v>230.97</v>
      </c>
      <c r="E153" s="200" t="s">
        <v>166</v>
      </c>
      <c r="F153" s="198">
        <v>4441.76</v>
      </c>
      <c r="G153" s="160">
        <v>45947</v>
      </c>
      <c r="H153" s="201" t="s">
        <v>166</v>
      </c>
      <c r="I153" s="184">
        <f t="shared" si="13"/>
        <v>4</v>
      </c>
      <c r="J153" s="202">
        <f>IF($H153="USD",IF(OR($I153="",$I153="-"),"",VLOOKUP($G153,為替!$A:$AX,$I153,FALSE))+$J$3,IF(OR($I153="",$I153="-"),"",VLOOKUP($G153,為替!$A:$AX,$I153,FALSE)))</f>
        <v>149.68</v>
      </c>
      <c r="K153" s="203">
        <f t="shared" si="14"/>
        <v>664842.63680000009</v>
      </c>
      <c r="L153" s="187">
        <f t="shared" si="15"/>
        <v>3</v>
      </c>
      <c r="M153" s="202">
        <f>IF($H153="USD",IF(OR($L153="",$L153="-"),"",VLOOKUP($G153,為替!$A:$AX,$L153,FALSE))+$K$3,IF(OR($L153="",$L153="-"),"",VLOOKUP($G153,為替!$A:$AX,$L153,FALSE)))</f>
        <v>150.68</v>
      </c>
      <c r="N153" s="203">
        <f t="shared" si="16"/>
        <v>597033.33680000005</v>
      </c>
      <c r="O153" s="204">
        <f t="shared" si="12"/>
        <v>67809.300000000047</v>
      </c>
      <c r="P153" s="205">
        <f t="shared" si="17"/>
        <v>0.10199300743763616</v>
      </c>
    </row>
    <row r="154" spans="1:16">
      <c r="A154" s="161" t="s">
        <v>574</v>
      </c>
      <c r="B154" s="161">
        <v>7583</v>
      </c>
      <c r="C154" s="198">
        <v>631</v>
      </c>
      <c r="D154" s="199">
        <v>30.05</v>
      </c>
      <c r="E154" s="200" t="s">
        <v>166</v>
      </c>
      <c r="F154" s="198">
        <v>751.2</v>
      </c>
      <c r="G154" s="160">
        <v>45958</v>
      </c>
      <c r="H154" s="201" t="s">
        <v>166</v>
      </c>
      <c r="I154" s="184">
        <f t="shared" si="13"/>
        <v>4</v>
      </c>
      <c r="J154" s="202">
        <f>IF($H154="USD",IF(OR($I154="",$I154="-"),"",VLOOKUP($G154,為替!$A:$AX,$I154,FALSE))+$J$3,IF(OR($I154="",$I154="-"),"",VLOOKUP($G154,為替!$A:$AX,$I154,FALSE)))</f>
        <v>152.07</v>
      </c>
      <c r="K154" s="203">
        <f t="shared" si="14"/>
        <v>114234.984</v>
      </c>
      <c r="L154" s="187">
        <f t="shared" si="15"/>
        <v>3</v>
      </c>
      <c r="M154" s="202">
        <f>IF($H154="USD",IF(OR($L154="",$L154="-"),"",VLOOKUP($G154,為替!$A:$AX,$L154,FALSE))+$K$3,IF(OR($L154="",$L154="-"),"",VLOOKUP($G154,為替!$A:$AX,$L154,FALSE)))</f>
        <v>153.07</v>
      </c>
      <c r="N154" s="203">
        <f t="shared" si="16"/>
        <v>101186.92349999999</v>
      </c>
      <c r="O154" s="204">
        <f t="shared" si="12"/>
        <v>13048.060500000007</v>
      </c>
      <c r="P154" s="205">
        <f t="shared" si="17"/>
        <v>0.11422123103724519</v>
      </c>
    </row>
    <row r="155" spans="1:16">
      <c r="A155" s="161" t="s">
        <v>574</v>
      </c>
      <c r="B155" s="161">
        <v>7576</v>
      </c>
      <c r="C155" s="198">
        <v>6827.52</v>
      </c>
      <c r="D155" s="199">
        <v>422.66</v>
      </c>
      <c r="E155" s="200" t="s">
        <v>166</v>
      </c>
      <c r="F155" s="198">
        <v>8128</v>
      </c>
      <c r="G155" s="160">
        <v>45958</v>
      </c>
      <c r="H155" s="201" t="s">
        <v>166</v>
      </c>
      <c r="I155" s="184">
        <f t="shared" si="13"/>
        <v>4</v>
      </c>
      <c r="J155" s="202">
        <f>IF($H155="USD",IF(OR($I155="",$I155="-"),"",VLOOKUP($G155,為替!$A:$AX,$I155,FALSE))+$J$3,IF(OR($I155="",$I155="-"),"",VLOOKUP($G155,為替!$A:$AX,$I155,FALSE)))</f>
        <v>152.07</v>
      </c>
      <c r="K155" s="203">
        <f t="shared" si="14"/>
        <v>1236024.96</v>
      </c>
      <c r="L155" s="187">
        <f t="shared" si="15"/>
        <v>3</v>
      </c>
      <c r="M155" s="202">
        <f>IF($H155="USD",IF(OR($L155="",$L155="-"),"",VLOOKUP($G155,為替!$A:$AX,$L155,FALSE))+$K$3,IF(OR($L155="",$L155="-"),"",VLOOKUP($G155,為替!$A:$AX,$L155,FALSE)))</f>
        <v>153.07</v>
      </c>
      <c r="N155" s="203">
        <f t="shared" si="16"/>
        <v>1109785.0526000001</v>
      </c>
      <c r="O155" s="204">
        <f t="shared" si="12"/>
        <v>126239.90739999991</v>
      </c>
      <c r="P155" s="205">
        <f t="shared" si="17"/>
        <v>0.10213378490350219</v>
      </c>
    </row>
    <row r="156" spans="1:16">
      <c r="A156" s="161" t="s">
        <v>574</v>
      </c>
      <c r="B156" s="161">
        <v>7577</v>
      </c>
      <c r="C156" s="198">
        <v>519.79</v>
      </c>
      <c r="D156" s="199">
        <v>32.18</v>
      </c>
      <c r="E156" s="200" t="s">
        <v>166</v>
      </c>
      <c r="F156" s="198">
        <v>618.79999999999995</v>
      </c>
      <c r="G156" s="160">
        <v>45958</v>
      </c>
      <c r="H156" s="201" t="s">
        <v>166</v>
      </c>
      <c r="I156" s="184">
        <f t="shared" si="13"/>
        <v>4</v>
      </c>
      <c r="J156" s="202">
        <f>IF($H156="USD",IF(OR($I156="",$I156="-"),"",VLOOKUP($G156,為替!$A:$AX,$I156,FALSE))+$J$3,IF(OR($I156="",$I156="-"),"",VLOOKUP($G156,為替!$A:$AX,$I156,FALSE)))</f>
        <v>152.07</v>
      </c>
      <c r="K156" s="203">
        <f t="shared" si="14"/>
        <v>94100.915999999983</v>
      </c>
      <c r="L156" s="187">
        <f t="shared" si="15"/>
        <v>3</v>
      </c>
      <c r="M156" s="202">
        <f>IF($H156="USD",IF(OR($L156="",$L156="-"),"",VLOOKUP($G156,為替!$A:$AX,$L156,FALSE))+$K$3,IF(OR($L156="",$L156="-"),"",VLOOKUP($G156,為替!$A:$AX,$L156,FALSE)))</f>
        <v>153.07</v>
      </c>
      <c r="N156" s="203">
        <f t="shared" si="16"/>
        <v>84490.047899999976</v>
      </c>
      <c r="O156" s="204">
        <f t="shared" si="12"/>
        <v>9610.868100000007</v>
      </c>
      <c r="P156" s="205">
        <f t="shared" si="17"/>
        <v>0.10213362960250046</v>
      </c>
    </row>
    <row r="157" spans="1:16">
      <c r="A157" s="161" t="s">
        <v>574</v>
      </c>
      <c r="B157" s="161">
        <v>7578</v>
      </c>
      <c r="C157" s="198">
        <v>3410.06</v>
      </c>
      <c r="D157" s="199">
        <v>211.1</v>
      </c>
      <c r="E157" s="200" t="s">
        <v>166</v>
      </c>
      <c r="F157" s="198">
        <v>4059.6</v>
      </c>
      <c r="G157" s="160">
        <v>45958</v>
      </c>
      <c r="H157" s="201" t="s">
        <v>166</v>
      </c>
      <c r="I157" s="184">
        <f t="shared" si="13"/>
        <v>4</v>
      </c>
      <c r="J157" s="202">
        <f>IF($H157="USD",IF(OR($I157="",$I157="-"),"",VLOOKUP($G157,為替!$A:$AX,$I157,FALSE))+$J$3,IF(OR($I157="",$I157="-"),"",VLOOKUP($G157,為替!$A:$AX,$I157,FALSE)))</f>
        <v>152.07</v>
      </c>
      <c r="K157" s="203">
        <f t="shared" si="14"/>
        <v>617343.37199999997</v>
      </c>
      <c r="L157" s="187">
        <f t="shared" si="15"/>
        <v>3</v>
      </c>
      <c r="M157" s="202">
        <f>IF($H157="USD",IF(OR($L157="",$L157="-"),"",VLOOKUP($G157,為替!$A:$AX,$L157,FALSE))+$K$3,IF(OR($L157="",$L157="-"),"",VLOOKUP($G157,為替!$A:$AX,$L157,FALSE)))</f>
        <v>153.07</v>
      </c>
      <c r="N157" s="203">
        <f t="shared" si="16"/>
        <v>554290.9611999999</v>
      </c>
      <c r="O157" s="204">
        <f t="shared" si="12"/>
        <v>63052.410800000071</v>
      </c>
      <c r="P157" s="205">
        <f t="shared" si="17"/>
        <v>0.10213507370416876</v>
      </c>
    </row>
    <row r="158" spans="1:16">
      <c r="A158" s="161" t="s">
        <v>574</v>
      </c>
      <c r="B158" s="161">
        <v>7579</v>
      </c>
      <c r="C158" s="198">
        <v>2335.3200000000002</v>
      </c>
      <c r="D158" s="199">
        <v>144.56</v>
      </c>
      <c r="E158" s="200" t="s">
        <v>166</v>
      </c>
      <c r="F158" s="198">
        <v>2779.92</v>
      </c>
      <c r="G158" s="160">
        <v>45958</v>
      </c>
      <c r="H158" s="201" t="s">
        <v>166</v>
      </c>
      <c r="I158" s="184">
        <f t="shared" si="13"/>
        <v>4</v>
      </c>
      <c r="J158" s="202">
        <f>IF($H158="USD",IF(OR($I158="",$I158="-"),"",VLOOKUP($G158,為替!$A:$AX,$I158,FALSE))+$J$3,IF(OR($I158="",$I158="-"),"",VLOOKUP($G158,為替!$A:$AX,$I158,FALSE)))</f>
        <v>152.07</v>
      </c>
      <c r="K158" s="203">
        <f t="shared" si="14"/>
        <v>422742.43439999997</v>
      </c>
      <c r="L158" s="187">
        <f t="shared" si="15"/>
        <v>3</v>
      </c>
      <c r="M158" s="202">
        <f>IF($H158="USD",IF(OR($L158="",$L158="-"),"",VLOOKUP($G158,為替!$A:$AX,$L158,FALSE))+$K$3,IF(OR($L158="",$L158="-"),"",VLOOKUP($G158,為替!$A:$AX,$L158,FALSE)))</f>
        <v>153.07</v>
      </c>
      <c r="N158" s="203">
        <f t="shared" si="16"/>
        <v>379595.2316</v>
      </c>
      <c r="O158" s="204">
        <f t="shared" si="12"/>
        <v>43147.20279999997</v>
      </c>
      <c r="P158" s="205">
        <f t="shared" si="17"/>
        <v>0.10206499108905158</v>
      </c>
    </row>
    <row r="159" spans="1:16">
      <c r="A159" s="161" t="s">
        <v>572</v>
      </c>
      <c r="B159" s="161">
        <v>7582</v>
      </c>
      <c r="C159" s="198">
        <v>249.92</v>
      </c>
      <c r="D159" s="199">
        <v>0</v>
      </c>
      <c r="E159" s="200" t="s">
        <v>166</v>
      </c>
      <c r="F159" s="198">
        <v>262.26</v>
      </c>
      <c r="G159" s="160">
        <v>45958</v>
      </c>
      <c r="H159" s="201" t="s">
        <v>166</v>
      </c>
      <c r="I159" s="184">
        <f t="shared" si="13"/>
        <v>4</v>
      </c>
      <c r="J159" s="202">
        <f>IF($H159="USD",IF(OR($I159="",$I159="-"),"",VLOOKUP($G159,為替!$A:$AX,$I159,FALSE))+$J$3,IF(OR($I159="",$I159="-"),"",VLOOKUP($G159,為替!$A:$AX,$I159,FALSE)))</f>
        <v>152.07</v>
      </c>
      <c r="K159" s="203">
        <f t="shared" si="14"/>
        <v>39881.878199999999</v>
      </c>
      <c r="L159" s="187">
        <f t="shared" si="15"/>
        <v>3</v>
      </c>
      <c r="M159" s="202">
        <f>IF($H159="USD",IF(OR($L159="",$L159="-"),"",VLOOKUP($G159,為替!$A:$AX,$L159,FALSE))+$K$3,IF(OR($L159="",$L159="-"),"",VLOOKUP($G159,為替!$A:$AX,$L159,FALSE)))</f>
        <v>153.07</v>
      </c>
      <c r="N159" s="203">
        <f t="shared" si="16"/>
        <v>38255.254399999998</v>
      </c>
      <c r="O159" s="204">
        <f t="shared" si="12"/>
        <v>1626.6238000000012</v>
      </c>
      <c r="P159" s="205">
        <f t="shared" si="17"/>
        <v>4.0786038005602286E-2</v>
      </c>
    </row>
    <row r="160" spans="1:16">
      <c r="A160" s="161" t="s">
        <v>572</v>
      </c>
      <c r="B160" s="161">
        <v>7595</v>
      </c>
      <c r="C160" s="198">
        <v>72.599999999999994</v>
      </c>
      <c r="D160" s="199">
        <v>0</v>
      </c>
      <c r="E160" s="200" t="s">
        <v>166</v>
      </c>
      <c r="F160" s="198">
        <v>79.400000000000006</v>
      </c>
      <c r="G160" s="160">
        <v>45960</v>
      </c>
      <c r="H160" s="201" t="s">
        <v>166</v>
      </c>
      <c r="I160" s="184">
        <f t="shared" si="13"/>
        <v>4</v>
      </c>
      <c r="J160" s="202">
        <f>IF($H160="USD",IF(OR($I160="",$I160="-"),"",VLOOKUP($G160,為替!$A:$AX,$I160,FALSE))+$J$3,IF(OR($I160="",$I160="-"),"",VLOOKUP($G160,為替!$A:$AX,$I160,FALSE)))</f>
        <v>152.30000000000001</v>
      </c>
      <c r="K160" s="203">
        <f t="shared" si="14"/>
        <v>12092.620000000003</v>
      </c>
      <c r="L160" s="187">
        <f t="shared" si="15"/>
        <v>3</v>
      </c>
      <c r="M160" s="202">
        <f>IF($H160="USD",IF(OR($L160="",$L160="-"),"",VLOOKUP($G160,為替!$A:$AX,$L160,FALSE))+$K$3,IF(OR($L160="",$L160="-"),"",VLOOKUP($G160,為替!$A:$AX,$L160,FALSE)))</f>
        <v>153.30000000000001</v>
      </c>
      <c r="N160" s="203">
        <f t="shared" si="16"/>
        <v>11129.58</v>
      </c>
      <c r="O160" s="204">
        <f t="shared" si="12"/>
        <v>963.04000000000269</v>
      </c>
      <c r="P160" s="205">
        <f t="shared" si="17"/>
        <v>7.9638655642863376E-2</v>
      </c>
    </row>
    <row r="161" spans="1:16">
      <c r="A161" s="161" t="s">
        <v>572</v>
      </c>
      <c r="B161" s="161">
        <v>7598</v>
      </c>
      <c r="C161" s="198">
        <v>340.35</v>
      </c>
      <c r="D161" s="199">
        <v>0</v>
      </c>
      <c r="E161" s="200" t="s">
        <v>166</v>
      </c>
      <c r="F161" s="198">
        <v>357.85</v>
      </c>
      <c r="G161" s="160">
        <v>45961</v>
      </c>
      <c r="H161" s="201" t="s">
        <v>166</v>
      </c>
      <c r="I161" s="184">
        <f t="shared" si="13"/>
        <v>4</v>
      </c>
      <c r="J161" s="202">
        <f>IF($H161="USD",IF(OR($I161="",$I161="-"),"",VLOOKUP($G161,為替!$A:$AX,$I161,FALSE))+$J$3,IF(OR($I161="",$I161="-"),"",VLOOKUP($G161,為替!$A:$AX,$I161,FALSE)))</f>
        <v>153.6</v>
      </c>
      <c r="K161" s="203">
        <f t="shared" si="14"/>
        <v>54965.760000000002</v>
      </c>
      <c r="L161" s="187">
        <f t="shared" si="15"/>
        <v>3</v>
      </c>
      <c r="M161" s="202">
        <f>IF($H161="USD",IF(OR($L161="",$L161="-"),"",VLOOKUP($G161,為替!$A:$AX,$L161,FALSE))+$K$3,IF(OR($L161="",$L161="-"),"",VLOOKUP($G161,為替!$A:$AX,$L161,FALSE)))</f>
        <v>154.6</v>
      </c>
      <c r="N161" s="203">
        <f t="shared" si="16"/>
        <v>52618.11</v>
      </c>
      <c r="O161" s="204">
        <f t="shared" si="12"/>
        <v>2347.6500000000015</v>
      </c>
      <c r="P161" s="205">
        <f t="shared" si="17"/>
        <v>4.271113507754648E-2</v>
      </c>
    </row>
    <row r="162" spans="1:16">
      <c r="A162" s="161" t="s">
        <v>572</v>
      </c>
      <c r="B162" s="161">
        <v>7597</v>
      </c>
      <c r="C162" s="198">
        <v>3664.23</v>
      </c>
      <c r="D162" s="199">
        <v>0</v>
      </c>
      <c r="E162" s="200" t="s">
        <v>166</v>
      </c>
      <c r="F162" s="198">
        <v>3863.45</v>
      </c>
      <c r="G162" s="160">
        <v>45961</v>
      </c>
      <c r="H162" s="201" t="s">
        <v>166</v>
      </c>
      <c r="I162" s="184">
        <f t="shared" si="13"/>
        <v>4</v>
      </c>
      <c r="J162" s="202">
        <f>IF($H162="USD",IF(OR($I162="",$I162="-"),"",VLOOKUP($G162,為替!$A:$AX,$I162,FALSE))+$J$3,IF(OR($I162="",$I162="-"),"",VLOOKUP($G162,為替!$A:$AX,$I162,FALSE)))</f>
        <v>153.6</v>
      </c>
      <c r="K162" s="203">
        <f t="shared" si="14"/>
        <v>593425.91999999993</v>
      </c>
      <c r="L162" s="187">
        <f t="shared" si="15"/>
        <v>3</v>
      </c>
      <c r="M162" s="202">
        <f>IF($H162="USD",IF(OR($L162="",$L162="-"),"",VLOOKUP($G162,為替!$A:$AX,$L162,FALSE))+$K$3,IF(OR($L162="",$L162="-"),"",VLOOKUP($G162,為替!$A:$AX,$L162,FALSE)))</f>
        <v>154.6</v>
      </c>
      <c r="N162" s="203">
        <f t="shared" si="16"/>
        <v>566489.95799999998</v>
      </c>
      <c r="O162" s="204">
        <f t="shared" si="12"/>
        <v>26935.961999999941</v>
      </c>
      <c r="P162" s="205">
        <f t="shared" si="17"/>
        <v>4.5390605789514461E-2</v>
      </c>
    </row>
    <row r="163" spans="1:16">
      <c r="A163" s="161" t="s">
        <v>572</v>
      </c>
      <c r="B163" s="161">
        <v>7580</v>
      </c>
      <c r="C163" s="198">
        <v>287.5</v>
      </c>
      <c r="D163" s="199">
        <v>0</v>
      </c>
      <c r="E163" s="200" t="s">
        <v>166</v>
      </c>
      <c r="F163" s="198">
        <v>303.89999999999998</v>
      </c>
      <c r="G163" s="160">
        <v>45957</v>
      </c>
      <c r="H163" s="201" t="s">
        <v>166</v>
      </c>
      <c r="I163" s="184">
        <f t="shared" si="13"/>
        <v>4</v>
      </c>
      <c r="J163" s="202">
        <f>IF($H163="USD",IF(OR($I163="",$I163="-"),"",VLOOKUP($G163,為替!$A:$AX,$I163,FALSE))+$J$3,IF(OR($I163="",$I163="-"),"",VLOOKUP($G163,為替!$A:$AX,$I163,FALSE)))</f>
        <v>152.5</v>
      </c>
      <c r="K163" s="203">
        <f t="shared" si="14"/>
        <v>46344.75</v>
      </c>
      <c r="L163" s="187">
        <f t="shared" si="15"/>
        <v>3</v>
      </c>
      <c r="M163" s="202">
        <f>IF($H163="USD",IF(OR($L163="",$L163="-"),"",VLOOKUP($G163,為替!$A:$AX,$L163,FALSE))+$K$3,IF(OR($L163="",$L163="-"),"",VLOOKUP($G163,為替!$A:$AX,$L163,FALSE)))</f>
        <v>153.5</v>
      </c>
      <c r="N163" s="203">
        <f t="shared" si="16"/>
        <v>44131.25</v>
      </c>
      <c r="O163" s="204">
        <f t="shared" si="12"/>
        <v>2213.5</v>
      </c>
      <c r="P163" s="205">
        <f t="shared" si="17"/>
        <v>4.7761612696152207E-2</v>
      </c>
    </row>
    <row r="164" spans="1:16">
      <c r="A164" s="161" t="s">
        <v>572</v>
      </c>
      <c r="B164" s="161">
        <v>7581</v>
      </c>
      <c r="C164" s="198">
        <v>528</v>
      </c>
      <c r="D164" s="199">
        <v>0</v>
      </c>
      <c r="E164" s="200" t="s">
        <v>166</v>
      </c>
      <c r="F164" s="198">
        <v>558.9</v>
      </c>
      <c r="G164" s="160">
        <v>45957</v>
      </c>
      <c r="H164" s="201" t="s">
        <v>166</v>
      </c>
      <c r="I164" s="184">
        <f t="shared" si="13"/>
        <v>4</v>
      </c>
      <c r="J164" s="202">
        <f>IF($H164="USD",IF(OR($I164="",$I164="-"),"",VLOOKUP($G164,為替!$A:$AX,$I164,FALSE))+$J$3,IF(OR($I164="",$I164="-"),"",VLOOKUP($G164,為替!$A:$AX,$I164,FALSE)))</f>
        <v>152.5</v>
      </c>
      <c r="K164" s="203">
        <f t="shared" si="14"/>
        <v>85232.25</v>
      </c>
      <c r="L164" s="187">
        <f t="shared" si="15"/>
        <v>3</v>
      </c>
      <c r="M164" s="202">
        <f>IF($H164="USD",IF(OR($L164="",$L164="-"),"",VLOOKUP($G164,為替!$A:$AX,$L164,FALSE))+$K$3,IF(OR($L164="",$L164="-"),"",VLOOKUP($G164,為替!$A:$AX,$L164,FALSE)))</f>
        <v>153.5</v>
      </c>
      <c r="N164" s="203">
        <f t="shared" si="16"/>
        <v>81048</v>
      </c>
      <c r="O164" s="204">
        <f t="shared" si="12"/>
        <v>4184.25</v>
      </c>
      <c r="P164" s="205">
        <f t="shared" si="17"/>
        <v>4.9092333007752349E-2</v>
      </c>
    </row>
    <row r="165" spans="1:16">
      <c r="A165" s="161" t="s">
        <v>230</v>
      </c>
      <c r="B165" s="161">
        <v>7539</v>
      </c>
      <c r="C165" s="198">
        <v>314960</v>
      </c>
      <c r="D165" s="199">
        <v>0</v>
      </c>
      <c r="E165" s="200" t="s">
        <v>167</v>
      </c>
      <c r="F165" s="198">
        <v>414100</v>
      </c>
      <c r="G165" s="160">
        <v>45946</v>
      </c>
      <c r="H165" s="201" t="s">
        <v>167</v>
      </c>
      <c r="I165" s="184" t="str">
        <f t="shared" si="13"/>
        <v/>
      </c>
      <c r="J165" s="202" t="str">
        <f>IF($H165="USD",IF(OR($I165="",$I165="-"),"",VLOOKUP($G165,為替!$A:$AX,$I165,FALSE))+$J$3,IF(OR($I165="",$I165="-"),"",VLOOKUP($G165,為替!$A:$AX,$I165,FALSE)))</f>
        <v/>
      </c>
      <c r="K165" s="203">
        <f t="shared" si="14"/>
        <v>414100</v>
      </c>
      <c r="L165" s="187" t="str">
        <f t="shared" si="15"/>
        <v/>
      </c>
      <c r="M165" s="202" t="str">
        <f>IF($H165="USD",IF(OR($L165="",$L165="-"),"",VLOOKUP($G165,為替!$A:$AX,$L165,FALSE))+$K$3,IF(OR($L165="",$L165="-"),"",VLOOKUP($G165,為替!$A:$AX,$L165,FALSE)))</f>
        <v/>
      </c>
      <c r="N165" s="203">
        <f t="shared" si="16"/>
        <v>314960</v>
      </c>
      <c r="O165" s="204">
        <f t="shared" si="12"/>
        <v>99140</v>
      </c>
      <c r="P165" s="205">
        <f t="shared" si="17"/>
        <v>0.23941077034532721</v>
      </c>
    </row>
    <row r="166" spans="1:16">
      <c r="A166" s="161" t="s">
        <v>230</v>
      </c>
      <c r="B166" s="161">
        <v>7572</v>
      </c>
      <c r="C166" s="198">
        <v>98550</v>
      </c>
      <c r="D166" s="199">
        <v>0</v>
      </c>
      <c r="E166" s="200" t="s">
        <v>167</v>
      </c>
      <c r="F166" s="198">
        <v>127300</v>
      </c>
      <c r="G166" s="160">
        <v>45957</v>
      </c>
      <c r="H166" s="201" t="s">
        <v>167</v>
      </c>
      <c r="I166" s="184" t="str">
        <f t="shared" si="13"/>
        <v/>
      </c>
      <c r="J166" s="202" t="str">
        <f>IF($H166="USD",IF(OR($I166="",$I166="-"),"",VLOOKUP($G166,為替!$A:$AX,$I166,FALSE))+$J$3,IF(OR($I166="",$I166="-"),"",VLOOKUP($G166,為替!$A:$AX,$I166,FALSE)))</f>
        <v/>
      </c>
      <c r="K166" s="203">
        <f t="shared" si="14"/>
        <v>127300</v>
      </c>
      <c r="L166" s="187" t="str">
        <f t="shared" si="15"/>
        <v/>
      </c>
      <c r="M166" s="202" t="str">
        <f>IF($H166="USD",IF(OR($L166="",$L166="-"),"",VLOOKUP($G166,為替!$A:$AX,$L166,FALSE))+$K$3,IF(OR($L166="",$L166="-"),"",VLOOKUP($G166,為替!$A:$AX,$L166,FALSE)))</f>
        <v/>
      </c>
      <c r="N166" s="203">
        <f t="shared" si="16"/>
        <v>98550</v>
      </c>
      <c r="O166" s="204">
        <f t="shared" si="12"/>
        <v>28750</v>
      </c>
      <c r="P166" s="205">
        <f t="shared" si="17"/>
        <v>0.2258444619010212</v>
      </c>
    </row>
    <row r="167" spans="1:16">
      <c r="A167" s="161" t="s">
        <v>572</v>
      </c>
      <c r="B167" s="161">
        <v>7596</v>
      </c>
      <c r="C167" s="198">
        <v>4345.5600000000004</v>
      </c>
      <c r="D167" s="199">
        <v>0</v>
      </c>
      <c r="E167" s="200" t="s">
        <v>166</v>
      </c>
      <c r="F167" s="198">
        <v>4597.72</v>
      </c>
      <c r="G167" s="160">
        <v>45961</v>
      </c>
      <c r="H167" s="201" t="s">
        <v>166</v>
      </c>
      <c r="I167" s="184">
        <f t="shared" si="13"/>
        <v>4</v>
      </c>
      <c r="J167" s="202">
        <f>IF($H167="USD",IF(OR($I167="",$I167="-"),"",VLOOKUP($G167,為替!$A:$AX,$I167,FALSE))+$J$3,IF(OR($I167="",$I167="-"),"",VLOOKUP($G167,為替!$A:$AX,$I167,FALSE)))</f>
        <v>153.6</v>
      </c>
      <c r="K167" s="203">
        <f t="shared" si="14"/>
        <v>706209.79200000002</v>
      </c>
      <c r="L167" s="187">
        <f t="shared" si="15"/>
        <v>3</v>
      </c>
      <c r="M167" s="202">
        <f>IF($H167="USD",IF(OR($L167="",$L167="-"),"",VLOOKUP($G167,為替!$A:$AX,$L167,FALSE))+$K$3,IF(OR($L167="",$L167="-"),"",VLOOKUP($G167,為替!$A:$AX,$L167,FALSE)))</f>
        <v>154.6</v>
      </c>
      <c r="N167" s="203">
        <f t="shared" si="16"/>
        <v>671823.576</v>
      </c>
      <c r="O167" s="204">
        <f t="shared" si="12"/>
        <v>34386.216000000015</v>
      </c>
      <c r="P167" s="205">
        <f t="shared" si="17"/>
        <v>4.8691219506625041E-2</v>
      </c>
    </row>
    <row r="168" spans="1:16">
      <c r="A168" s="161" t="s">
        <v>574</v>
      </c>
      <c r="B168" s="161">
        <v>7601</v>
      </c>
      <c r="C168" s="198">
        <v>2953.02</v>
      </c>
      <c r="D168" s="199">
        <v>182.81</v>
      </c>
      <c r="E168" s="200" t="s">
        <v>166</v>
      </c>
      <c r="F168" s="198">
        <v>3515.5</v>
      </c>
      <c r="G168" s="160">
        <v>45965</v>
      </c>
      <c r="H168" s="201" t="s">
        <v>166</v>
      </c>
      <c r="I168" s="184">
        <f t="shared" si="13"/>
        <v>4</v>
      </c>
      <c r="J168" s="202">
        <f>IF($H168="USD",IF(OR($I168="",$I168="-"),"",VLOOKUP($G168,為替!$A:$AX,$I168,FALSE))+$J$3,IF(OR($I168="",$I168="-"),"",VLOOKUP($G168,為替!$A:$AX,$I168,FALSE)))</f>
        <v>153.88</v>
      </c>
      <c r="K168" s="203">
        <f t="shared" si="14"/>
        <v>540965.14</v>
      </c>
      <c r="L168" s="187">
        <f t="shared" si="15"/>
        <v>3</v>
      </c>
      <c r="M168" s="202">
        <f>IF($H168="USD",IF(OR($L168="",$L168="-"),"",VLOOKUP($G168,為替!$A:$AX,$L168,FALSE))+$K$3,IF(OR($L168="",$L168="-"),"",VLOOKUP($G168,為替!$A:$AX,$L168,FALSE)))</f>
        <v>154.88</v>
      </c>
      <c r="N168" s="203">
        <f t="shared" si="16"/>
        <v>485677.3504</v>
      </c>
      <c r="O168" s="204">
        <f t="shared" si="12"/>
        <v>55287.789600000018</v>
      </c>
      <c r="P168" s="205">
        <f t="shared" si="17"/>
        <v>0.10220213006701322</v>
      </c>
    </row>
    <row r="169" spans="1:16">
      <c r="A169" s="161" t="s">
        <v>574</v>
      </c>
      <c r="B169" s="161">
        <v>7602</v>
      </c>
      <c r="C169" s="198">
        <v>2167.1999999999998</v>
      </c>
      <c r="D169" s="199">
        <v>134.16</v>
      </c>
      <c r="E169" s="200" t="s">
        <v>166</v>
      </c>
      <c r="F169" s="198">
        <v>2580</v>
      </c>
      <c r="G169" s="160">
        <v>45965</v>
      </c>
      <c r="H169" s="201" t="s">
        <v>166</v>
      </c>
      <c r="I169" s="184">
        <f t="shared" si="13"/>
        <v>4</v>
      </c>
      <c r="J169" s="202">
        <f>IF($H169="USD",IF(OR($I169="",$I169="-"),"",VLOOKUP($G169,為替!$A:$AX,$I169,FALSE))+$J$3,IF(OR($I169="",$I169="-"),"",VLOOKUP($G169,為替!$A:$AX,$I169,FALSE)))</f>
        <v>153.88</v>
      </c>
      <c r="K169" s="203">
        <f t="shared" si="14"/>
        <v>397010.39999999997</v>
      </c>
      <c r="L169" s="187">
        <f t="shared" si="15"/>
        <v>3</v>
      </c>
      <c r="M169" s="202">
        <f>IF($H169="USD",IF(OR($L169="",$L169="-"),"",VLOOKUP($G169,為替!$A:$AX,$L169,FALSE))+$K$3,IF(OR($L169="",$L169="-"),"",VLOOKUP($G169,為替!$A:$AX,$L169,FALSE)))</f>
        <v>154.88</v>
      </c>
      <c r="N169" s="203">
        <f t="shared" si="16"/>
        <v>356434.63679999992</v>
      </c>
      <c r="O169" s="204">
        <f t="shared" si="12"/>
        <v>40575.763200000045</v>
      </c>
      <c r="P169" s="205">
        <f t="shared" si="17"/>
        <v>0.10220327527943865</v>
      </c>
    </row>
    <row r="170" spans="1:16">
      <c r="A170" s="161" t="s">
        <v>574</v>
      </c>
      <c r="B170" s="161">
        <v>7603</v>
      </c>
      <c r="C170" s="198">
        <v>4472.0600000000004</v>
      </c>
      <c r="D170" s="199">
        <v>276.82</v>
      </c>
      <c r="E170" s="200" t="s">
        <v>166</v>
      </c>
      <c r="F170" s="198">
        <v>5323.58</v>
      </c>
      <c r="G170" s="160">
        <v>45965</v>
      </c>
      <c r="H170" s="201" t="s">
        <v>166</v>
      </c>
      <c r="I170" s="184">
        <f t="shared" si="13"/>
        <v>4</v>
      </c>
      <c r="J170" s="202">
        <f>IF($H170="USD",IF(OR($I170="",$I170="-"),"",VLOOKUP($G170,為替!$A:$AX,$I170,FALSE))+$J$3,IF(OR($I170="",$I170="-"),"",VLOOKUP($G170,為替!$A:$AX,$I170,FALSE)))</f>
        <v>153.88</v>
      </c>
      <c r="K170" s="203">
        <f t="shared" si="14"/>
        <v>819192.49040000001</v>
      </c>
      <c r="L170" s="187">
        <f t="shared" si="15"/>
        <v>3</v>
      </c>
      <c r="M170" s="202">
        <f>IF($H170="USD",IF(OR($L170="",$L170="-"),"",VLOOKUP($G170,為替!$A:$AX,$L170,FALSE))+$K$3,IF(OR($L170="",$L170="-"),"",VLOOKUP($G170,為替!$A:$AX,$L170,FALSE)))</f>
        <v>154.88</v>
      </c>
      <c r="N170" s="203">
        <f t="shared" si="16"/>
        <v>735506.5344</v>
      </c>
      <c r="O170" s="204">
        <f t="shared" si="12"/>
        <v>83685.956000000006</v>
      </c>
      <c r="P170" s="205">
        <f t="shared" si="17"/>
        <v>0.10215664447697433</v>
      </c>
    </row>
    <row r="171" spans="1:16">
      <c r="A171" s="161" t="s">
        <v>574</v>
      </c>
      <c r="B171" s="161">
        <v>7604</v>
      </c>
      <c r="C171" s="198">
        <v>3630.06</v>
      </c>
      <c r="D171" s="199">
        <v>224.72</v>
      </c>
      <c r="E171" s="200" t="s">
        <v>166</v>
      </c>
      <c r="F171" s="198">
        <v>4321.5</v>
      </c>
      <c r="G171" s="160">
        <v>45965</v>
      </c>
      <c r="H171" s="201" t="s">
        <v>166</v>
      </c>
      <c r="I171" s="184">
        <f t="shared" si="13"/>
        <v>4</v>
      </c>
      <c r="J171" s="202">
        <f>IF($H171="USD",IF(OR($I171="",$I171="-"),"",VLOOKUP($G171,為替!$A:$AX,$I171,FALSE))+$J$3,IF(OR($I171="",$I171="-"),"",VLOOKUP($G171,為替!$A:$AX,$I171,FALSE)))</f>
        <v>153.88</v>
      </c>
      <c r="K171" s="203">
        <f t="shared" si="14"/>
        <v>664992.41999999993</v>
      </c>
      <c r="L171" s="187">
        <f t="shared" si="15"/>
        <v>3</v>
      </c>
      <c r="M171" s="202">
        <f>IF($H171="USD",IF(OR($L171="",$L171="-"),"",VLOOKUP($G171,為替!$A:$AX,$L171,FALSE))+$K$3,IF(OR($L171="",$L171="-"),"",VLOOKUP($G171,為替!$A:$AX,$L171,FALSE)))</f>
        <v>154.88</v>
      </c>
      <c r="N171" s="203">
        <f t="shared" si="16"/>
        <v>597028.3263999999</v>
      </c>
      <c r="O171" s="204">
        <f t="shared" si="12"/>
        <v>67964.093600000022</v>
      </c>
      <c r="P171" s="205">
        <f t="shared" si="17"/>
        <v>0.10220280946961775</v>
      </c>
    </row>
    <row r="172" spans="1:16">
      <c r="A172" s="161" t="s">
        <v>574</v>
      </c>
      <c r="B172" s="161">
        <v>7605</v>
      </c>
      <c r="C172" s="198">
        <v>3178.56</v>
      </c>
      <c r="D172" s="199">
        <v>196.77</v>
      </c>
      <c r="E172" s="200" t="s">
        <v>166</v>
      </c>
      <c r="F172" s="198">
        <v>3784</v>
      </c>
      <c r="G172" s="160">
        <v>45965</v>
      </c>
      <c r="H172" s="201" t="s">
        <v>166</v>
      </c>
      <c r="I172" s="184">
        <f t="shared" si="13"/>
        <v>4</v>
      </c>
      <c r="J172" s="202">
        <f>IF($H172="USD",IF(OR($I172="",$I172="-"),"",VLOOKUP($G172,為替!$A:$AX,$I172,FALSE))+$J$3,IF(OR($I172="",$I172="-"),"",VLOOKUP($G172,為替!$A:$AX,$I172,FALSE)))</f>
        <v>153.88</v>
      </c>
      <c r="K172" s="203">
        <f t="shared" si="14"/>
        <v>582281.91999999993</v>
      </c>
      <c r="L172" s="187">
        <f t="shared" si="15"/>
        <v>3</v>
      </c>
      <c r="M172" s="202">
        <f>IF($H172="USD",IF(OR($L172="",$L172="-"),"",VLOOKUP($G172,為替!$A:$AX,$L172,FALSE))+$K$3,IF(OR($L172="",$L172="-"),"",VLOOKUP($G172,為替!$A:$AX,$L172,FALSE)))</f>
        <v>154.88</v>
      </c>
      <c r="N172" s="203">
        <f t="shared" si="16"/>
        <v>522771.11039999995</v>
      </c>
      <c r="O172" s="204">
        <f t="shared" si="12"/>
        <v>59510.809599999979</v>
      </c>
      <c r="P172" s="205">
        <f t="shared" si="17"/>
        <v>0.10220274330344996</v>
      </c>
    </row>
    <row r="173" spans="1:16">
      <c r="A173" s="161" t="s">
        <v>574</v>
      </c>
      <c r="B173" s="161">
        <v>7606</v>
      </c>
      <c r="C173" s="198">
        <v>1559.04</v>
      </c>
      <c r="D173" s="199">
        <v>96.51</v>
      </c>
      <c r="E173" s="200" t="s">
        <v>166</v>
      </c>
      <c r="F173" s="198">
        <v>1856</v>
      </c>
      <c r="G173" s="160">
        <v>45965</v>
      </c>
      <c r="H173" s="201" t="s">
        <v>166</v>
      </c>
      <c r="I173" s="184">
        <f t="shared" si="13"/>
        <v>4</v>
      </c>
      <c r="J173" s="202">
        <f>IF($H173="USD",IF(OR($I173="",$I173="-"),"",VLOOKUP($G173,為替!$A:$AX,$I173,FALSE))+$J$3,IF(OR($I173="",$I173="-"),"",VLOOKUP($G173,為替!$A:$AX,$I173,FALSE)))</f>
        <v>153.88</v>
      </c>
      <c r="K173" s="203">
        <f t="shared" si="14"/>
        <v>285601.27999999997</v>
      </c>
      <c r="L173" s="187">
        <f t="shared" si="15"/>
        <v>3</v>
      </c>
      <c r="M173" s="202">
        <f>IF($H173="USD",IF(OR($L173="",$L173="-"),"",VLOOKUP($G173,為替!$A:$AX,$L173,FALSE))+$K$3,IF(OR($L173="",$L173="-"),"",VLOOKUP($G173,為替!$A:$AX,$L173,FALSE)))</f>
        <v>154.88</v>
      </c>
      <c r="N173" s="203">
        <f t="shared" si="16"/>
        <v>256411.58399999997</v>
      </c>
      <c r="O173" s="204">
        <f t="shared" si="12"/>
        <v>29189.695999999996</v>
      </c>
      <c r="P173" s="205">
        <f t="shared" si="17"/>
        <v>0.10220435986841515</v>
      </c>
    </row>
    <row r="174" spans="1:16">
      <c r="A174" s="161" t="s">
        <v>574</v>
      </c>
      <c r="B174" s="161">
        <v>7621</v>
      </c>
      <c r="C174" s="198">
        <v>1262</v>
      </c>
      <c r="D174" s="199">
        <v>78.13</v>
      </c>
      <c r="E174" s="200" t="s">
        <v>166</v>
      </c>
      <c r="F174" s="198">
        <v>1502.4</v>
      </c>
      <c r="G174" s="160">
        <v>45967</v>
      </c>
      <c r="H174" s="201" t="s">
        <v>166</v>
      </c>
      <c r="I174" s="184">
        <f t="shared" si="13"/>
        <v>4</v>
      </c>
      <c r="J174" s="202">
        <f>IF($H174="USD",IF(OR($I174="",$I174="-"),"",VLOOKUP($G174,為替!$A:$AX,$I174,FALSE))+$J$3,IF(OR($I174="",$I174="-"),"",VLOOKUP($G174,為替!$A:$AX,$I174,FALSE)))</f>
        <v>153.54</v>
      </c>
      <c r="K174" s="203">
        <f t="shared" si="14"/>
        <v>230678.49600000001</v>
      </c>
      <c r="L174" s="187">
        <f t="shared" si="15"/>
        <v>3</v>
      </c>
      <c r="M174" s="202">
        <f>IF($H174="USD",IF(OR($L174="",$L174="-"),"",VLOOKUP($G174,為替!$A:$AX,$L174,FALSE))+$K$3,IF(OR($L174="",$L174="-"),"",VLOOKUP($G174,為替!$A:$AX,$L174,FALSE)))</f>
        <v>154.54</v>
      </c>
      <c r="N174" s="203">
        <f t="shared" si="16"/>
        <v>207103.69020000001</v>
      </c>
      <c r="O174" s="204">
        <f t="shared" si="12"/>
        <v>23574.805800000002</v>
      </c>
      <c r="P174" s="205">
        <f t="shared" si="17"/>
        <v>0.10219767429036819</v>
      </c>
    </row>
    <row r="175" spans="1:16">
      <c r="A175" s="161" t="s">
        <v>572</v>
      </c>
      <c r="B175" s="161">
        <v>7614</v>
      </c>
      <c r="C175" s="198">
        <v>96.07</v>
      </c>
      <c r="D175" s="199">
        <v>0</v>
      </c>
      <c r="E175" s="200" t="s">
        <v>166</v>
      </c>
      <c r="F175" s="198">
        <v>105.23</v>
      </c>
      <c r="G175" s="160">
        <v>45966</v>
      </c>
      <c r="H175" s="201" t="s">
        <v>166</v>
      </c>
      <c r="I175" s="184">
        <f t="shared" si="13"/>
        <v>4</v>
      </c>
      <c r="J175" s="202">
        <f>IF($H175="USD",IF(OR($I175="",$I175="-"),"",VLOOKUP($G175,為替!$A:$AX,$I175,FALSE))+$J$3,IF(OR($I175="",$I175="-"),"",VLOOKUP($G175,為替!$A:$AX,$I175,FALSE)))</f>
        <v>152.99</v>
      </c>
      <c r="K175" s="203">
        <f t="shared" si="14"/>
        <v>16099.137700000001</v>
      </c>
      <c r="L175" s="187">
        <f t="shared" si="15"/>
        <v>3</v>
      </c>
      <c r="M175" s="202">
        <f>IF($H175="USD",IF(OR($L175="",$L175="-"),"",VLOOKUP($G175,為替!$A:$AX,$L175,FALSE))+$K$3,IF(OR($L175="",$L175="-"),"",VLOOKUP($G175,為替!$A:$AX,$L175,FALSE)))</f>
        <v>153.99</v>
      </c>
      <c r="N175" s="203">
        <f t="shared" si="16"/>
        <v>14793.819299999999</v>
      </c>
      <c r="O175" s="204">
        <f t="shared" si="12"/>
        <v>1305.3184000000019</v>
      </c>
      <c r="P175" s="205">
        <f t="shared" si="17"/>
        <v>8.1080019583906149E-2</v>
      </c>
    </row>
    <row r="176" spans="1:16">
      <c r="A176" s="161" t="s">
        <v>572</v>
      </c>
      <c r="B176" s="161">
        <v>7615</v>
      </c>
      <c r="C176" s="198">
        <v>139.26</v>
      </c>
      <c r="D176" s="199">
        <v>0</v>
      </c>
      <c r="E176" s="200" t="s">
        <v>166</v>
      </c>
      <c r="F176" s="198">
        <v>148.5</v>
      </c>
      <c r="G176" s="160">
        <v>45966</v>
      </c>
      <c r="H176" s="201" t="s">
        <v>166</v>
      </c>
      <c r="I176" s="184">
        <f t="shared" si="13"/>
        <v>4</v>
      </c>
      <c r="J176" s="202">
        <f>IF($H176="USD",IF(OR($I176="",$I176="-"),"",VLOOKUP($G176,為替!$A:$AX,$I176,FALSE))+$J$3,IF(OR($I176="",$I176="-"),"",VLOOKUP($G176,為替!$A:$AX,$I176,FALSE)))</f>
        <v>152.99</v>
      </c>
      <c r="K176" s="203">
        <f t="shared" si="14"/>
        <v>22719.015000000003</v>
      </c>
      <c r="L176" s="187">
        <f t="shared" si="15"/>
        <v>3</v>
      </c>
      <c r="M176" s="202">
        <f>IF($H176="USD",IF(OR($L176="",$L176="-"),"",VLOOKUP($G176,為替!$A:$AX,$L176,FALSE))+$K$3,IF(OR($L176="",$L176="-"),"",VLOOKUP($G176,為替!$A:$AX,$L176,FALSE)))</f>
        <v>153.99</v>
      </c>
      <c r="N176" s="203">
        <f t="shared" si="16"/>
        <v>21444.647400000002</v>
      </c>
      <c r="O176" s="204">
        <f t="shared" si="12"/>
        <v>1274.3676000000014</v>
      </c>
      <c r="P176" s="205">
        <f t="shared" si="17"/>
        <v>5.6092555068958806E-2</v>
      </c>
    </row>
    <row r="177" spans="1:16">
      <c r="A177" s="161" t="s">
        <v>572</v>
      </c>
      <c r="B177" s="161">
        <v>7616</v>
      </c>
      <c r="C177" s="198">
        <v>2638.6</v>
      </c>
      <c r="D177" s="199">
        <v>0</v>
      </c>
      <c r="E177" s="200" t="s">
        <v>166</v>
      </c>
      <c r="F177" s="198">
        <v>2790.45</v>
      </c>
      <c r="G177" s="160">
        <v>45968</v>
      </c>
      <c r="H177" s="201" t="s">
        <v>166</v>
      </c>
      <c r="I177" s="184">
        <f t="shared" si="13"/>
        <v>4</v>
      </c>
      <c r="J177" s="202">
        <f>IF($H177="USD",IF(OR($I177="",$I177="-"),"",VLOOKUP($G177,為替!$A:$AX,$I177,FALSE))+$J$3,IF(OR($I177="",$I177="-"),"",VLOOKUP($G177,為替!$A:$AX,$I177,FALSE)))</f>
        <v>152.74</v>
      </c>
      <c r="K177" s="203">
        <f t="shared" si="14"/>
        <v>426213.33299999998</v>
      </c>
      <c r="L177" s="187">
        <f t="shared" si="15"/>
        <v>3</v>
      </c>
      <c r="M177" s="202">
        <f>IF($H177="USD",IF(OR($L177="",$L177="-"),"",VLOOKUP($G177,為替!$A:$AX,$L177,FALSE))+$K$3,IF(OR($L177="",$L177="-"),"",VLOOKUP($G177,為替!$A:$AX,$L177,FALSE)))</f>
        <v>153.74</v>
      </c>
      <c r="N177" s="203">
        <f t="shared" si="16"/>
        <v>405658.364</v>
      </c>
      <c r="O177" s="204">
        <f t="shared" si="12"/>
        <v>20554.968999999983</v>
      </c>
      <c r="P177" s="205">
        <f t="shared" si="17"/>
        <v>4.8226949765553168E-2</v>
      </c>
    </row>
    <row r="178" spans="1:16">
      <c r="A178" s="161" t="s">
        <v>572</v>
      </c>
      <c r="B178" s="161">
        <v>7634</v>
      </c>
      <c r="C178" s="198">
        <v>405.94</v>
      </c>
      <c r="D178" s="199">
        <v>0</v>
      </c>
      <c r="E178" s="200" t="s">
        <v>166</v>
      </c>
      <c r="F178" s="198">
        <v>423.69</v>
      </c>
      <c r="G178" s="160">
        <v>45971</v>
      </c>
      <c r="H178" s="201" t="s">
        <v>166</v>
      </c>
      <c r="I178" s="184">
        <f t="shared" si="13"/>
        <v>4</v>
      </c>
      <c r="J178" s="202">
        <f>IF($H178="USD",IF(OR($I178="",$I178="-"),"",VLOOKUP($G178,為替!$A:$AX,$I178,FALSE))+$J$3,IF(OR($I178="",$I178="-"),"",VLOOKUP($G178,為替!$A:$AX,$I178,FALSE)))</f>
        <v>153.43</v>
      </c>
      <c r="K178" s="203">
        <f t="shared" si="14"/>
        <v>65006.756700000005</v>
      </c>
      <c r="L178" s="187">
        <f t="shared" si="15"/>
        <v>3</v>
      </c>
      <c r="M178" s="202">
        <f>IF($H178="USD",IF(OR($L178="",$L178="-"),"",VLOOKUP($G178,為替!$A:$AX,$L178,FALSE))+$K$3,IF(OR($L178="",$L178="-"),"",VLOOKUP($G178,為替!$A:$AX,$L178,FALSE)))</f>
        <v>154.43</v>
      </c>
      <c r="N178" s="203">
        <f t="shared" si="16"/>
        <v>62689.314200000001</v>
      </c>
      <c r="O178" s="204">
        <f t="shared" si="12"/>
        <v>2317.4425000000047</v>
      </c>
      <c r="P178" s="205">
        <f t="shared" si="17"/>
        <v>3.5649255825741029E-2</v>
      </c>
    </row>
    <row r="179" spans="1:16">
      <c r="A179" s="161" t="s">
        <v>572</v>
      </c>
      <c r="B179" s="161">
        <v>7365</v>
      </c>
      <c r="C179" s="198">
        <v>106.8</v>
      </c>
      <c r="D179" s="199">
        <v>0</v>
      </c>
      <c r="E179" s="200" t="s">
        <v>166</v>
      </c>
      <c r="F179" s="198">
        <v>111.12</v>
      </c>
      <c r="G179" s="160">
        <v>45972</v>
      </c>
      <c r="H179" s="201" t="s">
        <v>166</v>
      </c>
      <c r="I179" s="184">
        <f t="shared" si="13"/>
        <v>4</v>
      </c>
      <c r="J179" s="202">
        <f>IF($H179="USD",IF(OR($I179="",$I179="-"),"",VLOOKUP($G179,為替!$A:$AX,$I179,FALSE))+$J$3,IF(OR($I179="",$I179="-"),"",VLOOKUP($G179,為替!$A:$AX,$I179,FALSE)))</f>
        <v>153.86000000000001</v>
      </c>
      <c r="K179" s="203">
        <f t="shared" si="14"/>
        <v>17096.923200000001</v>
      </c>
      <c r="L179" s="187">
        <f t="shared" si="15"/>
        <v>3</v>
      </c>
      <c r="M179" s="202">
        <f>IF($H179="USD",IF(OR($L179="",$L179="-"),"",VLOOKUP($G179,為替!$A:$AX,$L179,FALSE))+$K$3,IF(OR($L179="",$L179="-"),"",VLOOKUP($G179,為替!$A:$AX,$L179,FALSE)))</f>
        <v>154.86000000000001</v>
      </c>
      <c r="N179" s="203">
        <f t="shared" si="16"/>
        <v>16539.048000000003</v>
      </c>
      <c r="O179" s="204">
        <f t="shared" si="12"/>
        <v>557.87519999999859</v>
      </c>
      <c r="P179" s="205">
        <f t="shared" si="17"/>
        <v>3.2630151839250152E-2</v>
      </c>
    </row>
    <row r="180" spans="1:16">
      <c r="A180" s="161" t="s">
        <v>572</v>
      </c>
      <c r="B180" s="161">
        <v>7636</v>
      </c>
      <c r="C180" s="198">
        <v>12.2</v>
      </c>
      <c r="D180" s="199">
        <v>0</v>
      </c>
      <c r="E180" s="200" t="s">
        <v>166</v>
      </c>
      <c r="F180" s="198">
        <v>12.9</v>
      </c>
      <c r="G180" s="160">
        <v>45968</v>
      </c>
      <c r="H180" s="201" t="s">
        <v>166</v>
      </c>
      <c r="I180" s="184">
        <f t="shared" si="13"/>
        <v>4</v>
      </c>
      <c r="J180" s="202">
        <f>IF($H180="USD",IF(OR($I180="",$I180="-"),"",VLOOKUP($G180,為替!$A:$AX,$I180,FALSE))+$J$3,IF(OR($I180="",$I180="-"),"",VLOOKUP($G180,為替!$A:$AX,$I180,FALSE)))</f>
        <v>152.74</v>
      </c>
      <c r="K180" s="203">
        <f t="shared" si="14"/>
        <v>1970.3460000000002</v>
      </c>
      <c r="L180" s="187">
        <f t="shared" si="15"/>
        <v>3</v>
      </c>
      <c r="M180" s="202">
        <f>IF($H180="USD",IF(OR($L180="",$L180="-"),"",VLOOKUP($G180,為替!$A:$AX,$L180,FALSE))+$K$3,IF(OR($L180="",$L180="-"),"",VLOOKUP($G180,為替!$A:$AX,$L180,FALSE)))</f>
        <v>153.74</v>
      </c>
      <c r="N180" s="203">
        <f t="shared" si="16"/>
        <v>1875.6279999999999</v>
      </c>
      <c r="O180" s="204">
        <f t="shared" si="12"/>
        <v>94.718000000000302</v>
      </c>
      <c r="P180" s="205">
        <f t="shared" si="17"/>
        <v>4.807175998530222E-2</v>
      </c>
    </row>
    <row r="181" spans="1:16">
      <c r="A181" s="161" t="s">
        <v>574</v>
      </c>
      <c r="B181" s="161">
        <v>7638</v>
      </c>
      <c r="C181" s="198">
        <v>1656.48</v>
      </c>
      <c r="D181" s="199">
        <v>102.54</v>
      </c>
      <c r="E181" s="200" t="s">
        <v>166</v>
      </c>
      <c r="F181" s="198">
        <v>1972</v>
      </c>
      <c r="G181" s="160">
        <v>45973</v>
      </c>
      <c r="H181" s="201" t="s">
        <v>166</v>
      </c>
      <c r="I181" s="184">
        <f t="shared" si="13"/>
        <v>4</v>
      </c>
      <c r="J181" s="202">
        <f>IF($H181="USD",IF(OR($I181="",$I181="-"),"",VLOOKUP($G181,為替!$A:$AX,$I181,FALSE))+$J$3,IF(OR($I181="",$I181="-"),"",VLOOKUP($G181,為替!$A:$AX,$I181,FALSE)))</f>
        <v>153.78</v>
      </c>
      <c r="K181" s="203">
        <f t="shared" si="14"/>
        <v>303254.15999999997</v>
      </c>
      <c r="L181" s="187">
        <f t="shared" si="15"/>
        <v>3</v>
      </c>
      <c r="M181" s="202">
        <f>IF($H181="USD",IF(OR($L181="",$L181="-"),"",VLOOKUP($G181,為替!$A:$AX,$L181,FALSE))+$K$3,IF(OR($L181="",$L181="-"),"",VLOOKUP($G181,為替!$A:$AX,$L181,FALSE)))</f>
        <v>154.78</v>
      </c>
      <c r="N181" s="203">
        <f t="shared" si="16"/>
        <v>272261.11560000002</v>
      </c>
      <c r="O181" s="204">
        <f t="shared" si="12"/>
        <v>30993.044399999955</v>
      </c>
      <c r="P181" s="205">
        <f t="shared" si="17"/>
        <v>0.1022015473753104</v>
      </c>
    </row>
    <row r="182" spans="1:16">
      <c r="A182" s="161" t="s">
        <v>574</v>
      </c>
      <c r="B182" s="161">
        <v>7639</v>
      </c>
      <c r="C182" s="198">
        <v>12203.52</v>
      </c>
      <c r="D182" s="199">
        <v>755.6</v>
      </c>
      <c r="E182" s="200" t="s">
        <v>166</v>
      </c>
      <c r="F182" s="198">
        <v>14528</v>
      </c>
      <c r="G182" s="160">
        <v>45973</v>
      </c>
      <c r="H182" s="201" t="s">
        <v>166</v>
      </c>
      <c r="I182" s="184">
        <f t="shared" si="13"/>
        <v>4</v>
      </c>
      <c r="J182" s="202">
        <f>IF($H182="USD",IF(OR($I182="",$I182="-"),"",VLOOKUP($G182,為替!$A:$AX,$I182,FALSE))+$J$3,IF(OR($I182="",$I182="-"),"",VLOOKUP($G182,為替!$A:$AX,$I182,FALSE)))</f>
        <v>153.78</v>
      </c>
      <c r="K182" s="203">
        <f t="shared" si="14"/>
        <v>2234115.84</v>
      </c>
      <c r="L182" s="187">
        <f t="shared" si="15"/>
        <v>3</v>
      </c>
      <c r="M182" s="202">
        <f>IF($H182="USD",IF(OR($L182="",$L182="-"),"",VLOOKUP($G182,為替!$A:$AX,$L182,FALSE))+$K$3,IF(OR($L182="",$L182="-"),"",VLOOKUP($G182,為替!$A:$AX,$L182,FALSE)))</f>
        <v>154.78</v>
      </c>
      <c r="N182" s="203">
        <f t="shared" si="16"/>
        <v>2005812.5936000003</v>
      </c>
      <c r="O182" s="204">
        <f t="shared" si="12"/>
        <v>228303.2463999996</v>
      </c>
      <c r="P182" s="205">
        <f t="shared" si="17"/>
        <v>0.10218952943818688</v>
      </c>
    </row>
    <row r="183" spans="1:16">
      <c r="A183" s="161" t="s">
        <v>574</v>
      </c>
      <c r="B183" s="161">
        <v>7640</v>
      </c>
      <c r="C183" s="198">
        <v>2420.04</v>
      </c>
      <c r="D183" s="199">
        <v>149.81</v>
      </c>
      <c r="E183" s="200" t="s">
        <v>166</v>
      </c>
      <c r="F183" s="198">
        <v>2881</v>
      </c>
      <c r="G183" s="160">
        <v>45973</v>
      </c>
      <c r="H183" s="201" t="s">
        <v>166</v>
      </c>
      <c r="I183" s="184">
        <f t="shared" si="13"/>
        <v>4</v>
      </c>
      <c r="J183" s="202">
        <f>IF($H183="USD",IF(OR($I183="",$I183="-"),"",VLOOKUP($G183,為替!$A:$AX,$I183,FALSE))+$J$3,IF(OR($I183="",$I183="-"),"",VLOOKUP($G183,為替!$A:$AX,$I183,FALSE)))</f>
        <v>153.78</v>
      </c>
      <c r="K183" s="203">
        <f t="shared" si="14"/>
        <v>443040.18</v>
      </c>
      <c r="L183" s="187">
        <f t="shared" si="15"/>
        <v>3</v>
      </c>
      <c r="M183" s="202">
        <f>IF($H183="USD",IF(OR($L183="",$L183="-"),"",VLOOKUP($G183,為替!$A:$AX,$L183,FALSE))+$K$3,IF(OR($L183="",$L183="-"),"",VLOOKUP($G183,為替!$A:$AX,$L183,FALSE)))</f>
        <v>154.78</v>
      </c>
      <c r="N183" s="203">
        <f t="shared" si="16"/>
        <v>397761.38299999997</v>
      </c>
      <c r="O183" s="204">
        <f t="shared" si="12"/>
        <v>45278.79700000002</v>
      </c>
      <c r="P183" s="205">
        <f t="shared" si="17"/>
        <v>0.10220020450515351</v>
      </c>
    </row>
    <row r="184" spans="1:16">
      <c r="A184" s="161" t="s">
        <v>574</v>
      </c>
      <c r="B184" s="161">
        <v>7641</v>
      </c>
      <c r="C184" s="198">
        <v>897.12</v>
      </c>
      <c r="D184" s="199">
        <v>55.54</v>
      </c>
      <c r="E184" s="200" t="s">
        <v>166</v>
      </c>
      <c r="F184" s="198">
        <v>1068</v>
      </c>
      <c r="G184" s="160">
        <v>45973</v>
      </c>
      <c r="H184" s="201" t="s">
        <v>166</v>
      </c>
      <c r="I184" s="184">
        <f t="shared" si="13"/>
        <v>4</v>
      </c>
      <c r="J184" s="202">
        <f>IF($H184="USD",IF(OR($I184="",$I184="-"),"",VLOOKUP($G184,為替!$A:$AX,$I184,FALSE))+$J$3,IF(OR($I184="",$I184="-"),"",VLOOKUP($G184,為替!$A:$AX,$I184,FALSE)))</f>
        <v>153.78</v>
      </c>
      <c r="K184" s="203">
        <f t="shared" si="14"/>
        <v>164237.04</v>
      </c>
      <c r="L184" s="187">
        <f t="shared" si="15"/>
        <v>3</v>
      </c>
      <c r="M184" s="202">
        <f>IF($H184="USD",IF(OR($L184="",$L184="-"),"",VLOOKUP($G184,為替!$A:$AX,$L184,FALSE))+$K$3,IF(OR($L184="",$L184="-"),"",VLOOKUP($G184,為替!$A:$AX,$L184,FALSE)))</f>
        <v>154.78</v>
      </c>
      <c r="N184" s="203">
        <f t="shared" si="16"/>
        <v>147452.71479999999</v>
      </c>
      <c r="O184" s="204">
        <f t="shared" si="12"/>
        <v>16784.325200000021</v>
      </c>
      <c r="P184" s="205">
        <f t="shared" si="17"/>
        <v>0.10219573611409473</v>
      </c>
    </row>
    <row r="185" spans="1:16">
      <c r="A185" s="161" t="s">
        <v>572</v>
      </c>
      <c r="B185" s="161">
        <v>7653</v>
      </c>
      <c r="C185" s="198">
        <v>1482.65</v>
      </c>
      <c r="D185" s="199">
        <v>0</v>
      </c>
      <c r="E185" s="200" t="s">
        <v>166</v>
      </c>
      <c r="F185" s="198">
        <v>1564.14</v>
      </c>
      <c r="G185" s="160">
        <v>45979</v>
      </c>
      <c r="H185" s="201" t="s">
        <v>166</v>
      </c>
      <c r="I185" s="184">
        <f t="shared" si="13"/>
        <v>4</v>
      </c>
      <c r="J185" s="202">
        <f>IF($H185="USD",IF(OR($I185="",$I185="-"),"",VLOOKUP($G185,為替!$A:$AX,$I185,FALSE))+$J$3,IF(OR($I185="",$I185="-"),"",VLOOKUP($G185,為替!$A:$AX,$I185,FALSE)))</f>
        <v>154.84</v>
      </c>
      <c r="K185" s="203">
        <f t="shared" si="14"/>
        <v>242191.43760000003</v>
      </c>
      <c r="L185" s="187">
        <f t="shared" si="15"/>
        <v>3</v>
      </c>
      <c r="M185" s="202">
        <f>IF($H185="USD",IF(OR($L185="",$L185="-"),"",VLOOKUP($G185,為替!$A:$AX,$L185,FALSE))+$K$3,IF(OR($L185="",$L185="-"),"",VLOOKUP($G185,為替!$A:$AX,$L185,FALSE)))</f>
        <v>155.84</v>
      </c>
      <c r="N185" s="203">
        <f t="shared" si="16"/>
        <v>231056.17600000001</v>
      </c>
      <c r="O185" s="204">
        <f t="shared" si="12"/>
        <v>11135.261600000027</v>
      </c>
      <c r="P185" s="205">
        <f t="shared" si="17"/>
        <v>4.5977106830633989E-2</v>
      </c>
    </row>
    <row r="186" spans="1:16">
      <c r="A186" s="161" t="s">
        <v>572</v>
      </c>
      <c r="B186" s="161">
        <v>7655</v>
      </c>
      <c r="C186" s="198">
        <v>41.9</v>
      </c>
      <c r="D186" s="199">
        <v>0</v>
      </c>
      <c r="E186" s="200" t="s">
        <v>166</v>
      </c>
      <c r="F186" s="198">
        <v>43.5</v>
      </c>
      <c r="G186" s="160">
        <v>45974</v>
      </c>
      <c r="H186" s="201" t="s">
        <v>166</v>
      </c>
      <c r="I186" s="184">
        <f t="shared" si="13"/>
        <v>4</v>
      </c>
      <c r="J186" s="202">
        <f>IF($H186="USD",IF(OR($I186="",$I186="-"),"",VLOOKUP($G186,為替!$A:$AX,$I186,FALSE))+$J$3,IF(OR($I186="",$I186="-"),"",VLOOKUP($G186,為替!$A:$AX,$I186,FALSE)))</f>
        <v>154.53</v>
      </c>
      <c r="K186" s="203">
        <f t="shared" si="14"/>
        <v>6722.0550000000003</v>
      </c>
      <c r="L186" s="187">
        <f t="shared" si="15"/>
        <v>3</v>
      </c>
      <c r="M186" s="202">
        <f>IF($H186="USD",IF(OR($L186="",$L186="-"),"",VLOOKUP($G186,為替!$A:$AX,$L186,FALSE))+$K$3,IF(OR($L186="",$L186="-"),"",VLOOKUP($G186,為替!$A:$AX,$L186,FALSE)))</f>
        <v>155.53</v>
      </c>
      <c r="N186" s="203">
        <f t="shared" si="16"/>
        <v>6516.7069999999994</v>
      </c>
      <c r="O186" s="204">
        <f t="shared" si="12"/>
        <v>205.34800000000087</v>
      </c>
      <c r="P186" s="205">
        <f t="shared" si="17"/>
        <v>3.0548396286552381E-2</v>
      </c>
    </row>
    <row r="187" spans="1:16">
      <c r="A187" s="161" t="s">
        <v>572</v>
      </c>
      <c r="B187" s="161">
        <v>7628</v>
      </c>
      <c r="C187" s="198">
        <v>1264.02</v>
      </c>
      <c r="D187" s="199">
        <v>0</v>
      </c>
      <c r="E187" s="200" t="s">
        <v>166</v>
      </c>
      <c r="F187" s="198">
        <v>1381.51</v>
      </c>
      <c r="G187" s="160">
        <v>45978</v>
      </c>
      <c r="H187" s="201" t="s">
        <v>166</v>
      </c>
      <c r="I187" s="184">
        <f t="shared" si="13"/>
        <v>4</v>
      </c>
      <c r="J187" s="202">
        <f>IF($H187="USD",IF(OR($I187="",$I187="-"),"",VLOOKUP($G187,為替!$A:$AX,$I187,FALSE))+$J$3,IF(OR($I187="",$I187="-"),"",VLOOKUP($G187,為替!$A:$AX,$I187,FALSE)))</f>
        <v>154.19999999999999</v>
      </c>
      <c r="K187" s="203">
        <f t="shared" si="14"/>
        <v>213028.84199999998</v>
      </c>
      <c r="L187" s="187">
        <f t="shared" si="15"/>
        <v>3</v>
      </c>
      <c r="M187" s="202">
        <f>IF($H187="USD",IF(OR($L187="",$L187="-"),"",VLOOKUP($G187,為替!$A:$AX,$L187,FALSE))+$K$3,IF(OR($L187="",$L187="-"),"",VLOOKUP($G187,為替!$A:$AX,$L187,FALSE)))</f>
        <v>155.19999999999999</v>
      </c>
      <c r="N187" s="203">
        <f t="shared" si="16"/>
        <v>196175.90399999998</v>
      </c>
      <c r="O187" s="204">
        <f t="shared" si="12"/>
        <v>16852.937999999995</v>
      </c>
      <c r="P187" s="205">
        <f t="shared" si="17"/>
        <v>7.9111062341502086E-2</v>
      </c>
    </row>
    <row r="188" spans="1:16">
      <c r="A188" s="161" t="s">
        <v>574</v>
      </c>
      <c r="B188" s="161">
        <v>7659</v>
      </c>
      <c r="C188" s="198">
        <v>1580.04</v>
      </c>
      <c r="D188" s="199">
        <v>97.81</v>
      </c>
      <c r="E188" s="200" t="s">
        <v>166</v>
      </c>
      <c r="F188" s="198">
        <v>1881</v>
      </c>
      <c r="G188" s="160">
        <v>45981</v>
      </c>
      <c r="H188" s="201" t="s">
        <v>166</v>
      </c>
      <c r="I188" s="184">
        <f t="shared" si="13"/>
        <v>4</v>
      </c>
      <c r="J188" s="202">
        <f>IF($H188="USD",IF(OR($I188="",$I188="-"),"",VLOOKUP($G188,為替!$A:$AX,$I188,FALSE))+$J$3,IF(OR($I188="",$I188="-"),"",VLOOKUP($G188,為替!$A:$AX,$I188,FALSE)))</f>
        <v>156.79</v>
      </c>
      <c r="K188" s="203">
        <f t="shared" si="14"/>
        <v>294921.99</v>
      </c>
      <c r="L188" s="187">
        <f t="shared" si="15"/>
        <v>3</v>
      </c>
      <c r="M188" s="202">
        <f>IF($H188="USD",IF(OR($L188="",$L188="-"),"",VLOOKUP($G188,為替!$A:$AX,$L188,FALSE))+$K$3,IF(OR($L188="",$L188="-"),"",VLOOKUP($G188,為替!$A:$AX,$L188,FALSE)))</f>
        <v>157.79</v>
      </c>
      <c r="N188" s="203">
        <f t="shared" si="16"/>
        <v>264747.95149999997</v>
      </c>
      <c r="O188" s="204">
        <f t="shared" si="12"/>
        <v>30174.038500000024</v>
      </c>
      <c r="P188" s="205">
        <f t="shared" si="17"/>
        <v>0.10231193170777135</v>
      </c>
    </row>
    <row r="189" spans="1:16">
      <c r="A189" s="161" t="s">
        <v>574</v>
      </c>
      <c r="B189" s="161">
        <v>7660</v>
      </c>
      <c r="C189" s="198">
        <v>2621.2199999999998</v>
      </c>
      <c r="D189" s="199">
        <v>162.27000000000001</v>
      </c>
      <c r="E189" s="200" t="s">
        <v>166</v>
      </c>
      <c r="F189" s="198">
        <v>3120.5</v>
      </c>
      <c r="G189" s="160">
        <v>45981</v>
      </c>
      <c r="H189" s="201" t="s">
        <v>166</v>
      </c>
      <c r="I189" s="184">
        <f t="shared" si="13"/>
        <v>4</v>
      </c>
      <c r="J189" s="202">
        <f>IF($H189="USD",IF(OR($I189="",$I189="-"),"",VLOOKUP($G189,為替!$A:$AX,$I189,FALSE))+$J$3,IF(OR($I189="",$I189="-"),"",VLOOKUP($G189,為替!$A:$AX,$I189,FALSE)))</f>
        <v>156.79</v>
      </c>
      <c r="K189" s="203">
        <f t="shared" si="14"/>
        <v>489263.19499999995</v>
      </c>
      <c r="L189" s="187">
        <f t="shared" si="15"/>
        <v>3</v>
      </c>
      <c r="M189" s="202">
        <f>IF($H189="USD",IF(OR($L189="",$L189="-"),"",VLOOKUP($G189,為替!$A:$AX,$L189,FALSE))+$K$3,IF(OR($L189="",$L189="-"),"",VLOOKUP($G189,為替!$A:$AX,$L189,FALSE)))</f>
        <v>157.79</v>
      </c>
      <c r="N189" s="203">
        <f t="shared" si="16"/>
        <v>439206.88709999993</v>
      </c>
      <c r="O189" s="204">
        <f t="shared" si="12"/>
        <v>50056.307900000014</v>
      </c>
      <c r="P189" s="205">
        <f t="shared" si="17"/>
        <v>0.10230957164067904</v>
      </c>
    </row>
    <row r="190" spans="1:16">
      <c r="A190" s="161" t="s">
        <v>574</v>
      </c>
      <c r="B190" s="161">
        <v>7661</v>
      </c>
      <c r="C190" s="198">
        <v>1444.8</v>
      </c>
      <c r="D190" s="199">
        <v>89.44</v>
      </c>
      <c r="E190" s="200" t="s">
        <v>166</v>
      </c>
      <c r="F190" s="198">
        <v>1720</v>
      </c>
      <c r="G190" s="160">
        <v>45981</v>
      </c>
      <c r="H190" s="201" t="s">
        <v>166</v>
      </c>
      <c r="I190" s="184">
        <f t="shared" si="13"/>
        <v>4</v>
      </c>
      <c r="J190" s="202">
        <f>IF($H190="USD",IF(OR($I190="",$I190="-"),"",VLOOKUP($G190,為替!$A:$AX,$I190,FALSE))+$J$3,IF(OR($I190="",$I190="-"),"",VLOOKUP($G190,為替!$A:$AX,$I190,FALSE)))</f>
        <v>156.79</v>
      </c>
      <c r="K190" s="203">
        <f t="shared" si="14"/>
        <v>269678.8</v>
      </c>
      <c r="L190" s="187">
        <f t="shared" si="15"/>
        <v>3</v>
      </c>
      <c r="M190" s="202">
        <f>IF($H190="USD",IF(OR($L190="",$L190="-"),"",VLOOKUP($G190,為替!$A:$AX,$L190,FALSE))+$K$3,IF(OR($L190="",$L190="-"),"",VLOOKUP($G190,為替!$A:$AX,$L190,FALSE)))</f>
        <v>157.79</v>
      </c>
      <c r="N190" s="203">
        <f t="shared" si="16"/>
        <v>242087.72959999999</v>
      </c>
      <c r="O190" s="204">
        <f t="shared" si="12"/>
        <v>27591.070399999997</v>
      </c>
      <c r="P190" s="205">
        <f t="shared" si="17"/>
        <v>0.10231086166209578</v>
      </c>
    </row>
    <row r="191" spans="1:16">
      <c r="A191" s="161" t="s">
        <v>574</v>
      </c>
      <c r="B191" s="161">
        <v>7662</v>
      </c>
      <c r="C191" s="198">
        <v>1713.6</v>
      </c>
      <c r="D191" s="199">
        <v>106.08</v>
      </c>
      <c r="E191" s="200" t="s">
        <v>166</v>
      </c>
      <c r="F191" s="198">
        <v>2040</v>
      </c>
      <c r="G191" s="160">
        <v>45981</v>
      </c>
      <c r="H191" s="201" t="s">
        <v>166</v>
      </c>
      <c r="I191" s="184">
        <f t="shared" si="13"/>
        <v>4</v>
      </c>
      <c r="J191" s="202">
        <f>IF($H191="USD",IF(OR($I191="",$I191="-"),"",VLOOKUP($G191,為替!$A:$AX,$I191,FALSE))+$J$3,IF(OR($I191="",$I191="-"),"",VLOOKUP($G191,為替!$A:$AX,$I191,FALSE)))</f>
        <v>156.79</v>
      </c>
      <c r="K191" s="203">
        <f t="shared" si="14"/>
        <v>319851.59999999998</v>
      </c>
      <c r="L191" s="187">
        <f t="shared" si="15"/>
        <v>3</v>
      </c>
      <c r="M191" s="202">
        <f>IF($H191="USD",IF(OR($L191="",$L191="-"),"",VLOOKUP($G191,為替!$A:$AX,$L191,FALSE))+$K$3,IF(OR($L191="",$L191="-"),"",VLOOKUP($G191,為替!$A:$AX,$L191,FALSE)))</f>
        <v>157.79</v>
      </c>
      <c r="N191" s="203">
        <f t="shared" si="16"/>
        <v>287127.30719999998</v>
      </c>
      <c r="O191" s="204">
        <f t="shared" si="12"/>
        <v>32724.292799999996</v>
      </c>
      <c r="P191" s="205">
        <f t="shared" si="17"/>
        <v>0.10231086166209578</v>
      </c>
    </row>
    <row r="192" spans="1:16">
      <c r="A192" s="161" t="s">
        <v>574</v>
      </c>
      <c r="B192" s="161">
        <v>7677</v>
      </c>
      <c r="C192" s="198">
        <v>318.48</v>
      </c>
      <c r="D192" s="199">
        <v>19.72</v>
      </c>
      <c r="E192" s="200" t="s">
        <v>166</v>
      </c>
      <c r="F192" s="198">
        <v>379.2</v>
      </c>
      <c r="G192" s="160">
        <v>45989</v>
      </c>
      <c r="H192" s="201" t="s">
        <v>166</v>
      </c>
      <c r="I192" s="184">
        <f t="shared" si="13"/>
        <v>4</v>
      </c>
      <c r="J192" s="202">
        <f>IF($H192="USD",IF(OR($I192="",$I192="-"),"",VLOOKUP($G192,為替!$A:$AX,$I192,FALSE))+$J$3,IF(OR($I192="",$I192="-"),"",VLOOKUP($G192,為替!$A:$AX,$I192,FALSE)))</f>
        <v>156.13</v>
      </c>
      <c r="K192" s="203">
        <f t="shared" si="14"/>
        <v>59204.495999999999</v>
      </c>
      <c r="L192" s="187">
        <f t="shared" si="15"/>
        <v>3</v>
      </c>
      <c r="M192" s="202">
        <f>IF($H192="USD",IF(OR($L192="",$L192="-"),"",VLOOKUP($G192,為替!$A:$AX,$L192,FALSE))+$K$3,IF(OR($L192="",$L192="-"),"",VLOOKUP($G192,為替!$A:$AX,$L192,FALSE)))</f>
        <v>157.13</v>
      </c>
      <c r="N192" s="203">
        <f t="shared" si="16"/>
        <v>53141.366000000009</v>
      </c>
      <c r="O192" s="204">
        <f t="shared" si="12"/>
        <v>6063.1299999999901</v>
      </c>
      <c r="P192" s="205">
        <f t="shared" si="17"/>
        <v>0.102409958865286</v>
      </c>
    </row>
    <row r="193" spans="1:16">
      <c r="A193" s="161" t="s">
        <v>574</v>
      </c>
      <c r="B193" s="161">
        <v>7678</v>
      </c>
      <c r="C193" s="198">
        <v>997.92</v>
      </c>
      <c r="D193" s="199">
        <v>61.78</v>
      </c>
      <c r="E193" s="200" t="s">
        <v>166</v>
      </c>
      <c r="F193" s="198">
        <v>1188</v>
      </c>
      <c r="G193" s="160">
        <v>45989</v>
      </c>
      <c r="H193" s="201" t="s">
        <v>166</v>
      </c>
      <c r="I193" s="184">
        <f t="shared" si="13"/>
        <v>4</v>
      </c>
      <c r="J193" s="202">
        <f>IF($H193="USD",IF(OR($I193="",$I193="-"),"",VLOOKUP($G193,為替!$A:$AX,$I193,FALSE))+$J$3,IF(OR($I193="",$I193="-"),"",VLOOKUP($G193,為替!$A:$AX,$I193,FALSE)))</f>
        <v>156.13</v>
      </c>
      <c r="K193" s="203">
        <f t="shared" si="14"/>
        <v>185482.44</v>
      </c>
      <c r="L193" s="187">
        <f t="shared" si="15"/>
        <v>3</v>
      </c>
      <c r="M193" s="202">
        <f>IF($H193="USD",IF(OR($L193="",$L193="-"),"",VLOOKUP($G193,為替!$A:$AX,$L193,FALSE))+$K$3,IF(OR($L193="",$L193="-"),"",VLOOKUP($G193,為替!$A:$AX,$L193,FALSE)))</f>
        <v>157.13</v>
      </c>
      <c r="N193" s="203">
        <f t="shared" si="16"/>
        <v>166510.66099999999</v>
      </c>
      <c r="O193" s="204">
        <f t="shared" si="12"/>
        <v>18971.77900000001</v>
      </c>
      <c r="P193" s="205">
        <f t="shared" si="17"/>
        <v>0.10228342370307404</v>
      </c>
    </row>
    <row r="194" spans="1:16">
      <c r="A194" s="161" t="s">
        <v>574</v>
      </c>
      <c r="B194" s="161">
        <v>7679</v>
      </c>
      <c r="C194" s="198">
        <v>8184.96</v>
      </c>
      <c r="D194" s="199">
        <v>506.69</v>
      </c>
      <c r="E194" s="200" t="s">
        <v>166</v>
      </c>
      <c r="F194" s="198">
        <v>9744</v>
      </c>
      <c r="G194" s="160">
        <v>45989</v>
      </c>
      <c r="H194" s="201" t="s">
        <v>166</v>
      </c>
      <c r="I194" s="184">
        <f t="shared" si="13"/>
        <v>4</v>
      </c>
      <c r="J194" s="202">
        <f>IF($H194="USD",IF(OR($I194="",$I194="-"),"",VLOOKUP($G194,為替!$A:$AX,$I194,FALSE))+$J$3,IF(OR($I194="",$I194="-"),"",VLOOKUP($G194,為替!$A:$AX,$I194,FALSE)))</f>
        <v>156.13</v>
      </c>
      <c r="K194" s="203">
        <f t="shared" si="14"/>
        <v>1521330.72</v>
      </c>
      <c r="L194" s="187">
        <f t="shared" si="15"/>
        <v>3</v>
      </c>
      <c r="M194" s="202">
        <f>IF($H194="USD",IF(OR($L194="",$L194="-"),"",VLOOKUP($G194,為替!$A:$AX,$L194,FALSE))+$K$3,IF(OR($L194="",$L194="-"),"",VLOOKUP($G194,為替!$A:$AX,$L194,FALSE)))</f>
        <v>157.13</v>
      </c>
      <c r="N194" s="203">
        <f t="shared" si="16"/>
        <v>1365718.9645</v>
      </c>
      <c r="O194" s="204">
        <f t="shared" si="12"/>
        <v>155611.75549999997</v>
      </c>
      <c r="P194" s="205">
        <f t="shared" si="17"/>
        <v>0.1022866057026706</v>
      </c>
    </row>
    <row r="195" spans="1:16">
      <c r="A195" s="161" t="s">
        <v>572</v>
      </c>
      <c r="B195" s="161">
        <v>7680</v>
      </c>
      <c r="C195" s="198">
        <v>142.80000000000001</v>
      </c>
      <c r="D195" s="199">
        <v>0</v>
      </c>
      <c r="E195" s="200" t="s">
        <v>166</v>
      </c>
      <c r="F195" s="198">
        <v>151.4</v>
      </c>
      <c r="G195" s="160">
        <v>45989</v>
      </c>
      <c r="H195" s="201" t="s">
        <v>166</v>
      </c>
      <c r="I195" s="184">
        <f t="shared" si="13"/>
        <v>4</v>
      </c>
      <c r="J195" s="202">
        <f>IF($H195="USD",IF(OR($I195="",$I195="-"),"",VLOOKUP($G195,為替!$A:$AX,$I195,FALSE))+$J$3,IF(OR($I195="",$I195="-"),"",VLOOKUP($G195,為替!$A:$AX,$I195,FALSE)))</f>
        <v>156.13</v>
      </c>
      <c r="K195" s="203">
        <f t="shared" si="14"/>
        <v>23638.081999999999</v>
      </c>
      <c r="L195" s="187">
        <f t="shared" si="15"/>
        <v>3</v>
      </c>
      <c r="M195" s="202">
        <f>IF($H195="USD",IF(OR($L195="",$L195="-"),"",VLOOKUP($G195,為替!$A:$AX,$L195,FALSE))+$K$3,IF(OR($L195="",$L195="-"),"",VLOOKUP($G195,為替!$A:$AX,$L195,FALSE)))</f>
        <v>157.13</v>
      </c>
      <c r="N195" s="203">
        <f t="shared" si="16"/>
        <v>22438.164000000001</v>
      </c>
      <c r="O195" s="204">
        <f t="shared" si="12"/>
        <v>1199.9179999999978</v>
      </c>
      <c r="P195" s="205">
        <f t="shared" si="17"/>
        <v>5.0762071135889875E-2</v>
      </c>
    </row>
    <row r="196" spans="1:16">
      <c r="A196" s="161" t="s">
        <v>230</v>
      </c>
      <c r="B196" s="161">
        <v>7610</v>
      </c>
      <c r="C196" s="198">
        <v>236270</v>
      </c>
      <c r="D196" s="199">
        <v>0</v>
      </c>
      <c r="E196" s="200" t="s">
        <v>167</v>
      </c>
      <c r="F196" s="198">
        <v>306900</v>
      </c>
      <c r="G196" s="160">
        <v>45966</v>
      </c>
      <c r="H196" s="201" t="s">
        <v>167</v>
      </c>
      <c r="I196" s="184" t="str">
        <f t="shared" si="13"/>
        <v/>
      </c>
      <c r="J196" s="202" t="str">
        <f>IF($H196="USD",IF(OR($I196="",$I196="-"),"",VLOOKUP($G196,為替!$A:$AX,$I196,FALSE))+$J$3,IF(OR($I196="",$I196="-"),"",VLOOKUP($G196,為替!$A:$AX,$I196,FALSE)))</f>
        <v/>
      </c>
      <c r="K196" s="203">
        <f t="shared" si="14"/>
        <v>306900</v>
      </c>
      <c r="L196" s="187" t="str">
        <f t="shared" si="15"/>
        <v/>
      </c>
      <c r="M196" s="202" t="str">
        <f>IF($H196="USD",IF(OR($L196="",$L196="-"),"",VLOOKUP($G196,為替!$A:$AX,$L196,FALSE))+$K$3,IF(OR($L196="",$L196="-"),"",VLOOKUP($G196,為替!$A:$AX,$L196,FALSE)))</f>
        <v/>
      </c>
      <c r="N196" s="203">
        <f t="shared" si="16"/>
        <v>236270</v>
      </c>
      <c r="O196" s="204">
        <f t="shared" si="12"/>
        <v>70630</v>
      </c>
      <c r="P196" s="205">
        <f t="shared" si="17"/>
        <v>0.23014011078527208</v>
      </c>
    </row>
    <row r="197" spans="1:16">
      <c r="A197" s="161" t="s">
        <v>230</v>
      </c>
      <c r="B197" s="161">
        <v>7620</v>
      </c>
      <c r="C197" s="198">
        <v>157200</v>
      </c>
      <c r="D197" s="199">
        <v>0</v>
      </c>
      <c r="E197" s="200" t="s">
        <v>167</v>
      </c>
      <c r="F197" s="198">
        <v>200650</v>
      </c>
      <c r="G197" s="160">
        <v>45968</v>
      </c>
      <c r="H197" s="201" t="s">
        <v>167</v>
      </c>
      <c r="I197" s="184" t="str">
        <f t="shared" si="13"/>
        <v/>
      </c>
      <c r="J197" s="202" t="str">
        <f>IF($H197="USD",IF(OR($I197="",$I197="-"),"",VLOOKUP($G197,為替!$A:$AX,$I197,FALSE))+$J$3,IF(OR($I197="",$I197="-"),"",VLOOKUP($G197,為替!$A:$AX,$I197,FALSE)))</f>
        <v/>
      </c>
      <c r="K197" s="203">
        <f t="shared" si="14"/>
        <v>200650</v>
      </c>
      <c r="L197" s="187" t="str">
        <f t="shared" si="15"/>
        <v/>
      </c>
      <c r="M197" s="202" t="str">
        <f>IF($H197="USD",IF(OR($L197="",$L197="-"),"",VLOOKUP($G197,為替!$A:$AX,$L197,FALSE))+$K$3,IF(OR($L197="",$L197="-"),"",VLOOKUP($G197,為替!$A:$AX,$L197,FALSE)))</f>
        <v/>
      </c>
      <c r="N197" s="203">
        <f t="shared" si="16"/>
        <v>157200</v>
      </c>
      <c r="O197" s="204">
        <f t="shared" si="12"/>
        <v>43450</v>
      </c>
      <c r="P197" s="205">
        <f t="shared" si="17"/>
        <v>0.21654622476949914</v>
      </c>
    </row>
    <row r="198" spans="1:16">
      <c r="A198" s="161" t="s">
        <v>230</v>
      </c>
      <c r="B198" s="161">
        <v>7651</v>
      </c>
      <c r="C198" s="198">
        <v>211975</v>
      </c>
      <c r="D198" s="199">
        <v>0</v>
      </c>
      <c r="E198" s="200" t="s">
        <v>167</v>
      </c>
      <c r="F198" s="198">
        <v>273275</v>
      </c>
      <c r="G198" s="160">
        <v>45978</v>
      </c>
      <c r="H198" s="201" t="s">
        <v>167</v>
      </c>
      <c r="I198" s="184" t="str">
        <f t="shared" si="13"/>
        <v/>
      </c>
      <c r="J198" s="202" t="str">
        <f>IF($H198="USD",IF(OR($I198="",$I198="-"),"",VLOOKUP($G198,為替!$A:$AX,$I198,FALSE))+$J$3,IF(OR($I198="",$I198="-"),"",VLOOKUP($G198,為替!$A:$AX,$I198,FALSE)))</f>
        <v/>
      </c>
      <c r="K198" s="203">
        <f t="shared" si="14"/>
        <v>273275</v>
      </c>
      <c r="L198" s="187" t="str">
        <f t="shared" si="15"/>
        <v/>
      </c>
      <c r="M198" s="202" t="str">
        <f>IF($H198="USD",IF(OR($L198="",$L198="-"),"",VLOOKUP($G198,為替!$A:$AX,$L198,FALSE))+$K$3,IF(OR($L198="",$L198="-"),"",VLOOKUP($G198,為替!$A:$AX,$L198,FALSE)))</f>
        <v/>
      </c>
      <c r="N198" s="203">
        <f t="shared" si="16"/>
        <v>211975</v>
      </c>
      <c r="O198" s="204">
        <f t="shared" ref="O198:O261" si="18">IF(OR(K198="",N198=""),"",K198-N198)</f>
        <v>61300</v>
      </c>
      <c r="P198" s="205">
        <f t="shared" si="17"/>
        <v>0.22431616503522092</v>
      </c>
    </row>
    <row r="199" spans="1:16">
      <c r="A199" s="161" t="s">
        <v>572</v>
      </c>
      <c r="B199" s="161">
        <v>7695</v>
      </c>
      <c r="C199" s="198">
        <v>53.76</v>
      </c>
      <c r="D199" s="199">
        <v>0</v>
      </c>
      <c r="E199" s="200" t="s">
        <v>166</v>
      </c>
      <c r="F199" s="198">
        <v>56.96</v>
      </c>
      <c r="G199" s="160">
        <v>45988</v>
      </c>
      <c r="H199" s="201" t="s">
        <v>166</v>
      </c>
      <c r="I199" s="184">
        <f t="shared" ref="I199:I262" si="19">IF(H199="","",IF(H199="JPY","",IF($H199="USD",4, IF(H199="EUR",7,IF(H199="CNY",47,IF(H199="HKD",34))))))</f>
        <v>4</v>
      </c>
      <c r="J199" s="202">
        <f>IF($H199="USD",IF(OR($I199="",$I199="-"),"",VLOOKUP($G199,為替!$A:$AX,$I199,FALSE))+$J$3,IF(OR($I199="",$I199="-"),"",VLOOKUP($G199,為替!$A:$AX,$I199,FALSE)))</f>
        <v>155.41</v>
      </c>
      <c r="K199" s="203">
        <f t="shared" ref="K199:K262" si="20">IF($H199="JPY",$F199,IF($H199="","",$F199*$J199))</f>
        <v>8852.1535999999996</v>
      </c>
      <c r="L199" s="187">
        <f t="shared" ref="L199:L262" si="21">IF(H199="","",IF(H199="JPY","",IF($H199="USD",3, IF(H199="EUR",6,IF(H199="CNY",46,IF(H199="HKD",33))))))</f>
        <v>3</v>
      </c>
      <c r="M199" s="202">
        <f>IF($H199="USD",IF(OR($L199="",$L199="-"),"",VLOOKUP($G199,為替!$A:$AX,$L199,FALSE))+$K$3,IF(OR($L199="",$L199="-"),"",VLOOKUP($G199,為替!$A:$AX,$L199,FALSE)))</f>
        <v>156.41</v>
      </c>
      <c r="N199" s="203">
        <f t="shared" ref="N199:N262" si="22">IF($E199="JPY",($C199+$D199),IF($E199="","",($C199+$D199)*$M199))</f>
        <v>8408.6016</v>
      </c>
      <c r="O199" s="204">
        <f t="shared" si="18"/>
        <v>443.55199999999968</v>
      </c>
      <c r="P199" s="205">
        <f t="shared" ref="P199:P262" si="23">IF(OR(K199="",O199=""),"",O199/K199)</f>
        <v>5.0106676865616033E-2</v>
      </c>
    </row>
    <row r="200" spans="1:16">
      <c r="A200" s="161" t="s">
        <v>572</v>
      </c>
      <c r="B200" s="161">
        <v>7696</v>
      </c>
      <c r="C200" s="198">
        <v>10.98</v>
      </c>
      <c r="D200" s="199">
        <v>0</v>
      </c>
      <c r="E200" s="200" t="s">
        <v>166</v>
      </c>
      <c r="F200" s="198">
        <v>11.61</v>
      </c>
      <c r="G200" s="160">
        <v>45988</v>
      </c>
      <c r="H200" s="201" t="s">
        <v>166</v>
      </c>
      <c r="I200" s="184">
        <f t="shared" si="19"/>
        <v>4</v>
      </c>
      <c r="J200" s="202">
        <f>IF($H200="USD",IF(OR($I200="",$I200="-"),"",VLOOKUP($G200,為替!$A:$AX,$I200,FALSE))+$J$3,IF(OR($I200="",$I200="-"),"",VLOOKUP($G200,為替!$A:$AX,$I200,FALSE)))</f>
        <v>155.41</v>
      </c>
      <c r="K200" s="203">
        <f t="shared" si="20"/>
        <v>1804.3100999999999</v>
      </c>
      <c r="L200" s="187">
        <f t="shared" si="21"/>
        <v>3</v>
      </c>
      <c r="M200" s="202">
        <f>IF($H200="USD",IF(OR($L200="",$L200="-"),"",VLOOKUP($G200,為替!$A:$AX,$L200,FALSE))+$K$3,IF(OR($L200="",$L200="-"),"",VLOOKUP($G200,為替!$A:$AX,$L200,FALSE)))</f>
        <v>156.41</v>
      </c>
      <c r="N200" s="203">
        <f t="shared" si="22"/>
        <v>1717.3818000000001</v>
      </c>
      <c r="O200" s="204">
        <f t="shared" si="18"/>
        <v>86.928299999999808</v>
      </c>
      <c r="P200" s="205">
        <f t="shared" si="23"/>
        <v>4.8178137449876167E-2</v>
      </c>
    </row>
    <row r="201" spans="1:16">
      <c r="A201" s="161" t="s">
        <v>572</v>
      </c>
      <c r="B201" s="161">
        <v>7685</v>
      </c>
      <c r="C201" s="198">
        <v>343.6</v>
      </c>
      <c r="D201" s="199">
        <v>0</v>
      </c>
      <c r="E201" s="200" t="s">
        <v>166</v>
      </c>
      <c r="F201" s="198">
        <v>364.32</v>
      </c>
      <c r="G201" s="160">
        <v>45992</v>
      </c>
      <c r="H201" s="201" t="s">
        <v>166</v>
      </c>
      <c r="I201" s="184">
        <f t="shared" si="19"/>
        <v>4</v>
      </c>
      <c r="J201" s="202">
        <f>IF($H201="USD",IF(OR($I201="",$I201="-"),"",VLOOKUP($G201,為替!$A:$AX,$I201,FALSE))+$J$3,IF(OR($I201="",$I201="-"),"",VLOOKUP($G201,為替!$A:$AX,$I201,FALSE)))</f>
        <v>155.37</v>
      </c>
      <c r="K201" s="203">
        <f t="shared" si="20"/>
        <v>56604.398399999998</v>
      </c>
      <c r="L201" s="187">
        <f t="shared" si="21"/>
        <v>3</v>
      </c>
      <c r="M201" s="202">
        <f>IF($H201="USD",IF(OR($L201="",$L201="-"),"",VLOOKUP($G201,為替!$A:$AX,$L201,FALSE))+$K$3,IF(OR($L201="",$L201="-"),"",VLOOKUP($G201,為替!$A:$AX,$L201,FALSE)))</f>
        <v>156.37</v>
      </c>
      <c r="N201" s="203">
        <f t="shared" si="22"/>
        <v>53728.732000000004</v>
      </c>
      <c r="O201" s="204">
        <f t="shared" si="18"/>
        <v>2875.6663999999946</v>
      </c>
      <c r="P201" s="205">
        <f t="shared" si="23"/>
        <v>5.0802878950834227E-2</v>
      </c>
    </row>
    <row r="202" spans="1:16">
      <c r="A202" s="161" t="s">
        <v>572</v>
      </c>
      <c r="B202" s="161">
        <v>7666</v>
      </c>
      <c r="C202" s="198">
        <v>886.05</v>
      </c>
      <c r="D202" s="199">
        <v>0</v>
      </c>
      <c r="E202" s="200" t="s">
        <v>166</v>
      </c>
      <c r="F202" s="198">
        <v>969.75</v>
      </c>
      <c r="G202" s="160">
        <v>45993</v>
      </c>
      <c r="H202" s="201" t="s">
        <v>166</v>
      </c>
      <c r="I202" s="184">
        <f t="shared" si="19"/>
        <v>4</v>
      </c>
      <c r="J202" s="202">
        <f>IF($H202="USD",IF(OR($I202="",$I202="-"),"",VLOOKUP($G202,為替!$A:$AX,$I202,FALSE))+$J$3,IF(OR($I202="",$I202="-"),"",VLOOKUP($G202,為替!$A:$AX,$I202,FALSE)))</f>
        <v>155.19999999999999</v>
      </c>
      <c r="K202" s="203">
        <f t="shared" si="20"/>
        <v>150505.19999999998</v>
      </c>
      <c r="L202" s="187">
        <f t="shared" si="21"/>
        <v>3</v>
      </c>
      <c r="M202" s="202">
        <f>IF($H202="USD",IF(OR($L202="",$L202="-"),"",VLOOKUP($G202,為替!$A:$AX,$L202,FALSE))+$K$3,IF(OR($L202="",$L202="-"),"",VLOOKUP($G202,為替!$A:$AX,$L202,FALSE)))</f>
        <v>156.19999999999999</v>
      </c>
      <c r="N202" s="203">
        <f t="shared" si="22"/>
        <v>138401.00999999998</v>
      </c>
      <c r="O202" s="204">
        <f t="shared" si="18"/>
        <v>12104.190000000002</v>
      </c>
      <c r="P202" s="205">
        <f t="shared" si="23"/>
        <v>8.0423732867701603E-2</v>
      </c>
    </row>
    <row r="203" spans="1:16">
      <c r="A203" s="161" t="s">
        <v>572</v>
      </c>
      <c r="B203" s="161">
        <v>7667</v>
      </c>
      <c r="C203" s="198">
        <v>244.28</v>
      </c>
      <c r="D203" s="199">
        <v>0</v>
      </c>
      <c r="E203" s="200" t="s">
        <v>166</v>
      </c>
      <c r="F203" s="198">
        <v>266.94</v>
      </c>
      <c r="G203" s="160">
        <v>45993</v>
      </c>
      <c r="H203" s="201" t="s">
        <v>166</v>
      </c>
      <c r="I203" s="184">
        <f t="shared" si="19"/>
        <v>4</v>
      </c>
      <c r="J203" s="202">
        <f>IF($H203="USD",IF(OR($I203="",$I203="-"),"",VLOOKUP($G203,為替!$A:$AX,$I203,FALSE))+$J$3,IF(OR($I203="",$I203="-"),"",VLOOKUP($G203,為替!$A:$AX,$I203,FALSE)))</f>
        <v>155.19999999999999</v>
      </c>
      <c r="K203" s="203">
        <f t="shared" si="20"/>
        <v>41429.087999999996</v>
      </c>
      <c r="L203" s="187">
        <f t="shared" si="21"/>
        <v>3</v>
      </c>
      <c r="M203" s="202">
        <f>IF($H203="USD",IF(OR($L203="",$L203="-"),"",VLOOKUP($G203,為替!$A:$AX,$L203,FALSE))+$K$3,IF(OR($L203="",$L203="-"),"",VLOOKUP($G203,為替!$A:$AX,$L203,FALSE)))</f>
        <v>156.19999999999999</v>
      </c>
      <c r="N203" s="203">
        <f t="shared" si="22"/>
        <v>38156.536</v>
      </c>
      <c r="O203" s="204">
        <f t="shared" si="18"/>
        <v>3272.551999999996</v>
      </c>
      <c r="P203" s="205">
        <f t="shared" si="23"/>
        <v>7.8991649538604283E-2</v>
      </c>
    </row>
    <row r="204" spans="1:16">
      <c r="A204" s="161" t="s">
        <v>572</v>
      </c>
      <c r="B204" s="161">
        <v>7687</v>
      </c>
      <c r="C204" s="198">
        <v>207.14</v>
      </c>
      <c r="D204" s="199">
        <v>0</v>
      </c>
      <c r="E204" s="200" t="s">
        <v>166</v>
      </c>
      <c r="F204" s="198">
        <v>219.48</v>
      </c>
      <c r="G204" s="160">
        <v>45993</v>
      </c>
      <c r="H204" s="201" t="s">
        <v>166</v>
      </c>
      <c r="I204" s="184">
        <f t="shared" si="19"/>
        <v>4</v>
      </c>
      <c r="J204" s="202">
        <f>IF($H204="USD",IF(OR($I204="",$I204="-"),"",VLOOKUP($G204,為替!$A:$AX,$I204,FALSE))+$J$3,IF(OR($I204="",$I204="-"),"",VLOOKUP($G204,為替!$A:$AX,$I204,FALSE)))</f>
        <v>155.19999999999999</v>
      </c>
      <c r="K204" s="203">
        <f t="shared" si="20"/>
        <v>34063.295999999995</v>
      </c>
      <c r="L204" s="187">
        <f t="shared" si="21"/>
        <v>3</v>
      </c>
      <c r="M204" s="202">
        <f>IF($H204="USD",IF(OR($L204="",$L204="-"),"",VLOOKUP($G204,為替!$A:$AX,$L204,FALSE))+$K$3,IF(OR($L204="",$L204="-"),"",VLOOKUP($G204,為替!$A:$AX,$L204,FALSE)))</f>
        <v>156.19999999999999</v>
      </c>
      <c r="N204" s="203">
        <f t="shared" si="22"/>
        <v>32355.267999999996</v>
      </c>
      <c r="O204" s="204">
        <f t="shared" si="18"/>
        <v>1708.0279999999984</v>
      </c>
      <c r="P204" s="205">
        <f t="shared" si="23"/>
        <v>5.0142769507683538E-2</v>
      </c>
    </row>
    <row r="205" spans="1:16">
      <c r="A205" s="161" t="s">
        <v>574</v>
      </c>
      <c r="B205" s="161">
        <v>7709</v>
      </c>
      <c r="C205" s="198">
        <v>13513.92</v>
      </c>
      <c r="D205" s="199">
        <v>836.58</v>
      </c>
      <c r="E205" s="200" t="s">
        <v>166</v>
      </c>
      <c r="F205" s="198">
        <v>16088</v>
      </c>
      <c r="G205" s="160">
        <v>46002</v>
      </c>
      <c r="H205" s="201" t="s">
        <v>166</v>
      </c>
      <c r="I205" s="184">
        <f t="shared" si="19"/>
        <v>4</v>
      </c>
      <c r="J205" s="202">
        <f>IF($H205="USD",IF(OR($I205="",$I205="-"),"",VLOOKUP($G205,為替!$A:$AX,$I205,FALSE))+$J$3,IF(OR($I205="",$I205="-"),"",VLOOKUP($G205,為替!$A:$AX,$I205,FALSE)))</f>
        <v>155.37</v>
      </c>
      <c r="K205" s="203">
        <f t="shared" si="20"/>
        <v>2499592.56</v>
      </c>
      <c r="L205" s="187">
        <f t="shared" si="21"/>
        <v>3</v>
      </c>
      <c r="M205" s="202">
        <f>IF($H205="USD",IF(OR($L205="",$L205="-"),"",VLOOKUP($G205,為替!$A:$AX,$L205,FALSE))+$K$3,IF(OR($L205="",$L205="-"),"",VLOOKUP($G205,為替!$A:$AX,$L205,FALSE)))</f>
        <v>156.37</v>
      </c>
      <c r="N205" s="203">
        <f t="shared" si="22"/>
        <v>2243987.6850000001</v>
      </c>
      <c r="O205" s="204">
        <f t="shared" si="18"/>
        <v>255604.875</v>
      </c>
      <c r="P205" s="205">
        <f t="shared" si="23"/>
        <v>0.10225861570015235</v>
      </c>
    </row>
    <row r="206" spans="1:16">
      <c r="A206" s="161" t="s">
        <v>572</v>
      </c>
      <c r="B206" s="161">
        <v>7710</v>
      </c>
      <c r="C206" s="198">
        <v>2266.46</v>
      </c>
      <c r="D206" s="199">
        <v>0</v>
      </c>
      <c r="E206" s="200" t="s">
        <v>166</v>
      </c>
      <c r="F206" s="198">
        <v>2401.54</v>
      </c>
      <c r="G206" s="160">
        <v>46002</v>
      </c>
      <c r="H206" s="201" t="s">
        <v>166</v>
      </c>
      <c r="I206" s="184">
        <f t="shared" si="19"/>
        <v>4</v>
      </c>
      <c r="J206" s="202">
        <f>IF($H206="USD",IF(OR($I206="",$I206="-"),"",VLOOKUP($G206,為替!$A:$AX,$I206,FALSE))+$J$3,IF(OR($I206="",$I206="-"),"",VLOOKUP($G206,為替!$A:$AX,$I206,FALSE)))</f>
        <v>155.37</v>
      </c>
      <c r="K206" s="203">
        <f t="shared" si="20"/>
        <v>373127.26980000001</v>
      </c>
      <c r="L206" s="187">
        <f t="shared" si="21"/>
        <v>3</v>
      </c>
      <c r="M206" s="202">
        <f>IF($H206="USD",IF(OR($L206="",$L206="-"),"",VLOOKUP($G206,為替!$A:$AX,$L206,FALSE))+$K$3,IF(OR($L206="",$L206="-"),"",VLOOKUP($G206,為替!$A:$AX,$L206,FALSE)))</f>
        <v>156.37</v>
      </c>
      <c r="N206" s="203">
        <f t="shared" si="22"/>
        <v>354406.35020000004</v>
      </c>
      <c r="O206" s="204">
        <f t="shared" si="18"/>
        <v>18720.919599999965</v>
      </c>
      <c r="P206" s="205">
        <f t="shared" si="23"/>
        <v>5.0173013647688003E-2</v>
      </c>
    </row>
    <row r="207" spans="1:16">
      <c r="A207" s="161" t="s">
        <v>572</v>
      </c>
      <c r="B207" s="161">
        <v>7711</v>
      </c>
      <c r="C207" s="198">
        <v>440.83</v>
      </c>
      <c r="D207" s="199">
        <v>0</v>
      </c>
      <c r="E207" s="200" t="s">
        <v>166</v>
      </c>
      <c r="F207" s="198">
        <v>467.07</v>
      </c>
      <c r="G207" s="160">
        <v>46002</v>
      </c>
      <c r="H207" s="201" t="s">
        <v>166</v>
      </c>
      <c r="I207" s="184">
        <f t="shared" si="19"/>
        <v>4</v>
      </c>
      <c r="J207" s="202">
        <f>IF($H207="USD",IF(OR($I207="",$I207="-"),"",VLOOKUP($G207,為替!$A:$AX,$I207,FALSE))+$J$3,IF(OR($I207="",$I207="-"),"",VLOOKUP($G207,為替!$A:$AX,$I207,FALSE)))</f>
        <v>155.37</v>
      </c>
      <c r="K207" s="203">
        <f t="shared" si="20"/>
        <v>72568.665900000007</v>
      </c>
      <c r="L207" s="187">
        <f t="shared" si="21"/>
        <v>3</v>
      </c>
      <c r="M207" s="202">
        <f>IF($H207="USD",IF(OR($L207="",$L207="-"),"",VLOOKUP($G207,為替!$A:$AX,$L207,FALSE))+$K$3,IF(OR($L207="",$L207="-"),"",VLOOKUP($G207,為替!$A:$AX,$L207,FALSE)))</f>
        <v>156.37</v>
      </c>
      <c r="N207" s="203">
        <f t="shared" si="22"/>
        <v>68932.587100000004</v>
      </c>
      <c r="O207" s="204">
        <f t="shared" si="18"/>
        <v>3636.078800000003</v>
      </c>
      <c r="P207" s="205">
        <f t="shared" si="23"/>
        <v>5.0105355457554339E-2</v>
      </c>
    </row>
    <row r="208" spans="1:16">
      <c r="A208" s="161" t="s">
        <v>572</v>
      </c>
      <c r="B208" s="161">
        <v>7712</v>
      </c>
      <c r="C208" s="198">
        <v>2640.06</v>
      </c>
      <c r="D208" s="199">
        <v>0</v>
      </c>
      <c r="E208" s="200" t="s">
        <v>166</v>
      </c>
      <c r="F208" s="198">
        <v>2797.52</v>
      </c>
      <c r="G208" s="160">
        <v>46002</v>
      </c>
      <c r="H208" s="201" t="s">
        <v>166</v>
      </c>
      <c r="I208" s="184">
        <f t="shared" si="19"/>
        <v>4</v>
      </c>
      <c r="J208" s="202">
        <f>IF($H208="USD",IF(OR($I208="",$I208="-"),"",VLOOKUP($G208,為替!$A:$AX,$I208,FALSE))+$J$3,IF(OR($I208="",$I208="-"),"",VLOOKUP($G208,為替!$A:$AX,$I208,FALSE)))</f>
        <v>155.37</v>
      </c>
      <c r="K208" s="203">
        <f t="shared" si="20"/>
        <v>434650.68239999999</v>
      </c>
      <c r="L208" s="187">
        <f t="shared" si="21"/>
        <v>3</v>
      </c>
      <c r="M208" s="202">
        <f>IF($H208="USD",IF(OR($L208="",$L208="-"),"",VLOOKUP($G208,為替!$A:$AX,$L208,FALSE))+$K$3,IF(OR($L208="",$L208="-"),"",VLOOKUP($G208,為替!$A:$AX,$L208,FALSE)))</f>
        <v>156.37</v>
      </c>
      <c r="N208" s="203">
        <f t="shared" si="22"/>
        <v>412826.18219999998</v>
      </c>
      <c r="O208" s="204">
        <f t="shared" si="18"/>
        <v>21824.500200000009</v>
      </c>
      <c r="P208" s="205">
        <f t="shared" si="23"/>
        <v>5.0211586185697911E-2</v>
      </c>
    </row>
    <row r="209" spans="1:16">
      <c r="A209" s="161" t="s">
        <v>572</v>
      </c>
      <c r="B209" s="161">
        <v>7713</v>
      </c>
      <c r="C209" s="198">
        <v>1072.3800000000001</v>
      </c>
      <c r="D209" s="199">
        <v>0</v>
      </c>
      <c r="E209" s="200" t="s">
        <v>166</v>
      </c>
      <c r="F209" s="198">
        <v>1136.3399999999999</v>
      </c>
      <c r="G209" s="160">
        <v>46002</v>
      </c>
      <c r="H209" s="201" t="s">
        <v>166</v>
      </c>
      <c r="I209" s="184">
        <f t="shared" si="19"/>
        <v>4</v>
      </c>
      <c r="J209" s="202">
        <f>IF($H209="USD",IF(OR($I209="",$I209="-"),"",VLOOKUP($G209,為替!$A:$AX,$I209,FALSE))+$J$3,IF(OR($I209="",$I209="-"),"",VLOOKUP($G209,為替!$A:$AX,$I209,FALSE)))</f>
        <v>155.37</v>
      </c>
      <c r="K209" s="203">
        <f t="shared" si="20"/>
        <v>176553.1458</v>
      </c>
      <c r="L209" s="187">
        <f t="shared" si="21"/>
        <v>3</v>
      </c>
      <c r="M209" s="202">
        <f>IF($H209="USD",IF(OR($L209="",$L209="-"),"",VLOOKUP($G209,為替!$A:$AX,$L209,FALSE))+$K$3,IF(OR($L209="",$L209="-"),"",VLOOKUP($G209,為替!$A:$AX,$L209,FALSE)))</f>
        <v>156.37</v>
      </c>
      <c r="N209" s="203">
        <f t="shared" si="22"/>
        <v>167688.06060000003</v>
      </c>
      <c r="O209" s="204">
        <f t="shared" si="18"/>
        <v>8865.0851999999722</v>
      </c>
      <c r="P209" s="205">
        <f t="shared" si="23"/>
        <v>5.0211992314440949E-2</v>
      </c>
    </row>
    <row r="210" spans="1:16">
      <c r="A210" s="161" t="s">
        <v>572</v>
      </c>
      <c r="B210" s="161">
        <v>7714</v>
      </c>
      <c r="C210" s="198">
        <v>3148.99</v>
      </c>
      <c r="D210" s="199">
        <v>0</v>
      </c>
      <c r="E210" s="200" t="s">
        <v>166</v>
      </c>
      <c r="F210" s="198">
        <v>3336.43</v>
      </c>
      <c r="G210" s="160">
        <v>46002</v>
      </c>
      <c r="H210" s="201" t="s">
        <v>166</v>
      </c>
      <c r="I210" s="184">
        <f t="shared" si="19"/>
        <v>4</v>
      </c>
      <c r="J210" s="202">
        <f>IF($H210="USD",IF(OR($I210="",$I210="-"),"",VLOOKUP($G210,為替!$A:$AX,$I210,FALSE))+$J$3,IF(OR($I210="",$I210="-"),"",VLOOKUP($G210,為替!$A:$AX,$I210,FALSE)))</f>
        <v>155.37</v>
      </c>
      <c r="K210" s="203">
        <f t="shared" si="20"/>
        <v>518381.12909999996</v>
      </c>
      <c r="L210" s="187">
        <f t="shared" si="21"/>
        <v>3</v>
      </c>
      <c r="M210" s="202">
        <f>IF($H210="USD",IF(OR($L210="",$L210="-"),"",VLOOKUP($G210,為替!$A:$AX,$L210,FALSE))+$K$3,IF(OR($L210="",$L210="-"),"",VLOOKUP($G210,為替!$A:$AX,$L210,FALSE)))</f>
        <v>156.37</v>
      </c>
      <c r="N210" s="203">
        <f t="shared" si="22"/>
        <v>492407.56630000001</v>
      </c>
      <c r="O210" s="204">
        <f t="shared" si="18"/>
        <v>25973.562799999956</v>
      </c>
      <c r="P210" s="205">
        <f t="shared" si="23"/>
        <v>5.0105147240013519E-2</v>
      </c>
    </row>
    <row r="211" spans="1:16">
      <c r="A211" s="161" t="s">
        <v>572</v>
      </c>
      <c r="B211" s="161">
        <v>7715</v>
      </c>
      <c r="C211" s="198">
        <v>1947.32</v>
      </c>
      <c r="D211" s="199">
        <v>0</v>
      </c>
      <c r="E211" s="200" t="s">
        <v>166</v>
      </c>
      <c r="F211" s="198">
        <v>2132.89</v>
      </c>
      <c r="G211" s="160">
        <v>46002</v>
      </c>
      <c r="H211" s="201" t="s">
        <v>166</v>
      </c>
      <c r="I211" s="184">
        <f t="shared" si="19"/>
        <v>4</v>
      </c>
      <c r="J211" s="202">
        <f>IF($H211="USD",IF(OR($I211="",$I211="-"),"",VLOOKUP($G211,為替!$A:$AX,$I211,FALSE))+$J$3,IF(OR($I211="",$I211="-"),"",VLOOKUP($G211,為替!$A:$AX,$I211,FALSE)))</f>
        <v>155.37</v>
      </c>
      <c r="K211" s="203">
        <f t="shared" si="20"/>
        <v>331387.11929999996</v>
      </c>
      <c r="L211" s="187">
        <f t="shared" si="21"/>
        <v>3</v>
      </c>
      <c r="M211" s="202">
        <f>IF($H211="USD",IF(OR($L211="",$L211="-"),"",VLOOKUP($G211,為替!$A:$AX,$L211,FALSE))+$K$3,IF(OR($L211="",$L211="-"),"",VLOOKUP($G211,為替!$A:$AX,$L211,FALSE)))</f>
        <v>156.37</v>
      </c>
      <c r="N211" s="203">
        <f t="shared" si="22"/>
        <v>304502.42839999998</v>
      </c>
      <c r="O211" s="204">
        <f t="shared" si="18"/>
        <v>26884.690899999987</v>
      </c>
      <c r="P211" s="205">
        <f t="shared" si="23"/>
        <v>8.1127748588386339E-2</v>
      </c>
    </row>
    <row r="212" spans="1:16">
      <c r="A212" s="161" t="s">
        <v>572</v>
      </c>
      <c r="B212" s="161">
        <v>7704</v>
      </c>
      <c r="C212" s="198">
        <v>3228.72</v>
      </c>
      <c r="D212" s="199">
        <v>0</v>
      </c>
      <c r="E212" s="200" t="s">
        <v>166</v>
      </c>
      <c r="F212" s="198">
        <v>3524.81</v>
      </c>
      <c r="G212" s="160">
        <v>46003</v>
      </c>
      <c r="H212" s="201" t="s">
        <v>166</v>
      </c>
      <c r="I212" s="184">
        <f t="shared" si="19"/>
        <v>4</v>
      </c>
      <c r="J212" s="202">
        <f>IF($H212="USD",IF(OR($I212="",$I212="-"),"",VLOOKUP($G212,為替!$A:$AX,$I212,FALSE))+$J$3,IF(OR($I212="",$I212="-"),"",VLOOKUP($G212,為替!$A:$AX,$I212,FALSE)))</f>
        <v>155.21</v>
      </c>
      <c r="K212" s="203">
        <f t="shared" si="20"/>
        <v>547085.76010000007</v>
      </c>
      <c r="L212" s="187">
        <f t="shared" si="21"/>
        <v>3</v>
      </c>
      <c r="M212" s="202">
        <f>IF($H212="USD",IF(OR($L212="",$L212="-"),"",VLOOKUP($G212,為替!$A:$AX,$L212,FALSE))+$K$3,IF(OR($L212="",$L212="-"),"",VLOOKUP($G212,為替!$A:$AX,$L212,FALSE)))</f>
        <v>156.21</v>
      </c>
      <c r="N212" s="203">
        <f t="shared" si="22"/>
        <v>504358.35119999998</v>
      </c>
      <c r="O212" s="204">
        <f t="shared" si="18"/>
        <v>42727.408900000097</v>
      </c>
      <c r="P212" s="205">
        <f t="shared" si="23"/>
        <v>7.8100020172687537E-2</v>
      </c>
    </row>
    <row r="213" spans="1:16">
      <c r="A213" s="161" t="s">
        <v>572</v>
      </c>
      <c r="B213" s="161">
        <v>7727</v>
      </c>
      <c r="C213" s="198">
        <v>5440.06</v>
      </c>
      <c r="D213" s="199">
        <v>0</v>
      </c>
      <c r="E213" s="200" t="s">
        <v>166</v>
      </c>
      <c r="F213" s="198">
        <v>5764.02</v>
      </c>
      <c r="G213" s="160">
        <v>46008</v>
      </c>
      <c r="H213" s="201" t="s">
        <v>166</v>
      </c>
      <c r="I213" s="184">
        <f t="shared" si="19"/>
        <v>4</v>
      </c>
      <c r="J213" s="202">
        <f>IF($H213="USD",IF(OR($I213="",$I213="-"),"",VLOOKUP($G213,為替!$A:$AX,$I213,FALSE))+$J$3,IF(OR($I213="",$I213="-"),"",VLOOKUP($G213,為替!$A:$AX,$I213,FALSE)))</f>
        <v>154.19</v>
      </c>
      <c r="K213" s="203">
        <f t="shared" si="20"/>
        <v>888754.24380000005</v>
      </c>
      <c r="L213" s="187">
        <f t="shared" si="21"/>
        <v>3</v>
      </c>
      <c r="M213" s="202">
        <f>IF($H213="USD",IF(OR($L213="",$L213="-"),"",VLOOKUP($G213,為替!$A:$AX,$L213,FALSE))+$K$3,IF(OR($L213="",$L213="-"),"",VLOOKUP($G213,為替!$A:$AX,$L213,FALSE)))</f>
        <v>155.19</v>
      </c>
      <c r="N213" s="203">
        <f t="shared" si="22"/>
        <v>844242.9114000001</v>
      </c>
      <c r="O213" s="204">
        <f t="shared" si="18"/>
        <v>44511.332399999956</v>
      </c>
      <c r="P213" s="205">
        <f t="shared" si="23"/>
        <v>5.0082835283784613E-2</v>
      </c>
    </row>
    <row r="214" spans="1:16">
      <c r="A214" s="161" t="s">
        <v>572</v>
      </c>
      <c r="B214" s="161">
        <v>7720</v>
      </c>
      <c r="C214" s="198">
        <v>534.6</v>
      </c>
      <c r="D214" s="199">
        <v>0</v>
      </c>
      <c r="E214" s="200" t="s">
        <v>166</v>
      </c>
      <c r="F214" s="198">
        <v>565.74</v>
      </c>
      <c r="G214" s="160">
        <v>46006</v>
      </c>
      <c r="H214" s="201" t="s">
        <v>166</v>
      </c>
      <c r="I214" s="184">
        <f t="shared" si="19"/>
        <v>4</v>
      </c>
      <c r="J214" s="202">
        <f>IF($H214="USD",IF(OR($I214="",$I214="-"),"",VLOOKUP($G214,為替!$A:$AX,$I214,FALSE))+$J$3,IF(OR($I214="",$I214="-"),"",VLOOKUP($G214,為替!$A:$AX,$I214,FALSE)))</f>
        <v>155.52000000000001</v>
      </c>
      <c r="K214" s="203">
        <f t="shared" si="20"/>
        <v>87983.884800000014</v>
      </c>
      <c r="L214" s="187">
        <f t="shared" si="21"/>
        <v>3</v>
      </c>
      <c r="M214" s="202">
        <f>IF($H214="USD",IF(OR($L214="",$L214="-"),"",VLOOKUP($G214,為替!$A:$AX,$L214,FALSE))+$K$3,IF(OR($L214="",$L214="-"),"",VLOOKUP($G214,為替!$A:$AX,$L214,FALSE)))</f>
        <v>156.52000000000001</v>
      </c>
      <c r="N214" s="203">
        <f t="shared" si="22"/>
        <v>83675.592000000004</v>
      </c>
      <c r="O214" s="204">
        <f t="shared" si="18"/>
        <v>4308.2928000000102</v>
      </c>
      <c r="P214" s="205">
        <f t="shared" si="23"/>
        <v>4.8966839891116165E-2</v>
      </c>
    </row>
    <row r="215" spans="1:16">
      <c r="A215" s="161" t="s">
        <v>572</v>
      </c>
      <c r="B215" s="161">
        <v>7721</v>
      </c>
      <c r="C215" s="198">
        <v>1022.41</v>
      </c>
      <c r="D215" s="199">
        <v>0</v>
      </c>
      <c r="E215" s="200" t="s">
        <v>166</v>
      </c>
      <c r="F215" s="198">
        <v>1083.02</v>
      </c>
      <c r="G215" s="160">
        <v>46006</v>
      </c>
      <c r="H215" s="201" t="s">
        <v>166</v>
      </c>
      <c r="I215" s="184">
        <f t="shared" si="19"/>
        <v>4</v>
      </c>
      <c r="J215" s="202">
        <f>IF($H215="USD",IF(OR($I215="",$I215="-"),"",VLOOKUP($G215,為替!$A:$AX,$I215,FALSE))+$J$3,IF(OR($I215="",$I215="-"),"",VLOOKUP($G215,為替!$A:$AX,$I215,FALSE)))</f>
        <v>155.52000000000001</v>
      </c>
      <c r="K215" s="203">
        <f t="shared" si="20"/>
        <v>168431.27040000001</v>
      </c>
      <c r="L215" s="187">
        <f t="shared" si="21"/>
        <v>3</v>
      </c>
      <c r="M215" s="202">
        <f>IF($H215="USD",IF(OR($L215="",$L215="-"),"",VLOOKUP($G215,為替!$A:$AX,$L215,FALSE))+$K$3,IF(OR($L215="",$L215="-"),"",VLOOKUP($G215,為替!$A:$AX,$L215,FALSE)))</f>
        <v>156.52000000000001</v>
      </c>
      <c r="N215" s="203">
        <f t="shared" si="22"/>
        <v>160027.61319999999</v>
      </c>
      <c r="O215" s="204">
        <f t="shared" si="18"/>
        <v>8403.657200000016</v>
      </c>
      <c r="P215" s="205">
        <f t="shared" si="23"/>
        <v>4.9893687674756243E-2</v>
      </c>
    </row>
    <row r="216" spans="1:16">
      <c r="A216" s="161" t="s">
        <v>572</v>
      </c>
      <c r="B216" s="161">
        <v>7717</v>
      </c>
      <c r="C216" s="198">
        <v>134.44</v>
      </c>
      <c r="D216" s="199">
        <v>0</v>
      </c>
      <c r="E216" s="200" t="s">
        <v>166</v>
      </c>
      <c r="F216" s="198">
        <v>142.49</v>
      </c>
      <c r="G216" s="160">
        <v>46003</v>
      </c>
      <c r="H216" s="201" t="s">
        <v>166</v>
      </c>
      <c r="I216" s="184">
        <f t="shared" si="19"/>
        <v>4</v>
      </c>
      <c r="J216" s="202">
        <f>IF($H216="USD",IF(OR($I216="",$I216="-"),"",VLOOKUP($G216,為替!$A:$AX,$I216,FALSE))+$J$3,IF(OR($I216="",$I216="-"),"",VLOOKUP($G216,為替!$A:$AX,$I216,FALSE)))</f>
        <v>155.21</v>
      </c>
      <c r="K216" s="203">
        <f t="shared" si="20"/>
        <v>22115.872900000002</v>
      </c>
      <c r="L216" s="187">
        <f t="shared" si="21"/>
        <v>3</v>
      </c>
      <c r="M216" s="202">
        <f>IF($H216="USD",IF(OR($L216="",$L216="-"),"",VLOOKUP($G216,為替!$A:$AX,$L216,FALSE))+$K$3,IF(OR($L216="",$L216="-"),"",VLOOKUP($G216,為替!$A:$AX,$L216,FALSE)))</f>
        <v>156.21</v>
      </c>
      <c r="N216" s="203">
        <f t="shared" si="22"/>
        <v>21000.8724</v>
      </c>
      <c r="O216" s="204">
        <f t="shared" si="18"/>
        <v>1115.0005000000019</v>
      </c>
      <c r="P216" s="205">
        <f t="shared" si="23"/>
        <v>5.0416300773730792E-2</v>
      </c>
    </row>
    <row r="217" spans="1:16">
      <c r="A217" s="161" t="s">
        <v>572</v>
      </c>
      <c r="B217" s="161">
        <v>7716</v>
      </c>
      <c r="C217" s="198">
        <v>68.89</v>
      </c>
      <c r="D217" s="199">
        <v>0</v>
      </c>
      <c r="E217" s="200" t="s">
        <v>166</v>
      </c>
      <c r="F217" s="198">
        <v>73.02</v>
      </c>
      <c r="G217" s="160">
        <v>46003</v>
      </c>
      <c r="H217" s="201" t="s">
        <v>166</v>
      </c>
      <c r="I217" s="184">
        <f t="shared" si="19"/>
        <v>4</v>
      </c>
      <c r="J217" s="202">
        <f>IF($H217="USD",IF(OR($I217="",$I217="-"),"",VLOOKUP($G217,為替!$A:$AX,$I217,FALSE))+$J$3,IF(OR($I217="",$I217="-"),"",VLOOKUP($G217,為替!$A:$AX,$I217,FALSE)))</f>
        <v>155.21</v>
      </c>
      <c r="K217" s="203">
        <f t="shared" si="20"/>
        <v>11333.4342</v>
      </c>
      <c r="L217" s="187">
        <f t="shared" si="21"/>
        <v>3</v>
      </c>
      <c r="M217" s="202">
        <f>IF($H217="USD",IF(OR($L217="",$L217="-"),"",VLOOKUP($G217,為替!$A:$AX,$L217,FALSE))+$K$3,IF(OR($L217="",$L217="-"),"",VLOOKUP($G217,為替!$A:$AX,$L217,FALSE)))</f>
        <v>156.21</v>
      </c>
      <c r="N217" s="203">
        <f t="shared" si="22"/>
        <v>10761.306900000001</v>
      </c>
      <c r="O217" s="204">
        <f t="shared" si="18"/>
        <v>572.12729999999829</v>
      </c>
      <c r="P217" s="205">
        <f t="shared" si="23"/>
        <v>5.0481371304030541E-2</v>
      </c>
    </row>
    <row r="218" spans="1:16">
      <c r="A218" s="161" t="s">
        <v>230</v>
      </c>
      <c r="B218" s="161">
        <v>7686</v>
      </c>
      <c r="C218" s="198">
        <v>170020</v>
      </c>
      <c r="D218" s="199">
        <v>0</v>
      </c>
      <c r="E218" s="200" t="s">
        <v>167</v>
      </c>
      <c r="F218" s="198">
        <v>217500</v>
      </c>
      <c r="G218" s="160">
        <v>45993</v>
      </c>
      <c r="H218" s="201" t="s">
        <v>167</v>
      </c>
      <c r="I218" s="184" t="str">
        <f t="shared" si="19"/>
        <v/>
      </c>
      <c r="J218" s="202" t="str">
        <f>IF($H218="USD",IF(OR($I218="",$I218="-"),"",VLOOKUP($G218,為替!$A:$AX,$I218,FALSE))+$J$3,IF(OR($I218="",$I218="-"),"",VLOOKUP($G218,為替!$A:$AX,$I218,FALSE)))</f>
        <v/>
      </c>
      <c r="K218" s="203">
        <f t="shared" si="20"/>
        <v>217500</v>
      </c>
      <c r="L218" s="187" t="str">
        <f t="shared" si="21"/>
        <v/>
      </c>
      <c r="M218" s="202" t="str">
        <f>IF($H218="USD",IF(OR($L218="",$L218="-"),"",VLOOKUP($G218,為替!$A:$AX,$L218,FALSE))+$K$3,IF(OR($L218="",$L218="-"),"",VLOOKUP($G218,為替!$A:$AX,$L218,FALSE)))</f>
        <v/>
      </c>
      <c r="N218" s="203">
        <f t="shared" si="22"/>
        <v>170020</v>
      </c>
      <c r="O218" s="204">
        <f t="shared" si="18"/>
        <v>47480</v>
      </c>
      <c r="P218" s="205">
        <f t="shared" si="23"/>
        <v>0.21829885057471266</v>
      </c>
    </row>
    <row r="219" spans="1:16">
      <c r="A219" s="161" t="s">
        <v>230</v>
      </c>
      <c r="B219" s="161">
        <v>7708</v>
      </c>
      <c r="C219" s="198">
        <v>321217</v>
      </c>
      <c r="D219" s="199">
        <v>0</v>
      </c>
      <c r="E219" s="200" t="s">
        <v>167</v>
      </c>
      <c r="F219" s="198">
        <v>413590</v>
      </c>
      <c r="G219" s="160">
        <v>46001</v>
      </c>
      <c r="H219" s="201" t="s">
        <v>167</v>
      </c>
      <c r="I219" s="184" t="str">
        <f t="shared" si="19"/>
        <v/>
      </c>
      <c r="J219" s="202" t="str">
        <f>IF($H219="USD",IF(OR($I219="",$I219="-"),"",VLOOKUP($G219,為替!$A:$AX,$I219,FALSE))+$J$3,IF(OR($I219="",$I219="-"),"",VLOOKUP($G219,為替!$A:$AX,$I219,FALSE)))</f>
        <v/>
      </c>
      <c r="K219" s="203">
        <f t="shared" si="20"/>
        <v>413590</v>
      </c>
      <c r="L219" s="187" t="str">
        <f t="shared" si="21"/>
        <v/>
      </c>
      <c r="M219" s="202" t="str">
        <f>IF($H219="USD",IF(OR($L219="",$L219="-"),"",VLOOKUP($G219,為替!$A:$AX,$L219,FALSE))+$K$3,IF(OR($L219="",$L219="-"),"",VLOOKUP($G219,為替!$A:$AX,$L219,FALSE)))</f>
        <v/>
      </c>
      <c r="N219" s="203">
        <f t="shared" si="22"/>
        <v>321217</v>
      </c>
      <c r="O219" s="204">
        <f t="shared" si="18"/>
        <v>92373</v>
      </c>
      <c r="P219" s="205">
        <f t="shared" si="23"/>
        <v>0.22334437486399575</v>
      </c>
    </row>
    <row r="220" spans="1:16">
      <c r="A220" s="161" t="s">
        <v>230</v>
      </c>
      <c r="B220" s="161">
        <v>7734</v>
      </c>
      <c r="C220" s="198">
        <v>134640</v>
      </c>
      <c r="D220" s="199">
        <v>0</v>
      </c>
      <c r="E220" s="200" t="s">
        <v>167</v>
      </c>
      <c r="F220" s="198">
        <v>169850</v>
      </c>
      <c r="G220" s="160">
        <v>46009</v>
      </c>
      <c r="H220" s="201" t="s">
        <v>167</v>
      </c>
      <c r="I220" s="184" t="str">
        <f t="shared" si="19"/>
        <v/>
      </c>
      <c r="J220" s="202" t="str">
        <f>IF($H220="USD",IF(OR($I220="",$I220="-"),"",VLOOKUP($G220,為替!$A:$AX,$I220,FALSE))+$J$3,IF(OR($I220="",$I220="-"),"",VLOOKUP($G220,為替!$A:$AX,$I220,FALSE)))</f>
        <v/>
      </c>
      <c r="K220" s="203">
        <f t="shared" si="20"/>
        <v>169850</v>
      </c>
      <c r="L220" s="187" t="str">
        <f t="shared" si="21"/>
        <v/>
      </c>
      <c r="M220" s="202" t="str">
        <f>IF($H220="USD",IF(OR($L220="",$L220="-"),"",VLOOKUP($G220,為替!$A:$AX,$L220,FALSE))+$K$3,IF(OR($L220="",$L220="-"),"",VLOOKUP($G220,為替!$A:$AX,$L220,FALSE)))</f>
        <v/>
      </c>
      <c r="N220" s="203">
        <f t="shared" si="22"/>
        <v>134640</v>
      </c>
      <c r="O220" s="204">
        <f t="shared" si="18"/>
        <v>35210</v>
      </c>
      <c r="P220" s="205">
        <f t="shared" si="23"/>
        <v>0.20730055931704444</v>
      </c>
    </row>
    <row r="221" spans="1:16">
      <c r="A221" s="161" t="s">
        <v>230</v>
      </c>
      <c r="B221" s="161">
        <v>7753</v>
      </c>
      <c r="C221" s="198">
        <v>133220</v>
      </c>
      <c r="D221" s="199">
        <v>0</v>
      </c>
      <c r="E221" s="200" t="s">
        <v>167</v>
      </c>
      <c r="F221" s="198">
        <v>168950</v>
      </c>
      <c r="G221" s="160">
        <v>46016</v>
      </c>
      <c r="H221" s="201" t="s">
        <v>167</v>
      </c>
      <c r="I221" s="184" t="str">
        <f t="shared" si="19"/>
        <v/>
      </c>
      <c r="J221" s="202" t="str">
        <f>IF($H221="USD",IF(OR($I221="",$I221="-"),"",VLOOKUP($G221,為替!$A:$AX,$I221,FALSE))+$J$3,IF(OR($I221="",$I221="-"),"",VLOOKUP($G221,為替!$A:$AX,$I221,FALSE)))</f>
        <v/>
      </c>
      <c r="K221" s="203">
        <f t="shared" si="20"/>
        <v>168950</v>
      </c>
      <c r="L221" s="187" t="str">
        <f t="shared" si="21"/>
        <v/>
      </c>
      <c r="M221" s="202" t="str">
        <f>IF($H221="USD",IF(OR($L221="",$L221="-"),"",VLOOKUP($G221,為替!$A:$AX,$L221,FALSE))+$K$3,IF(OR($L221="",$L221="-"),"",VLOOKUP($G221,為替!$A:$AX,$L221,FALSE)))</f>
        <v/>
      </c>
      <c r="N221" s="203">
        <f t="shared" si="22"/>
        <v>133220</v>
      </c>
      <c r="O221" s="204">
        <f t="shared" si="18"/>
        <v>35730</v>
      </c>
      <c r="P221" s="205">
        <f t="shared" si="23"/>
        <v>0.21148268718555785</v>
      </c>
    </row>
    <row r="222" spans="1:16">
      <c r="A222" s="161" t="s">
        <v>572</v>
      </c>
      <c r="B222" s="161">
        <v>7755</v>
      </c>
      <c r="C222" s="198">
        <v>1795.88</v>
      </c>
      <c r="D222" s="199">
        <v>0</v>
      </c>
      <c r="E222" s="200" t="s">
        <v>166</v>
      </c>
      <c r="F222" s="198">
        <v>1946.9</v>
      </c>
      <c r="G222" s="160">
        <v>46016</v>
      </c>
      <c r="H222" s="201" t="s">
        <v>166</v>
      </c>
      <c r="I222" s="184">
        <f t="shared" si="19"/>
        <v>4</v>
      </c>
      <c r="J222" s="202">
        <f>IF($H222="USD",IF(OR($I222="",$I222="-"),"",VLOOKUP($G222,為替!$A:$AX,$I222,FALSE))+$J$3,IF(OR($I222="",$I222="-"),"",VLOOKUP($G222,為替!$A:$AX,$I222,FALSE)))</f>
        <v>155.41999999999999</v>
      </c>
      <c r="K222" s="203">
        <f t="shared" si="20"/>
        <v>302587.19799999997</v>
      </c>
      <c r="L222" s="187">
        <f t="shared" si="21"/>
        <v>3</v>
      </c>
      <c r="M222" s="202">
        <f>IF($H222="USD",IF(OR($L222="",$L222="-"),"",VLOOKUP($G222,為替!$A:$AX,$L222,FALSE))+$K$3,IF(OR($L222="",$L222="-"),"",VLOOKUP($G222,為替!$A:$AX,$L222,FALSE)))</f>
        <v>156.41999999999999</v>
      </c>
      <c r="N222" s="203">
        <f t="shared" si="22"/>
        <v>280911.54959999997</v>
      </c>
      <c r="O222" s="204">
        <f t="shared" si="18"/>
        <v>21675.648400000005</v>
      </c>
      <c r="P222" s="205">
        <f t="shared" si="23"/>
        <v>7.1634386858627136E-2</v>
      </c>
    </row>
    <row r="223" spans="1:16">
      <c r="A223" s="161" t="s">
        <v>572</v>
      </c>
      <c r="B223" s="161">
        <v>7758</v>
      </c>
      <c r="C223" s="198">
        <v>3168.9</v>
      </c>
      <c r="D223" s="199">
        <v>0</v>
      </c>
      <c r="E223" s="200" t="s">
        <v>166</v>
      </c>
      <c r="F223" s="198">
        <v>3448.96</v>
      </c>
      <c r="G223" s="160">
        <v>46016</v>
      </c>
      <c r="H223" s="201" t="s">
        <v>166</v>
      </c>
      <c r="I223" s="184">
        <f t="shared" si="19"/>
        <v>4</v>
      </c>
      <c r="J223" s="202">
        <f>IF($H223="USD",IF(OR($I223="",$I223="-"),"",VLOOKUP($G223,為替!$A:$AX,$I223,FALSE))+$J$3,IF(OR($I223="",$I223="-"),"",VLOOKUP($G223,為替!$A:$AX,$I223,FALSE)))</f>
        <v>155.41999999999999</v>
      </c>
      <c r="K223" s="203">
        <f t="shared" si="20"/>
        <v>536037.36319999991</v>
      </c>
      <c r="L223" s="187">
        <f t="shared" si="21"/>
        <v>3</v>
      </c>
      <c r="M223" s="202">
        <f>IF($H223="USD",IF(OR($L223="",$L223="-"),"",VLOOKUP($G223,為替!$A:$AX,$L223,FALSE))+$K$3,IF(OR($L223="",$L223="-"),"",VLOOKUP($G223,為替!$A:$AX,$L223,FALSE)))</f>
        <v>156.41999999999999</v>
      </c>
      <c r="N223" s="203">
        <f t="shared" si="22"/>
        <v>495679.33799999999</v>
      </c>
      <c r="O223" s="204">
        <f t="shared" si="18"/>
        <v>40358.025199999916</v>
      </c>
      <c r="P223" s="205">
        <f t="shared" si="23"/>
        <v>7.5289574889095948E-2</v>
      </c>
    </row>
    <row r="224" spans="1:16">
      <c r="A224" s="161" t="s">
        <v>572</v>
      </c>
      <c r="B224" s="161">
        <v>7759</v>
      </c>
      <c r="C224" s="198">
        <v>131.28</v>
      </c>
      <c r="D224" s="199">
        <v>0</v>
      </c>
      <c r="E224" s="200" t="s">
        <v>166</v>
      </c>
      <c r="F224" s="198">
        <v>143.79</v>
      </c>
      <c r="G224" s="160">
        <v>46027</v>
      </c>
      <c r="H224" s="201" t="s">
        <v>166</v>
      </c>
      <c r="I224" s="184">
        <f t="shared" si="19"/>
        <v>4</v>
      </c>
      <c r="J224" s="202">
        <f>IF($H224="USD",IF(OR($I224="",$I224="-"),"",VLOOKUP($G224,為替!$A:$AX,$I224,FALSE))+$J$3,IF(OR($I224="",$I224="-"),"",VLOOKUP($G224,為替!$A:$AX,$I224,FALSE)))</f>
        <v>156.79</v>
      </c>
      <c r="K224" s="203">
        <f t="shared" si="20"/>
        <v>22544.834099999996</v>
      </c>
      <c r="L224" s="187">
        <f t="shared" si="21"/>
        <v>3</v>
      </c>
      <c r="M224" s="202">
        <f>IF($H224="USD",IF(OR($L224="",$L224="-"),"",VLOOKUP($G224,為替!$A:$AX,$L224,FALSE))+$K$3,IF(OR($L224="",$L224="-"),"",VLOOKUP($G224,為替!$A:$AX,$L224,FALSE)))</f>
        <v>157.79</v>
      </c>
      <c r="N224" s="203">
        <f t="shared" si="22"/>
        <v>20714.671200000001</v>
      </c>
      <c r="O224" s="204">
        <f t="shared" si="18"/>
        <v>1830.1628999999957</v>
      </c>
      <c r="P224" s="205">
        <f t="shared" si="23"/>
        <v>8.1178814263263802E-2</v>
      </c>
    </row>
    <row r="225" spans="1:16">
      <c r="A225" s="161" t="s">
        <v>572</v>
      </c>
      <c r="B225" s="161">
        <v>7763</v>
      </c>
      <c r="C225" s="198">
        <v>1882.82</v>
      </c>
      <c r="D225" s="199">
        <v>0</v>
      </c>
      <c r="E225" s="200" t="s">
        <v>166</v>
      </c>
      <c r="F225" s="198">
        <v>1994.9</v>
      </c>
      <c r="G225" s="160">
        <v>46028</v>
      </c>
      <c r="H225" s="201" t="s">
        <v>166</v>
      </c>
      <c r="I225" s="184">
        <f t="shared" si="19"/>
        <v>4</v>
      </c>
      <c r="J225" s="202">
        <f>IF($H225="USD",IF(OR($I225="",$I225="-"),"",VLOOKUP($G225,為替!$A:$AX,$I225,FALSE))+$J$3,IF(OR($I225="",$I225="-"),"",VLOOKUP($G225,為替!$A:$AX,$I225,FALSE)))</f>
        <v>156.21</v>
      </c>
      <c r="K225" s="203">
        <f t="shared" si="20"/>
        <v>311623.32900000003</v>
      </c>
      <c r="L225" s="187">
        <f t="shared" si="21"/>
        <v>3</v>
      </c>
      <c r="M225" s="202">
        <f>IF($H225="USD",IF(OR($L225="",$L225="-"),"",VLOOKUP($G225,為替!$A:$AX,$L225,FALSE))+$K$3,IF(OR($L225="",$L225="-"),"",VLOOKUP($G225,為替!$A:$AX,$L225,FALSE)))</f>
        <v>157.21</v>
      </c>
      <c r="N225" s="203">
        <f t="shared" si="22"/>
        <v>295998.13219999999</v>
      </c>
      <c r="O225" s="204">
        <f t="shared" si="18"/>
        <v>15625.196800000034</v>
      </c>
      <c r="P225" s="205">
        <f t="shared" si="23"/>
        <v>5.0141293497317184E-2</v>
      </c>
    </row>
    <row r="226" spans="1:16">
      <c r="A226" s="161" t="s">
        <v>572</v>
      </c>
      <c r="B226" s="161">
        <v>7777</v>
      </c>
      <c r="C226" s="198">
        <v>557.4</v>
      </c>
      <c r="D226" s="199">
        <v>0</v>
      </c>
      <c r="E226" s="200" t="s">
        <v>166</v>
      </c>
      <c r="F226" s="198">
        <v>607.79999999999995</v>
      </c>
      <c r="G226" s="160">
        <v>46031</v>
      </c>
      <c r="H226" s="201" t="s">
        <v>166</v>
      </c>
      <c r="I226" s="184">
        <f t="shared" si="19"/>
        <v>4</v>
      </c>
      <c r="J226" s="202">
        <f>IF($H226="USD",IF(OR($I226="",$I226="-"),"",VLOOKUP($G226,為替!$A:$AX,$I226,FALSE))+$J$3,IF(OR($I226="",$I226="-"),"",VLOOKUP($G226,為替!$A:$AX,$I226,FALSE)))</f>
        <v>156.63999999999999</v>
      </c>
      <c r="K226" s="203">
        <f t="shared" si="20"/>
        <v>95205.791999999987</v>
      </c>
      <c r="L226" s="187">
        <f t="shared" si="21"/>
        <v>3</v>
      </c>
      <c r="M226" s="202">
        <f>IF($H226="USD",IF(OR($L226="",$L226="-"),"",VLOOKUP($G226,為替!$A:$AX,$L226,FALSE))+$K$3,IF(OR($L226="",$L226="-"),"",VLOOKUP($G226,為替!$A:$AX,$L226,FALSE)))</f>
        <v>157.63999999999999</v>
      </c>
      <c r="N226" s="203">
        <f t="shared" si="22"/>
        <v>87868.535999999993</v>
      </c>
      <c r="O226" s="204">
        <f t="shared" si="18"/>
        <v>7337.2559999999939</v>
      </c>
      <c r="P226" s="205">
        <f t="shared" si="23"/>
        <v>7.7067328004581853E-2</v>
      </c>
    </row>
    <row r="227" spans="1:16">
      <c r="A227" s="161" t="s">
        <v>572</v>
      </c>
      <c r="B227" s="161">
        <v>7769</v>
      </c>
      <c r="C227" s="198">
        <v>1655.82</v>
      </c>
      <c r="D227" s="199">
        <v>0</v>
      </c>
      <c r="E227" s="200" t="s">
        <v>166</v>
      </c>
      <c r="F227" s="198">
        <v>1754.95</v>
      </c>
      <c r="G227" s="160">
        <v>46031</v>
      </c>
      <c r="H227" s="201" t="s">
        <v>166</v>
      </c>
      <c r="I227" s="184">
        <f t="shared" si="19"/>
        <v>4</v>
      </c>
      <c r="J227" s="202">
        <f>IF($H227="USD",IF(OR($I227="",$I227="-"),"",VLOOKUP($G227,為替!$A:$AX,$I227,FALSE))+$J$3,IF(OR($I227="",$I227="-"),"",VLOOKUP($G227,為替!$A:$AX,$I227,FALSE)))</f>
        <v>156.63999999999999</v>
      </c>
      <c r="K227" s="203">
        <f t="shared" si="20"/>
        <v>274895.36799999996</v>
      </c>
      <c r="L227" s="187">
        <f t="shared" si="21"/>
        <v>3</v>
      </c>
      <c r="M227" s="202">
        <f>IF($H227="USD",IF(OR($L227="",$L227="-"),"",VLOOKUP($G227,為替!$A:$AX,$L227,FALSE))+$K$3,IF(OR($L227="",$L227="-"),"",VLOOKUP($G227,為替!$A:$AX,$L227,FALSE)))</f>
        <v>157.63999999999999</v>
      </c>
      <c r="N227" s="203">
        <f t="shared" si="22"/>
        <v>261023.46479999996</v>
      </c>
      <c r="O227" s="204">
        <f t="shared" si="18"/>
        <v>13871.903200000001</v>
      </c>
      <c r="P227" s="205">
        <f t="shared" si="23"/>
        <v>5.046248432967413E-2</v>
      </c>
    </row>
    <row r="228" spans="1:16">
      <c r="A228" s="161" t="s">
        <v>572</v>
      </c>
      <c r="B228" s="161">
        <v>7780</v>
      </c>
      <c r="C228" s="198">
        <v>182.79</v>
      </c>
      <c r="D228" s="199">
        <v>0</v>
      </c>
      <c r="E228" s="200" t="s">
        <v>166</v>
      </c>
      <c r="F228" s="198">
        <v>193.75</v>
      </c>
      <c r="G228" s="160">
        <v>46031</v>
      </c>
      <c r="H228" s="201" t="s">
        <v>166</v>
      </c>
      <c r="I228" s="184">
        <f t="shared" si="19"/>
        <v>4</v>
      </c>
      <c r="J228" s="202">
        <f>IF($H228="USD",IF(OR($I228="",$I228="-"),"",VLOOKUP($G228,為替!$A:$AX,$I228,FALSE))+$J$3,IF(OR($I228="",$I228="-"),"",VLOOKUP($G228,為替!$A:$AX,$I228,FALSE)))</f>
        <v>156.63999999999999</v>
      </c>
      <c r="K228" s="203">
        <f t="shared" si="20"/>
        <v>30348.999999999996</v>
      </c>
      <c r="L228" s="187">
        <f t="shared" si="21"/>
        <v>3</v>
      </c>
      <c r="M228" s="202">
        <f>IF($H228="USD",IF(OR($L228="",$L228="-"),"",VLOOKUP($G228,為替!$A:$AX,$L228,FALSE))+$K$3,IF(OR($L228="",$L228="-"),"",VLOOKUP($G228,為替!$A:$AX,$L228,FALSE)))</f>
        <v>157.63999999999999</v>
      </c>
      <c r="N228" s="203">
        <f t="shared" si="22"/>
        <v>28815.015599999995</v>
      </c>
      <c r="O228" s="204">
        <f t="shared" si="18"/>
        <v>1533.9844000000012</v>
      </c>
      <c r="P228" s="205">
        <f t="shared" si="23"/>
        <v>5.0544808725163974E-2</v>
      </c>
    </row>
    <row r="229" spans="1:16">
      <c r="A229" s="161" t="s">
        <v>572</v>
      </c>
      <c r="B229" s="161">
        <v>7778</v>
      </c>
      <c r="C229" s="198">
        <v>1780</v>
      </c>
      <c r="D229" s="199">
        <v>0</v>
      </c>
      <c r="E229" s="200" t="s">
        <v>166</v>
      </c>
      <c r="F229" s="198">
        <v>1885.26</v>
      </c>
      <c r="G229" s="160">
        <v>46031</v>
      </c>
      <c r="H229" s="201" t="s">
        <v>166</v>
      </c>
      <c r="I229" s="184">
        <f t="shared" si="19"/>
        <v>4</v>
      </c>
      <c r="J229" s="202">
        <f>IF($H229="USD",IF(OR($I229="",$I229="-"),"",VLOOKUP($G229,為替!$A:$AX,$I229,FALSE))+$J$3,IF(OR($I229="",$I229="-"),"",VLOOKUP($G229,為替!$A:$AX,$I229,FALSE)))</f>
        <v>156.63999999999999</v>
      </c>
      <c r="K229" s="203">
        <f t="shared" si="20"/>
        <v>295307.12639999995</v>
      </c>
      <c r="L229" s="187">
        <f t="shared" si="21"/>
        <v>3</v>
      </c>
      <c r="M229" s="202">
        <f>IF($H229="USD",IF(OR($L229="",$L229="-"),"",VLOOKUP($G229,為替!$A:$AX,$L229,FALSE))+$K$3,IF(OR($L229="",$L229="-"),"",VLOOKUP($G229,為替!$A:$AX,$L229,FALSE)))</f>
        <v>157.63999999999999</v>
      </c>
      <c r="N229" s="203">
        <f t="shared" si="22"/>
        <v>280599.19999999995</v>
      </c>
      <c r="O229" s="204">
        <f t="shared" si="18"/>
        <v>14707.926399999997</v>
      </c>
      <c r="P229" s="205">
        <f t="shared" si="23"/>
        <v>4.9805524774494569E-2</v>
      </c>
    </row>
    <row r="230" spans="1:16">
      <c r="A230" s="161" t="s">
        <v>572</v>
      </c>
      <c r="B230" s="161">
        <v>7779</v>
      </c>
      <c r="C230" s="198">
        <v>188.37</v>
      </c>
      <c r="D230" s="199">
        <v>0</v>
      </c>
      <c r="E230" s="200" t="s">
        <v>166</v>
      </c>
      <c r="F230" s="198">
        <v>199.33</v>
      </c>
      <c r="G230" s="160">
        <v>46031</v>
      </c>
      <c r="H230" s="201" t="s">
        <v>166</v>
      </c>
      <c r="I230" s="184">
        <f t="shared" si="19"/>
        <v>4</v>
      </c>
      <c r="J230" s="202">
        <f>IF($H230="USD",IF(OR($I230="",$I230="-"),"",VLOOKUP($G230,為替!$A:$AX,$I230,FALSE))+$J$3,IF(OR($I230="",$I230="-"),"",VLOOKUP($G230,為替!$A:$AX,$I230,FALSE)))</f>
        <v>156.63999999999999</v>
      </c>
      <c r="K230" s="203">
        <f t="shared" si="20"/>
        <v>31223.051199999998</v>
      </c>
      <c r="L230" s="187">
        <f t="shared" si="21"/>
        <v>3</v>
      </c>
      <c r="M230" s="202">
        <f>IF($H230="USD",IF(OR($L230="",$L230="-"),"",VLOOKUP($G230,為替!$A:$AX,$L230,FALSE))+$K$3,IF(OR($L230="",$L230="-"),"",VLOOKUP($G230,為替!$A:$AX,$L230,FALSE)))</f>
        <v>157.63999999999999</v>
      </c>
      <c r="N230" s="203">
        <f t="shared" si="22"/>
        <v>29694.646799999999</v>
      </c>
      <c r="O230" s="204">
        <f t="shared" si="18"/>
        <v>1528.4043999999994</v>
      </c>
      <c r="P230" s="205">
        <f t="shared" si="23"/>
        <v>4.8951154395826618E-2</v>
      </c>
    </row>
    <row r="231" spans="1:16">
      <c r="A231" s="161" t="s">
        <v>572</v>
      </c>
      <c r="B231" s="161">
        <v>7781</v>
      </c>
      <c r="C231" s="198">
        <v>165.81</v>
      </c>
      <c r="D231" s="199">
        <v>0</v>
      </c>
      <c r="E231" s="200" t="s">
        <v>166</v>
      </c>
      <c r="F231" s="198">
        <v>175.73</v>
      </c>
      <c r="G231" s="160">
        <v>46035</v>
      </c>
      <c r="H231" s="201" t="s">
        <v>166</v>
      </c>
      <c r="I231" s="184">
        <f t="shared" si="19"/>
        <v>4</v>
      </c>
      <c r="J231" s="202">
        <f>IF($H231="USD",IF(OR($I231="",$I231="-"),"",VLOOKUP($G231,為替!$A:$AX,$I231,FALSE))+$J$3,IF(OR($I231="",$I231="-"),"",VLOOKUP($G231,為替!$A:$AX,$I231,FALSE)))</f>
        <v>157.78</v>
      </c>
      <c r="K231" s="203">
        <f t="shared" si="20"/>
        <v>27726.679399999997</v>
      </c>
      <c r="L231" s="187">
        <f t="shared" si="21"/>
        <v>3</v>
      </c>
      <c r="M231" s="202">
        <f>IF($H231="USD",IF(OR($L231="",$L231="-"),"",VLOOKUP($G231,為替!$A:$AX,$L231,FALSE))+$K$3,IF(OR($L231="",$L231="-"),"",VLOOKUP($G231,為替!$A:$AX,$L231,FALSE)))</f>
        <v>158.78</v>
      </c>
      <c r="N231" s="203">
        <f t="shared" si="22"/>
        <v>26327.311799999999</v>
      </c>
      <c r="O231" s="204">
        <f t="shared" si="18"/>
        <v>1399.3675999999978</v>
      </c>
      <c r="P231" s="205">
        <f t="shared" si="23"/>
        <v>5.047007540325936E-2</v>
      </c>
    </row>
    <row r="232" spans="1:16">
      <c r="A232" s="161" t="s">
        <v>572</v>
      </c>
      <c r="B232" s="161">
        <v>7783</v>
      </c>
      <c r="C232" s="198">
        <v>834.07</v>
      </c>
      <c r="D232" s="199">
        <v>0</v>
      </c>
      <c r="E232" s="200" t="s">
        <v>166</v>
      </c>
      <c r="F232" s="198">
        <v>884.4</v>
      </c>
      <c r="G232" s="160">
        <v>46035</v>
      </c>
      <c r="H232" s="201" t="s">
        <v>166</v>
      </c>
      <c r="I232" s="184">
        <f t="shared" si="19"/>
        <v>4</v>
      </c>
      <c r="J232" s="202">
        <f>IF($H232="USD",IF(OR($I232="",$I232="-"),"",VLOOKUP($G232,為替!$A:$AX,$I232,FALSE))+$J$3,IF(OR($I232="",$I232="-"),"",VLOOKUP($G232,為替!$A:$AX,$I232,FALSE)))</f>
        <v>157.78</v>
      </c>
      <c r="K232" s="203">
        <f t="shared" si="20"/>
        <v>139540.63199999998</v>
      </c>
      <c r="L232" s="187">
        <f t="shared" si="21"/>
        <v>3</v>
      </c>
      <c r="M232" s="202">
        <f>IF($H232="USD",IF(OR($L232="",$L232="-"),"",VLOOKUP($G232,為替!$A:$AX,$L232,FALSE))+$K$3,IF(OR($L232="",$L232="-"),"",VLOOKUP($G232,為替!$A:$AX,$L232,FALSE)))</f>
        <v>158.78</v>
      </c>
      <c r="N232" s="203">
        <f t="shared" si="22"/>
        <v>132433.63460000002</v>
      </c>
      <c r="O232" s="204">
        <f t="shared" si="18"/>
        <v>7106.9973999999638</v>
      </c>
      <c r="P232" s="205">
        <f t="shared" si="23"/>
        <v>5.0931383197404215E-2</v>
      </c>
    </row>
    <row r="233" spans="1:16">
      <c r="A233" s="161" t="s">
        <v>572</v>
      </c>
      <c r="B233" s="161">
        <v>7788</v>
      </c>
      <c r="C233" s="198">
        <v>806.09</v>
      </c>
      <c r="D233" s="199">
        <v>0</v>
      </c>
      <c r="E233" s="200" t="s">
        <v>166</v>
      </c>
      <c r="F233" s="198">
        <v>876.37</v>
      </c>
      <c r="G233" s="160">
        <v>46035</v>
      </c>
      <c r="H233" s="201" t="s">
        <v>166</v>
      </c>
      <c r="I233" s="184">
        <f t="shared" si="19"/>
        <v>4</v>
      </c>
      <c r="J233" s="202">
        <f>IF($H233="USD",IF(OR($I233="",$I233="-"),"",VLOOKUP($G233,為替!$A:$AX,$I233,FALSE))+$J$3,IF(OR($I233="",$I233="-"),"",VLOOKUP($G233,為替!$A:$AX,$I233,FALSE)))</f>
        <v>157.78</v>
      </c>
      <c r="K233" s="203">
        <f t="shared" si="20"/>
        <v>138273.6586</v>
      </c>
      <c r="L233" s="187">
        <f t="shared" si="21"/>
        <v>3</v>
      </c>
      <c r="M233" s="202">
        <f>IF($H233="USD",IF(OR($L233="",$L233="-"),"",VLOOKUP($G233,為替!$A:$AX,$L233,FALSE))+$K$3,IF(OR($L233="",$L233="-"),"",VLOOKUP($G233,為替!$A:$AX,$L233,FALSE)))</f>
        <v>158.78</v>
      </c>
      <c r="N233" s="203">
        <f t="shared" si="22"/>
        <v>127990.97020000001</v>
      </c>
      <c r="O233" s="204">
        <f t="shared" si="18"/>
        <v>10282.688399999985</v>
      </c>
      <c r="P233" s="205">
        <f t="shared" si="23"/>
        <v>7.4364766970879764E-2</v>
      </c>
    </row>
    <row r="234" spans="1:16">
      <c r="A234" s="161" t="s">
        <v>572</v>
      </c>
      <c r="B234" s="161">
        <v>7790</v>
      </c>
      <c r="C234" s="198">
        <v>763.56</v>
      </c>
      <c r="D234" s="199">
        <v>0</v>
      </c>
      <c r="E234" s="200" t="s">
        <v>166</v>
      </c>
      <c r="F234" s="198">
        <v>800.7</v>
      </c>
      <c r="G234" s="160">
        <v>46037</v>
      </c>
      <c r="H234" s="201" t="s">
        <v>166</v>
      </c>
      <c r="I234" s="184">
        <f t="shared" si="19"/>
        <v>4</v>
      </c>
      <c r="J234" s="202">
        <f>IF($H234="USD",IF(OR($I234="",$I234="-"),"",VLOOKUP($G234,為替!$A:$AX,$I234,FALSE))+$J$3,IF(OR($I234="",$I234="-"),"",VLOOKUP($G234,為替!$A:$AX,$I234,FALSE)))</f>
        <v>158.08000000000001</v>
      </c>
      <c r="K234" s="203">
        <f t="shared" si="20"/>
        <v>126574.65600000002</v>
      </c>
      <c r="L234" s="187">
        <f t="shared" si="21"/>
        <v>3</v>
      </c>
      <c r="M234" s="202">
        <f>IF($H234="USD",IF(OR($L234="",$L234="-"),"",VLOOKUP($G234,為替!$A:$AX,$L234,FALSE))+$K$3,IF(OR($L234="",$L234="-"),"",VLOOKUP($G234,為替!$A:$AX,$L234,FALSE)))</f>
        <v>159.08000000000001</v>
      </c>
      <c r="N234" s="203">
        <f t="shared" si="22"/>
        <v>121467.12480000001</v>
      </c>
      <c r="O234" s="204">
        <f t="shared" si="18"/>
        <v>5107.5312000000122</v>
      </c>
      <c r="P234" s="205">
        <f t="shared" si="23"/>
        <v>4.0351926376161841E-2</v>
      </c>
    </row>
    <row r="235" spans="1:16">
      <c r="A235" s="161" t="s">
        <v>572</v>
      </c>
      <c r="B235" s="161">
        <v>7794</v>
      </c>
      <c r="C235" s="198">
        <v>30.89</v>
      </c>
      <c r="D235" s="199">
        <v>0</v>
      </c>
      <c r="E235" s="200" t="s">
        <v>166</v>
      </c>
      <c r="F235" s="198">
        <v>32.74</v>
      </c>
      <c r="G235" s="160">
        <v>46038</v>
      </c>
      <c r="H235" s="201" t="s">
        <v>166</v>
      </c>
      <c r="I235" s="184">
        <f t="shared" si="19"/>
        <v>4</v>
      </c>
      <c r="J235" s="202">
        <f>IF($H235="USD",IF(OR($I235="",$I235="-"),"",VLOOKUP($G235,為替!$A:$AX,$I235,FALSE))+$J$3,IF(OR($I235="",$I235="-"),"",VLOOKUP($G235,為替!$A:$AX,$I235,FALSE)))</f>
        <v>158.27000000000001</v>
      </c>
      <c r="K235" s="203">
        <f t="shared" si="20"/>
        <v>5181.7598000000007</v>
      </c>
      <c r="L235" s="187">
        <f t="shared" si="21"/>
        <v>3</v>
      </c>
      <c r="M235" s="202">
        <f>IF($H235="USD",IF(OR($L235="",$L235="-"),"",VLOOKUP($G235,為替!$A:$AX,$L235,FALSE))+$K$3,IF(OR($L235="",$L235="-"),"",VLOOKUP($G235,為替!$A:$AX,$L235,FALSE)))</f>
        <v>159.27000000000001</v>
      </c>
      <c r="N235" s="203">
        <f t="shared" si="22"/>
        <v>4919.8503000000001</v>
      </c>
      <c r="O235" s="204">
        <f t="shared" si="18"/>
        <v>261.90950000000066</v>
      </c>
      <c r="P235" s="205">
        <f t="shared" si="23"/>
        <v>5.0544508064615544E-2</v>
      </c>
    </row>
    <row r="236" spans="1:16">
      <c r="A236" s="161" t="s">
        <v>572</v>
      </c>
      <c r="B236" s="161">
        <v>7799</v>
      </c>
      <c r="C236" s="198">
        <v>368.6</v>
      </c>
      <c r="D236" s="199">
        <v>0</v>
      </c>
      <c r="E236" s="200" t="s">
        <v>166</v>
      </c>
      <c r="F236" s="198">
        <v>390.9</v>
      </c>
      <c r="G236" s="160">
        <v>46041</v>
      </c>
      <c r="H236" s="201" t="s">
        <v>166</v>
      </c>
      <c r="I236" s="184">
        <f t="shared" si="19"/>
        <v>4</v>
      </c>
      <c r="J236" s="202">
        <f>IF($H236="USD",IF(OR($I236="",$I236="-"),"",VLOOKUP($G236,為替!$A:$AX,$I236,FALSE))+$J$3,IF(OR($I236="",$I236="-"),"",VLOOKUP($G236,為替!$A:$AX,$I236,FALSE)))</f>
        <v>157.05000000000001</v>
      </c>
      <c r="K236" s="203">
        <f t="shared" si="20"/>
        <v>61390.845000000001</v>
      </c>
      <c r="L236" s="187">
        <f t="shared" si="21"/>
        <v>3</v>
      </c>
      <c r="M236" s="202">
        <f>IF($H236="USD",IF(OR($L236="",$L236="-"),"",VLOOKUP($G236,為替!$A:$AX,$L236,FALSE))+$K$3,IF(OR($L236="",$L236="-"),"",VLOOKUP($G236,為替!$A:$AX,$L236,FALSE)))</f>
        <v>158.05000000000001</v>
      </c>
      <c r="N236" s="203">
        <f t="shared" si="22"/>
        <v>58257.23000000001</v>
      </c>
      <c r="O236" s="204">
        <f t="shared" si="18"/>
        <v>3133.6149999999907</v>
      </c>
      <c r="P236" s="205">
        <f t="shared" si="23"/>
        <v>5.1043685748257586E-2</v>
      </c>
    </row>
    <row r="237" spans="1:16">
      <c r="A237" s="161" t="s">
        <v>572</v>
      </c>
      <c r="B237" s="161">
        <v>7801</v>
      </c>
      <c r="C237" s="198">
        <v>33.96</v>
      </c>
      <c r="D237" s="199">
        <v>0</v>
      </c>
      <c r="E237" s="200" t="s">
        <v>166</v>
      </c>
      <c r="F237" s="198">
        <v>35.94</v>
      </c>
      <c r="G237" s="160">
        <v>46041</v>
      </c>
      <c r="H237" s="201" t="s">
        <v>166</v>
      </c>
      <c r="I237" s="184">
        <f t="shared" si="19"/>
        <v>4</v>
      </c>
      <c r="J237" s="202">
        <f>IF($H237="USD",IF(OR($I237="",$I237="-"),"",VLOOKUP($G237,為替!$A:$AX,$I237,FALSE))+$J$3,IF(OR($I237="",$I237="-"),"",VLOOKUP($G237,為替!$A:$AX,$I237,FALSE)))</f>
        <v>157.05000000000001</v>
      </c>
      <c r="K237" s="203">
        <f t="shared" si="20"/>
        <v>5644.3770000000004</v>
      </c>
      <c r="L237" s="187">
        <f t="shared" si="21"/>
        <v>3</v>
      </c>
      <c r="M237" s="202">
        <f>IF($H237="USD",IF(OR($L237="",$L237="-"),"",VLOOKUP($G237,為替!$A:$AX,$L237,FALSE))+$K$3,IF(OR($L237="",$L237="-"),"",VLOOKUP($G237,為替!$A:$AX,$L237,FALSE)))</f>
        <v>158.05000000000001</v>
      </c>
      <c r="N237" s="203">
        <f t="shared" si="22"/>
        <v>5367.3780000000006</v>
      </c>
      <c r="O237" s="204">
        <f t="shared" si="18"/>
        <v>276.9989999999998</v>
      </c>
      <c r="P237" s="205">
        <f t="shared" si="23"/>
        <v>4.9075212375076963E-2</v>
      </c>
    </row>
    <row r="238" spans="1:16">
      <c r="A238" s="161" t="s">
        <v>572</v>
      </c>
      <c r="B238" s="161">
        <v>7802</v>
      </c>
      <c r="C238" s="198">
        <v>940.23</v>
      </c>
      <c r="D238" s="199">
        <v>0</v>
      </c>
      <c r="E238" s="200" t="s">
        <v>166</v>
      </c>
      <c r="F238" s="198">
        <v>996.96</v>
      </c>
      <c r="G238" s="160">
        <v>46042</v>
      </c>
      <c r="H238" s="201" t="s">
        <v>166</v>
      </c>
      <c r="I238" s="184">
        <f t="shared" si="19"/>
        <v>4</v>
      </c>
      <c r="J238" s="202">
        <f>IF($H238="USD",IF(OR($I238="",$I238="-"),"",VLOOKUP($G238,為替!$A:$AX,$I238,FALSE))+$J$3,IF(OR($I238="",$I238="-"),"",VLOOKUP($G238,為替!$A:$AX,$I238,FALSE)))</f>
        <v>157.69</v>
      </c>
      <c r="K238" s="203">
        <f t="shared" si="20"/>
        <v>157210.62239999999</v>
      </c>
      <c r="L238" s="187">
        <f t="shared" si="21"/>
        <v>3</v>
      </c>
      <c r="M238" s="202">
        <f>IF($H238="USD",IF(OR($L238="",$L238="-"),"",VLOOKUP($G238,為替!$A:$AX,$L238,FALSE))+$K$3,IF(OR($L238="",$L238="-"),"",VLOOKUP($G238,為替!$A:$AX,$L238,FALSE)))</f>
        <v>158.69</v>
      </c>
      <c r="N238" s="203">
        <f t="shared" si="22"/>
        <v>149205.0987</v>
      </c>
      <c r="O238" s="204">
        <f t="shared" si="18"/>
        <v>8005.5236999999906</v>
      </c>
      <c r="P238" s="205">
        <f t="shared" si="23"/>
        <v>5.0922282335547769E-2</v>
      </c>
    </row>
    <row r="239" spans="1:16">
      <c r="A239" s="161" t="s">
        <v>572</v>
      </c>
      <c r="B239" s="161">
        <v>7793</v>
      </c>
      <c r="C239" s="198">
        <v>795.38</v>
      </c>
      <c r="D239" s="199">
        <v>0</v>
      </c>
      <c r="E239" s="200" t="s">
        <v>166</v>
      </c>
      <c r="F239" s="198">
        <v>838.94</v>
      </c>
      <c r="G239" s="160">
        <v>46042</v>
      </c>
      <c r="H239" s="201" t="s">
        <v>166</v>
      </c>
      <c r="I239" s="184">
        <f t="shared" si="19"/>
        <v>4</v>
      </c>
      <c r="J239" s="202">
        <f>IF($H239="USD",IF(OR($I239="",$I239="-"),"",VLOOKUP($G239,為替!$A:$AX,$I239,FALSE))+$J$3,IF(OR($I239="",$I239="-"),"",VLOOKUP($G239,為替!$A:$AX,$I239,FALSE)))</f>
        <v>157.69</v>
      </c>
      <c r="K239" s="203">
        <f t="shared" si="20"/>
        <v>132292.4486</v>
      </c>
      <c r="L239" s="187">
        <f t="shared" si="21"/>
        <v>3</v>
      </c>
      <c r="M239" s="202">
        <f>IF($H239="USD",IF(OR($L239="",$L239="-"),"",VLOOKUP($G239,為替!$A:$AX,$L239,FALSE))+$K$3,IF(OR($L239="",$L239="-"),"",VLOOKUP($G239,為替!$A:$AX,$L239,FALSE)))</f>
        <v>158.69</v>
      </c>
      <c r="N239" s="203">
        <f t="shared" si="22"/>
        <v>126218.85219999999</v>
      </c>
      <c r="O239" s="204">
        <f t="shared" si="18"/>
        <v>6073.5964000000095</v>
      </c>
      <c r="P239" s="205">
        <f t="shared" si="23"/>
        <v>4.5910378591329584E-2</v>
      </c>
    </row>
    <row r="240" spans="1:16">
      <c r="A240" s="161" t="s">
        <v>572</v>
      </c>
      <c r="B240" s="161">
        <v>7823</v>
      </c>
      <c r="C240" s="198">
        <v>950.61</v>
      </c>
      <c r="D240" s="199">
        <v>0</v>
      </c>
      <c r="E240" s="200" t="s">
        <v>166</v>
      </c>
      <c r="F240" s="198">
        <v>1006.5</v>
      </c>
      <c r="G240" s="160">
        <v>46041</v>
      </c>
      <c r="H240" s="201" t="s">
        <v>166</v>
      </c>
      <c r="I240" s="184">
        <f t="shared" si="19"/>
        <v>4</v>
      </c>
      <c r="J240" s="202">
        <f>IF($H240="USD",IF(OR($I240="",$I240="-"),"",VLOOKUP($G240,為替!$A:$AX,$I240,FALSE))+$J$3,IF(OR($I240="",$I240="-"),"",VLOOKUP($G240,為替!$A:$AX,$I240,FALSE)))</f>
        <v>157.05000000000001</v>
      </c>
      <c r="K240" s="203">
        <f t="shared" si="20"/>
        <v>158070.82500000001</v>
      </c>
      <c r="L240" s="187">
        <f t="shared" si="21"/>
        <v>3</v>
      </c>
      <c r="M240" s="202">
        <f>IF($H240="USD",IF(OR($L240="",$L240="-"),"",VLOOKUP($G240,為替!$A:$AX,$L240,FALSE))+$K$3,IF(OR($L240="",$L240="-"),"",VLOOKUP($G240,為替!$A:$AX,$L240,FALSE)))</f>
        <v>158.05000000000001</v>
      </c>
      <c r="N240" s="203">
        <f t="shared" si="22"/>
        <v>150243.91050000003</v>
      </c>
      <c r="O240" s="204">
        <f t="shared" si="18"/>
        <v>7826.9144999999844</v>
      </c>
      <c r="P240" s="205">
        <f t="shared" si="23"/>
        <v>4.9515237868847609E-2</v>
      </c>
    </row>
    <row r="241" spans="1:16">
      <c r="A241" s="161" t="s">
        <v>572</v>
      </c>
      <c r="B241" s="161">
        <v>7819</v>
      </c>
      <c r="C241" s="198">
        <v>651.30999999999995</v>
      </c>
      <c r="D241" s="199">
        <v>0</v>
      </c>
      <c r="E241" s="200" t="s">
        <v>166</v>
      </c>
      <c r="F241" s="198">
        <v>685.54</v>
      </c>
      <c r="G241" s="160">
        <v>46049</v>
      </c>
      <c r="H241" s="201" t="s">
        <v>166</v>
      </c>
      <c r="I241" s="184">
        <f t="shared" si="19"/>
        <v>4</v>
      </c>
      <c r="J241" s="202">
        <f>IF($H241="USD",IF(OR($I241="",$I241="-"),"",VLOOKUP($G241,為替!$A:$AX,$I241,FALSE))+$J$3,IF(OR($I241="",$I241="-"),"",VLOOKUP($G241,為替!$A:$AX,$I241,FALSE)))</f>
        <v>153.83000000000001</v>
      </c>
      <c r="K241" s="203">
        <f t="shared" si="20"/>
        <v>105456.6182</v>
      </c>
      <c r="L241" s="187">
        <f t="shared" si="21"/>
        <v>3</v>
      </c>
      <c r="M241" s="202">
        <f>IF($H241="USD",IF(OR($L241="",$L241="-"),"",VLOOKUP($G241,為替!$A:$AX,$L241,FALSE))+$K$3,IF(OR($L241="",$L241="-"),"",VLOOKUP($G241,為替!$A:$AX,$L241,FALSE)))</f>
        <v>154.83000000000001</v>
      </c>
      <c r="N241" s="203">
        <f t="shared" si="22"/>
        <v>100842.3273</v>
      </c>
      <c r="O241" s="204">
        <f t="shared" si="18"/>
        <v>4614.2908999999927</v>
      </c>
      <c r="P241" s="205">
        <f t="shared" si="23"/>
        <v>4.3755346783915669E-2</v>
      </c>
    </row>
    <row r="242" spans="1:16">
      <c r="A242" s="161" t="s">
        <v>572</v>
      </c>
      <c r="B242" s="161">
        <v>7820</v>
      </c>
      <c r="C242" s="198">
        <v>169.8</v>
      </c>
      <c r="D242" s="199">
        <v>0</v>
      </c>
      <c r="E242" s="200" t="s">
        <v>166</v>
      </c>
      <c r="F242" s="198">
        <v>179.82</v>
      </c>
      <c r="G242" s="160">
        <v>46049</v>
      </c>
      <c r="H242" s="201" t="s">
        <v>166</v>
      </c>
      <c r="I242" s="184">
        <f t="shared" si="19"/>
        <v>4</v>
      </c>
      <c r="J242" s="202">
        <f>IF($H242="USD",IF(OR($I242="",$I242="-"),"",VLOOKUP($G242,為替!$A:$AX,$I242,FALSE))+$J$3,IF(OR($I242="",$I242="-"),"",VLOOKUP($G242,為替!$A:$AX,$I242,FALSE)))</f>
        <v>153.83000000000001</v>
      </c>
      <c r="K242" s="203">
        <f t="shared" si="20"/>
        <v>27661.710600000002</v>
      </c>
      <c r="L242" s="187">
        <f t="shared" si="21"/>
        <v>3</v>
      </c>
      <c r="M242" s="202">
        <f>IF($H242="USD",IF(OR($L242="",$L242="-"),"",VLOOKUP($G242,為替!$A:$AX,$L242,FALSE))+$K$3,IF(OR($L242="",$L242="-"),"",VLOOKUP($G242,為替!$A:$AX,$L242,FALSE)))</f>
        <v>154.83000000000001</v>
      </c>
      <c r="N242" s="203">
        <f t="shared" si="22"/>
        <v>26290.134000000005</v>
      </c>
      <c r="O242" s="204">
        <f t="shared" si="18"/>
        <v>1371.5765999999967</v>
      </c>
      <c r="P242" s="205">
        <f t="shared" si="23"/>
        <v>4.9583940047438588E-2</v>
      </c>
    </row>
    <row r="243" spans="1:16">
      <c r="A243" s="161" t="s">
        <v>572</v>
      </c>
      <c r="B243" s="161">
        <v>7818</v>
      </c>
      <c r="C243" s="198">
        <v>109.38</v>
      </c>
      <c r="D243" s="199">
        <v>0</v>
      </c>
      <c r="E243" s="200" t="s">
        <v>166</v>
      </c>
      <c r="F243" s="198">
        <v>119.76</v>
      </c>
      <c r="G243" s="160">
        <v>46048</v>
      </c>
      <c r="H243" s="201" t="s">
        <v>166</v>
      </c>
      <c r="I243" s="184">
        <f t="shared" si="19"/>
        <v>4</v>
      </c>
      <c r="J243" s="202">
        <f>IF($H243="USD",IF(OR($I243="",$I243="-"),"",VLOOKUP($G243,為替!$A:$AX,$I243,FALSE))+$J$3,IF(OR($I243="",$I243="-"),"",VLOOKUP($G243,為替!$A:$AX,$I243,FALSE)))</f>
        <v>154.35</v>
      </c>
      <c r="K243" s="203">
        <f t="shared" si="20"/>
        <v>18484.955999999998</v>
      </c>
      <c r="L243" s="187">
        <f t="shared" si="21"/>
        <v>3</v>
      </c>
      <c r="M243" s="202">
        <f>IF($H243="USD",IF(OR($L243="",$L243="-"),"",VLOOKUP($G243,為替!$A:$AX,$L243,FALSE))+$K$3,IF(OR($L243="",$L243="-"),"",VLOOKUP($G243,為替!$A:$AX,$L243,FALSE)))</f>
        <v>155.35</v>
      </c>
      <c r="N243" s="203">
        <f t="shared" si="22"/>
        <v>16992.182999999997</v>
      </c>
      <c r="O243" s="204">
        <f t="shared" si="18"/>
        <v>1492.773000000001</v>
      </c>
      <c r="P243" s="205">
        <f t="shared" si="23"/>
        <v>8.0756102421883025E-2</v>
      </c>
    </row>
    <row r="244" spans="1:16">
      <c r="A244" s="161" t="s">
        <v>572</v>
      </c>
      <c r="B244" s="161">
        <v>7800</v>
      </c>
      <c r="C244" s="198">
        <v>88.74</v>
      </c>
      <c r="D244" s="199">
        <v>0</v>
      </c>
      <c r="E244" s="200" t="s">
        <v>166</v>
      </c>
      <c r="F244" s="198">
        <v>94.02</v>
      </c>
      <c r="G244" s="160">
        <v>46041</v>
      </c>
      <c r="H244" s="201" t="s">
        <v>166</v>
      </c>
      <c r="I244" s="184">
        <f t="shared" si="19"/>
        <v>4</v>
      </c>
      <c r="J244" s="202">
        <f>IF($H244="USD",IF(OR($I244="",$I244="-"),"",VLOOKUP($G244,為替!$A:$AX,$I244,FALSE))+$J$3,IF(OR($I244="",$I244="-"),"",VLOOKUP($G244,為替!$A:$AX,$I244,FALSE)))</f>
        <v>157.05000000000001</v>
      </c>
      <c r="K244" s="203">
        <f t="shared" si="20"/>
        <v>14765.841</v>
      </c>
      <c r="L244" s="187">
        <f t="shared" si="21"/>
        <v>3</v>
      </c>
      <c r="M244" s="202">
        <f>IF($H244="USD",IF(OR($L244="",$L244="-"),"",VLOOKUP($G244,為替!$A:$AX,$L244,FALSE))+$K$3,IF(OR($L244="",$L244="-"),"",VLOOKUP($G244,為替!$A:$AX,$L244,FALSE)))</f>
        <v>158.05000000000001</v>
      </c>
      <c r="N244" s="203">
        <f t="shared" si="22"/>
        <v>14025.357</v>
      </c>
      <c r="O244" s="204">
        <f t="shared" si="18"/>
        <v>740.48400000000038</v>
      </c>
      <c r="P244" s="205">
        <f t="shared" si="23"/>
        <v>5.014844735223685E-2</v>
      </c>
    </row>
    <row r="245" spans="1:16">
      <c r="A245" s="161" t="s">
        <v>572</v>
      </c>
      <c r="B245" s="161">
        <v>7830</v>
      </c>
      <c r="C245" s="198">
        <v>575.67999999999995</v>
      </c>
      <c r="D245" s="199">
        <v>0</v>
      </c>
      <c r="E245" s="200" t="s">
        <v>166</v>
      </c>
      <c r="F245" s="198">
        <v>630.38</v>
      </c>
      <c r="G245" s="160">
        <v>46050</v>
      </c>
      <c r="H245" s="201" t="s">
        <v>166</v>
      </c>
      <c r="I245" s="184">
        <f t="shared" si="19"/>
        <v>4</v>
      </c>
      <c r="J245" s="202">
        <f>IF($H245="USD",IF(OR($I245="",$I245="-"),"",VLOOKUP($G245,為替!$A:$AX,$I245,FALSE))+$J$3,IF(OR($I245="",$I245="-"),"",VLOOKUP($G245,為替!$A:$AX,$I245,FALSE)))</f>
        <v>151.97</v>
      </c>
      <c r="K245" s="203">
        <f t="shared" si="20"/>
        <v>95798.848599999998</v>
      </c>
      <c r="L245" s="187">
        <f t="shared" si="21"/>
        <v>3</v>
      </c>
      <c r="M245" s="202">
        <f>IF($H245="USD",IF(OR($L245="",$L245="-"),"",VLOOKUP($G245,為替!$A:$AX,$L245,FALSE))+$K$3,IF(OR($L245="",$L245="-"),"",VLOOKUP($G245,為替!$A:$AX,$L245,FALSE)))</f>
        <v>152.97</v>
      </c>
      <c r="N245" s="203">
        <f t="shared" si="22"/>
        <v>88061.769599999985</v>
      </c>
      <c r="O245" s="204">
        <f t="shared" si="18"/>
        <v>7737.0790000000125</v>
      </c>
      <c r="P245" s="205">
        <f t="shared" si="23"/>
        <v>8.0763799493097588E-2</v>
      </c>
    </row>
    <row r="246" spans="1:16">
      <c r="A246" s="161" t="s">
        <v>572</v>
      </c>
      <c r="B246" s="161">
        <v>7831</v>
      </c>
      <c r="C246" s="198">
        <v>6601.01</v>
      </c>
      <c r="D246" s="199">
        <v>0</v>
      </c>
      <c r="E246" s="200" t="s">
        <v>166</v>
      </c>
      <c r="F246" s="198">
        <v>6993.89</v>
      </c>
      <c r="G246" s="160">
        <v>46051</v>
      </c>
      <c r="H246" s="201" t="s">
        <v>166</v>
      </c>
      <c r="I246" s="184">
        <f t="shared" si="19"/>
        <v>4</v>
      </c>
      <c r="J246" s="202">
        <f>IF($H246="USD",IF(OR($I246="",$I246="-"),"",VLOOKUP($G246,為替!$A:$AX,$I246,FALSE))+$J$3,IF(OR($I246="",$I246="-"),"",VLOOKUP($G246,為替!$A:$AX,$I246,FALSE)))</f>
        <v>152.65</v>
      </c>
      <c r="K246" s="203">
        <f t="shared" si="20"/>
        <v>1067617.3085</v>
      </c>
      <c r="L246" s="187">
        <f t="shared" si="21"/>
        <v>3</v>
      </c>
      <c r="M246" s="202">
        <f>IF($H246="USD",IF(OR($L246="",$L246="-"),"",VLOOKUP($G246,為替!$A:$AX,$L246,FALSE))+$K$3,IF(OR($L246="",$L246="-"),"",VLOOKUP($G246,為替!$A:$AX,$L246,FALSE)))</f>
        <v>153.65</v>
      </c>
      <c r="N246" s="203">
        <f t="shared" si="22"/>
        <v>1014245.1865000001</v>
      </c>
      <c r="O246" s="204">
        <f t="shared" si="18"/>
        <v>53372.121999999974</v>
      </c>
      <c r="P246" s="205">
        <f t="shared" si="23"/>
        <v>4.999181033790815E-2</v>
      </c>
    </row>
    <row r="247" spans="1:16">
      <c r="A247" s="161" t="s">
        <v>574</v>
      </c>
      <c r="B247" s="161">
        <v>7827</v>
      </c>
      <c r="C247" s="198">
        <v>5449.92</v>
      </c>
      <c r="D247" s="199">
        <v>337.38</v>
      </c>
      <c r="E247" s="200" t="s">
        <v>166</v>
      </c>
      <c r="F247" s="198">
        <v>6488</v>
      </c>
      <c r="G247" s="160">
        <v>46051</v>
      </c>
      <c r="H247" s="201" t="s">
        <v>166</v>
      </c>
      <c r="I247" s="184">
        <f t="shared" si="19"/>
        <v>4</v>
      </c>
      <c r="J247" s="202">
        <f>IF($H247="USD",IF(OR($I247="",$I247="-"),"",VLOOKUP($G247,為替!$A:$AX,$I247,FALSE))+$J$3,IF(OR($I247="",$I247="-"),"",VLOOKUP($G247,為替!$A:$AX,$I247,FALSE)))</f>
        <v>152.65</v>
      </c>
      <c r="K247" s="203">
        <f t="shared" si="20"/>
        <v>990393.20000000007</v>
      </c>
      <c r="L247" s="187">
        <f t="shared" si="21"/>
        <v>3</v>
      </c>
      <c r="M247" s="202">
        <f>IF($H247="USD",IF(OR($L247="",$L247="-"),"",VLOOKUP($G247,為替!$A:$AX,$L247,FALSE))+$K$3,IF(OR($L247="",$L247="-"),"",VLOOKUP($G247,為替!$A:$AX,$L247,FALSE)))</f>
        <v>153.65</v>
      </c>
      <c r="N247" s="203">
        <f t="shared" si="22"/>
        <v>889218.64500000002</v>
      </c>
      <c r="O247" s="204">
        <f t="shared" si="18"/>
        <v>101174.55500000005</v>
      </c>
      <c r="P247" s="205">
        <f t="shared" si="23"/>
        <v>0.10215594674923055</v>
      </c>
    </row>
    <row r="248" spans="1:16">
      <c r="A248" s="161" t="s">
        <v>574</v>
      </c>
      <c r="B248" s="161">
        <v>7828</v>
      </c>
      <c r="C248" s="198">
        <v>908.2</v>
      </c>
      <c r="D248" s="199">
        <v>56.22</v>
      </c>
      <c r="E248" s="200" t="s">
        <v>166</v>
      </c>
      <c r="F248" s="198">
        <v>1081.2</v>
      </c>
      <c r="G248" s="160">
        <v>46051</v>
      </c>
      <c r="H248" s="201" t="s">
        <v>166</v>
      </c>
      <c r="I248" s="184">
        <f t="shared" si="19"/>
        <v>4</v>
      </c>
      <c r="J248" s="202">
        <f>IF($H248="USD",IF(OR($I248="",$I248="-"),"",VLOOKUP($G248,為替!$A:$AX,$I248,FALSE))+$J$3,IF(OR($I248="",$I248="-"),"",VLOOKUP($G248,為替!$A:$AX,$I248,FALSE)))</f>
        <v>152.65</v>
      </c>
      <c r="K248" s="203">
        <f t="shared" si="20"/>
        <v>165045.18000000002</v>
      </c>
      <c r="L248" s="187">
        <f t="shared" si="21"/>
        <v>3</v>
      </c>
      <c r="M248" s="202">
        <f>IF($H248="USD",IF(OR($L248="",$L248="-"),"",VLOOKUP($G248,為替!$A:$AX,$L248,FALSE))+$K$3,IF(OR($L248="",$L248="-"),"",VLOOKUP($G248,為替!$A:$AX,$L248,FALSE)))</f>
        <v>153.65</v>
      </c>
      <c r="N248" s="203">
        <f t="shared" si="22"/>
        <v>148183.13300000003</v>
      </c>
      <c r="O248" s="204">
        <f t="shared" si="18"/>
        <v>16862.046999999991</v>
      </c>
      <c r="P248" s="205">
        <f t="shared" si="23"/>
        <v>0.10216624926580703</v>
      </c>
    </row>
    <row r="249" spans="1:16">
      <c r="A249" s="161" t="s">
        <v>574</v>
      </c>
      <c r="B249" s="161">
        <v>7829</v>
      </c>
      <c r="C249" s="198">
        <v>859.74</v>
      </c>
      <c r="D249" s="199">
        <v>53.22</v>
      </c>
      <c r="E249" s="200" t="s">
        <v>166</v>
      </c>
      <c r="F249" s="198">
        <v>1023.5</v>
      </c>
      <c r="G249" s="160">
        <v>46051</v>
      </c>
      <c r="H249" s="201" t="s">
        <v>166</v>
      </c>
      <c r="I249" s="184">
        <f t="shared" si="19"/>
        <v>4</v>
      </c>
      <c r="J249" s="202">
        <f>IF($H249="USD",IF(OR($I249="",$I249="-"),"",VLOOKUP($G249,為替!$A:$AX,$I249,FALSE))+$J$3,IF(OR($I249="",$I249="-"),"",VLOOKUP($G249,為替!$A:$AX,$I249,FALSE)))</f>
        <v>152.65</v>
      </c>
      <c r="K249" s="203">
        <f t="shared" si="20"/>
        <v>156237.27499999999</v>
      </c>
      <c r="L249" s="187">
        <f t="shared" si="21"/>
        <v>3</v>
      </c>
      <c r="M249" s="202">
        <f>IF($H249="USD",IF(OR($L249="",$L249="-"),"",VLOOKUP($G249,為替!$A:$AX,$L249,FALSE))+$K$3,IF(OR($L249="",$L249="-"),"",VLOOKUP($G249,為替!$A:$AX,$L249,FALSE)))</f>
        <v>153.65</v>
      </c>
      <c r="N249" s="203">
        <f t="shared" si="22"/>
        <v>140276.304</v>
      </c>
      <c r="O249" s="204">
        <f t="shared" si="18"/>
        <v>15960.97099999999</v>
      </c>
      <c r="P249" s="205">
        <f t="shared" si="23"/>
        <v>0.10215853419102446</v>
      </c>
    </row>
    <row r="250" spans="1:16">
      <c r="A250" s="161" t="s">
        <v>574</v>
      </c>
      <c r="B250" s="161">
        <v>7835</v>
      </c>
      <c r="C250" s="198">
        <v>3292.8</v>
      </c>
      <c r="D250" s="199">
        <v>156.80000000000001</v>
      </c>
      <c r="E250" s="200" t="s">
        <v>166</v>
      </c>
      <c r="F250" s="198">
        <v>3920</v>
      </c>
      <c r="G250" s="160">
        <v>46051</v>
      </c>
      <c r="H250" s="201" t="s">
        <v>166</v>
      </c>
      <c r="I250" s="184">
        <f t="shared" si="19"/>
        <v>4</v>
      </c>
      <c r="J250" s="202">
        <f>IF($H250="USD",IF(OR($I250="",$I250="-"),"",VLOOKUP($G250,為替!$A:$AX,$I250,FALSE))+$J$3,IF(OR($I250="",$I250="-"),"",VLOOKUP($G250,為替!$A:$AX,$I250,FALSE)))</f>
        <v>152.65</v>
      </c>
      <c r="K250" s="203">
        <f t="shared" si="20"/>
        <v>598388</v>
      </c>
      <c r="L250" s="187">
        <f t="shared" si="21"/>
        <v>3</v>
      </c>
      <c r="M250" s="202">
        <f>IF($H250="USD",IF(OR($L250="",$L250="-"),"",VLOOKUP($G250,為替!$A:$AX,$L250,FALSE))+$K$3,IF(OR($L250="",$L250="-"),"",VLOOKUP($G250,為替!$A:$AX,$L250,FALSE)))</f>
        <v>153.65</v>
      </c>
      <c r="N250" s="203">
        <f t="shared" si="22"/>
        <v>530031.04</v>
      </c>
      <c r="O250" s="204">
        <f t="shared" si="18"/>
        <v>68356.959999999963</v>
      </c>
      <c r="P250" s="205">
        <f t="shared" si="23"/>
        <v>0.11423517851293803</v>
      </c>
    </row>
    <row r="251" spans="1:16">
      <c r="A251" s="161" t="s">
        <v>230</v>
      </c>
      <c r="B251" s="161">
        <v>7772</v>
      </c>
      <c r="C251" s="198">
        <v>138220</v>
      </c>
      <c r="D251" s="199">
        <v>0</v>
      </c>
      <c r="E251" s="200" t="s">
        <v>167</v>
      </c>
      <c r="F251" s="198">
        <v>173050</v>
      </c>
      <c r="G251" s="160">
        <v>46035</v>
      </c>
      <c r="H251" s="201" t="s">
        <v>167</v>
      </c>
      <c r="I251" s="184" t="str">
        <f t="shared" si="19"/>
        <v/>
      </c>
      <c r="J251" s="202" t="str">
        <f>IF($H251="USD",IF(OR($I251="",$I251="-"),"",VLOOKUP($G251,為替!$A:$AX,$I251,FALSE))+$J$3,IF(OR($I251="",$I251="-"),"",VLOOKUP($G251,為替!$A:$AX,$I251,FALSE)))</f>
        <v/>
      </c>
      <c r="K251" s="203">
        <f t="shared" si="20"/>
        <v>173050</v>
      </c>
      <c r="L251" s="187" t="str">
        <f t="shared" si="21"/>
        <v/>
      </c>
      <c r="M251" s="202" t="str">
        <f>IF($H251="USD",IF(OR($L251="",$L251="-"),"",VLOOKUP($G251,為替!$A:$AX,$L251,FALSE))+$K$3,IF(OR($L251="",$L251="-"),"",VLOOKUP($G251,為替!$A:$AX,$L251,FALSE)))</f>
        <v/>
      </c>
      <c r="N251" s="203">
        <f t="shared" si="22"/>
        <v>138220</v>
      </c>
      <c r="O251" s="204">
        <f t="shared" si="18"/>
        <v>34830</v>
      </c>
      <c r="P251" s="205">
        <f t="shared" si="23"/>
        <v>0.2012713088702687</v>
      </c>
    </row>
    <row r="252" spans="1:16">
      <c r="A252" s="161" t="s">
        <v>230</v>
      </c>
      <c r="B252" s="161">
        <v>7807</v>
      </c>
      <c r="C252" s="198">
        <v>237073</v>
      </c>
      <c r="D252" s="199">
        <v>0</v>
      </c>
      <c r="E252" s="200" t="s">
        <v>167</v>
      </c>
      <c r="F252" s="198">
        <v>306605</v>
      </c>
      <c r="G252" s="160">
        <v>46044</v>
      </c>
      <c r="H252" s="201" t="s">
        <v>167</v>
      </c>
      <c r="I252" s="184" t="str">
        <f t="shared" si="19"/>
        <v/>
      </c>
      <c r="J252" s="202" t="str">
        <f>IF($H252="USD",IF(OR($I252="",$I252="-"),"",VLOOKUP($G252,為替!$A:$AX,$I252,FALSE))+$J$3,IF(OR($I252="",$I252="-"),"",VLOOKUP($G252,為替!$A:$AX,$I252,FALSE)))</f>
        <v/>
      </c>
      <c r="K252" s="203">
        <f t="shared" si="20"/>
        <v>306605</v>
      </c>
      <c r="L252" s="187" t="str">
        <f t="shared" si="21"/>
        <v/>
      </c>
      <c r="M252" s="202" t="str">
        <f>IF($H252="USD",IF(OR($L252="",$L252="-"),"",VLOOKUP($G252,為替!$A:$AX,$L252,FALSE))+$K$3,IF(OR($L252="",$L252="-"),"",VLOOKUP($G252,為替!$A:$AX,$L252,FALSE)))</f>
        <v/>
      </c>
      <c r="N252" s="203">
        <f t="shared" si="22"/>
        <v>237073</v>
      </c>
      <c r="O252" s="204">
        <f t="shared" si="18"/>
        <v>69532</v>
      </c>
      <c r="P252" s="205">
        <f t="shared" si="23"/>
        <v>0.22678038518615157</v>
      </c>
    </row>
    <row r="253" spans="1:16">
      <c r="A253" s="161" t="s">
        <v>230</v>
      </c>
      <c r="B253" s="161">
        <v>7822</v>
      </c>
      <c r="C253" s="198">
        <v>88300</v>
      </c>
      <c r="D253" s="199">
        <v>0</v>
      </c>
      <c r="E253" s="200" t="s">
        <v>167</v>
      </c>
      <c r="F253" s="198">
        <v>116275</v>
      </c>
      <c r="G253" s="160">
        <v>46050</v>
      </c>
      <c r="H253" s="201" t="s">
        <v>167</v>
      </c>
      <c r="I253" s="184" t="str">
        <f t="shared" si="19"/>
        <v/>
      </c>
      <c r="J253" s="202" t="str">
        <f>IF($H253="USD",IF(OR($I253="",$I253="-"),"",VLOOKUP($G253,為替!$A:$AX,$I253,FALSE))+$J$3,IF(OR($I253="",$I253="-"),"",VLOOKUP($G253,為替!$A:$AX,$I253,FALSE)))</f>
        <v/>
      </c>
      <c r="K253" s="203">
        <f t="shared" si="20"/>
        <v>116275</v>
      </c>
      <c r="L253" s="187" t="str">
        <f t="shared" si="21"/>
        <v/>
      </c>
      <c r="M253" s="202" t="str">
        <f>IF($H253="USD",IF(OR($L253="",$L253="-"),"",VLOOKUP($G253,為替!$A:$AX,$L253,FALSE))+$K$3,IF(OR($L253="",$L253="-"),"",VLOOKUP($G253,為替!$A:$AX,$L253,FALSE)))</f>
        <v/>
      </c>
      <c r="N253" s="203">
        <f t="shared" si="22"/>
        <v>88300</v>
      </c>
      <c r="O253" s="204">
        <f t="shared" si="18"/>
        <v>27975</v>
      </c>
      <c r="P253" s="205">
        <f t="shared" si="23"/>
        <v>0.24059342076972695</v>
      </c>
    </row>
    <row r="254" spans="1:16">
      <c r="A254" s="161" t="s">
        <v>572</v>
      </c>
      <c r="B254" s="161">
        <v>7869</v>
      </c>
      <c r="C254" s="198">
        <v>325.19</v>
      </c>
      <c r="D254" s="199">
        <v>0</v>
      </c>
      <c r="E254" s="200" t="s">
        <v>166</v>
      </c>
      <c r="F254" s="198">
        <v>344.56</v>
      </c>
      <c r="G254" s="160">
        <v>46035</v>
      </c>
      <c r="H254" s="201" t="s">
        <v>166</v>
      </c>
      <c r="I254" s="184">
        <f t="shared" si="19"/>
        <v>4</v>
      </c>
      <c r="J254" s="202">
        <f>IF($H254="USD",IF(OR($I254="",$I254="-"),"",VLOOKUP($G254,為替!$A:$AX,$I254,FALSE))+$J$3,IF(OR($I254="",$I254="-"),"",VLOOKUP($G254,為替!$A:$AX,$I254,FALSE)))</f>
        <v>157.78</v>
      </c>
      <c r="K254" s="203">
        <f t="shared" si="20"/>
        <v>54364.676800000001</v>
      </c>
      <c r="L254" s="187">
        <f t="shared" si="21"/>
        <v>3</v>
      </c>
      <c r="M254" s="202">
        <f>IF($H254="USD",IF(OR($L254="",$L254="-"),"",VLOOKUP($G254,為替!$A:$AX,$L254,FALSE))+$K$3,IF(OR($L254="",$L254="-"),"",VLOOKUP($G254,為替!$A:$AX,$L254,FALSE)))</f>
        <v>158.78</v>
      </c>
      <c r="N254" s="203">
        <f t="shared" si="22"/>
        <v>51633.6682</v>
      </c>
      <c r="O254" s="204">
        <f t="shared" si="18"/>
        <v>2731.008600000001</v>
      </c>
      <c r="P254" s="205">
        <f t="shared" si="23"/>
        <v>5.0234982726872407E-2</v>
      </c>
    </row>
    <row r="255" spans="1:16">
      <c r="A255" s="161" t="s">
        <v>572</v>
      </c>
      <c r="B255" s="161">
        <v>7792</v>
      </c>
      <c r="C255" s="198">
        <v>529.85</v>
      </c>
      <c r="D255" s="199">
        <v>0</v>
      </c>
      <c r="E255" s="200" t="s">
        <v>166</v>
      </c>
      <c r="F255" s="198">
        <v>558.35</v>
      </c>
      <c r="G255" s="160">
        <v>46055</v>
      </c>
      <c r="H255" s="201" t="s">
        <v>166</v>
      </c>
      <c r="I255" s="184">
        <f t="shared" si="19"/>
        <v>4</v>
      </c>
      <c r="J255" s="202">
        <f>IF($H255="USD",IF(OR($I255="",$I255="-"),"",VLOOKUP($G255,為替!$A:$AX,$I255,FALSE))+$J$3,IF(OR($I255="",$I255="-"),"",VLOOKUP($G255,為替!$A:$AX,$I255,FALSE)))</f>
        <v>154.79</v>
      </c>
      <c r="K255" s="203">
        <f t="shared" si="20"/>
        <v>86426.996499999994</v>
      </c>
      <c r="L255" s="187">
        <f t="shared" si="21"/>
        <v>3</v>
      </c>
      <c r="M255" s="202">
        <f>IF($H255="USD",IF(OR($L255="",$L255="-"),"",VLOOKUP($G255,為替!$A:$AX,$L255,FALSE))+$K$3,IF(OR($L255="",$L255="-"),"",VLOOKUP($G255,為替!$A:$AX,$L255,FALSE)))</f>
        <v>155.79</v>
      </c>
      <c r="N255" s="203">
        <f t="shared" si="22"/>
        <v>82545.3315</v>
      </c>
      <c r="O255" s="204">
        <f t="shared" si="18"/>
        <v>3881.6649999999936</v>
      </c>
      <c r="P255" s="205">
        <f t="shared" si="23"/>
        <v>4.4912644858600331E-2</v>
      </c>
    </row>
    <row r="256" spans="1:16">
      <c r="A256" s="161" t="s">
        <v>574</v>
      </c>
      <c r="B256" s="161">
        <v>7841</v>
      </c>
      <c r="C256" s="198">
        <v>1585.92</v>
      </c>
      <c r="D256" s="199">
        <v>98.18</v>
      </c>
      <c r="E256" s="200" t="s">
        <v>166</v>
      </c>
      <c r="F256" s="198">
        <v>1888</v>
      </c>
      <c r="G256" s="160">
        <v>46056</v>
      </c>
      <c r="H256" s="201" t="s">
        <v>166</v>
      </c>
      <c r="I256" s="184">
        <f t="shared" si="19"/>
        <v>4</v>
      </c>
      <c r="J256" s="202">
        <f>IF($H256="USD",IF(OR($I256="",$I256="-"),"",VLOOKUP($G256,為替!$A:$AX,$I256,FALSE))+$J$3,IF(OR($I256="",$I256="-"),"",VLOOKUP($G256,為替!$A:$AX,$I256,FALSE)))</f>
        <v>155.1</v>
      </c>
      <c r="K256" s="203">
        <f t="shared" si="20"/>
        <v>292828.79999999999</v>
      </c>
      <c r="L256" s="187">
        <f t="shared" si="21"/>
        <v>3</v>
      </c>
      <c r="M256" s="202">
        <f>IF($H256="USD",IF(OR($L256="",$L256="-"),"",VLOOKUP($G256,為替!$A:$AX,$L256,FALSE))+$K$3,IF(OR($L256="",$L256="-"),"",VLOOKUP($G256,為替!$A:$AX,$L256,FALSE)))</f>
        <v>156.1</v>
      </c>
      <c r="N256" s="203">
        <f t="shared" si="22"/>
        <v>262888.01</v>
      </c>
      <c r="O256" s="204">
        <f t="shared" si="18"/>
        <v>29940.789999999979</v>
      </c>
      <c r="P256" s="205">
        <f t="shared" si="23"/>
        <v>0.10224673939175374</v>
      </c>
    </row>
    <row r="257" spans="1:16">
      <c r="A257" s="161" t="s">
        <v>574</v>
      </c>
      <c r="B257" s="161">
        <v>7842</v>
      </c>
      <c r="C257" s="198">
        <v>2085.13</v>
      </c>
      <c r="D257" s="199">
        <v>129.08000000000001</v>
      </c>
      <c r="E257" s="200" t="s">
        <v>166</v>
      </c>
      <c r="F257" s="198">
        <v>2482.16</v>
      </c>
      <c r="G257" s="160">
        <v>46056</v>
      </c>
      <c r="H257" s="201" t="s">
        <v>166</v>
      </c>
      <c r="I257" s="184">
        <f t="shared" si="19"/>
        <v>4</v>
      </c>
      <c r="J257" s="202">
        <f>IF($H257="USD",IF(OR($I257="",$I257="-"),"",VLOOKUP($G257,為替!$A:$AX,$I257,FALSE))+$J$3,IF(OR($I257="",$I257="-"),"",VLOOKUP($G257,為替!$A:$AX,$I257,FALSE)))</f>
        <v>155.1</v>
      </c>
      <c r="K257" s="203">
        <f t="shared" si="20"/>
        <v>384983.01599999995</v>
      </c>
      <c r="L257" s="187">
        <f t="shared" si="21"/>
        <v>3</v>
      </c>
      <c r="M257" s="202">
        <f>IF($H257="USD",IF(OR($L257="",$L257="-"),"",VLOOKUP($G257,為替!$A:$AX,$L257,FALSE))+$K$3,IF(OR($L257="",$L257="-"),"",VLOOKUP($G257,為替!$A:$AX,$L257,FALSE)))</f>
        <v>156.1</v>
      </c>
      <c r="N257" s="203">
        <f t="shared" si="22"/>
        <v>345638.18099999998</v>
      </c>
      <c r="O257" s="204">
        <f t="shared" si="18"/>
        <v>39344.834999999963</v>
      </c>
      <c r="P257" s="205">
        <f t="shared" si="23"/>
        <v>0.1021988850541915</v>
      </c>
    </row>
    <row r="258" spans="1:16">
      <c r="A258" s="161" t="s">
        <v>574</v>
      </c>
      <c r="B258" s="161">
        <v>7843</v>
      </c>
      <c r="C258" s="198">
        <v>2131.08</v>
      </c>
      <c r="D258" s="199">
        <v>131.91999999999999</v>
      </c>
      <c r="E258" s="200" t="s">
        <v>166</v>
      </c>
      <c r="F258" s="198">
        <v>2537</v>
      </c>
      <c r="G258" s="160">
        <v>46056</v>
      </c>
      <c r="H258" s="201" t="s">
        <v>166</v>
      </c>
      <c r="I258" s="184">
        <f t="shared" si="19"/>
        <v>4</v>
      </c>
      <c r="J258" s="202">
        <f>IF($H258="USD",IF(OR($I258="",$I258="-"),"",VLOOKUP($G258,為替!$A:$AX,$I258,FALSE))+$J$3,IF(OR($I258="",$I258="-"),"",VLOOKUP($G258,為替!$A:$AX,$I258,FALSE)))</f>
        <v>155.1</v>
      </c>
      <c r="K258" s="203">
        <f t="shared" si="20"/>
        <v>393488.7</v>
      </c>
      <c r="L258" s="187">
        <f t="shared" si="21"/>
        <v>3</v>
      </c>
      <c r="M258" s="202">
        <f>IF($H258="USD",IF(OR($L258="",$L258="-"),"",VLOOKUP($G258,為替!$A:$AX,$L258,FALSE))+$K$3,IF(OR($L258="",$L258="-"),"",VLOOKUP($G258,為替!$A:$AX,$L258,FALSE)))</f>
        <v>156.1</v>
      </c>
      <c r="N258" s="203">
        <f t="shared" si="22"/>
        <v>353254.3</v>
      </c>
      <c r="O258" s="204">
        <f t="shared" si="18"/>
        <v>40234.400000000023</v>
      </c>
      <c r="P258" s="205">
        <f t="shared" si="23"/>
        <v>0.1022504585265092</v>
      </c>
    </row>
    <row r="259" spans="1:16">
      <c r="A259" s="161" t="s">
        <v>574</v>
      </c>
      <c r="B259" s="161">
        <v>7844</v>
      </c>
      <c r="C259" s="198">
        <v>1370.88</v>
      </c>
      <c r="D259" s="199">
        <v>84.86</v>
      </c>
      <c r="E259" s="200" t="s">
        <v>166</v>
      </c>
      <c r="F259" s="198">
        <v>1632</v>
      </c>
      <c r="G259" s="160">
        <v>46056</v>
      </c>
      <c r="H259" s="201" t="s">
        <v>166</v>
      </c>
      <c r="I259" s="184">
        <f t="shared" si="19"/>
        <v>4</v>
      </c>
      <c r="J259" s="202">
        <f>IF($H259="USD",IF(OR($I259="",$I259="-"),"",VLOOKUP($G259,為替!$A:$AX,$I259,FALSE))+$J$3,IF(OR($I259="",$I259="-"),"",VLOOKUP($G259,為替!$A:$AX,$I259,FALSE)))</f>
        <v>155.1</v>
      </c>
      <c r="K259" s="203">
        <f t="shared" si="20"/>
        <v>253123.19999999998</v>
      </c>
      <c r="L259" s="187">
        <f t="shared" si="21"/>
        <v>3</v>
      </c>
      <c r="M259" s="202">
        <f>IF($H259="USD",IF(OR($L259="",$L259="-"),"",VLOOKUP($G259,為替!$A:$AX,$L259,FALSE))+$K$3,IF(OR($L259="",$L259="-"),"",VLOOKUP($G259,為替!$A:$AX,$L259,FALSE)))</f>
        <v>156.1</v>
      </c>
      <c r="N259" s="203">
        <f t="shared" si="22"/>
        <v>227241.014</v>
      </c>
      <c r="O259" s="204">
        <f t="shared" si="18"/>
        <v>25882.185999999987</v>
      </c>
      <c r="P259" s="205">
        <f t="shared" si="23"/>
        <v>0.10225133847865382</v>
      </c>
    </row>
    <row r="260" spans="1:16">
      <c r="A260" s="161" t="s">
        <v>574</v>
      </c>
      <c r="B260" s="161">
        <v>7845</v>
      </c>
      <c r="C260" s="198">
        <v>1306.6199999999999</v>
      </c>
      <c r="D260" s="199">
        <v>80.89</v>
      </c>
      <c r="E260" s="200" t="s">
        <v>166</v>
      </c>
      <c r="F260" s="198">
        <v>1555.5</v>
      </c>
      <c r="G260" s="160">
        <v>46056</v>
      </c>
      <c r="H260" s="201" t="s">
        <v>166</v>
      </c>
      <c r="I260" s="184">
        <f t="shared" si="19"/>
        <v>4</v>
      </c>
      <c r="J260" s="202">
        <f>IF($H260="USD",IF(OR($I260="",$I260="-"),"",VLOOKUP($G260,為替!$A:$AX,$I260,FALSE))+$J$3,IF(OR($I260="",$I260="-"),"",VLOOKUP($G260,為替!$A:$AX,$I260,FALSE)))</f>
        <v>155.1</v>
      </c>
      <c r="K260" s="203">
        <f t="shared" si="20"/>
        <v>241258.05</v>
      </c>
      <c r="L260" s="187">
        <f t="shared" si="21"/>
        <v>3</v>
      </c>
      <c r="M260" s="202">
        <f>IF($H260="USD",IF(OR($L260="",$L260="-"),"",VLOOKUP($G260,為替!$A:$AX,$L260,FALSE))+$K$3,IF(OR($L260="",$L260="-"),"",VLOOKUP($G260,為替!$A:$AX,$L260,FALSE)))</f>
        <v>156.1</v>
      </c>
      <c r="N260" s="203">
        <f t="shared" si="22"/>
        <v>216590.31099999999</v>
      </c>
      <c r="O260" s="204">
        <f t="shared" si="18"/>
        <v>24667.739000000001</v>
      </c>
      <c r="P260" s="205">
        <f t="shared" si="23"/>
        <v>0.10224628359551112</v>
      </c>
    </row>
    <row r="261" spans="1:16">
      <c r="A261" s="161" t="s">
        <v>572</v>
      </c>
      <c r="B261" s="161">
        <v>7851</v>
      </c>
      <c r="C261" s="198">
        <v>744.07</v>
      </c>
      <c r="D261" s="199">
        <v>0</v>
      </c>
      <c r="E261" s="200" t="s">
        <v>166</v>
      </c>
      <c r="F261" s="198">
        <v>788.19</v>
      </c>
      <c r="G261" s="160">
        <v>46058</v>
      </c>
      <c r="H261" s="201" t="s">
        <v>166</v>
      </c>
      <c r="I261" s="184">
        <f t="shared" si="19"/>
        <v>4</v>
      </c>
      <c r="J261" s="202">
        <f>IF($H261="USD",IF(OR($I261="",$I261="-"),"",VLOOKUP($G261,為替!$A:$AX,$I261,FALSE))+$J$3,IF(OR($I261="",$I261="-"),"",VLOOKUP($G261,為替!$A:$AX,$I261,FALSE)))</f>
        <v>156.35</v>
      </c>
      <c r="K261" s="203">
        <f t="shared" si="20"/>
        <v>123233.5065</v>
      </c>
      <c r="L261" s="187">
        <f t="shared" si="21"/>
        <v>3</v>
      </c>
      <c r="M261" s="202">
        <f>IF($H261="USD",IF(OR($L261="",$L261="-"),"",VLOOKUP($G261,為替!$A:$AX,$L261,FALSE))+$K$3,IF(OR($L261="",$L261="-"),"",VLOOKUP($G261,為替!$A:$AX,$L261,FALSE)))</f>
        <v>157.35</v>
      </c>
      <c r="N261" s="203">
        <f t="shared" si="22"/>
        <v>117079.4145</v>
      </c>
      <c r="O261" s="204">
        <f t="shared" si="18"/>
        <v>6154.0920000000042</v>
      </c>
      <c r="P261" s="205">
        <f t="shared" si="23"/>
        <v>4.9938463773243388E-2</v>
      </c>
    </row>
    <row r="262" spans="1:16">
      <c r="A262" s="161" t="s">
        <v>572</v>
      </c>
      <c r="B262" s="161">
        <v>7859</v>
      </c>
      <c r="C262" s="198">
        <v>1528.63</v>
      </c>
      <c r="D262" s="199">
        <v>0</v>
      </c>
      <c r="E262" s="200" t="s">
        <v>166</v>
      </c>
      <c r="F262" s="198">
        <v>1620.86</v>
      </c>
      <c r="G262" s="160">
        <v>46058</v>
      </c>
      <c r="H262" s="201" t="s">
        <v>166</v>
      </c>
      <c r="I262" s="184">
        <f t="shared" si="19"/>
        <v>4</v>
      </c>
      <c r="J262" s="202">
        <f>IF($H262="USD",IF(OR($I262="",$I262="-"),"",VLOOKUP($G262,為替!$A:$AX,$I262,FALSE))+$J$3,IF(OR($I262="",$I262="-"),"",VLOOKUP($G262,為替!$A:$AX,$I262,FALSE)))</f>
        <v>156.35</v>
      </c>
      <c r="K262" s="203">
        <f t="shared" si="20"/>
        <v>253421.46099999998</v>
      </c>
      <c r="L262" s="187">
        <f t="shared" si="21"/>
        <v>3</v>
      </c>
      <c r="M262" s="202">
        <f>IF($H262="USD",IF(OR($L262="",$L262="-"),"",VLOOKUP($G262,為替!$A:$AX,$L262,FALSE))+$K$3,IF(OR($L262="",$L262="-"),"",VLOOKUP($G262,為替!$A:$AX,$L262,FALSE)))</f>
        <v>157.35</v>
      </c>
      <c r="N262" s="203">
        <f t="shared" si="22"/>
        <v>240529.93050000002</v>
      </c>
      <c r="O262" s="204">
        <f t="shared" ref="O262:O325" si="24">IF(OR(K262="",N262=""),"",K262-N262)</f>
        <v>12891.530499999964</v>
      </c>
      <c r="P262" s="205">
        <f t="shared" si="23"/>
        <v>5.0869924153739941E-2</v>
      </c>
    </row>
    <row r="263" spans="1:16">
      <c r="A263" s="161" t="s">
        <v>572</v>
      </c>
      <c r="B263" s="161">
        <v>7861</v>
      </c>
      <c r="C263" s="198">
        <v>506</v>
      </c>
      <c r="D263" s="199">
        <v>0</v>
      </c>
      <c r="E263" s="200" t="s">
        <v>166</v>
      </c>
      <c r="F263" s="198">
        <v>535.70000000000005</v>
      </c>
      <c r="G263" s="160">
        <v>46058</v>
      </c>
      <c r="H263" s="201" t="s">
        <v>166</v>
      </c>
      <c r="I263" s="184">
        <f t="shared" ref="I263:I326" si="25">IF(H263="","",IF(H263="JPY","",IF($H263="USD",4, IF(H263="EUR",7,IF(H263="CNY",47,IF(H263="HKD",34))))))</f>
        <v>4</v>
      </c>
      <c r="J263" s="202">
        <f>IF($H263="USD",IF(OR($I263="",$I263="-"),"",VLOOKUP($G263,為替!$A:$AX,$I263,FALSE))+$J$3,IF(OR($I263="",$I263="-"),"",VLOOKUP($G263,為替!$A:$AX,$I263,FALSE)))</f>
        <v>156.35</v>
      </c>
      <c r="K263" s="203">
        <f t="shared" ref="K263:K326" si="26">IF($H263="JPY",$F263,IF($H263="","",$F263*$J263))</f>
        <v>83756.695000000007</v>
      </c>
      <c r="L263" s="187">
        <f t="shared" ref="L263:L326" si="27">IF(H263="","",IF(H263="JPY","",IF($H263="USD",3, IF(H263="EUR",6,IF(H263="CNY",46,IF(H263="HKD",33))))))</f>
        <v>3</v>
      </c>
      <c r="M263" s="202">
        <f>IF($H263="USD",IF(OR($L263="",$L263="-"),"",VLOOKUP($G263,為替!$A:$AX,$L263,FALSE))+$K$3,IF(OR($L263="",$L263="-"),"",VLOOKUP($G263,為替!$A:$AX,$L263,FALSE)))</f>
        <v>157.35</v>
      </c>
      <c r="N263" s="203">
        <f t="shared" ref="N263:N326" si="28">IF($E263="JPY",($C263+$D263),IF($E263="","",($C263+$D263)*$M263))</f>
        <v>79619.099999999991</v>
      </c>
      <c r="O263" s="204">
        <f t="shared" si="24"/>
        <v>4137.5950000000157</v>
      </c>
      <c r="P263" s="205">
        <f t="shared" ref="P263:P326" si="29">IF(OR(K263="",O263=""),"",O263/K263)</f>
        <v>4.9400170338622068E-2</v>
      </c>
    </row>
    <row r="264" spans="1:16">
      <c r="A264" s="161" t="s">
        <v>572</v>
      </c>
      <c r="B264" s="161">
        <v>7878</v>
      </c>
      <c r="C264" s="198">
        <v>303.3</v>
      </c>
      <c r="D264" s="199">
        <v>0</v>
      </c>
      <c r="E264" s="200" t="s">
        <v>166</v>
      </c>
      <c r="F264" s="198">
        <v>321.60000000000002</v>
      </c>
      <c r="G264" s="160">
        <v>46058</v>
      </c>
      <c r="H264" s="201" t="s">
        <v>166</v>
      </c>
      <c r="I264" s="184">
        <f t="shared" si="25"/>
        <v>4</v>
      </c>
      <c r="J264" s="202">
        <f>IF($H264="USD",IF(OR($I264="",$I264="-"),"",VLOOKUP($G264,為替!$A:$AX,$I264,FALSE))+$J$3,IF(OR($I264="",$I264="-"),"",VLOOKUP($G264,為替!$A:$AX,$I264,FALSE)))</f>
        <v>156.35</v>
      </c>
      <c r="K264" s="203">
        <f t="shared" si="26"/>
        <v>50282.16</v>
      </c>
      <c r="L264" s="187">
        <f t="shared" si="27"/>
        <v>3</v>
      </c>
      <c r="M264" s="202">
        <f>IF($H264="USD",IF(OR($L264="",$L264="-"),"",VLOOKUP($G264,為替!$A:$AX,$L264,FALSE))+$K$3,IF(OR($L264="",$L264="-"),"",VLOOKUP($G264,為替!$A:$AX,$L264,FALSE)))</f>
        <v>157.35</v>
      </c>
      <c r="N264" s="203">
        <f t="shared" si="28"/>
        <v>47724.254999999997</v>
      </c>
      <c r="O264" s="204">
        <f t="shared" si="24"/>
        <v>2557.9050000000061</v>
      </c>
      <c r="P264" s="205">
        <f t="shared" si="29"/>
        <v>5.0871024633786732E-2</v>
      </c>
    </row>
    <row r="265" spans="1:16">
      <c r="A265" s="161" t="s">
        <v>572</v>
      </c>
      <c r="B265" s="161">
        <v>7862</v>
      </c>
      <c r="C265" s="198">
        <v>147</v>
      </c>
      <c r="D265" s="199">
        <v>0</v>
      </c>
      <c r="E265" s="200" t="s">
        <v>166</v>
      </c>
      <c r="F265" s="198">
        <v>156</v>
      </c>
      <c r="G265" s="160">
        <v>46059</v>
      </c>
      <c r="H265" s="201" t="s">
        <v>166</v>
      </c>
      <c r="I265" s="184">
        <f t="shared" si="25"/>
        <v>4</v>
      </c>
      <c r="J265" s="202">
        <f>IF($H265="USD",IF(OR($I265="",$I265="-"),"",VLOOKUP($G265,為替!$A:$AX,$I265,FALSE))+$J$3,IF(OR($I265="",$I265="-"),"",VLOOKUP($G265,為替!$A:$AX,$I265,FALSE)))</f>
        <v>156.32</v>
      </c>
      <c r="K265" s="203">
        <f t="shared" si="26"/>
        <v>24385.919999999998</v>
      </c>
      <c r="L265" s="187">
        <f t="shared" si="27"/>
        <v>3</v>
      </c>
      <c r="M265" s="202">
        <f>IF($H265="USD",IF(OR($L265="",$L265="-"),"",VLOOKUP($G265,為替!$A:$AX,$L265,FALSE))+$K$3,IF(OR($L265="",$L265="-"),"",VLOOKUP($G265,為替!$A:$AX,$L265,FALSE)))</f>
        <v>157.32</v>
      </c>
      <c r="N265" s="203">
        <f t="shared" si="28"/>
        <v>23126.039999999997</v>
      </c>
      <c r="O265" s="204">
        <f t="shared" si="24"/>
        <v>1259.880000000001</v>
      </c>
      <c r="P265" s="205">
        <f t="shared" si="29"/>
        <v>5.1664239036296397E-2</v>
      </c>
    </row>
    <row r="266" spans="1:16">
      <c r="A266" s="161" t="s">
        <v>572</v>
      </c>
      <c r="B266" s="161">
        <v>7856</v>
      </c>
      <c r="C266" s="198">
        <v>315.7</v>
      </c>
      <c r="D266" s="199">
        <v>0</v>
      </c>
      <c r="E266" s="200" t="s">
        <v>166</v>
      </c>
      <c r="F266" s="198">
        <v>343.11</v>
      </c>
      <c r="G266" s="160">
        <v>46059</v>
      </c>
      <c r="H266" s="201" t="s">
        <v>166</v>
      </c>
      <c r="I266" s="184">
        <f t="shared" si="25"/>
        <v>4</v>
      </c>
      <c r="J266" s="202">
        <f>IF($H266="USD",IF(OR($I266="",$I266="-"),"",VLOOKUP($G266,為替!$A:$AX,$I266,FALSE))+$J$3,IF(OR($I266="",$I266="-"),"",VLOOKUP($G266,為替!$A:$AX,$I266,FALSE)))</f>
        <v>156.32</v>
      </c>
      <c r="K266" s="203">
        <f t="shared" si="26"/>
        <v>53634.955199999997</v>
      </c>
      <c r="L266" s="187">
        <f t="shared" si="27"/>
        <v>3</v>
      </c>
      <c r="M266" s="202">
        <f>IF($H266="USD",IF(OR($L266="",$L266="-"),"",VLOOKUP($G266,為替!$A:$AX,$L266,FALSE))+$K$3,IF(OR($L266="",$L266="-"),"",VLOOKUP($G266,為替!$A:$AX,$L266,FALSE)))</f>
        <v>157.32</v>
      </c>
      <c r="N266" s="203">
        <f t="shared" si="28"/>
        <v>49665.923999999999</v>
      </c>
      <c r="O266" s="204">
        <f t="shared" si="24"/>
        <v>3969.0311999999976</v>
      </c>
      <c r="P266" s="205">
        <f t="shared" si="29"/>
        <v>7.4000829966200804E-2</v>
      </c>
    </row>
    <row r="267" spans="1:16">
      <c r="A267" s="161" t="s">
        <v>572</v>
      </c>
      <c r="B267" s="161">
        <v>7877</v>
      </c>
      <c r="C267" s="198">
        <v>266.58999999999997</v>
      </c>
      <c r="D267" s="199">
        <v>0</v>
      </c>
      <c r="E267" s="200" t="s">
        <v>166</v>
      </c>
      <c r="F267" s="198">
        <v>280.56</v>
      </c>
      <c r="G267" s="160">
        <v>46065</v>
      </c>
      <c r="H267" s="201" t="s">
        <v>166</v>
      </c>
      <c r="I267" s="184">
        <f t="shared" si="25"/>
        <v>4</v>
      </c>
      <c r="J267" s="202">
        <f>IF($H267="USD",IF(OR($I267="",$I267="-"),"",VLOOKUP($G267,為替!$A:$AX,$I267,FALSE))+$J$3,IF(OR($I267="",$I267="-"),"",VLOOKUP($G267,為替!$A:$AX,$I267,FALSE)))</f>
        <v>152.83000000000001</v>
      </c>
      <c r="K267" s="203">
        <f t="shared" si="26"/>
        <v>42877.984800000006</v>
      </c>
      <c r="L267" s="187">
        <f t="shared" si="27"/>
        <v>3</v>
      </c>
      <c r="M267" s="202">
        <f>IF($H267="USD",IF(OR($L267="",$L267="-"),"",VLOOKUP($G267,為替!$A:$AX,$L267,FALSE))+$K$3,IF(OR($L267="",$L267="-"),"",VLOOKUP($G267,為替!$A:$AX,$L267,FALSE)))</f>
        <v>153.83000000000001</v>
      </c>
      <c r="N267" s="203">
        <f t="shared" si="28"/>
        <v>41009.539700000001</v>
      </c>
      <c r="O267" s="204">
        <f t="shared" si="24"/>
        <v>1868.4451000000045</v>
      </c>
      <c r="P267" s="205">
        <f t="shared" si="29"/>
        <v>4.3575860869282369E-2</v>
      </c>
    </row>
    <row r="268" spans="1:16">
      <c r="A268" s="161" t="s">
        <v>572</v>
      </c>
      <c r="B268" s="161">
        <v>7882</v>
      </c>
      <c r="C268" s="198">
        <v>505.6</v>
      </c>
      <c r="D268" s="199">
        <v>0</v>
      </c>
      <c r="E268" s="200" t="s">
        <v>166</v>
      </c>
      <c r="F268" s="198">
        <v>532.20000000000005</v>
      </c>
      <c r="G268" s="160">
        <v>46066</v>
      </c>
      <c r="H268" s="201" t="s">
        <v>166</v>
      </c>
      <c r="I268" s="184">
        <f t="shared" si="25"/>
        <v>4</v>
      </c>
      <c r="J268" s="202">
        <f>IF($H268="USD",IF(OR($I268="",$I268="-"),"",VLOOKUP($G268,為替!$A:$AX,$I268,FALSE))+$J$3,IF(OR($I268="",$I268="-"),"",VLOOKUP($G268,為替!$A:$AX,$I268,FALSE)))</f>
        <v>152.44999999999999</v>
      </c>
      <c r="K268" s="203">
        <f t="shared" si="26"/>
        <v>81133.89</v>
      </c>
      <c r="L268" s="187">
        <f t="shared" si="27"/>
        <v>3</v>
      </c>
      <c r="M268" s="202">
        <f>IF($H268="USD",IF(OR($L268="",$L268="-"),"",VLOOKUP($G268,為替!$A:$AX,$L268,FALSE))+$K$3,IF(OR($L268="",$L268="-"),"",VLOOKUP($G268,為替!$A:$AX,$L268,FALSE)))</f>
        <v>153.44999999999999</v>
      </c>
      <c r="N268" s="203">
        <f t="shared" si="28"/>
        <v>77584.319999999992</v>
      </c>
      <c r="O268" s="204">
        <f t="shared" si="24"/>
        <v>3549.570000000007</v>
      </c>
      <c r="P268" s="205">
        <f t="shared" si="29"/>
        <v>4.374953549004007E-2</v>
      </c>
    </row>
    <row r="269" spans="1:16">
      <c r="A269" s="161" t="s">
        <v>572</v>
      </c>
      <c r="B269" s="161">
        <v>7855</v>
      </c>
      <c r="C269" s="198">
        <v>396.9</v>
      </c>
      <c r="D269" s="199">
        <v>0</v>
      </c>
      <c r="E269" s="200" t="s">
        <v>166</v>
      </c>
      <c r="F269" s="198">
        <v>431.03</v>
      </c>
      <c r="G269" s="160">
        <v>46066</v>
      </c>
      <c r="H269" s="201" t="s">
        <v>166</v>
      </c>
      <c r="I269" s="184">
        <f t="shared" si="25"/>
        <v>4</v>
      </c>
      <c r="J269" s="202">
        <f>IF($H269="USD",IF(OR($I269="",$I269="-"),"",VLOOKUP($G269,為替!$A:$AX,$I269,FALSE))+$J$3,IF(OR($I269="",$I269="-"),"",VLOOKUP($G269,為替!$A:$AX,$I269,FALSE)))</f>
        <v>152.44999999999999</v>
      </c>
      <c r="K269" s="203">
        <f t="shared" si="26"/>
        <v>65710.523499999996</v>
      </c>
      <c r="L269" s="187">
        <f t="shared" si="27"/>
        <v>3</v>
      </c>
      <c r="M269" s="202">
        <f>IF($H269="USD",IF(OR($L269="",$L269="-"),"",VLOOKUP($G269,為替!$A:$AX,$L269,FALSE))+$K$3,IF(OR($L269="",$L269="-"),"",VLOOKUP($G269,為替!$A:$AX,$L269,FALSE)))</f>
        <v>153.44999999999999</v>
      </c>
      <c r="N269" s="203">
        <f t="shared" si="28"/>
        <v>60904.304999999993</v>
      </c>
      <c r="O269" s="204">
        <f t="shared" si="24"/>
        <v>4806.2185000000027</v>
      </c>
      <c r="P269" s="205">
        <f t="shared" si="29"/>
        <v>7.3142295084591788E-2</v>
      </c>
    </row>
    <row r="270" spans="1:16">
      <c r="A270" s="161" t="s">
        <v>572</v>
      </c>
      <c r="B270" s="161">
        <v>7888</v>
      </c>
      <c r="C270" s="198">
        <v>163.43</v>
      </c>
      <c r="D270" s="199">
        <v>0</v>
      </c>
      <c r="E270" s="200" t="s">
        <v>166</v>
      </c>
      <c r="F270" s="198">
        <v>173.46</v>
      </c>
      <c r="G270" s="160">
        <v>46069</v>
      </c>
      <c r="H270" s="201" t="s">
        <v>166</v>
      </c>
      <c r="I270" s="184">
        <f t="shared" si="25"/>
        <v>4</v>
      </c>
      <c r="J270" s="202">
        <f>IF($H270="USD",IF(OR($I270="",$I270="-"),"",VLOOKUP($G270,為替!$A:$AX,$I270,FALSE))+$J$3,IF(OR($I270="",$I270="-"),"",VLOOKUP($G270,為替!$A:$AX,$I270,FALSE)))</f>
        <v>152.59</v>
      </c>
      <c r="K270" s="203">
        <f t="shared" si="26"/>
        <v>26468.261400000003</v>
      </c>
      <c r="L270" s="187">
        <f t="shared" si="27"/>
        <v>3</v>
      </c>
      <c r="M270" s="202">
        <f>IF($H270="USD",IF(OR($L270="",$L270="-"),"",VLOOKUP($G270,為替!$A:$AX,$L270,FALSE))+$K$3,IF(OR($L270="",$L270="-"),"",VLOOKUP($G270,為替!$A:$AX,$L270,FALSE)))</f>
        <v>153.59</v>
      </c>
      <c r="N270" s="203">
        <f t="shared" si="28"/>
        <v>25101.2137</v>
      </c>
      <c r="O270" s="204">
        <f t="shared" si="24"/>
        <v>1367.0477000000028</v>
      </c>
      <c r="P270" s="205">
        <f t="shared" si="29"/>
        <v>5.164856426875105E-2</v>
      </c>
    </row>
    <row r="271" spans="1:16">
      <c r="A271" s="161" t="s">
        <v>574</v>
      </c>
      <c r="B271" s="161">
        <v>7871</v>
      </c>
      <c r="C271" s="198">
        <v>1625.82</v>
      </c>
      <c r="D271" s="199">
        <v>100.65</v>
      </c>
      <c r="E271" s="200" t="s">
        <v>166</v>
      </c>
      <c r="F271" s="198">
        <v>1935.5</v>
      </c>
      <c r="G271" s="160">
        <v>46063</v>
      </c>
      <c r="H271" s="201" t="s">
        <v>166</v>
      </c>
      <c r="I271" s="184">
        <f t="shared" si="25"/>
        <v>4</v>
      </c>
      <c r="J271" s="202">
        <f>IF($H271="USD",IF(OR($I271="",$I271="-"),"",VLOOKUP($G271,為替!$A:$AX,$I271,FALSE))+$J$3,IF(OR($I271="",$I271="-"),"",VLOOKUP($G271,為替!$A:$AX,$I271,FALSE)))</f>
        <v>155.66999999999999</v>
      </c>
      <c r="K271" s="203">
        <f t="shared" si="26"/>
        <v>301299.28499999997</v>
      </c>
      <c r="L271" s="187">
        <f t="shared" si="27"/>
        <v>3</v>
      </c>
      <c r="M271" s="202">
        <f>IF($H271="USD",IF(OR($L271="",$L271="-"),"",VLOOKUP($G271,為替!$A:$AX,$L271,FALSE))+$K$3,IF(OR($L271="",$L271="-"),"",VLOOKUP($G271,為替!$A:$AX,$L271,FALSE)))</f>
        <v>156.66999999999999</v>
      </c>
      <c r="N271" s="203">
        <f t="shared" si="28"/>
        <v>270486.05489999999</v>
      </c>
      <c r="O271" s="204">
        <f t="shared" si="24"/>
        <v>30813.230099999986</v>
      </c>
      <c r="P271" s="205">
        <f t="shared" si="29"/>
        <v>0.1022678500548051</v>
      </c>
    </row>
    <row r="272" spans="1:16">
      <c r="A272" s="161" t="s">
        <v>574</v>
      </c>
      <c r="B272" s="161">
        <v>7872</v>
      </c>
      <c r="C272" s="198">
        <v>4992.96</v>
      </c>
      <c r="D272" s="199">
        <v>309.08999999999997</v>
      </c>
      <c r="E272" s="200" t="s">
        <v>166</v>
      </c>
      <c r="F272" s="198">
        <v>5944</v>
      </c>
      <c r="G272" s="160">
        <v>46063</v>
      </c>
      <c r="H272" s="201" t="s">
        <v>166</v>
      </c>
      <c r="I272" s="184">
        <f t="shared" si="25"/>
        <v>4</v>
      </c>
      <c r="J272" s="202">
        <f>IF($H272="USD",IF(OR($I272="",$I272="-"),"",VLOOKUP($G272,為替!$A:$AX,$I272,FALSE))+$J$3,IF(OR($I272="",$I272="-"),"",VLOOKUP($G272,為替!$A:$AX,$I272,FALSE)))</f>
        <v>155.66999999999999</v>
      </c>
      <c r="K272" s="203">
        <f t="shared" si="26"/>
        <v>925302.48</v>
      </c>
      <c r="L272" s="187">
        <f t="shared" si="27"/>
        <v>3</v>
      </c>
      <c r="M272" s="202">
        <f>IF($H272="USD",IF(OR($L272="",$L272="-"),"",VLOOKUP($G272,為替!$A:$AX,$L272,FALSE))+$K$3,IF(OR($L272="",$L272="-"),"",VLOOKUP($G272,為替!$A:$AX,$L272,FALSE)))</f>
        <v>156.66999999999999</v>
      </c>
      <c r="N272" s="203">
        <f t="shared" si="28"/>
        <v>830672.17349999992</v>
      </c>
      <c r="O272" s="204">
        <f t="shared" si="24"/>
        <v>94630.306500000064</v>
      </c>
      <c r="P272" s="205">
        <f t="shared" si="29"/>
        <v>0.10226959134487575</v>
      </c>
    </row>
    <row r="273" spans="1:16">
      <c r="A273" s="161" t="s">
        <v>574</v>
      </c>
      <c r="B273" s="161">
        <v>7873</v>
      </c>
      <c r="C273" s="198">
        <v>2318.4</v>
      </c>
      <c r="D273" s="199">
        <v>143.52000000000001</v>
      </c>
      <c r="E273" s="200" t="s">
        <v>166</v>
      </c>
      <c r="F273" s="198">
        <v>2760</v>
      </c>
      <c r="G273" s="160">
        <v>46063</v>
      </c>
      <c r="H273" s="201" t="s">
        <v>166</v>
      </c>
      <c r="I273" s="184">
        <f t="shared" si="25"/>
        <v>4</v>
      </c>
      <c r="J273" s="202">
        <f>IF($H273="USD",IF(OR($I273="",$I273="-"),"",VLOOKUP($G273,為替!$A:$AX,$I273,FALSE))+$J$3,IF(OR($I273="",$I273="-"),"",VLOOKUP($G273,為替!$A:$AX,$I273,FALSE)))</f>
        <v>155.66999999999999</v>
      </c>
      <c r="K273" s="203">
        <f t="shared" si="26"/>
        <v>429649.19999999995</v>
      </c>
      <c r="L273" s="187">
        <f t="shared" si="27"/>
        <v>3</v>
      </c>
      <c r="M273" s="202">
        <f>IF($H273="USD",IF(OR($L273="",$L273="-"),"",VLOOKUP($G273,為替!$A:$AX,$L273,FALSE))+$K$3,IF(OR($L273="",$L273="-"),"",VLOOKUP($G273,為替!$A:$AX,$L273,FALSE)))</f>
        <v>156.66999999999999</v>
      </c>
      <c r="N273" s="203">
        <f t="shared" si="28"/>
        <v>385709.00639999995</v>
      </c>
      <c r="O273" s="204">
        <f t="shared" si="24"/>
        <v>43940.193599999999</v>
      </c>
      <c r="P273" s="205">
        <f t="shared" si="29"/>
        <v>0.10226992998008609</v>
      </c>
    </row>
    <row r="274" spans="1:16">
      <c r="A274" s="161" t="s">
        <v>574</v>
      </c>
      <c r="B274" s="161">
        <v>7874</v>
      </c>
      <c r="C274" s="198">
        <v>2050.84</v>
      </c>
      <c r="D274" s="199">
        <v>126.95</v>
      </c>
      <c r="E274" s="200" t="s">
        <v>166</v>
      </c>
      <c r="F274" s="198">
        <v>2441.4299999999998</v>
      </c>
      <c r="G274" s="160">
        <v>46063</v>
      </c>
      <c r="H274" s="201" t="s">
        <v>166</v>
      </c>
      <c r="I274" s="184">
        <f t="shared" si="25"/>
        <v>4</v>
      </c>
      <c r="J274" s="202">
        <f>IF($H274="USD",IF(OR($I274="",$I274="-"),"",VLOOKUP($G274,為替!$A:$AX,$I274,FALSE))+$J$3,IF(OR($I274="",$I274="-"),"",VLOOKUP($G274,為替!$A:$AX,$I274,FALSE)))</f>
        <v>155.66999999999999</v>
      </c>
      <c r="K274" s="203">
        <f t="shared" si="26"/>
        <v>380057.40809999994</v>
      </c>
      <c r="L274" s="187">
        <f t="shared" si="27"/>
        <v>3</v>
      </c>
      <c r="M274" s="202">
        <f>IF($H274="USD",IF(OR($L274="",$L274="-"),"",VLOOKUP($G274,為替!$A:$AX,$L274,FALSE))+$K$3,IF(OR($L274="",$L274="-"),"",VLOOKUP($G274,為替!$A:$AX,$L274,FALSE)))</f>
        <v>156.66999999999999</v>
      </c>
      <c r="N274" s="203">
        <f t="shared" si="28"/>
        <v>341194.35929999995</v>
      </c>
      <c r="O274" s="204">
        <f t="shared" si="24"/>
        <v>38863.04879999999</v>
      </c>
      <c r="P274" s="205">
        <f t="shared" si="29"/>
        <v>0.10225573287542503</v>
      </c>
    </row>
    <row r="275" spans="1:16">
      <c r="A275" s="161" t="s">
        <v>574</v>
      </c>
      <c r="B275" s="161">
        <v>7875</v>
      </c>
      <c r="C275" s="198">
        <v>2102.1799999999998</v>
      </c>
      <c r="D275" s="199">
        <v>130.13</v>
      </c>
      <c r="E275" s="200" t="s">
        <v>166</v>
      </c>
      <c r="F275" s="198">
        <v>2502.6</v>
      </c>
      <c r="G275" s="160">
        <v>46063</v>
      </c>
      <c r="H275" s="201" t="s">
        <v>166</v>
      </c>
      <c r="I275" s="184">
        <f t="shared" si="25"/>
        <v>4</v>
      </c>
      <c r="J275" s="202">
        <f>IF($H275="USD",IF(OR($I275="",$I275="-"),"",VLOOKUP($G275,為替!$A:$AX,$I275,FALSE))+$J$3,IF(OR($I275="",$I275="-"),"",VLOOKUP($G275,為替!$A:$AX,$I275,FALSE)))</f>
        <v>155.66999999999999</v>
      </c>
      <c r="K275" s="203">
        <f t="shared" si="26"/>
        <v>389579.74199999997</v>
      </c>
      <c r="L275" s="187">
        <f t="shared" si="27"/>
        <v>3</v>
      </c>
      <c r="M275" s="202">
        <f>IF($H275="USD",IF(OR($L275="",$L275="-"),"",VLOOKUP($G275,為替!$A:$AX,$L275,FALSE))+$K$3,IF(OR($L275="",$L275="-"),"",VLOOKUP($G275,為替!$A:$AX,$L275,FALSE)))</f>
        <v>156.66999999999999</v>
      </c>
      <c r="N275" s="203">
        <f t="shared" si="28"/>
        <v>349736.00769999996</v>
      </c>
      <c r="O275" s="204">
        <f t="shared" si="24"/>
        <v>39843.734300000011</v>
      </c>
      <c r="P275" s="205">
        <f t="shared" si="29"/>
        <v>0.10227362977205323</v>
      </c>
    </row>
    <row r="276" spans="1:16">
      <c r="A276" s="161" t="s">
        <v>574</v>
      </c>
      <c r="B276" s="161">
        <v>7876</v>
      </c>
      <c r="C276" s="198">
        <v>630.41999999999996</v>
      </c>
      <c r="D276" s="199">
        <v>39.03</v>
      </c>
      <c r="E276" s="200" t="s">
        <v>166</v>
      </c>
      <c r="F276" s="198">
        <v>750.5</v>
      </c>
      <c r="G276" s="160">
        <v>46063</v>
      </c>
      <c r="H276" s="201" t="s">
        <v>166</v>
      </c>
      <c r="I276" s="184">
        <f t="shared" si="25"/>
        <v>4</v>
      </c>
      <c r="J276" s="202">
        <f>IF($H276="USD",IF(OR($I276="",$I276="-"),"",VLOOKUP($G276,為替!$A:$AX,$I276,FALSE))+$J$3,IF(OR($I276="",$I276="-"),"",VLOOKUP($G276,為替!$A:$AX,$I276,FALSE)))</f>
        <v>155.66999999999999</v>
      </c>
      <c r="K276" s="203">
        <f t="shared" si="26"/>
        <v>116830.33499999999</v>
      </c>
      <c r="L276" s="187">
        <f t="shared" si="27"/>
        <v>3</v>
      </c>
      <c r="M276" s="202">
        <f>IF($H276="USD",IF(OR($L276="",$L276="-"),"",VLOOKUP($G276,為替!$A:$AX,$L276,FALSE))+$K$3,IF(OR($L276="",$L276="-"),"",VLOOKUP($G276,為替!$A:$AX,$L276,FALSE)))</f>
        <v>156.66999999999999</v>
      </c>
      <c r="N276" s="203">
        <f t="shared" si="28"/>
        <v>104882.73149999998</v>
      </c>
      <c r="O276" s="204">
        <f t="shared" si="24"/>
        <v>11947.603500000012</v>
      </c>
      <c r="P276" s="205">
        <f t="shared" si="29"/>
        <v>0.1022645659622564</v>
      </c>
    </row>
    <row r="277" spans="1:16">
      <c r="A277" s="161" t="s">
        <v>572</v>
      </c>
      <c r="B277" s="161">
        <v>7860</v>
      </c>
      <c r="C277" s="198">
        <v>6821.55</v>
      </c>
      <c r="D277" s="199">
        <v>0</v>
      </c>
      <c r="E277" s="200" t="s">
        <v>166</v>
      </c>
      <c r="F277" s="198">
        <v>7210.16</v>
      </c>
      <c r="G277" s="160">
        <v>46059</v>
      </c>
      <c r="H277" s="201" t="s">
        <v>166</v>
      </c>
      <c r="I277" s="184">
        <f t="shared" si="25"/>
        <v>4</v>
      </c>
      <c r="J277" s="202">
        <f>IF($H277="USD",IF(OR($I277="",$I277="-"),"",VLOOKUP($G277,為替!$A:$AX,$I277,FALSE))+$J$3,IF(OR($I277="",$I277="-"),"",VLOOKUP($G277,為替!$A:$AX,$I277,FALSE)))</f>
        <v>156.32</v>
      </c>
      <c r="K277" s="203">
        <f t="shared" si="26"/>
        <v>1127092.2112</v>
      </c>
      <c r="L277" s="187">
        <f t="shared" si="27"/>
        <v>3</v>
      </c>
      <c r="M277" s="202">
        <f>IF($H277="USD",IF(OR($L277="",$L277="-"),"",VLOOKUP($G277,為替!$A:$AX,$L277,FALSE))+$K$3,IF(OR($L277="",$L277="-"),"",VLOOKUP($G277,為替!$A:$AX,$L277,FALSE)))</f>
        <v>157.32</v>
      </c>
      <c r="N277" s="203">
        <f t="shared" si="28"/>
        <v>1073166.246</v>
      </c>
      <c r="O277" s="204">
        <f t="shared" si="24"/>
        <v>53925.965199999977</v>
      </c>
      <c r="P277" s="205">
        <f t="shared" si="29"/>
        <v>4.7845211477937306E-2</v>
      </c>
    </row>
    <row r="278" spans="1:16">
      <c r="A278" s="161" t="s">
        <v>572</v>
      </c>
      <c r="B278" s="161">
        <v>7887</v>
      </c>
      <c r="C278" s="198">
        <v>548.36</v>
      </c>
      <c r="D278" s="199">
        <v>0</v>
      </c>
      <c r="E278" s="200" t="s">
        <v>166</v>
      </c>
      <c r="F278" s="198">
        <v>580.99</v>
      </c>
      <c r="G278" s="160">
        <v>46070</v>
      </c>
      <c r="H278" s="201" t="s">
        <v>166</v>
      </c>
      <c r="I278" s="184">
        <f t="shared" si="25"/>
        <v>4</v>
      </c>
      <c r="J278" s="202">
        <f>IF($H278="USD",IF(OR($I278="",$I278="-"),"",VLOOKUP($G278,為替!$A:$AX,$I278,FALSE))+$J$3,IF(OR($I278="",$I278="-"),"",VLOOKUP($G278,為替!$A:$AX,$I278,FALSE)))</f>
        <v>152.84</v>
      </c>
      <c r="K278" s="203">
        <f t="shared" si="26"/>
        <v>88798.511599999998</v>
      </c>
      <c r="L278" s="187">
        <f t="shared" si="27"/>
        <v>3</v>
      </c>
      <c r="M278" s="202">
        <f>IF($H278="USD",IF(OR($L278="",$L278="-"),"",VLOOKUP($G278,為替!$A:$AX,$L278,FALSE))+$K$3,IF(OR($L278="",$L278="-"),"",VLOOKUP($G278,為替!$A:$AX,$L278,FALSE)))</f>
        <v>153.84</v>
      </c>
      <c r="N278" s="203">
        <f t="shared" si="28"/>
        <v>84359.702400000009</v>
      </c>
      <c r="O278" s="204">
        <f t="shared" si="24"/>
        <v>4438.8091999999888</v>
      </c>
      <c r="P278" s="205">
        <f t="shared" si="29"/>
        <v>4.998742794242949E-2</v>
      </c>
    </row>
    <row r="279" spans="1:16">
      <c r="C279" s="198"/>
      <c r="D279" s="199"/>
      <c r="E279" s="200"/>
      <c r="F279" s="198"/>
      <c r="H279" s="201"/>
      <c r="I279" s="184" t="str">
        <f t="shared" si="25"/>
        <v/>
      </c>
      <c r="J279" s="202" t="str">
        <f>IF($H279="USD",IF(OR($I279="",$I279="-"),"",VLOOKUP($G279,為替!$A:$AX,$I279,FALSE))+$J$3,IF(OR($I279="",$I279="-"),"",VLOOKUP($G279,為替!$A:$AX,$I279,FALSE)))</f>
        <v/>
      </c>
      <c r="K279" s="203" t="str">
        <f t="shared" si="26"/>
        <v/>
      </c>
      <c r="L279" s="187" t="str">
        <f t="shared" si="27"/>
        <v/>
      </c>
      <c r="M279" s="202" t="str">
        <f>IF($H279="USD",IF(OR($L279="",$L279="-"),"",VLOOKUP($G279,為替!$A:$AX,$L279,FALSE))+$K$3,IF(OR($L279="",$L279="-"),"",VLOOKUP($G279,為替!$A:$AX,$L279,FALSE)))</f>
        <v/>
      </c>
      <c r="N279" s="203" t="str">
        <f t="shared" si="28"/>
        <v/>
      </c>
      <c r="O279" s="204" t="str">
        <f t="shared" si="24"/>
        <v/>
      </c>
      <c r="P279" s="205" t="str">
        <f t="shared" si="29"/>
        <v/>
      </c>
    </row>
    <row r="280" spans="1:16">
      <c r="C280" s="198"/>
      <c r="D280" s="199"/>
      <c r="E280" s="200"/>
      <c r="F280" s="198"/>
      <c r="H280" s="201"/>
      <c r="I280" s="184" t="str">
        <f t="shared" si="25"/>
        <v/>
      </c>
      <c r="J280" s="202" t="str">
        <f>IF($H280="USD",IF(OR($I280="",$I280="-"),"",VLOOKUP($G280,為替!$A:$AX,$I280,FALSE))+$J$3,IF(OR($I280="",$I280="-"),"",VLOOKUP($G280,為替!$A:$AX,$I280,FALSE)))</f>
        <v/>
      </c>
      <c r="K280" s="203" t="str">
        <f t="shared" si="26"/>
        <v/>
      </c>
      <c r="L280" s="187" t="str">
        <f t="shared" si="27"/>
        <v/>
      </c>
      <c r="M280" s="202" t="str">
        <f>IF($H280="USD",IF(OR($L280="",$L280="-"),"",VLOOKUP($G280,為替!$A:$AX,$L280,FALSE))+$K$3,IF(OR($L280="",$L280="-"),"",VLOOKUP($G280,為替!$A:$AX,$L280,FALSE)))</f>
        <v/>
      </c>
      <c r="N280" s="203" t="str">
        <f t="shared" si="28"/>
        <v/>
      </c>
      <c r="O280" s="204" t="str">
        <f t="shared" si="24"/>
        <v/>
      </c>
      <c r="P280" s="205" t="str">
        <f t="shared" si="29"/>
        <v/>
      </c>
    </row>
    <row r="281" spans="1:16">
      <c r="C281" s="198"/>
      <c r="D281" s="199"/>
      <c r="E281" s="200"/>
      <c r="F281" s="198"/>
      <c r="H281" s="201"/>
      <c r="I281" s="184" t="str">
        <f t="shared" si="25"/>
        <v/>
      </c>
      <c r="J281" s="202" t="str">
        <f>IF($H281="USD",IF(OR($I281="",$I281="-"),"",VLOOKUP($G281,為替!$A:$AX,$I281,FALSE))+$J$3,IF(OR($I281="",$I281="-"),"",VLOOKUP($G281,為替!$A:$AX,$I281,FALSE)))</f>
        <v/>
      </c>
      <c r="K281" s="203" t="str">
        <f t="shared" si="26"/>
        <v/>
      </c>
      <c r="L281" s="187" t="str">
        <f t="shared" si="27"/>
        <v/>
      </c>
      <c r="M281" s="202" t="str">
        <f>IF($H281="USD",IF(OR($L281="",$L281="-"),"",VLOOKUP($G281,為替!$A:$AX,$L281,FALSE))+$K$3,IF(OR($L281="",$L281="-"),"",VLOOKUP($G281,為替!$A:$AX,$L281,FALSE)))</f>
        <v/>
      </c>
      <c r="N281" s="203" t="str">
        <f t="shared" si="28"/>
        <v/>
      </c>
      <c r="O281" s="204" t="str">
        <f t="shared" si="24"/>
        <v/>
      </c>
      <c r="P281" s="205" t="str">
        <f t="shared" si="29"/>
        <v/>
      </c>
    </row>
    <row r="282" spans="1:16">
      <c r="C282" s="198"/>
      <c r="D282" s="199"/>
      <c r="E282" s="200"/>
      <c r="F282" s="198"/>
      <c r="H282" s="201"/>
      <c r="I282" s="184" t="str">
        <f t="shared" si="25"/>
        <v/>
      </c>
      <c r="J282" s="202" t="str">
        <f>IF($H282="USD",IF(OR($I282="",$I282="-"),"",VLOOKUP($G282,為替!$A:$AX,$I282,FALSE))+$J$3,IF(OR($I282="",$I282="-"),"",VLOOKUP($G282,為替!$A:$AX,$I282,FALSE)))</f>
        <v/>
      </c>
      <c r="K282" s="203" t="str">
        <f t="shared" si="26"/>
        <v/>
      </c>
      <c r="L282" s="187" t="str">
        <f t="shared" si="27"/>
        <v/>
      </c>
      <c r="M282" s="202" t="str">
        <f>IF($H282="USD",IF(OR($L282="",$L282="-"),"",VLOOKUP($G282,為替!$A:$AX,$L282,FALSE))+$K$3,IF(OR($L282="",$L282="-"),"",VLOOKUP($G282,為替!$A:$AX,$L282,FALSE)))</f>
        <v/>
      </c>
      <c r="N282" s="203" t="str">
        <f t="shared" si="28"/>
        <v/>
      </c>
      <c r="O282" s="204" t="str">
        <f t="shared" si="24"/>
        <v/>
      </c>
      <c r="P282" s="205" t="str">
        <f t="shared" si="29"/>
        <v/>
      </c>
    </row>
    <row r="283" spans="1:16">
      <c r="C283" s="198"/>
      <c r="D283" s="199"/>
      <c r="E283" s="200"/>
      <c r="F283" s="198"/>
      <c r="H283" s="201"/>
      <c r="I283" s="184" t="str">
        <f t="shared" si="25"/>
        <v/>
      </c>
      <c r="J283" s="202" t="str">
        <f>IF($H283="USD",IF(OR($I283="",$I283="-"),"",VLOOKUP($G283,為替!$A:$AX,$I283,FALSE))+$J$3,IF(OR($I283="",$I283="-"),"",VLOOKUP($G283,為替!$A:$AX,$I283,FALSE)))</f>
        <v/>
      </c>
      <c r="K283" s="203" t="str">
        <f t="shared" si="26"/>
        <v/>
      </c>
      <c r="L283" s="187" t="str">
        <f t="shared" si="27"/>
        <v/>
      </c>
      <c r="M283" s="202" t="str">
        <f>IF($H283="USD",IF(OR($L283="",$L283="-"),"",VLOOKUP($G283,為替!$A:$AX,$L283,FALSE))+$K$3,IF(OR($L283="",$L283="-"),"",VLOOKUP($G283,為替!$A:$AX,$L283,FALSE)))</f>
        <v/>
      </c>
      <c r="N283" s="203" t="str">
        <f t="shared" si="28"/>
        <v/>
      </c>
      <c r="O283" s="204" t="str">
        <f t="shared" si="24"/>
        <v/>
      </c>
      <c r="P283" s="205" t="str">
        <f t="shared" si="29"/>
        <v/>
      </c>
    </row>
    <row r="284" spans="1:16">
      <c r="C284" s="198"/>
      <c r="D284" s="199"/>
      <c r="E284" s="200"/>
      <c r="F284" s="198"/>
      <c r="H284" s="201"/>
      <c r="I284" s="184" t="str">
        <f t="shared" si="25"/>
        <v/>
      </c>
      <c r="J284" s="202" t="str">
        <f>IF($H284="USD",IF(OR($I284="",$I284="-"),"",VLOOKUP($G284,為替!$A:$AX,$I284,FALSE))+$J$3,IF(OR($I284="",$I284="-"),"",VLOOKUP($G284,為替!$A:$AX,$I284,FALSE)))</f>
        <v/>
      </c>
      <c r="K284" s="203" t="str">
        <f t="shared" si="26"/>
        <v/>
      </c>
      <c r="L284" s="187" t="str">
        <f t="shared" si="27"/>
        <v/>
      </c>
      <c r="M284" s="202" t="str">
        <f>IF($H284="USD",IF(OR($L284="",$L284="-"),"",VLOOKUP($G284,為替!$A:$AX,$L284,FALSE))+$K$3,IF(OR($L284="",$L284="-"),"",VLOOKUP($G284,為替!$A:$AX,$L284,FALSE)))</f>
        <v/>
      </c>
      <c r="N284" s="203" t="str">
        <f t="shared" si="28"/>
        <v/>
      </c>
      <c r="O284" s="204" t="str">
        <f t="shared" si="24"/>
        <v/>
      </c>
      <c r="P284" s="205" t="str">
        <f t="shared" si="29"/>
        <v/>
      </c>
    </row>
    <row r="285" spans="1:16">
      <c r="C285" s="198"/>
      <c r="D285" s="199"/>
      <c r="E285" s="200"/>
      <c r="F285" s="198"/>
      <c r="H285" s="201"/>
      <c r="I285" s="184" t="str">
        <f t="shared" si="25"/>
        <v/>
      </c>
      <c r="J285" s="202" t="str">
        <f>IF($H285="USD",IF(OR($I285="",$I285="-"),"",VLOOKUP($G285,為替!$A:$AX,$I285,FALSE))+$J$3,IF(OR($I285="",$I285="-"),"",VLOOKUP($G285,為替!$A:$AX,$I285,FALSE)))</f>
        <v/>
      </c>
      <c r="K285" s="203" t="str">
        <f t="shared" si="26"/>
        <v/>
      </c>
      <c r="L285" s="187" t="str">
        <f t="shared" si="27"/>
        <v/>
      </c>
      <c r="M285" s="202" t="str">
        <f>IF($H285="USD",IF(OR($L285="",$L285="-"),"",VLOOKUP($G285,為替!$A:$AX,$L285,FALSE))+$K$3,IF(OR($L285="",$L285="-"),"",VLOOKUP($G285,為替!$A:$AX,$L285,FALSE)))</f>
        <v/>
      </c>
      <c r="N285" s="203" t="str">
        <f t="shared" si="28"/>
        <v/>
      </c>
      <c r="O285" s="204" t="str">
        <f t="shared" si="24"/>
        <v/>
      </c>
      <c r="P285" s="205" t="str">
        <f t="shared" si="29"/>
        <v/>
      </c>
    </row>
    <row r="286" spans="1:16">
      <c r="C286" s="198"/>
      <c r="D286" s="199"/>
      <c r="E286" s="200"/>
      <c r="F286" s="198"/>
      <c r="H286" s="201"/>
      <c r="I286" s="184" t="str">
        <f t="shared" si="25"/>
        <v/>
      </c>
      <c r="J286" s="202" t="str">
        <f>IF($H286="USD",IF(OR($I286="",$I286="-"),"",VLOOKUP($G286,為替!$A:$AX,$I286,FALSE))+$J$3,IF(OR($I286="",$I286="-"),"",VLOOKUP($G286,為替!$A:$AX,$I286,FALSE)))</f>
        <v/>
      </c>
      <c r="K286" s="203" t="str">
        <f t="shared" si="26"/>
        <v/>
      </c>
      <c r="L286" s="187" t="str">
        <f t="shared" si="27"/>
        <v/>
      </c>
      <c r="M286" s="202" t="str">
        <f>IF($H286="USD",IF(OR($L286="",$L286="-"),"",VLOOKUP($G286,為替!$A:$AX,$L286,FALSE))+$K$3,IF(OR($L286="",$L286="-"),"",VLOOKUP($G286,為替!$A:$AX,$L286,FALSE)))</f>
        <v/>
      </c>
      <c r="N286" s="203" t="str">
        <f t="shared" si="28"/>
        <v/>
      </c>
      <c r="O286" s="204" t="str">
        <f t="shared" si="24"/>
        <v/>
      </c>
      <c r="P286" s="205" t="str">
        <f t="shared" si="29"/>
        <v/>
      </c>
    </row>
    <row r="287" spans="1:16">
      <c r="C287" s="198"/>
      <c r="D287" s="199"/>
      <c r="E287" s="200"/>
      <c r="F287" s="198"/>
      <c r="H287" s="201"/>
      <c r="I287" s="184" t="str">
        <f t="shared" si="25"/>
        <v/>
      </c>
      <c r="J287" s="202" t="str">
        <f>IF($H287="USD",IF(OR($I287="",$I287="-"),"",VLOOKUP($G287,為替!$A:$AX,$I287,FALSE))+$J$3,IF(OR($I287="",$I287="-"),"",VLOOKUP($G287,為替!$A:$AX,$I287,FALSE)))</f>
        <v/>
      </c>
      <c r="K287" s="203" t="str">
        <f t="shared" si="26"/>
        <v/>
      </c>
      <c r="L287" s="187" t="str">
        <f t="shared" si="27"/>
        <v/>
      </c>
      <c r="M287" s="202" t="str">
        <f>IF($H287="USD",IF(OR($L287="",$L287="-"),"",VLOOKUP($G287,為替!$A:$AX,$L287,FALSE))+$K$3,IF(OR($L287="",$L287="-"),"",VLOOKUP($G287,為替!$A:$AX,$L287,FALSE)))</f>
        <v/>
      </c>
      <c r="N287" s="203" t="str">
        <f t="shared" si="28"/>
        <v/>
      </c>
      <c r="O287" s="204" t="str">
        <f t="shared" si="24"/>
        <v/>
      </c>
      <c r="P287" s="205" t="str">
        <f t="shared" si="29"/>
        <v/>
      </c>
    </row>
    <row r="288" spans="1:16">
      <c r="C288" s="198"/>
      <c r="D288" s="199"/>
      <c r="E288" s="200"/>
      <c r="F288" s="198"/>
      <c r="H288" s="201"/>
      <c r="I288" s="184" t="str">
        <f t="shared" si="25"/>
        <v/>
      </c>
      <c r="J288" s="202" t="str">
        <f>IF($H288="USD",IF(OR($I288="",$I288="-"),"",VLOOKUP($G288,為替!$A:$AX,$I288,FALSE))+$J$3,IF(OR($I288="",$I288="-"),"",VLOOKUP($G288,為替!$A:$AX,$I288,FALSE)))</f>
        <v/>
      </c>
      <c r="K288" s="203" t="str">
        <f t="shared" si="26"/>
        <v/>
      </c>
      <c r="L288" s="187" t="str">
        <f t="shared" si="27"/>
        <v/>
      </c>
      <c r="M288" s="202" t="str">
        <f>IF($H288="USD",IF(OR($L288="",$L288="-"),"",VLOOKUP($G288,為替!$A:$AX,$L288,FALSE))+$K$3,IF(OR($L288="",$L288="-"),"",VLOOKUP($G288,為替!$A:$AX,$L288,FALSE)))</f>
        <v/>
      </c>
      <c r="N288" s="203" t="str">
        <f t="shared" si="28"/>
        <v/>
      </c>
      <c r="O288" s="204" t="str">
        <f t="shared" si="24"/>
        <v/>
      </c>
      <c r="P288" s="205" t="str">
        <f t="shared" si="29"/>
        <v/>
      </c>
    </row>
    <row r="289" spans="3:16">
      <c r="C289" s="198"/>
      <c r="D289" s="199"/>
      <c r="E289" s="200"/>
      <c r="F289" s="198"/>
      <c r="H289" s="201"/>
      <c r="I289" s="184" t="str">
        <f t="shared" si="25"/>
        <v/>
      </c>
      <c r="J289" s="202" t="str">
        <f>IF($H289="USD",IF(OR($I289="",$I289="-"),"",VLOOKUP($G289,為替!$A:$AX,$I289,FALSE))+$J$3,IF(OR($I289="",$I289="-"),"",VLOOKUP($G289,為替!$A:$AX,$I289,FALSE)))</f>
        <v/>
      </c>
      <c r="K289" s="203" t="str">
        <f t="shared" si="26"/>
        <v/>
      </c>
      <c r="L289" s="187" t="str">
        <f t="shared" si="27"/>
        <v/>
      </c>
      <c r="M289" s="202" t="str">
        <f>IF($H289="USD",IF(OR($L289="",$L289="-"),"",VLOOKUP($G289,為替!$A:$AX,$L289,FALSE))+$K$3,IF(OR($L289="",$L289="-"),"",VLOOKUP($G289,為替!$A:$AX,$L289,FALSE)))</f>
        <v/>
      </c>
      <c r="N289" s="203" t="str">
        <f t="shared" si="28"/>
        <v/>
      </c>
      <c r="O289" s="204" t="str">
        <f t="shared" si="24"/>
        <v/>
      </c>
      <c r="P289" s="205" t="str">
        <f t="shared" si="29"/>
        <v/>
      </c>
    </row>
    <row r="290" spans="3:16">
      <c r="C290" s="198"/>
      <c r="D290" s="199"/>
      <c r="E290" s="200"/>
      <c r="F290" s="198"/>
      <c r="H290" s="201"/>
      <c r="I290" s="184" t="str">
        <f t="shared" si="25"/>
        <v/>
      </c>
      <c r="J290" s="202" t="str">
        <f>IF($H290="USD",IF(OR($I290="",$I290="-"),"",VLOOKUP($G290,為替!$A:$AX,$I290,FALSE))+$J$3,IF(OR($I290="",$I290="-"),"",VLOOKUP($G290,為替!$A:$AX,$I290,FALSE)))</f>
        <v/>
      </c>
      <c r="K290" s="203" t="str">
        <f t="shared" si="26"/>
        <v/>
      </c>
      <c r="L290" s="187" t="str">
        <f t="shared" si="27"/>
        <v/>
      </c>
      <c r="M290" s="202" t="str">
        <f>IF($H290="USD",IF(OR($L290="",$L290="-"),"",VLOOKUP($G290,為替!$A:$AX,$L290,FALSE))+$K$3,IF(OR($L290="",$L290="-"),"",VLOOKUP($G290,為替!$A:$AX,$L290,FALSE)))</f>
        <v/>
      </c>
      <c r="N290" s="203" t="str">
        <f t="shared" si="28"/>
        <v/>
      </c>
      <c r="O290" s="204" t="str">
        <f t="shared" si="24"/>
        <v/>
      </c>
      <c r="P290" s="205" t="str">
        <f t="shared" si="29"/>
        <v/>
      </c>
    </row>
    <row r="291" spans="3:16">
      <c r="C291" s="198"/>
      <c r="D291" s="199"/>
      <c r="E291" s="200"/>
      <c r="F291" s="198"/>
      <c r="H291" s="201"/>
      <c r="I291" s="184" t="str">
        <f t="shared" si="25"/>
        <v/>
      </c>
      <c r="J291" s="202" t="str">
        <f>IF($H291="USD",IF(OR($I291="",$I291="-"),"",VLOOKUP($G291,為替!$A:$AX,$I291,FALSE))+$J$3,IF(OR($I291="",$I291="-"),"",VLOOKUP($G291,為替!$A:$AX,$I291,FALSE)))</f>
        <v/>
      </c>
      <c r="K291" s="203" t="str">
        <f t="shared" si="26"/>
        <v/>
      </c>
      <c r="L291" s="187" t="str">
        <f t="shared" si="27"/>
        <v/>
      </c>
      <c r="M291" s="202" t="str">
        <f>IF($H291="USD",IF(OR($L291="",$L291="-"),"",VLOOKUP($G291,為替!$A:$AX,$L291,FALSE))+$K$3,IF(OR($L291="",$L291="-"),"",VLOOKUP($G291,為替!$A:$AX,$L291,FALSE)))</f>
        <v/>
      </c>
      <c r="N291" s="203" t="str">
        <f t="shared" si="28"/>
        <v/>
      </c>
      <c r="O291" s="204" t="str">
        <f t="shared" si="24"/>
        <v/>
      </c>
      <c r="P291" s="205" t="str">
        <f t="shared" si="29"/>
        <v/>
      </c>
    </row>
    <row r="292" spans="3:16">
      <c r="C292" s="198"/>
      <c r="D292" s="199"/>
      <c r="E292" s="200"/>
      <c r="F292" s="198"/>
      <c r="H292" s="201"/>
      <c r="I292" s="184" t="str">
        <f t="shared" si="25"/>
        <v/>
      </c>
      <c r="J292" s="202" t="str">
        <f>IF($H292="USD",IF(OR($I292="",$I292="-"),"",VLOOKUP($G292,為替!$A:$AX,$I292,FALSE))+$J$3,IF(OR($I292="",$I292="-"),"",VLOOKUP($G292,為替!$A:$AX,$I292,FALSE)))</f>
        <v/>
      </c>
      <c r="K292" s="203" t="str">
        <f t="shared" si="26"/>
        <v/>
      </c>
      <c r="L292" s="187" t="str">
        <f t="shared" si="27"/>
        <v/>
      </c>
      <c r="M292" s="202" t="str">
        <f>IF($H292="USD",IF(OR($L292="",$L292="-"),"",VLOOKUP($G292,為替!$A:$AX,$L292,FALSE))+$K$3,IF(OR($L292="",$L292="-"),"",VLOOKUP($G292,為替!$A:$AX,$L292,FALSE)))</f>
        <v/>
      </c>
      <c r="N292" s="203" t="str">
        <f t="shared" si="28"/>
        <v/>
      </c>
      <c r="O292" s="204" t="str">
        <f t="shared" si="24"/>
        <v/>
      </c>
      <c r="P292" s="205" t="str">
        <f t="shared" si="29"/>
        <v/>
      </c>
    </row>
    <row r="293" spans="3:16">
      <c r="C293" s="198"/>
      <c r="D293" s="199"/>
      <c r="E293" s="200"/>
      <c r="F293" s="198"/>
      <c r="H293" s="201"/>
      <c r="I293" s="184" t="str">
        <f t="shared" si="25"/>
        <v/>
      </c>
      <c r="J293" s="202" t="str">
        <f>IF($H293="USD",IF(OR($I293="",$I293="-"),"",VLOOKUP($G293,為替!$A:$AX,$I293,FALSE))+$J$3,IF(OR($I293="",$I293="-"),"",VLOOKUP($G293,為替!$A:$AX,$I293,FALSE)))</f>
        <v/>
      </c>
      <c r="K293" s="203" t="str">
        <f t="shared" si="26"/>
        <v/>
      </c>
      <c r="L293" s="187" t="str">
        <f t="shared" si="27"/>
        <v/>
      </c>
      <c r="M293" s="202" t="str">
        <f>IF($H293="USD",IF(OR($L293="",$L293="-"),"",VLOOKUP($G293,為替!$A:$AX,$L293,FALSE))+$K$3,IF(OR($L293="",$L293="-"),"",VLOOKUP($G293,為替!$A:$AX,$L293,FALSE)))</f>
        <v/>
      </c>
      <c r="N293" s="203" t="str">
        <f t="shared" si="28"/>
        <v/>
      </c>
      <c r="O293" s="204" t="str">
        <f t="shared" si="24"/>
        <v/>
      </c>
      <c r="P293" s="205" t="str">
        <f t="shared" si="29"/>
        <v/>
      </c>
    </row>
    <row r="294" spans="3:16">
      <c r="C294" s="198"/>
      <c r="D294" s="199"/>
      <c r="E294" s="200"/>
      <c r="F294" s="198"/>
      <c r="H294" s="201"/>
      <c r="I294" s="184" t="str">
        <f t="shared" si="25"/>
        <v/>
      </c>
      <c r="J294" s="202" t="str">
        <f>IF($H294="USD",IF(OR($I294="",$I294="-"),"",VLOOKUP($G294,為替!$A:$AX,$I294,FALSE))+$J$3,IF(OR($I294="",$I294="-"),"",VLOOKUP($G294,為替!$A:$AX,$I294,FALSE)))</f>
        <v/>
      </c>
      <c r="K294" s="203" t="str">
        <f t="shared" si="26"/>
        <v/>
      </c>
      <c r="L294" s="187" t="str">
        <f t="shared" si="27"/>
        <v/>
      </c>
      <c r="M294" s="202" t="str">
        <f>IF($H294="USD",IF(OR($L294="",$L294="-"),"",VLOOKUP($G294,為替!$A:$AX,$L294,FALSE))+$K$3,IF(OR($L294="",$L294="-"),"",VLOOKUP($G294,為替!$A:$AX,$L294,FALSE)))</f>
        <v/>
      </c>
      <c r="N294" s="203" t="str">
        <f t="shared" si="28"/>
        <v/>
      </c>
      <c r="O294" s="204" t="str">
        <f t="shared" si="24"/>
        <v/>
      </c>
      <c r="P294" s="205" t="str">
        <f t="shared" si="29"/>
        <v/>
      </c>
    </row>
    <row r="295" spans="3:16">
      <c r="C295" s="198"/>
      <c r="D295" s="199"/>
      <c r="E295" s="200"/>
      <c r="F295" s="198"/>
      <c r="H295" s="201"/>
      <c r="I295" s="184" t="str">
        <f t="shared" si="25"/>
        <v/>
      </c>
      <c r="J295" s="202" t="str">
        <f>IF($H295="USD",IF(OR($I295="",$I295="-"),"",VLOOKUP($G295,為替!$A:$AX,$I295,FALSE))+$J$3,IF(OR($I295="",$I295="-"),"",VLOOKUP($G295,為替!$A:$AX,$I295,FALSE)))</f>
        <v/>
      </c>
      <c r="K295" s="203" t="str">
        <f t="shared" si="26"/>
        <v/>
      </c>
      <c r="L295" s="187" t="str">
        <f t="shared" si="27"/>
        <v/>
      </c>
      <c r="M295" s="202" t="str">
        <f>IF($H295="USD",IF(OR($L295="",$L295="-"),"",VLOOKUP($G295,為替!$A:$AX,$L295,FALSE))+$K$3,IF(OR($L295="",$L295="-"),"",VLOOKUP($G295,為替!$A:$AX,$L295,FALSE)))</f>
        <v/>
      </c>
      <c r="N295" s="203" t="str">
        <f t="shared" si="28"/>
        <v/>
      </c>
      <c r="O295" s="204" t="str">
        <f t="shared" si="24"/>
        <v/>
      </c>
      <c r="P295" s="205" t="str">
        <f t="shared" si="29"/>
        <v/>
      </c>
    </row>
    <row r="296" spans="3:16">
      <c r="C296" s="198"/>
      <c r="D296" s="199"/>
      <c r="E296" s="200"/>
      <c r="F296" s="198"/>
      <c r="H296" s="201"/>
      <c r="I296" s="184" t="str">
        <f t="shared" si="25"/>
        <v/>
      </c>
      <c r="J296" s="202" t="str">
        <f>IF($H296="USD",IF(OR($I296="",$I296="-"),"",VLOOKUP($G296,為替!$A:$AX,$I296,FALSE))+$J$3,IF(OR($I296="",$I296="-"),"",VLOOKUP($G296,為替!$A:$AX,$I296,FALSE)))</f>
        <v/>
      </c>
      <c r="K296" s="203" t="str">
        <f t="shared" si="26"/>
        <v/>
      </c>
      <c r="L296" s="187" t="str">
        <f t="shared" si="27"/>
        <v/>
      </c>
      <c r="M296" s="202" t="str">
        <f>IF($H296="USD",IF(OR($L296="",$L296="-"),"",VLOOKUP($G296,為替!$A:$AX,$L296,FALSE))+$K$3,IF(OR($L296="",$L296="-"),"",VLOOKUP($G296,為替!$A:$AX,$L296,FALSE)))</f>
        <v/>
      </c>
      <c r="N296" s="203" t="str">
        <f t="shared" si="28"/>
        <v/>
      </c>
      <c r="O296" s="204" t="str">
        <f t="shared" si="24"/>
        <v/>
      </c>
      <c r="P296" s="205" t="str">
        <f t="shared" si="29"/>
        <v/>
      </c>
    </row>
    <row r="297" spans="3:16">
      <c r="C297" s="198"/>
      <c r="D297" s="199"/>
      <c r="E297" s="200"/>
      <c r="F297" s="198"/>
      <c r="H297" s="201"/>
      <c r="I297" s="184" t="str">
        <f t="shared" si="25"/>
        <v/>
      </c>
      <c r="J297" s="202" t="str">
        <f>IF($H297="USD",IF(OR($I297="",$I297="-"),"",VLOOKUP($G297,為替!$A:$AX,$I297,FALSE))+$J$3,IF(OR($I297="",$I297="-"),"",VLOOKUP($G297,為替!$A:$AX,$I297,FALSE)))</f>
        <v/>
      </c>
      <c r="K297" s="203" t="str">
        <f t="shared" si="26"/>
        <v/>
      </c>
      <c r="L297" s="187" t="str">
        <f t="shared" si="27"/>
        <v/>
      </c>
      <c r="M297" s="202" t="str">
        <f>IF($H297="USD",IF(OR($L297="",$L297="-"),"",VLOOKUP($G297,為替!$A:$AX,$L297,FALSE))+$K$3,IF(OR($L297="",$L297="-"),"",VLOOKUP($G297,為替!$A:$AX,$L297,FALSE)))</f>
        <v/>
      </c>
      <c r="N297" s="203" t="str">
        <f t="shared" si="28"/>
        <v/>
      </c>
      <c r="O297" s="204" t="str">
        <f t="shared" si="24"/>
        <v/>
      </c>
      <c r="P297" s="205" t="str">
        <f t="shared" si="29"/>
        <v/>
      </c>
    </row>
    <row r="298" spans="3:16">
      <c r="C298" s="198"/>
      <c r="D298" s="199"/>
      <c r="E298" s="200"/>
      <c r="F298" s="198"/>
      <c r="H298" s="201"/>
      <c r="I298" s="184" t="str">
        <f t="shared" si="25"/>
        <v/>
      </c>
      <c r="J298" s="202" t="str">
        <f>IF($H298="USD",IF(OR($I298="",$I298="-"),"",VLOOKUP($G298,為替!$A:$AX,$I298,FALSE))+$J$3,IF(OR($I298="",$I298="-"),"",VLOOKUP($G298,為替!$A:$AX,$I298,FALSE)))</f>
        <v/>
      </c>
      <c r="K298" s="203" t="str">
        <f t="shared" si="26"/>
        <v/>
      </c>
      <c r="L298" s="187" t="str">
        <f t="shared" si="27"/>
        <v/>
      </c>
      <c r="M298" s="202" t="str">
        <f>IF($H298="USD",IF(OR($L298="",$L298="-"),"",VLOOKUP($G298,為替!$A:$AX,$L298,FALSE))+$K$3,IF(OR($L298="",$L298="-"),"",VLOOKUP($G298,為替!$A:$AX,$L298,FALSE)))</f>
        <v/>
      </c>
      <c r="N298" s="203" t="str">
        <f t="shared" si="28"/>
        <v/>
      </c>
      <c r="O298" s="204" t="str">
        <f t="shared" si="24"/>
        <v/>
      </c>
      <c r="P298" s="205" t="str">
        <f t="shared" si="29"/>
        <v/>
      </c>
    </row>
    <row r="299" spans="3:16">
      <c r="C299" s="198"/>
      <c r="D299" s="199"/>
      <c r="E299" s="200"/>
      <c r="F299" s="198"/>
      <c r="H299" s="201"/>
      <c r="I299" s="184" t="str">
        <f t="shared" si="25"/>
        <v/>
      </c>
      <c r="J299" s="202" t="str">
        <f>IF($H299="USD",IF(OR($I299="",$I299="-"),"",VLOOKUP($G299,為替!$A:$AX,$I299,FALSE))+$J$3,IF(OR($I299="",$I299="-"),"",VLOOKUP($G299,為替!$A:$AX,$I299,FALSE)))</f>
        <v/>
      </c>
      <c r="K299" s="203" t="str">
        <f t="shared" si="26"/>
        <v/>
      </c>
      <c r="L299" s="187" t="str">
        <f t="shared" si="27"/>
        <v/>
      </c>
      <c r="M299" s="202" t="str">
        <f>IF($H299="USD",IF(OR($L299="",$L299="-"),"",VLOOKUP($G299,為替!$A:$AX,$L299,FALSE))+$K$3,IF(OR($L299="",$L299="-"),"",VLOOKUP($G299,為替!$A:$AX,$L299,FALSE)))</f>
        <v/>
      </c>
      <c r="N299" s="203" t="str">
        <f t="shared" si="28"/>
        <v/>
      </c>
      <c r="O299" s="204" t="str">
        <f t="shared" si="24"/>
        <v/>
      </c>
      <c r="P299" s="205" t="str">
        <f t="shared" si="29"/>
        <v/>
      </c>
    </row>
    <row r="300" spans="3:16">
      <c r="C300" s="198"/>
      <c r="D300" s="199"/>
      <c r="E300" s="200"/>
      <c r="F300" s="198"/>
      <c r="H300" s="201"/>
      <c r="I300" s="184" t="str">
        <f t="shared" si="25"/>
        <v/>
      </c>
      <c r="J300" s="202" t="str">
        <f>IF($H300="USD",IF(OR($I300="",$I300="-"),"",VLOOKUP($G300,為替!$A:$AX,$I300,FALSE))+$J$3,IF(OR($I300="",$I300="-"),"",VLOOKUP($G300,為替!$A:$AX,$I300,FALSE)))</f>
        <v/>
      </c>
      <c r="K300" s="203" t="str">
        <f t="shared" si="26"/>
        <v/>
      </c>
      <c r="L300" s="187" t="str">
        <f t="shared" si="27"/>
        <v/>
      </c>
      <c r="M300" s="202" t="str">
        <f>IF($H300="USD",IF(OR($L300="",$L300="-"),"",VLOOKUP($G300,為替!$A:$AX,$L300,FALSE))+$K$3,IF(OR($L300="",$L300="-"),"",VLOOKUP($G300,為替!$A:$AX,$L300,FALSE)))</f>
        <v/>
      </c>
      <c r="N300" s="203" t="str">
        <f t="shared" si="28"/>
        <v/>
      </c>
      <c r="O300" s="204" t="str">
        <f t="shared" si="24"/>
        <v/>
      </c>
      <c r="P300" s="205" t="str">
        <f t="shared" si="29"/>
        <v/>
      </c>
    </row>
    <row r="301" spans="3:16">
      <c r="C301" s="198"/>
      <c r="D301" s="199"/>
      <c r="E301" s="200"/>
      <c r="F301" s="198"/>
      <c r="H301" s="201"/>
      <c r="I301" s="184" t="str">
        <f t="shared" si="25"/>
        <v/>
      </c>
      <c r="J301" s="202" t="str">
        <f>IF($H301="USD",IF(OR($I301="",$I301="-"),"",VLOOKUP($G301,為替!$A:$AX,$I301,FALSE))+$J$3,IF(OR($I301="",$I301="-"),"",VLOOKUP($G301,為替!$A:$AX,$I301,FALSE)))</f>
        <v/>
      </c>
      <c r="K301" s="203" t="str">
        <f t="shared" si="26"/>
        <v/>
      </c>
      <c r="L301" s="187" t="str">
        <f t="shared" si="27"/>
        <v/>
      </c>
      <c r="M301" s="202" t="str">
        <f>IF($H301="USD",IF(OR($L301="",$L301="-"),"",VLOOKUP($G301,為替!$A:$AX,$L301,FALSE))+$K$3,IF(OR($L301="",$L301="-"),"",VLOOKUP($G301,為替!$A:$AX,$L301,FALSE)))</f>
        <v/>
      </c>
      <c r="N301" s="203" t="str">
        <f t="shared" si="28"/>
        <v/>
      </c>
      <c r="O301" s="204" t="str">
        <f t="shared" si="24"/>
        <v/>
      </c>
      <c r="P301" s="205" t="str">
        <f t="shared" si="29"/>
        <v/>
      </c>
    </row>
    <row r="302" spans="3:16">
      <c r="C302" s="198"/>
      <c r="D302" s="199"/>
      <c r="E302" s="200"/>
      <c r="F302" s="198"/>
      <c r="H302" s="201"/>
      <c r="I302" s="184" t="str">
        <f t="shared" si="25"/>
        <v/>
      </c>
      <c r="J302" s="202" t="str">
        <f>IF($H302="USD",IF(OR($I302="",$I302="-"),"",VLOOKUP($G302,為替!$A:$AX,$I302,FALSE))+$J$3,IF(OR($I302="",$I302="-"),"",VLOOKUP($G302,為替!$A:$AX,$I302,FALSE)))</f>
        <v/>
      </c>
      <c r="K302" s="203" t="str">
        <f t="shared" si="26"/>
        <v/>
      </c>
      <c r="L302" s="187" t="str">
        <f t="shared" si="27"/>
        <v/>
      </c>
      <c r="M302" s="202" t="str">
        <f>IF($H302="USD",IF(OR($L302="",$L302="-"),"",VLOOKUP($G302,為替!$A:$AX,$L302,FALSE))+$K$3,IF(OR($L302="",$L302="-"),"",VLOOKUP($G302,為替!$A:$AX,$L302,FALSE)))</f>
        <v/>
      </c>
      <c r="N302" s="203" t="str">
        <f t="shared" si="28"/>
        <v/>
      </c>
      <c r="O302" s="204" t="str">
        <f t="shared" si="24"/>
        <v/>
      </c>
      <c r="P302" s="205" t="str">
        <f t="shared" si="29"/>
        <v/>
      </c>
    </row>
    <row r="303" spans="3:16">
      <c r="C303" s="198"/>
      <c r="D303" s="199"/>
      <c r="E303" s="200"/>
      <c r="F303" s="198"/>
      <c r="H303" s="201"/>
      <c r="I303" s="184" t="str">
        <f t="shared" si="25"/>
        <v/>
      </c>
      <c r="J303" s="202" t="str">
        <f>IF($H303="USD",IF(OR($I303="",$I303="-"),"",VLOOKUP($G303,為替!$A:$AX,$I303,FALSE))+$J$3,IF(OR($I303="",$I303="-"),"",VLOOKUP($G303,為替!$A:$AX,$I303,FALSE)))</f>
        <v/>
      </c>
      <c r="K303" s="203" t="str">
        <f t="shared" si="26"/>
        <v/>
      </c>
      <c r="L303" s="187" t="str">
        <f t="shared" si="27"/>
        <v/>
      </c>
      <c r="M303" s="202" t="str">
        <f>IF($H303="USD",IF(OR($L303="",$L303="-"),"",VLOOKUP($G303,為替!$A:$AX,$L303,FALSE))+$K$3,IF(OR($L303="",$L303="-"),"",VLOOKUP($G303,為替!$A:$AX,$L303,FALSE)))</f>
        <v/>
      </c>
      <c r="N303" s="203" t="str">
        <f t="shared" si="28"/>
        <v/>
      </c>
      <c r="O303" s="204" t="str">
        <f t="shared" si="24"/>
        <v/>
      </c>
      <c r="P303" s="205" t="str">
        <f t="shared" si="29"/>
        <v/>
      </c>
    </row>
    <row r="304" spans="3:16">
      <c r="C304" s="198"/>
      <c r="D304" s="199"/>
      <c r="E304" s="200"/>
      <c r="F304" s="198"/>
      <c r="H304" s="201"/>
      <c r="I304" s="184" t="str">
        <f t="shared" si="25"/>
        <v/>
      </c>
      <c r="J304" s="202" t="str">
        <f>IF($H304="USD",IF(OR($I304="",$I304="-"),"",VLOOKUP($G304,為替!$A:$AX,$I304,FALSE))+$J$3,IF(OR($I304="",$I304="-"),"",VLOOKUP($G304,為替!$A:$AX,$I304,FALSE)))</f>
        <v/>
      </c>
      <c r="K304" s="203" t="str">
        <f t="shared" si="26"/>
        <v/>
      </c>
      <c r="L304" s="187" t="str">
        <f t="shared" si="27"/>
        <v/>
      </c>
      <c r="M304" s="202" t="str">
        <f>IF($H304="USD",IF(OR($L304="",$L304="-"),"",VLOOKUP($G304,為替!$A:$AX,$L304,FALSE))+$K$3,IF(OR($L304="",$L304="-"),"",VLOOKUP($G304,為替!$A:$AX,$L304,FALSE)))</f>
        <v/>
      </c>
      <c r="N304" s="203" t="str">
        <f t="shared" si="28"/>
        <v/>
      </c>
      <c r="O304" s="204" t="str">
        <f t="shared" si="24"/>
        <v/>
      </c>
      <c r="P304" s="205" t="str">
        <f t="shared" si="29"/>
        <v/>
      </c>
    </row>
    <row r="305" spans="3:16">
      <c r="C305" s="198"/>
      <c r="D305" s="199"/>
      <c r="E305" s="200"/>
      <c r="F305" s="198"/>
      <c r="H305" s="201"/>
      <c r="I305" s="184" t="str">
        <f t="shared" si="25"/>
        <v/>
      </c>
      <c r="J305" s="202" t="str">
        <f>IF($H305="USD",IF(OR($I305="",$I305="-"),"",VLOOKUP($G305,為替!$A:$AX,$I305,FALSE))+$J$3,IF(OR($I305="",$I305="-"),"",VLOOKUP($G305,為替!$A:$AX,$I305,FALSE)))</f>
        <v/>
      </c>
      <c r="K305" s="203" t="str">
        <f t="shared" si="26"/>
        <v/>
      </c>
      <c r="L305" s="187" t="str">
        <f t="shared" si="27"/>
        <v/>
      </c>
      <c r="M305" s="202" t="str">
        <f>IF($H305="USD",IF(OR($L305="",$L305="-"),"",VLOOKUP($G305,為替!$A:$AX,$L305,FALSE))+$K$3,IF(OR($L305="",$L305="-"),"",VLOOKUP($G305,為替!$A:$AX,$L305,FALSE)))</f>
        <v/>
      </c>
      <c r="N305" s="203" t="str">
        <f t="shared" si="28"/>
        <v/>
      </c>
      <c r="O305" s="204" t="str">
        <f t="shared" si="24"/>
        <v/>
      </c>
      <c r="P305" s="205" t="str">
        <f t="shared" si="29"/>
        <v/>
      </c>
    </row>
    <row r="306" spans="3:16">
      <c r="C306" s="198"/>
      <c r="D306" s="199"/>
      <c r="E306" s="200"/>
      <c r="F306" s="198"/>
      <c r="H306" s="201"/>
      <c r="I306" s="184" t="str">
        <f t="shared" si="25"/>
        <v/>
      </c>
      <c r="J306" s="202" t="str">
        <f>IF($H306="USD",IF(OR($I306="",$I306="-"),"",VLOOKUP($G306,為替!$A:$AX,$I306,FALSE))+$J$3,IF(OR($I306="",$I306="-"),"",VLOOKUP($G306,為替!$A:$AX,$I306,FALSE)))</f>
        <v/>
      </c>
      <c r="K306" s="203" t="str">
        <f t="shared" si="26"/>
        <v/>
      </c>
      <c r="L306" s="187" t="str">
        <f t="shared" si="27"/>
        <v/>
      </c>
      <c r="M306" s="202" t="str">
        <f>IF($H306="USD",IF(OR($L306="",$L306="-"),"",VLOOKUP($G306,為替!$A:$AX,$L306,FALSE))+$K$3,IF(OR($L306="",$L306="-"),"",VLOOKUP($G306,為替!$A:$AX,$L306,FALSE)))</f>
        <v/>
      </c>
      <c r="N306" s="203" t="str">
        <f t="shared" si="28"/>
        <v/>
      </c>
      <c r="O306" s="204" t="str">
        <f t="shared" si="24"/>
        <v/>
      </c>
      <c r="P306" s="205" t="str">
        <f t="shared" si="29"/>
        <v/>
      </c>
    </row>
    <row r="307" spans="3:16">
      <c r="C307" s="198"/>
      <c r="D307" s="199"/>
      <c r="E307" s="200"/>
      <c r="F307" s="198"/>
      <c r="H307" s="201"/>
      <c r="I307" s="184" t="str">
        <f t="shared" si="25"/>
        <v/>
      </c>
      <c r="J307" s="202" t="str">
        <f>IF($H307="USD",IF(OR($I307="",$I307="-"),"",VLOOKUP($G307,為替!$A:$AX,$I307,FALSE))+$J$3,IF(OR($I307="",$I307="-"),"",VLOOKUP($G307,為替!$A:$AX,$I307,FALSE)))</f>
        <v/>
      </c>
      <c r="K307" s="203" t="str">
        <f t="shared" si="26"/>
        <v/>
      </c>
      <c r="L307" s="187" t="str">
        <f t="shared" si="27"/>
        <v/>
      </c>
      <c r="M307" s="202" t="str">
        <f>IF($H307="USD",IF(OR($L307="",$L307="-"),"",VLOOKUP($G307,為替!$A:$AX,$L307,FALSE))+$K$3,IF(OR($L307="",$L307="-"),"",VLOOKUP($G307,為替!$A:$AX,$L307,FALSE)))</f>
        <v/>
      </c>
      <c r="N307" s="203" t="str">
        <f t="shared" si="28"/>
        <v/>
      </c>
      <c r="O307" s="204" t="str">
        <f t="shared" si="24"/>
        <v/>
      </c>
      <c r="P307" s="205" t="str">
        <f t="shared" si="29"/>
        <v/>
      </c>
    </row>
    <row r="308" spans="3:16">
      <c r="C308" s="198"/>
      <c r="D308" s="199"/>
      <c r="E308" s="200"/>
      <c r="F308" s="198"/>
      <c r="H308" s="201"/>
      <c r="I308" s="184" t="str">
        <f t="shared" si="25"/>
        <v/>
      </c>
      <c r="J308" s="202" t="str">
        <f>IF($H308="USD",IF(OR($I308="",$I308="-"),"",VLOOKUP($G308,為替!$A:$AX,$I308,FALSE))+$J$3,IF(OR($I308="",$I308="-"),"",VLOOKUP($G308,為替!$A:$AX,$I308,FALSE)))</f>
        <v/>
      </c>
      <c r="K308" s="203" t="str">
        <f t="shared" si="26"/>
        <v/>
      </c>
      <c r="L308" s="187" t="str">
        <f t="shared" si="27"/>
        <v/>
      </c>
      <c r="M308" s="202" t="str">
        <f>IF($H308="USD",IF(OR($L308="",$L308="-"),"",VLOOKUP($G308,為替!$A:$AX,$L308,FALSE))+$K$3,IF(OR($L308="",$L308="-"),"",VLOOKUP($G308,為替!$A:$AX,$L308,FALSE)))</f>
        <v/>
      </c>
      <c r="N308" s="203" t="str">
        <f t="shared" si="28"/>
        <v/>
      </c>
      <c r="O308" s="204" t="str">
        <f t="shared" si="24"/>
        <v/>
      </c>
      <c r="P308" s="205" t="str">
        <f t="shared" si="29"/>
        <v/>
      </c>
    </row>
    <row r="309" spans="3:16">
      <c r="C309" s="198"/>
      <c r="D309" s="199"/>
      <c r="E309" s="200"/>
      <c r="F309" s="198"/>
      <c r="H309" s="201"/>
      <c r="I309" s="184" t="str">
        <f t="shared" si="25"/>
        <v/>
      </c>
      <c r="J309" s="202" t="str">
        <f>IF($H309="USD",IF(OR($I309="",$I309="-"),"",VLOOKUP($G309,為替!$A:$AX,$I309,FALSE))+$J$3,IF(OR($I309="",$I309="-"),"",VLOOKUP($G309,為替!$A:$AX,$I309,FALSE)))</f>
        <v/>
      </c>
      <c r="K309" s="203" t="str">
        <f t="shared" si="26"/>
        <v/>
      </c>
      <c r="L309" s="187" t="str">
        <f t="shared" si="27"/>
        <v/>
      </c>
      <c r="M309" s="202" t="str">
        <f>IF($H309="USD",IF(OR($L309="",$L309="-"),"",VLOOKUP($G309,為替!$A:$AX,$L309,FALSE))+$K$3,IF(OR($L309="",$L309="-"),"",VLOOKUP($G309,為替!$A:$AX,$L309,FALSE)))</f>
        <v/>
      </c>
      <c r="N309" s="203" t="str">
        <f t="shared" si="28"/>
        <v/>
      </c>
      <c r="O309" s="204" t="str">
        <f t="shared" si="24"/>
        <v/>
      </c>
      <c r="P309" s="205" t="str">
        <f t="shared" si="29"/>
        <v/>
      </c>
    </row>
    <row r="310" spans="3:16">
      <c r="C310" s="198"/>
      <c r="D310" s="199"/>
      <c r="E310" s="200"/>
      <c r="F310" s="198"/>
      <c r="H310" s="201"/>
      <c r="I310" s="184" t="str">
        <f t="shared" si="25"/>
        <v/>
      </c>
      <c r="J310" s="202" t="str">
        <f>IF($H310="USD",IF(OR($I310="",$I310="-"),"",VLOOKUP($G310,為替!$A:$AX,$I310,FALSE))+$J$3,IF(OR($I310="",$I310="-"),"",VLOOKUP($G310,為替!$A:$AX,$I310,FALSE)))</f>
        <v/>
      </c>
      <c r="K310" s="203" t="str">
        <f t="shared" si="26"/>
        <v/>
      </c>
      <c r="L310" s="187" t="str">
        <f t="shared" si="27"/>
        <v/>
      </c>
      <c r="M310" s="202" t="str">
        <f>IF($H310="USD",IF(OR($L310="",$L310="-"),"",VLOOKUP($G310,為替!$A:$AX,$L310,FALSE))+$K$3,IF(OR($L310="",$L310="-"),"",VLOOKUP($G310,為替!$A:$AX,$L310,FALSE)))</f>
        <v/>
      </c>
      <c r="N310" s="203" t="str">
        <f t="shared" si="28"/>
        <v/>
      </c>
      <c r="O310" s="204" t="str">
        <f t="shared" si="24"/>
        <v/>
      </c>
      <c r="P310" s="205" t="str">
        <f t="shared" si="29"/>
        <v/>
      </c>
    </row>
    <row r="311" spans="3:16">
      <c r="C311" s="198"/>
      <c r="D311" s="199"/>
      <c r="E311" s="200"/>
      <c r="F311" s="198"/>
      <c r="H311" s="201"/>
      <c r="I311" s="184" t="str">
        <f t="shared" si="25"/>
        <v/>
      </c>
      <c r="J311" s="202" t="str">
        <f>IF($H311="USD",IF(OR($I311="",$I311="-"),"",VLOOKUP($G311,為替!$A:$AX,$I311,FALSE))+$J$3,IF(OR($I311="",$I311="-"),"",VLOOKUP($G311,為替!$A:$AX,$I311,FALSE)))</f>
        <v/>
      </c>
      <c r="K311" s="203" t="str">
        <f t="shared" si="26"/>
        <v/>
      </c>
      <c r="L311" s="187" t="str">
        <f t="shared" si="27"/>
        <v/>
      </c>
      <c r="M311" s="202" t="str">
        <f>IF($H311="USD",IF(OR($L311="",$L311="-"),"",VLOOKUP($G311,為替!$A:$AX,$L311,FALSE))+$K$3,IF(OR($L311="",$L311="-"),"",VLOOKUP($G311,為替!$A:$AX,$L311,FALSE)))</f>
        <v/>
      </c>
      <c r="N311" s="203" t="str">
        <f t="shared" si="28"/>
        <v/>
      </c>
      <c r="O311" s="204" t="str">
        <f t="shared" si="24"/>
        <v/>
      </c>
      <c r="P311" s="205" t="str">
        <f t="shared" si="29"/>
        <v/>
      </c>
    </row>
    <row r="312" spans="3:16">
      <c r="C312" s="198"/>
      <c r="D312" s="199"/>
      <c r="E312" s="200"/>
      <c r="F312" s="198"/>
      <c r="H312" s="201"/>
      <c r="I312" s="184" t="str">
        <f t="shared" si="25"/>
        <v/>
      </c>
      <c r="J312" s="202" t="str">
        <f>IF($H312="USD",IF(OR($I312="",$I312="-"),"",VLOOKUP($G312,為替!$A:$AX,$I312,FALSE))+$J$3,IF(OR($I312="",$I312="-"),"",VLOOKUP($G312,為替!$A:$AX,$I312,FALSE)))</f>
        <v/>
      </c>
      <c r="K312" s="203" t="str">
        <f t="shared" si="26"/>
        <v/>
      </c>
      <c r="L312" s="187" t="str">
        <f t="shared" si="27"/>
        <v/>
      </c>
      <c r="M312" s="202" t="str">
        <f>IF($H312="USD",IF(OR($L312="",$L312="-"),"",VLOOKUP($G312,為替!$A:$AX,$L312,FALSE))+$K$3,IF(OR($L312="",$L312="-"),"",VLOOKUP($G312,為替!$A:$AX,$L312,FALSE)))</f>
        <v/>
      </c>
      <c r="N312" s="203" t="str">
        <f t="shared" si="28"/>
        <v/>
      </c>
      <c r="O312" s="204" t="str">
        <f t="shared" si="24"/>
        <v/>
      </c>
      <c r="P312" s="205" t="str">
        <f t="shared" si="29"/>
        <v/>
      </c>
    </row>
    <row r="313" spans="3:16">
      <c r="C313" s="198"/>
      <c r="D313" s="199"/>
      <c r="E313" s="200"/>
      <c r="F313" s="198"/>
      <c r="H313" s="201"/>
      <c r="I313" s="184" t="str">
        <f t="shared" si="25"/>
        <v/>
      </c>
      <c r="J313" s="202" t="str">
        <f>IF($H313="USD",IF(OR($I313="",$I313="-"),"",VLOOKUP($G313,為替!$A:$AX,$I313,FALSE))+$J$3,IF(OR($I313="",$I313="-"),"",VLOOKUP($G313,為替!$A:$AX,$I313,FALSE)))</f>
        <v/>
      </c>
      <c r="K313" s="203" t="str">
        <f t="shared" si="26"/>
        <v/>
      </c>
      <c r="L313" s="187" t="str">
        <f t="shared" si="27"/>
        <v/>
      </c>
      <c r="M313" s="202" t="str">
        <f>IF($H313="USD",IF(OR($L313="",$L313="-"),"",VLOOKUP($G313,為替!$A:$AX,$L313,FALSE))+$K$3,IF(OR($L313="",$L313="-"),"",VLOOKUP($G313,為替!$A:$AX,$L313,FALSE)))</f>
        <v/>
      </c>
      <c r="N313" s="203" t="str">
        <f t="shared" si="28"/>
        <v/>
      </c>
      <c r="O313" s="204" t="str">
        <f t="shared" si="24"/>
        <v/>
      </c>
      <c r="P313" s="205" t="str">
        <f t="shared" si="29"/>
        <v/>
      </c>
    </row>
    <row r="314" spans="3:16">
      <c r="C314" s="198"/>
      <c r="D314" s="199"/>
      <c r="E314" s="200"/>
      <c r="F314" s="198"/>
      <c r="H314" s="201"/>
      <c r="I314" s="184" t="str">
        <f t="shared" si="25"/>
        <v/>
      </c>
      <c r="J314" s="202" t="str">
        <f>IF($H314="USD",IF(OR($I314="",$I314="-"),"",VLOOKUP($G314,為替!$A:$AX,$I314,FALSE))+$J$3,IF(OR($I314="",$I314="-"),"",VLOOKUP($G314,為替!$A:$AX,$I314,FALSE)))</f>
        <v/>
      </c>
      <c r="K314" s="203" t="str">
        <f t="shared" si="26"/>
        <v/>
      </c>
      <c r="L314" s="187" t="str">
        <f t="shared" si="27"/>
        <v/>
      </c>
      <c r="M314" s="202" t="str">
        <f>IF($H314="USD",IF(OR($L314="",$L314="-"),"",VLOOKUP($G314,為替!$A:$AX,$L314,FALSE))+$K$3,IF(OR($L314="",$L314="-"),"",VLOOKUP($G314,為替!$A:$AX,$L314,FALSE)))</f>
        <v/>
      </c>
      <c r="N314" s="203" t="str">
        <f t="shared" si="28"/>
        <v/>
      </c>
      <c r="O314" s="204" t="str">
        <f t="shared" si="24"/>
        <v/>
      </c>
      <c r="P314" s="205" t="str">
        <f t="shared" si="29"/>
        <v/>
      </c>
    </row>
    <row r="315" spans="3:16">
      <c r="C315" s="198"/>
      <c r="D315" s="199"/>
      <c r="E315" s="200"/>
      <c r="F315" s="198"/>
      <c r="H315" s="201"/>
      <c r="I315" s="184" t="str">
        <f t="shared" si="25"/>
        <v/>
      </c>
      <c r="J315" s="202" t="str">
        <f>IF($H315="USD",IF(OR($I315="",$I315="-"),"",VLOOKUP($G315,為替!$A:$AX,$I315,FALSE))+$J$3,IF(OR($I315="",$I315="-"),"",VLOOKUP($G315,為替!$A:$AX,$I315,FALSE)))</f>
        <v/>
      </c>
      <c r="K315" s="203" t="str">
        <f t="shared" si="26"/>
        <v/>
      </c>
      <c r="L315" s="187" t="str">
        <f t="shared" si="27"/>
        <v/>
      </c>
      <c r="M315" s="202" t="str">
        <f>IF($H315="USD",IF(OR($L315="",$L315="-"),"",VLOOKUP($G315,為替!$A:$AX,$L315,FALSE))+$K$3,IF(OR($L315="",$L315="-"),"",VLOOKUP($G315,為替!$A:$AX,$L315,FALSE)))</f>
        <v/>
      </c>
      <c r="N315" s="203" t="str">
        <f t="shared" si="28"/>
        <v/>
      </c>
      <c r="O315" s="204" t="str">
        <f t="shared" si="24"/>
        <v/>
      </c>
      <c r="P315" s="205" t="str">
        <f t="shared" si="29"/>
        <v/>
      </c>
    </row>
    <row r="316" spans="3:16">
      <c r="C316" s="198"/>
      <c r="D316" s="199"/>
      <c r="E316" s="200"/>
      <c r="F316" s="198"/>
      <c r="H316" s="201"/>
      <c r="I316" s="184" t="str">
        <f t="shared" si="25"/>
        <v/>
      </c>
      <c r="J316" s="202" t="str">
        <f>IF($H316="USD",IF(OR($I316="",$I316="-"),"",VLOOKUP($G316,為替!$A:$AX,$I316,FALSE))+$J$3,IF(OR($I316="",$I316="-"),"",VLOOKUP($G316,為替!$A:$AX,$I316,FALSE)))</f>
        <v/>
      </c>
      <c r="K316" s="203" t="str">
        <f t="shared" si="26"/>
        <v/>
      </c>
      <c r="L316" s="187" t="str">
        <f t="shared" si="27"/>
        <v/>
      </c>
      <c r="M316" s="202" t="str">
        <f>IF($H316="USD",IF(OR($L316="",$L316="-"),"",VLOOKUP($G316,為替!$A:$AX,$L316,FALSE))+$K$3,IF(OR($L316="",$L316="-"),"",VLOOKUP($G316,為替!$A:$AX,$L316,FALSE)))</f>
        <v/>
      </c>
      <c r="N316" s="203" t="str">
        <f t="shared" si="28"/>
        <v/>
      </c>
      <c r="O316" s="204" t="str">
        <f t="shared" si="24"/>
        <v/>
      </c>
      <c r="P316" s="205" t="str">
        <f t="shared" si="29"/>
        <v/>
      </c>
    </row>
    <row r="317" spans="3:16">
      <c r="C317" s="198"/>
      <c r="D317" s="199"/>
      <c r="E317" s="200"/>
      <c r="F317" s="198"/>
      <c r="H317" s="201"/>
      <c r="I317" s="184" t="str">
        <f t="shared" si="25"/>
        <v/>
      </c>
      <c r="J317" s="202" t="str">
        <f>IF($H317="USD",IF(OR($I317="",$I317="-"),"",VLOOKUP($G317,為替!$A:$AX,$I317,FALSE))+$J$3,IF(OR($I317="",$I317="-"),"",VLOOKUP($G317,為替!$A:$AX,$I317,FALSE)))</f>
        <v/>
      </c>
      <c r="K317" s="203" t="str">
        <f t="shared" si="26"/>
        <v/>
      </c>
      <c r="L317" s="187" t="str">
        <f t="shared" si="27"/>
        <v/>
      </c>
      <c r="M317" s="202" t="str">
        <f>IF($H317="USD",IF(OR($L317="",$L317="-"),"",VLOOKUP($G317,為替!$A:$AX,$L317,FALSE))+$K$3,IF(OR($L317="",$L317="-"),"",VLOOKUP($G317,為替!$A:$AX,$L317,FALSE)))</f>
        <v/>
      </c>
      <c r="N317" s="203" t="str">
        <f t="shared" si="28"/>
        <v/>
      </c>
      <c r="O317" s="204" t="str">
        <f t="shared" si="24"/>
        <v/>
      </c>
      <c r="P317" s="205" t="str">
        <f t="shared" si="29"/>
        <v/>
      </c>
    </row>
    <row r="318" spans="3:16">
      <c r="C318" s="198"/>
      <c r="D318" s="199"/>
      <c r="E318" s="200"/>
      <c r="F318" s="198"/>
      <c r="H318" s="201"/>
      <c r="I318" s="184" t="str">
        <f t="shared" si="25"/>
        <v/>
      </c>
      <c r="J318" s="202" t="str">
        <f>IF($H318="USD",IF(OR($I318="",$I318="-"),"",VLOOKUP($G318,為替!$A:$AX,$I318,FALSE))+$J$3,IF(OR($I318="",$I318="-"),"",VLOOKUP($G318,為替!$A:$AX,$I318,FALSE)))</f>
        <v/>
      </c>
      <c r="K318" s="203" t="str">
        <f t="shared" si="26"/>
        <v/>
      </c>
      <c r="L318" s="187" t="str">
        <f t="shared" si="27"/>
        <v/>
      </c>
      <c r="M318" s="202" t="str">
        <f>IF($H318="USD",IF(OR($L318="",$L318="-"),"",VLOOKUP($G318,為替!$A:$AX,$L318,FALSE))+$K$3,IF(OR($L318="",$L318="-"),"",VLOOKUP($G318,為替!$A:$AX,$L318,FALSE)))</f>
        <v/>
      </c>
      <c r="N318" s="203" t="str">
        <f t="shared" si="28"/>
        <v/>
      </c>
      <c r="O318" s="204" t="str">
        <f t="shared" si="24"/>
        <v/>
      </c>
      <c r="P318" s="205" t="str">
        <f t="shared" si="29"/>
        <v/>
      </c>
    </row>
    <row r="319" spans="3:16">
      <c r="C319" s="198"/>
      <c r="D319" s="199"/>
      <c r="E319" s="200"/>
      <c r="F319" s="198"/>
      <c r="H319" s="201"/>
      <c r="I319" s="184" t="str">
        <f t="shared" si="25"/>
        <v/>
      </c>
      <c r="J319" s="202" t="str">
        <f>IF($H319="USD",IF(OR($I319="",$I319="-"),"",VLOOKUP($G319,為替!$A:$AX,$I319,FALSE))+$J$3,IF(OR($I319="",$I319="-"),"",VLOOKUP($G319,為替!$A:$AX,$I319,FALSE)))</f>
        <v/>
      </c>
      <c r="K319" s="203" t="str">
        <f t="shared" si="26"/>
        <v/>
      </c>
      <c r="L319" s="187" t="str">
        <f t="shared" si="27"/>
        <v/>
      </c>
      <c r="M319" s="202" t="str">
        <f>IF($H319="USD",IF(OR($L319="",$L319="-"),"",VLOOKUP($G319,為替!$A:$AX,$L319,FALSE))+$K$3,IF(OR($L319="",$L319="-"),"",VLOOKUP($G319,為替!$A:$AX,$L319,FALSE)))</f>
        <v/>
      </c>
      <c r="N319" s="203" t="str">
        <f t="shared" si="28"/>
        <v/>
      </c>
      <c r="O319" s="204" t="str">
        <f t="shared" si="24"/>
        <v/>
      </c>
      <c r="P319" s="205" t="str">
        <f t="shared" si="29"/>
        <v/>
      </c>
    </row>
    <row r="320" spans="3:16">
      <c r="C320" s="198"/>
      <c r="D320" s="199"/>
      <c r="E320" s="200"/>
      <c r="F320" s="198"/>
      <c r="H320" s="201"/>
      <c r="I320" s="184" t="str">
        <f t="shared" si="25"/>
        <v/>
      </c>
      <c r="J320" s="202" t="str">
        <f>IF($H320="USD",IF(OR($I320="",$I320="-"),"",VLOOKUP($G320,為替!$A:$AX,$I320,FALSE))+$J$3,IF(OR($I320="",$I320="-"),"",VLOOKUP($G320,為替!$A:$AX,$I320,FALSE)))</f>
        <v/>
      </c>
      <c r="K320" s="203" t="str">
        <f t="shared" si="26"/>
        <v/>
      </c>
      <c r="L320" s="187" t="str">
        <f t="shared" si="27"/>
        <v/>
      </c>
      <c r="M320" s="202" t="str">
        <f>IF($H320="USD",IF(OR($L320="",$L320="-"),"",VLOOKUP($G320,為替!$A:$AX,$L320,FALSE))+$K$3,IF(OR($L320="",$L320="-"),"",VLOOKUP($G320,為替!$A:$AX,$L320,FALSE)))</f>
        <v/>
      </c>
      <c r="N320" s="203" t="str">
        <f t="shared" si="28"/>
        <v/>
      </c>
      <c r="O320" s="204" t="str">
        <f t="shared" si="24"/>
        <v/>
      </c>
      <c r="P320" s="205" t="str">
        <f t="shared" si="29"/>
        <v/>
      </c>
    </row>
    <row r="321" spans="3:16">
      <c r="C321" s="198"/>
      <c r="D321" s="199"/>
      <c r="E321" s="200"/>
      <c r="F321" s="198"/>
      <c r="H321" s="201"/>
      <c r="I321" s="184" t="str">
        <f t="shared" si="25"/>
        <v/>
      </c>
      <c r="J321" s="202" t="str">
        <f>IF($H321="USD",IF(OR($I321="",$I321="-"),"",VLOOKUP($G321,為替!$A:$AX,$I321,FALSE))+$J$3,IF(OR($I321="",$I321="-"),"",VLOOKUP($G321,為替!$A:$AX,$I321,FALSE)))</f>
        <v/>
      </c>
      <c r="K321" s="203" t="str">
        <f t="shared" si="26"/>
        <v/>
      </c>
      <c r="L321" s="187" t="str">
        <f t="shared" si="27"/>
        <v/>
      </c>
      <c r="M321" s="202" t="str">
        <f>IF($H321="USD",IF(OR($L321="",$L321="-"),"",VLOOKUP($G321,為替!$A:$AX,$L321,FALSE))+$K$3,IF(OR($L321="",$L321="-"),"",VLOOKUP($G321,為替!$A:$AX,$L321,FALSE)))</f>
        <v/>
      </c>
      <c r="N321" s="203" t="str">
        <f t="shared" si="28"/>
        <v/>
      </c>
      <c r="O321" s="204" t="str">
        <f t="shared" si="24"/>
        <v/>
      </c>
      <c r="P321" s="205" t="str">
        <f t="shared" si="29"/>
        <v/>
      </c>
    </row>
    <row r="322" spans="3:16">
      <c r="C322" s="198"/>
      <c r="D322" s="199"/>
      <c r="E322" s="200"/>
      <c r="F322" s="198"/>
      <c r="H322" s="201"/>
      <c r="I322" s="184" t="str">
        <f t="shared" si="25"/>
        <v/>
      </c>
      <c r="J322" s="202" t="str">
        <f>IF($H322="USD",IF(OR($I322="",$I322="-"),"",VLOOKUP($G322,為替!$A:$AX,$I322,FALSE))+$J$3,IF(OR($I322="",$I322="-"),"",VLOOKUP($G322,為替!$A:$AX,$I322,FALSE)))</f>
        <v/>
      </c>
      <c r="K322" s="203" t="str">
        <f t="shared" si="26"/>
        <v/>
      </c>
      <c r="L322" s="187" t="str">
        <f t="shared" si="27"/>
        <v/>
      </c>
      <c r="M322" s="202" t="str">
        <f>IF($H322="USD",IF(OR($L322="",$L322="-"),"",VLOOKUP($G322,為替!$A:$AX,$L322,FALSE))+$K$3,IF(OR($L322="",$L322="-"),"",VLOOKUP($G322,為替!$A:$AX,$L322,FALSE)))</f>
        <v/>
      </c>
      <c r="N322" s="203" t="str">
        <f t="shared" si="28"/>
        <v/>
      </c>
      <c r="O322" s="204" t="str">
        <f t="shared" si="24"/>
        <v/>
      </c>
      <c r="P322" s="205" t="str">
        <f t="shared" si="29"/>
        <v/>
      </c>
    </row>
    <row r="323" spans="3:16">
      <c r="C323" s="198"/>
      <c r="D323" s="199"/>
      <c r="E323" s="200"/>
      <c r="F323" s="198"/>
      <c r="H323" s="201"/>
      <c r="I323" s="184" t="str">
        <f t="shared" si="25"/>
        <v/>
      </c>
      <c r="J323" s="202" t="str">
        <f>IF($H323="USD",IF(OR($I323="",$I323="-"),"",VLOOKUP($G323,為替!$A:$AX,$I323,FALSE))+$J$3,IF(OR($I323="",$I323="-"),"",VLOOKUP($G323,為替!$A:$AX,$I323,FALSE)))</f>
        <v/>
      </c>
      <c r="K323" s="203" t="str">
        <f t="shared" si="26"/>
        <v/>
      </c>
      <c r="L323" s="187" t="str">
        <f t="shared" si="27"/>
        <v/>
      </c>
      <c r="M323" s="202" t="str">
        <f>IF($H323="USD",IF(OR($L323="",$L323="-"),"",VLOOKUP($G323,為替!$A:$AX,$L323,FALSE))+$K$3,IF(OR($L323="",$L323="-"),"",VLOOKUP($G323,為替!$A:$AX,$L323,FALSE)))</f>
        <v/>
      </c>
      <c r="N323" s="203" t="str">
        <f t="shared" si="28"/>
        <v/>
      </c>
      <c r="O323" s="204" t="str">
        <f t="shared" si="24"/>
        <v/>
      </c>
      <c r="P323" s="205" t="str">
        <f t="shared" si="29"/>
        <v/>
      </c>
    </row>
    <row r="324" spans="3:16">
      <c r="C324" s="198"/>
      <c r="D324" s="199"/>
      <c r="E324" s="200"/>
      <c r="F324" s="198"/>
      <c r="H324" s="201"/>
      <c r="I324" s="184" t="str">
        <f t="shared" si="25"/>
        <v/>
      </c>
      <c r="J324" s="202" t="str">
        <f>IF($H324="USD",IF(OR($I324="",$I324="-"),"",VLOOKUP($G324,為替!$A:$AX,$I324,FALSE))+$J$3,IF(OR($I324="",$I324="-"),"",VLOOKUP($G324,為替!$A:$AX,$I324,FALSE)))</f>
        <v/>
      </c>
      <c r="K324" s="203" t="str">
        <f t="shared" si="26"/>
        <v/>
      </c>
      <c r="L324" s="187" t="str">
        <f t="shared" si="27"/>
        <v/>
      </c>
      <c r="M324" s="202" t="str">
        <f>IF($H324="USD",IF(OR($L324="",$L324="-"),"",VLOOKUP($G324,為替!$A:$AX,$L324,FALSE))+$K$3,IF(OR($L324="",$L324="-"),"",VLOOKUP($G324,為替!$A:$AX,$L324,FALSE)))</f>
        <v/>
      </c>
      <c r="N324" s="203" t="str">
        <f t="shared" si="28"/>
        <v/>
      </c>
      <c r="O324" s="204" t="str">
        <f t="shared" si="24"/>
        <v/>
      </c>
      <c r="P324" s="205" t="str">
        <f t="shared" si="29"/>
        <v/>
      </c>
    </row>
    <row r="325" spans="3:16">
      <c r="C325" s="198"/>
      <c r="D325" s="199"/>
      <c r="E325" s="200"/>
      <c r="F325" s="198"/>
      <c r="H325" s="201"/>
      <c r="I325" s="184" t="str">
        <f t="shared" si="25"/>
        <v/>
      </c>
      <c r="J325" s="202" t="str">
        <f>IF($H325="USD",IF(OR($I325="",$I325="-"),"",VLOOKUP($G325,為替!$A:$AX,$I325,FALSE))+$J$3,IF(OR($I325="",$I325="-"),"",VLOOKUP($G325,為替!$A:$AX,$I325,FALSE)))</f>
        <v/>
      </c>
      <c r="K325" s="203" t="str">
        <f t="shared" si="26"/>
        <v/>
      </c>
      <c r="L325" s="187" t="str">
        <f t="shared" si="27"/>
        <v/>
      </c>
      <c r="M325" s="202" t="str">
        <f>IF($H325="USD",IF(OR($L325="",$L325="-"),"",VLOOKUP($G325,為替!$A:$AX,$L325,FALSE))+$K$3,IF(OR($L325="",$L325="-"),"",VLOOKUP($G325,為替!$A:$AX,$L325,FALSE)))</f>
        <v/>
      </c>
      <c r="N325" s="203" t="str">
        <f t="shared" si="28"/>
        <v/>
      </c>
      <c r="O325" s="204" t="str">
        <f t="shared" si="24"/>
        <v/>
      </c>
      <c r="P325" s="205" t="str">
        <f t="shared" si="29"/>
        <v/>
      </c>
    </row>
    <row r="326" spans="3:16">
      <c r="C326" s="198"/>
      <c r="D326" s="199"/>
      <c r="E326" s="200"/>
      <c r="F326" s="198"/>
      <c r="H326" s="201"/>
      <c r="I326" s="184" t="str">
        <f t="shared" si="25"/>
        <v/>
      </c>
      <c r="J326" s="202" t="str">
        <f>IF($H326="USD",IF(OR($I326="",$I326="-"),"",VLOOKUP($G326,為替!$A:$AX,$I326,FALSE))+$J$3,IF(OR($I326="",$I326="-"),"",VLOOKUP($G326,為替!$A:$AX,$I326,FALSE)))</f>
        <v/>
      </c>
      <c r="K326" s="203" t="str">
        <f t="shared" si="26"/>
        <v/>
      </c>
      <c r="L326" s="187" t="str">
        <f t="shared" si="27"/>
        <v/>
      </c>
      <c r="M326" s="202" t="str">
        <f>IF($H326="USD",IF(OR($L326="",$L326="-"),"",VLOOKUP($G326,為替!$A:$AX,$L326,FALSE))+$K$3,IF(OR($L326="",$L326="-"),"",VLOOKUP($G326,為替!$A:$AX,$L326,FALSE)))</f>
        <v/>
      </c>
      <c r="N326" s="203" t="str">
        <f t="shared" si="28"/>
        <v/>
      </c>
      <c r="O326" s="204" t="str">
        <f t="shared" ref="O326:O389" si="30">IF(OR(K326="",N326=""),"",K326-N326)</f>
        <v/>
      </c>
      <c r="P326" s="205" t="str">
        <f t="shared" si="29"/>
        <v/>
      </c>
    </row>
    <row r="327" spans="3:16">
      <c r="C327" s="198"/>
      <c r="D327" s="199"/>
      <c r="E327" s="200"/>
      <c r="F327" s="198"/>
      <c r="H327" s="201"/>
      <c r="I327" s="184" t="str">
        <f t="shared" ref="I327:I390" si="31">IF(H327="","",IF(H327="JPY","",IF($H327="USD",4, IF(H327="EUR",7,IF(H327="CNY",47,IF(H327="HKD",34))))))</f>
        <v/>
      </c>
      <c r="J327" s="202" t="str">
        <f>IF($H327="USD",IF(OR($I327="",$I327="-"),"",VLOOKUP($G327,為替!$A:$AX,$I327,FALSE))+$J$3,IF(OR($I327="",$I327="-"),"",VLOOKUP($G327,為替!$A:$AX,$I327,FALSE)))</f>
        <v/>
      </c>
      <c r="K327" s="203" t="str">
        <f t="shared" ref="K327:K390" si="32">IF($H327="JPY",$F327,IF($H327="","",$F327*$J327))</f>
        <v/>
      </c>
      <c r="L327" s="187" t="str">
        <f t="shared" ref="L327:L390" si="33">IF(H327="","",IF(H327="JPY","",IF($H327="USD",3, IF(H327="EUR",6,IF(H327="CNY",46,IF(H327="HKD",33))))))</f>
        <v/>
      </c>
      <c r="M327" s="202" t="str">
        <f>IF($H327="USD",IF(OR($L327="",$L327="-"),"",VLOOKUP($G327,為替!$A:$AX,$L327,FALSE))+$K$3,IF(OR($L327="",$L327="-"),"",VLOOKUP($G327,為替!$A:$AX,$L327,FALSE)))</f>
        <v/>
      </c>
      <c r="N327" s="203" t="str">
        <f t="shared" ref="N327:N390" si="34">IF($E327="JPY",($C327+$D327),IF($E327="","",($C327+$D327)*$M327))</f>
        <v/>
      </c>
      <c r="O327" s="204" t="str">
        <f t="shared" si="30"/>
        <v/>
      </c>
      <c r="P327" s="205" t="str">
        <f t="shared" ref="P327:P390" si="35">IF(OR(K327="",O327=""),"",O327/K327)</f>
        <v/>
      </c>
    </row>
    <row r="328" spans="3:16">
      <c r="C328" s="198"/>
      <c r="D328" s="199"/>
      <c r="E328" s="200"/>
      <c r="F328" s="198"/>
      <c r="H328" s="201"/>
      <c r="I328" s="184" t="str">
        <f t="shared" si="31"/>
        <v/>
      </c>
      <c r="J328" s="202" t="str">
        <f>IF($H328="USD",IF(OR($I328="",$I328="-"),"",VLOOKUP($G328,為替!$A:$AX,$I328,FALSE))+$J$3,IF(OR($I328="",$I328="-"),"",VLOOKUP($G328,為替!$A:$AX,$I328,FALSE)))</f>
        <v/>
      </c>
      <c r="K328" s="203" t="str">
        <f t="shared" si="32"/>
        <v/>
      </c>
      <c r="L328" s="187" t="str">
        <f t="shared" si="33"/>
        <v/>
      </c>
      <c r="M328" s="202" t="str">
        <f>IF($H328="USD",IF(OR($L328="",$L328="-"),"",VLOOKUP($G328,為替!$A:$AX,$L328,FALSE))+$K$3,IF(OR($L328="",$L328="-"),"",VLOOKUP($G328,為替!$A:$AX,$L328,FALSE)))</f>
        <v/>
      </c>
      <c r="N328" s="203" t="str">
        <f t="shared" si="34"/>
        <v/>
      </c>
      <c r="O328" s="204" t="str">
        <f t="shared" si="30"/>
        <v/>
      </c>
      <c r="P328" s="205" t="str">
        <f t="shared" si="35"/>
        <v/>
      </c>
    </row>
    <row r="329" spans="3:16">
      <c r="C329" s="198"/>
      <c r="D329" s="199"/>
      <c r="E329" s="200"/>
      <c r="F329" s="198"/>
      <c r="H329" s="201"/>
      <c r="I329" s="184" t="str">
        <f t="shared" si="31"/>
        <v/>
      </c>
      <c r="J329" s="202" t="str">
        <f>IF($H329="USD",IF(OR($I329="",$I329="-"),"",VLOOKUP($G329,為替!$A:$AX,$I329,FALSE))+$J$3,IF(OR($I329="",$I329="-"),"",VLOOKUP($G329,為替!$A:$AX,$I329,FALSE)))</f>
        <v/>
      </c>
      <c r="K329" s="203" t="str">
        <f t="shared" si="32"/>
        <v/>
      </c>
      <c r="L329" s="187" t="str">
        <f t="shared" si="33"/>
        <v/>
      </c>
      <c r="M329" s="202" t="str">
        <f>IF($H329="USD",IF(OR($L329="",$L329="-"),"",VLOOKUP($G329,為替!$A:$AX,$L329,FALSE))+$K$3,IF(OR($L329="",$L329="-"),"",VLOOKUP($G329,為替!$A:$AX,$L329,FALSE)))</f>
        <v/>
      </c>
      <c r="N329" s="203" t="str">
        <f t="shared" si="34"/>
        <v/>
      </c>
      <c r="O329" s="204" t="str">
        <f t="shared" si="30"/>
        <v/>
      </c>
      <c r="P329" s="205" t="str">
        <f t="shared" si="35"/>
        <v/>
      </c>
    </row>
    <row r="330" spans="3:16">
      <c r="C330" s="198"/>
      <c r="D330" s="199"/>
      <c r="E330" s="200"/>
      <c r="F330" s="198"/>
      <c r="H330" s="201"/>
      <c r="I330" s="184" t="str">
        <f t="shared" si="31"/>
        <v/>
      </c>
      <c r="J330" s="202" t="str">
        <f>IF($H330="USD",IF(OR($I330="",$I330="-"),"",VLOOKUP($G330,為替!$A:$AX,$I330,FALSE))+$J$3,IF(OR($I330="",$I330="-"),"",VLOOKUP($G330,為替!$A:$AX,$I330,FALSE)))</f>
        <v/>
      </c>
      <c r="K330" s="203" t="str">
        <f t="shared" si="32"/>
        <v/>
      </c>
      <c r="L330" s="187" t="str">
        <f t="shared" si="33"/>
        <v/>
      </c>
      <c r="M330" s="202" t="str">
        <f>IF($H330="USD",IF(OR($L330="",$L330="-"),"",VLOOKUP($G330,為替!$A:$AX,$L330,FALSE))+$K$3,IF(OR($L330="",$L330="-"),"",VLOOKUP($G330,為替!$A:$AX,$L330,FALSE)))</f>
        <v/>
      </c>
      <c r="N330" s="203" t="str">
        <f t="shared" si="34"/>
        <v/>
      </c>
      <c r="O330" s="204" t="str">
        <f t="shared" si="30"/>
        <v/>
      </c>
      <c r="P330" s="205" t="str">
        <f t="shared" si="35"/>
        <v/>
      </c>
    </row>
    <row r="331" spans="3:16">
      <c r="C331" s="198"/>
      <c r="D331" s="199"/>
      <c r="E331" s="200"/>
      <c r="F331" s="198"/>
      <c r="H331" s="201"/>
      <c r="I331" s="184" t="str">
        <f t="shared" si="31"/>
        <v/>
      </c>
      <c r="J331" s="202" t="str">
        <f>IF($H331="USD",IF(OR($I331="",$I331="-"),"",VLOOKUP($G331,為替!$A:$AX,$I331,FALSE))+$J$3,IF(OR($I331="",$I331="-"),"",VLOOKUP($G331,為替!$A:$AX,$I331,FALSE)))</f>
        <v/>
      </c>
      <c r="K331" s="203" t="str">
        <f t="shared" si="32"/>
        <v/>
      </c>
      <c r="L331" s="187" t="str">
        <f t="shared" si="33"/>
        <v/>
      </c>
      <c r="M331" s="202" t="str">
        <f>IF($H331="USD",IF(OR($L331="",$L331="-"),"",VLOOKUP($G331,為替!$A:$AX,$L331,FALSE))+$K$3,IF(OR($L331="",$L331="-"),"",VLOOKUP($G331,為替!$A:$AX,$L331,FALSE)))</f>
        <v/>
      </c>
      <c r="N331" s="203" t="str">
        <f t="shared" si="34"/>
        <v/>
      </c>
      <c r="O331" s="204" t="str">
        <f t="shared" si="30"/>
        <v/>
      </c>
      <c r="P331" s="205" t="str">
        <f t="shared" si="35"/>
        <v/>
      </c>
    </row>
    <row r="332" spans="3:16">
      <c r="C332" s="198"/>
      <c r="D332" s="199"/>
      <c r="E332" s="200"/>
      <c r="F332" s="198"/>
      <c r="H332" s="201"/>
      <c r="I332" s="184" t="str">
        <f t="shared" si="31"/>
        <v/>
      </c>
      <c r="J332" s="202" t="str">
        <f>IF($H332="USD",IF(OR($I332="",$I332="-"),"",VLOOKUP($G332,為替!$A:$AX,$I332,FALSE))+$J$3,IF(OR($I332="",$I332="-"),"",VLOOKUP($G332,為替!$A:$AX,$I332,FALSE)))</f>
        <v/>
      </c>
      <c r="K332" s="203" t="str">
        <f t="shared" si="32"/>
        <v/>
      </c>
      <c r="L332" s="187" t="str">
        <f t="shared" si="33"/>
        <v/>
      </c>
      <c r="M332" s="202" t="str">
        <f>IF($H332="USD",IF(OR($L332="",$L332="-"),"",VLOOKUP($G332,為替!$A:$AX,$L332,FALSE))+$K$3,IF(OR($L332="",$L332="-"),"",VLOOKUP($G332,為替!$A:$AX,$L332,FALSE)))</f>
        <v/>
      </c>
      <c r="N332" s="203" t="str">
        <f t="shared" si="34"/>
        <v/>
      </c>
      <c r="O332" s="204" t="str">
        <f t="shared" si="30"/>
        <v/>
      </c>
      <c r="P332" s="205" t="str">
        <f t="shared" si="35"/>
        <v/>
      </c>
    </row>
    <row r="333" spans="3:16">
      <c r="C333" s="198"/>
      <c r="D333" s="199"/>
      <c r="E333" s="200"/>
      <c r="F333" s="198"/>
      <c r="H333" s="201"/>
      <c r="I333" s="184" t="str">
        <f t="shared" si="31"/>
        <v/>
      </c>
      <c r="J333" s="202" t="str">
        <f>IF($H333="USD",IF(OR($I333="",$I333="-"),"",VLOOKUP($G333,為替!$A:$AX,$I333,FALSE))+$J$3,IF(OR($I333="",$I333="-"),"",VLOOKUP($G333,為替!$A:$AX,$I333,FALSE)))</f>
        <v/>
      </c>
      <c r="K333" s="203" t="str">
        <f t="shared" si="32"/>
        <v/>
      </c>
      <c r="L333" s="187" t="str">
        <f t="shared" si="33"/>
        <v/>
      </c>
      <c r="M333" s="202" t="str">
        <f>IF($H333="USD",IF(OR($L333="",$L333="-"),"",VLOOKUP($G333,為替!$A:$AX,$L333,FALSE))+$K$3,IF(OR($L333="",$L333="-"),"",VLOOKUP($G333,為替!$A:$AX,$L333,FALSE)))</f>
        <v/>
      </c>
      <c r="N333" s="203" t="str">
        <f t="shared" si="34"/>
        <v/>
      </c>
      <c r="O333" s="204" t="str">
        <f t="shared" si="30"/>
        <v/>
      </c>
      <c r="P333" s="205" t="str">
        <f t="shared" si="35"/>
        <v/>
      </c>
    </row>
    <row r="334" spans="3:16">
      <c r="C334" s="198"/>
      <c r="D334" s="199"/>
      <c r="E334" s="200"/>
      <c r="F334" s="198"/>
      <c r="H334" s="201"/>
      <c r="I334" s="184" t="str">
        <f t="shared" si="31"/>
        <v/>
      </c>
      <c r="J334" s="202" t="str">
        <f>IF($H334="USD",IF(OR($I334="",$I334="-"),"",VLOOKUP($G334,為替!$A:$AX,$I334,FALSE))+$J$3,IF(OR($I334="",$I334="-"),"",VLOOKUP($G334,為替!$A:$AX,$I334,FALSE)))</f>
        <v/>
      </c>
      <c r="K334" s="203" t="str">
        <f t="shared" si="32"/>
        <v/>
      </c>
      <c r="L334" s="187" t="str">
        <f t="shared" si="33"/>
        <v/>
      </c>
      <c r="M334" s="202" t="str">
        <f>IF($H334="USD",IF(OR($L334="",$L334="-"),"",VLOOKUP($G334,為替!$A:$AX,$L334,FALSE))+$K$3,IF(OR($L334="",$L334="-"),"",VLOOKUP($G334,為替!$A:$AX,$L334,FALSE)))</f>
        <v/>
      </c>
      <c r="N334" s="203" t="str">
        <f t="shared" si="34"/>
        <v/>
      </c>
      <c r="O334" s="204" t="str">
        <f t="shared" si="30"/>
        <v/>
      </c>
      <c r="P334" s="205" t="str">
        <f t="shared" si="35"/>
        <v/>
      </c>
    </row>
    <row r="335" spans="3:16">
      <c r="C335" s="198"/>
      <c r="D335" s="199"/>
      <c r="E335" s="200"/>
      <c r="F335" s="198"/>
      <c r="H335" s="201"/>
      <c r="I335" s="184" t="str">
        <f t="shared" si="31"/>
        <v/>
      </c>
      <c r="J335" s="202" t="str">
        <f>IF($H335="USD",IF(OR($I335="",$I335="-"),"",VLOOKUP($G335,為替!$A:$AX,$I335,FALSE))+$J$3,IF(OR($I335="",$I335="-"),"",VLOOKUP($G335,為替!$A:$AX,$I335,FALSE)))</f>
        <v/>
      </c>
      <c r="K335" s="203" t="str">
        <f t="shared" si="32"/>
        <v/>
      </c>
      <c r="L335" s="187" t="str">
        <f t="shared" si="33"/>
        <v/>
      </c>
      <c r="M335" s="202" t="str">
        <f>IF($H335="USD",IF(OR($L335="",$L335="-"),"",VLOOKUP($G335,為替!$A:$AX,$L335,FALSE))+$K$3,IF(OR($L335="",$L335="-"),"",VLOOKUP($G335,為替!$A:$AX,$L335,FALSE)))</f>
        <v/>
      </c>
      <c r="N335" s="203" t="str">
        <f t="shared" si="34"/>
        <v/>
      </c>
      <c r="O335" s="204" t="str">
        <f t="shared" si="30"/>
        <v/>
      </c>
      <c r="P335" s="205" t="str">
        <f t="shared" si="35"/>
        <v/>
      </c>
    </row>
    <row r="336" spans="3:16">
      <c r="C336" s="198"/>
      <c r="D336" s="199"/>
      <c r="E336" s="200"/>
      <c r="F336" s="198"/>
      <c r="H336" s="201"/>
      <c r="I336" s="184" t="str">
        <f t="shared" si="31"/>
        <v/>
      </c>
      <c r="J336" s="202" t="str">
        <f>IF($H336="USD",IF(OR($I336="",$I336="-"),"",VLOOKUP($G336,為替!$A:$AX,$I336,FALSE))+$J$3,IF(OR($I336="",$I336="-"),"",VLOOKUP($G336,為替!$A:$AX,$I336,FALSE)))</f>
        <v/>
      </c>
      <c r="K336" s="203" t="str">
        <f t="shared" si="32"/>
        <v/>
      </c>
      <c r="L336" s="187" t="str">
        <f t="shared" si="33"/>
        <v/>
      </c>
      <c r="M336" s="202" t="str">
        <f>IF($H336="USD",IF(OR($L336="",$L336="-"),"",VLOOKUP($G336,為替!$A:$AX,$L336,FALSE))+$K$3,IF(OR($L336="",$L336="-"),"",VLOOKUP($G336,為替!$A:$AX,$L336,FALSE)))</f>
        <v/>
      </c>
      <c r="N336" s="203" t="str">
        <f t="shared" si="34"/>
        <v/>
      </c>
      <c r="O336" s="204" t="str">
        <f t="shared" si="30"/>
        <v/>
      </c>
      <c r="P336" s="205" t="str">
        <f t="shared" si="35"/>
        <v/>
      </c>
    </row>
    <row r="337" spans="3:16">
      <c r="C337" s="198"/>
      <c r="D337" s="199"/>
      <c r="E337" s="200"/>
      <c r="F337" s="198"/>
      <c r="H337" s="201"/>
      <c r="I337" s="184" t="str">
        <f t="shared" si="31"/>
        <v/>
      </c>
      <c r="J337" s="202" t="str">
        <f>IF($H337="USD",IF(OR($I337="",$I337="-"),"",VLOOKUP($G337,為替!$A:$AX,$I337,FALSE))+$J$3,IF(OR($I337="",$I337="-"),"",VLOOKUP($G337,為替!$A:$AX,$I337,FALSE)))</f>
        <v/>
      </c>
      <c r="K337" s="203" t="str">
        <f t="shared" si="32"/>
        <v/>
      </c>
      <c r="L337" s="187" t="str">
        <f t="shared" si="33"/>
        <v/>
      </c>
      <c r="M337" s="202" t="str">
        <f>IF($H337="USD",IF(OR($L337="",$L337="-"),"",VLOOKUP($G337,為替!$A:$AX,$L337,FALSE))+$K$3,IF(OR($L337="",$L337="-"),"",VLOOKUP($G337,為替!$A:$AX,$L337,FALSE)))</f>
        <v/>
      </c>
      <c r="N337" s="203" t="str">
        <f t="shared" si="34"/>
        <v/>
      </c>
      <c r="O337" s="204" t="str">
        <f t="shared" si="30"/>
        <v/>
      </c>
      <c r="P337" s="205" t="str">
        <f t="shared" si="35"/>
        <v/>
      </c>
    </row>
    <row r="338" spans="3:16">
      <c r="C338" s="198"/>
      <c r="D338" s="199"/>
      <c r="E338" s="200"/>
      <c r="F338" s="198"/>
      <c r="H338" s="201"/>
      <c r="I338" s="184" t="str">
        <f t="shared" si="31"/>
        <v/>
      </c>
      <c r="J338" s="202" t="str">
        <f>IF($H338="USD",IF(OR($I338="",$I338="-"),"",VLOOKUP($G338,為替!$A:$AX,$I338,FALSE))+$J$3,IF(OR($I338="",$I338="-"),"",VLOOKUP($G338,為替!$A:$AX,$I338,FALSE)))</f>
        <v/>
      </c>
      <c r="K338" s="203" t="str">
        <f t="shared" si="32"/>
        <v/>
      </c>
      <c r="L338" s="187" t="str">
        <f t="shared" si="33"/>
        <v/>
      </c>
      <c r="M338" s="202" t="str">
        <f>IF($H338="USD",IF(OR($L338="",$L338="-"),"",VLOOKUP($G338,為替!$A:$AX,$L338,FALSE))+$K$3,IF(OR($L338="",$L338="-"),"",VLOOKUP($G338,為替!$A:$AX,$L338,FALSE)))</f>
        <v/>
      </c>
      <c r="N338" s="203" t="str">
        <f t="shared" si="34"/>
        <v/>
      </c>
      <c r="O338" s="204" t="str">
        <f t="shared" si="30"/>
        <v/>
      </c>
      <c r="P338" s="205" t="str">
        <f t="shared" si="35"/>
        <v/>
      </c>
    </row>
    <row r="339" spans="3:16">
      <c r="C339" s="198"/>
      <c r="D339" s="199"/>
      <c r="E339" s="200"/>
      <c r="F339" s="198"/>
      <c r="H339" s="201"/>
      <c r="I339" s="184" t="str">
        <f t="shared" si="31"/>
        <v/>
      </c>
      <c r="J339" s="202" t="str">
        <f>IF($H339="USD",IF(OR($I339="",$I339="-"),"",VLOOKUP($G339,為替!$A:$AX,$I339,FALSE))+$J$3,IF(OR($I339="",$I339="-"),"",VLOOKUP($G339,為替!$A:$AX,$I339,FALSE)))</f>
        <v/>
      </c>
      <c r="K339" s="203" t="str">
        <f t="shared" si="32"/>
        <v/>
      </c>
      <c r="L339" s="187" t="str">
        <f t="shared" si="33"/>
        <v/>
      </c>
      <c r="M339" s="202" t="str">
        <f>IF($H339="USD",IF(OR($L339="",$L339="-"),"",VLOOKUP($G339,為替!$A:$AX,$L339,FALSE))+$K$3,IF(OR($L339="",$L339="-"),"",VLOOKUP($G339,為替!$A:$AX,$L339,FALSE)))</f>
        <v/>
      </c>
      <c r="N339" s="203" t="str">
        <f t="shared" si="34"/>
        <v/>
      </c>
      <c r="O339" s="204" t="str">
        <f t="shared" si="30"/>
        <v/>
      </c>
      <c r="P339" s="205" t="str">
        <f t="shared" si="35"/>
        <v/>
      </c>
    </row>
    <row r="340" spans="3:16">
      <c r="C340" s="198"/>
      <c r="D340" s="199"/>
      <c r="E340" s="200"/>
      <c r="F340" s="198"/>
      <c r="H340" s="201"/>
      <c r="I340" s="184" t="str">
        <f t="shared" si="31"/>
        <v/>
      </c>
      <c r="J340" s="202" t="str">
        <f>IF($H340="USD",IF(OR($I340="",$I340="-"),"",VLOOKUP($G340,為替!$A:$AX,$I340,FALSE))+$J$3,IF(OR($I340="",$I340="-"),"",VLOOKUP($G340,為替!$A:$AX,$I340,FALSE)))</f>
        <v/>
      </c>
      <c r="K340" s="203" t="str">
        <f t="shared" si="32"/>
        <v/>
      </c>
      <c r="L340" s="187" t="str">
        <f t="shared" si="33"/>
        <v/>
      </c>
      <c r="M340" s="202" t="str">
        <f>IF($H340="USD",IF(OR($L340="",$L340="-"),"",VLOOKUP($G340,為替!$A:$AX,$L340,FALSE))+$K$3,IF(OR($L340="",$L340="-"),"",VLOOKUP($G340,為替!$A:$AX,$L340,FALSE)))</f>
        <v/>
      </c>
      <c r="N340" s="203" t="str">
        <f t="shared" si="34"/>
        <v/>
      </c>
      <c r="O340" s="204" t="str">
        <f t="shared" si="30"/>
        <v/>
      </c>
      <c r="P340" s="205" t="str">
        <f t="shared" si="35"/>
        <v/>
      </c>
    </row>
    <row r="341" spans="3:16">
      <c r="C341" s="198"/>
      <c r="D341" s="199"/>
      <c r="E341" s="200"/>
      <c r="F341" s="198"/>
      <c r="H341" s="201"/>
      <c r="I341" s="184" t="str">
        <f t="shared" si="31"/>
        <v/>
      </c>
      <c r="J341" s="202" t="str">
        <f>IF($H341="USD",IF(OR($I341="",$I341="-"),"",VLOOKUP($G341,為替!$A:$AX,$I341,FALSE))+$J$3,IF(OR($I341="",$I341="-"),"",VLOOKUP($G341,為替!$A:$AX,$I341,FALSE)))</f>
        <v/>
      </c>
      <c r="K341" s="203" t="str">
        <f t="shared" si="32"/>
        <v/>
      </c>
      <c r="L341" s="187" t="str">
        <f t="shared" si="33"/>
        <v/>
      </c>
      <c r="M341" s="202" t="str">
        <f>IF($H341="USD",IF(OR($L341="",$L341="-"),"",VLOOKUP($G341,為替!$A:$AX,$L341,FALSE))+$K$3,IF(OR($L341="",$L341="-"),"",VLOOKUP($G341,為替!$A:$AX,$L341,FALSE)))</f>
        <v/>
      </c>
      <c r="N341" s="203" t="str">
        <f t="shared" si="34"/>
        <v/>
      </c>
      <c r="O341" s="204" t="str">
        <f t="shared" si="30"/>
        <v/>
      </c>
      <c r="P341" s="205" t="str">
        <f t="shared" si="35"/>
        <v/>
      </c>
    </row>
    <row r="342" spans="3:16">
      <c r="C342" s="198"/>
      <c r="D342" s="199"/>
      <c r="E342" s="200"/>
      <c r="F342" s="198"/>
      <c r="H342" s="201"/>
      <c r="I342" s="184" t="str">
        <f t="shared" si="31"/>
        <v/>
      </c>
      <c r="J342" s="202" t="str">
        <f>IF($H342="USD",IF(OR($I342="",$I342="-"),"",VLOOKUP($G342,為替!$A:$AX,$I342,FALSE))+$J$3,IF(OR($I342="",$I342="-"),"",VLOOKUP($G342,為替!$A:$AX,$I342,FALSE)))</f>
        <v/>
      </c>
      <c r="K342" s="203" t="str">
        <f t="shared" si="32"/>
        <v/>
      </c>
      <c r="L342" s="187" t="str">
        <f t="shared" si="33"/>
        <v/>
      </c>
      <c r="M342" s="202" t="str">
        <f>IF($H342="USD",IF(OR($L342="",$L342="-"),"",VLOOKUP($G342,為替!$A:$AX,$L342,FALSE))+$K$3,IF(OR($L342="",$L342="-"),"",VLOOKUP($G342,為替!$A:$AX,$L342,FALSE)))</f>
        <v/>
      </c>
      <c r="N342" s="203" t="str">
        <f t="shared" si="34"/>
        <v/>
      </c>
      <c r="O342" s="204" t="str">
        <f t="shared" si="30"/>
        <v/>
      </c>
      <c r="P342" s="205" t="str">
        <f t="shared" si="35"/>
        <v/>
      </c>
    </row>
    <row r="343" spans="3:16">
      <c r="C343" s="198"/>
      <c r="D343" s="199"/>
      <c r="E343" s="200"/>
      <c r="F343" s="198"/>
      <c r="H343" s="201"/>
      <c r="I343" s="184" t="str">
        <f t="shared" si="31"/>
        <v/>
      </c>
      <c r="J343" s="202" t="str">
        <f>IF($H343="USD",IF(OR($I343="",$I343="-"),"",VLOOKUP($G343,為替!$A:$AX,$I343,FALSE))+$J$3,IF(OR($I343="",$I343="-"),"",VLOOKUP($G343,為替!$A:$AX,$I343,FALSE)))</f>
        <v/>
      </c>
      <c r="K343" s="203" t="str">
        <f t="shared" si="32"/>
        <v/>
      </c>
      <c r="L343" s="187" t="str">
        <f t="shared" si="33"/>
        <v/>
      </c>
      <c r="M343" s="202" t="str">
        <f>IF($H343="USD",IF(OR($L343="",$L343="-"),"",VLOOKUP($G343,為替!$A:$AX,$L343,FALSE))+$K$3,IF(OR($L343="",$L343="-"),"",VLOOKUP($G343,為替!$A:$AX,$L343,FALSE)))</f>
        <v/>
      </c>
      <c r="N343" s="203" t="str">
        <f t="shared" si="34"/>
        <v/>
      </c>
      <c r="O343" s="204" t="str">
        <f t="shared" si="30"/>
        <v/>
      </c>
      <c r="P343" s="205" t="str">
        <f t="shared" si="35"/>
        <v/>
      </c>
    </row>
    <row r="344" spans="3:16">
      <c r="C344" s="198"/>
      <c r="D344" s="199"/>
      <c r="E344" s="200"/>
      <c r="F344" s="198"/>
      <c r="H344" s="201"/>
      <c r="I344" s="184" t="str">
        <f t="shared" si="31"/>
        <v/>
      </c>
      <c r="J344" s="202" t="str">
        <f>IF($H344="USD",IF(OR($I344="",$I344="-"),"",VLOOKUP($G344,為替!$A:$AX,$I344,FALSE))+$J$3,IF(OR($I344="",$I344="-"),"",VLOOKUP($G344,為替!$A:$AX,$I344,FALSE)))</f>
        <v/>
      </c>
      <c r="K344" s="203" t="str">
        <f t="shared" si="32"/>
        <v/>
      </c>
      <c r="L344" s="187" t="str">
        <f t="shared" si="33"/>
        <v/>
      </c>
      <c r="M344" s="202" t="str">
        <f>IF($H344="USD",IF(OR($L344="",$L344="-"),"",VLOOKUP($G344,為替!$A:$AX,$L344,FALSE))+$K$3,IF(OR($L344="",$L344="-"),"",VLOOKUP($G344,為替!$A:$AX,$L344,FALSE)))</f>
        <v/>
      </c>
      <c r="N344" s="203" t="str">
        <f t="shared" si="34"/>
        <v/>
      </c>
      <c r="O344" s="204" t="str">
        <f t="shared" si="30"/>
        <v/>
      </c>
      <c r="P344" s="205" t="str">
        <f t="shared" si="35"/>
        <v/>
      </c>
    </row>
    <row r="345" spans="3:16">
      <c r="C345" s="198"/>
      <c r="D345" s="199"/>
      <c r="E345" s="200"/>
      <c r="F345" s="198"/>
      <c r="H345" s="201"/>
      <c r="I345" s="184" t="str">
        <f t="shared" si="31"/>
        <v/>
      </c>
      <c r="J345" s="202" t="str">
        <f>IF($H345="USD",IF(OR($I345="",$I345="-"),"",VLOOKUP($G345,為替!$A:$AX,$I345,FALSE))+$J$3,IF(OR($I345="",$I345="-"),"",VLOOKUP($G345,為替!$A:$AX,$I345,FALSE)))</f>
        <v/>
      </c>
      <c r="K345" s="203" t="str">
        <f t="shared" si="32"/>
        <v/>
      </c>
      <c r="L345" s="187" t="str">
        <f t="shared" si="33"/>
        <v/>
      </c>
      <c r="M345" s="202" t="str">
        <f>IF($H345="USD",IF(OR($L345="",$L345="-"),"",VLOOKUP($G345,為替!$A:$AX,$L345,FALSE))+$K$3,IF(OR($L345="",$L345="-"),"",VLOOKUP($G345,為替!$A:$AX,$L345,FALSE)))</f>
        <v/>
      </c>
      <c r="N345" s="203" t="str">
        <f t="shared" si="34"/>
        <v/>
      </c>
      <c r="O345" s="204" t="str">
        <f t="shared" si="30"/>
        <v/>
      </c>
      <c r="P345" s="205" t="str">
        <f t="shared" si="35"/>
        <v/>
      </c>
    </row>
    <row r="346" spans="3:16">
      <c r="C346" s="198"/>
      <c r="D346" s="199"/>
      <c r="E346" s="200"/>
      <c r="F346" s="198"/>
      <c r="H346" s="201"/>
      <c r="I346" s="184" t="str">
        <f t="shared" si="31"/>
        <v/>
      </c>
      <c r="J346" s="202" t="str">
        <f>IF($H346="USD",IF(OR($I346="",$I346="-"),"",VLOOKUP($G346,為替!$A:$AX,$I346,FALSE))+$J$3,IF(OR($I346="",$I346="-"),"",VLOOKUP($G346,為替!$A:$AX,$I346,FALSE)))</f>
        <v/>
      </c>
      <c r="K346" s="203" t="str">
        <f t="shared" si="32"/>
        <v/>
      </c>
      <c r="L346" s="187" t="str">
        <f t="shared" si="33"/>
        <v/>
      </c>
      <c r="M346" s="202" t="str">
        <f>IF($H346="USD",IF(OR($L346="",$L346="-"),"",VLOOKUP($G346,為替!$A:$AX,$L346,FALSE))+$K$3,IF(OR($L346="",$L346="-"),"",VLOOKUP($G346,為替!$A:$AX,$L346,FALSE)))</f>
        <v/>
      </c>
      <c r="N346" s="203" t="str">
        <f t="shared" si="34"/>
        <v/>
      </c>
      <c r="O346" s="204" t="str">
        <f t="shared" si="30"/>
        <v/>
      </c>
      <c r="P346" s="205" t="str">
        <f t="shared" si="35"/>
        <v/>
      </c>
    </row>
    <row r="347" spans="3:16">
      <c r="C347" s="198"/>
      <c r="D347" s="199"/>
      <c r="E347" s="200"/>
      <c r="F347" s="198"/>
      <c r="H347" s="201"/>
      <c r="I347" s="184" t="str">
        <f t="shared" si="31"/>
        <v/>
      </c>
      <c r="J347" s="202" t="str">
        <f>IF($H347="USD",IF(OR($I347="",$I347="-"),"",VLOOKUP($G347,為替!$A:$AX,$I347,FALSE))+$J$3,IF(OR($I347="",$I347="-"),"",VLOOKUP($G347,為替!$A:$AX,$I347,FALSE)))</f>
        <v/>
      </c>
      <c r="K347" s="203" t="str">
        <f t="shared" si="32"/>
        <v/>
      </c>
      <c r="L347" s="187" t="str">
        <f t="shared" si="33"/>
        <v/>
      </c>
      <c r="M347" s="202" t="str">
        <f>IF($H347="USD",IF(OR($L347="",$L347="-"),"",VLOOKUP($G347,為替!$A:$AX,$L347,FALSE))+$K$3,IF(OR($L347="",$L347="-"),"",VLOOKUP($G347,為替!$A:$AX,$L347,FALSE)))</f>
        <v/>
      </c>
      <c r="N347" s="203" t="str">
        <f t="shared" si="34"/>
        <v/>
      </c>
      <c r="O347" s="204" t="str">
        <f t="shared" si="30"/>
        <v/>
      </c>
      <c r="P347" s="205" t="str">
        <f t="shared" si="35"/>
        <v/>
      </c>
    </row>
    <row r="348" spans="3:16">
      <c r="C348" s="198"/>
      <c r="D348" s="199"/>
      <c r="E348" s="200"/>
      <c r="F348" s="198"/>
      <c r="H348" s="201"/>
      <c r="I348" s="184" t="str">
        <f t="shared" si="31"/>
        <v/>
      </c>
      <c r="J348" s="202" t="str">
        <f>IF($H348="USD",IF(OR($I348="",$I348="-"),"",VLOOKUP($G348,為替!$A:$AX,$I348,FALSE))+$J$3,IF(OR($I348="",$I348="-"),"",VLOOKUP($G348,為替!$A:$AX,$I348,FALSE)))</f>
        <v/>
      </c>
      <c r="K348" s="203" t="str">
        <f t="shared" si="32"/>
        <v/>
      </c>
      <c r="L348" s="187" t="str">
        <f t="shared" si="33"/>
        <v/>
      </c>
      <c r="M348" s="202" t="str">
        <f>IF($H348="USD",IF(OR($L348="",$L348="-"),"",VLOOKUP($G348,為替!$A:$AX,$L348,FALSE))+$K$3,IF(OR($L348="",$L348="-"),"",VLOOKUP($G348,為替!$A:$AX,$L348,FALSE)))</f>
        <v/>
      </c>
      <c r="N348" s="203" t="str">
        <f t="shared" si="34"/>
        <v/>
      </c>
      <c r="O348" s="204" t="str">
        <f t="shared" si="30"/>
        <v/>
      </c>
      <c r="P348" s="205" t="str">
        <f t="shared" si="35"/>
        <v/>
      </c>
    </row>
    <row r="349" spans="3:16">
      <c r="C349" s="198"/>
      <c r="D349" s="199"/>
      <c r="E349" s="200"/>
      <c r="F349" s="198"/>
      <c r="H349" s="201"/>
      <c r="I349" s="184" t="str">
        <f t="shared" si="31"/>
        <v/>
      </c>
      <c r="J349" s="202" t="str">
        <f>IF($H349="USD",IF(OR($I349="",$I349="-"),"",VLOOKUP($G349,為替!$A:$AX,$I349,FALSE))+$J$3,IF(OR($I349="",$I349="-"),"",VLOOKUP($G349,為替!$A:$AX,$I349,FALSE)))</f>
        <v/>
      </c>
      <c r="K349" s="203" t="str">
        <f t="shared" si="32"/>
        <v/>
      </c>
      <c r="L349" s="187" t="str">
        <f t="shared" si="33"/>
        <v/>
      </c>
      <c r="M349" s="202" t="str">
        <f>IF($H349="USD",IF(OR($L349="",$L349="-"),"",VLOOKUP($G349,為替!$A:$AX,$L349,FALSE))+$K$3,IF(OR($L349="",$L349="-"),"",VLOOKUP($G349,為替!$A:$AX,$L349,FALSE)))</f>
        <v/>
      </c>
      <c r="N349" s="203" t="str">
        <f t="shared" si="34"/>
        <v/>
      </c>
      <c r="O349" s="204" t="str">
        <f t="shared" si="30"/>
        <v/>
      </c>
      <c r="P349" s="205" t="str">
        <f t="shared" si="35"/>
        <v/>
      </c>
    </row>
    <row r="350" spans="3:16">
      <c r="C350" s="198"/>
      <c r="D350" s="199"/>
      <c r="E350" s="200"/>
      <c r="F350" s="198"/>
      <c r="H350" s="201"/>
      <c r="I350" s="184" t="str">
        <f t="shared" si="31"/>
        <v/>
      </c>
      <c r="J350" s="202" t="str">
        <f>IF($H350="USD",IF(OR($I350="",$I350="-"),"",VLOOKUP($G350,為替!$A:$AX,$I350,FALSE))+$J$3,IF(OR($I350="",$I350="-"),"",VLOOKUP($G350,為替!$A:$AX,$I350,FALSE)))</f>
        <v/>
      </c>
      <c r="K350" s="203" t="str">
        <f t="shared" si="32"/>
        <v/>
      </c>
      <c r="L350" s="187" t="str">
        <f t="shared" si="33"/>
        <v/>
      </c>
      <c r="M350" s="202" t="str">
        <f>IF($H350="USD",IF(OR($L350="",$L350="-"),"",VLOOKUP($G350,為替!$A:$AX,$L350,FALSE))+$K$3,IF(OR($L350="",$L350="-"),"",VLOOKUP($G350,為替!$A:$AX,$L350,FALSE)))</f>
        <v/>
      </c>
      <c r="N350" s="203" t="str">
        <f t="shared" si="34"/>
        <v/>
      </c>
      <c r="O350" s="204" t="str">
        <f t="shared" si="30"/>
        <v/>
      </c>
      <c r="P350" s="205" t="str">
        <f t="shared" si="35"/>
        <v/>
      </c>
    </row>
    <row r="351" spans="3:16">
      <c r="C351" s="198"/>
      <c r="D351" s="199"/>
      <c r="E351" s="200"/>
      <c r="F351" s="198"/>
      <c r="H351" s="201"/>
      <c r="I351" s="184" t="str">
        <f t="shared" si="31"/>
        <v/>
      </c>
      <c r="J351" s="202" t="str">
        <f>IF($H351="USD",IF(OR($I351="",$I351="-"),"",VLOOKUP($G351,為替!$A:$AX,$I351,FALSE))+$J$3,IF(OR($I351="",$I351="-"),"",VLOOKUP($G351,為替!$A:$AX,$I351,FALSE)))</f>
        <v/>
      </c>
      <c r="K351" s="203" t="str">
        <f t="shared" si="32"/>
        <v/>
      </c>
      <c r="L351" s="187" t="str">
        <f t="shared" si="33"/>
        <v/>
      </c>
      <c r="M351" s="202" t="str">
        <f>IF($H351="USD",IF(OR($L351="",$L351="-"),"",VLOOKUP($G351,為替!$A:$AX,$L351,FALSE))+$K$3,IF(OR($L351="",$L351="-"),"",VLOOKUP($G351,為替!$A:$AX,$L351,FALSE)))</f>
        <v/>
      </c>
      <c r="N351" s="203" t="str">
        <f t="shared" si="34"/>
        <v/>
      </c>
      <c r="O351" s="204" t="str">
        <f t="shared" si="30"/>
        <v/>
      </c>
      <c r="P351" s="205" t="str">
        <f t="shared" si="35"/>
        <v/>
      </c>
    </row>
    <row r="352" spans="3:16">
      <c r="C352" s="198"/>
      <c r="D352" s="199"/>
      <c r="E352" s="200"/>
      <c r="F352" s="198"/>
      <c r="H352" s="201"/>
      <c r="I352" s="184" t="str">
        <f t="shared" si="31"/>
        <v/>
      </c>
      <c r="J352" s="202" t="str">
        <f>IF($H352="USD",IF(OR($I352="",$I352="-"),"",VLOOKUP($G352,為替!$A:$AX,$I352,FALSE))+$J$3,IF(OR($I352="",$I352="-"),"",VLOOKUP($G352,為替!$A:$AX,$I352,FALSE)))</f>
        <v/>
      </c>
      <c r="K352" s="203" t="str">
        <f t="shared" si="32"/>
        <v/>
      </c>
      <c r="L352" s="187" t="str">
        <f t="shared" si="33"/>
        <v/>
      </c>
      <c r="M352" s="202" t="str">
        <f>IF($H352="USD",IF(OR($L352="",$L352="-"),"",VLOOKUP($G352,為替!$A:$AX,$L352,FALSE))+$K$3,IF(OR($L352="",$L352="-"),"",VLOOKUP($G352,為替!$A:$AX,$L352,FALSE)))</f>
        <v/>
      </c>
      <c r="N352" s="203" t="str">
        <f t="shared" si="34"/>
        <v/>
      </c>
      <c r="O352" s="204" t="str">
        <f t="shared" si="30"/>
        <v/>
      </c>
      <c r="P352" s="205" t="str">
        <f t="shared" si="35"/>
        <v/>
      </c>
    </row>
    <row r="353" spans="3:16">
      <c r="C353" s="198"/>
      <c r="D353" s="199"/>
      <c r="E353" s="200"/>
      <c r="F353" s="198"/>
      <c r="H353" s="201"/>
      <c r="I353" s="184" t="str">
        <f t="shared" si="31"/>
        <v/>
      </c>
      <c r="J353" s="202" t="str">
        <f>IF($H353="USD",IF(OR($I353="",$I353="-"),"",VLOOKUP($G353,為替!$A:$AX,$I353,FALSE))+$J$3,IF(OR($I353="",$I353="-"),"",VLOOKUP($G353,為替!$A:$AX,$I353,FALSE)))</f>
        <v/>
      </c>
      <c r="K353" s="203" t="str">
        <f t="shared" si="32"/>
        <v/>
      </c>
      <c r="L353" s="187" t="str">
        <f t="shared" si="33"/>
        <v/>
      </c>
      <c r="M353" s="202" t="str">
        <f>IF($H353="USD",IF(OR($L353="",$L353="-"),"",VLOOKUP($G353,為替!$A:$AX,$L353,FALSE))+$K$3,IF(OR($L353="",$L353="-"),"",VLOOKUP($G353,為替!$A:$AX,$L353,FALSE)))</f>
        <v/>
      </c>
      <c r="N353" s="203" t="str">
        <f t="shared" si="34"/>
        <v/>
      </c>
      <c r="O353" s="204" t="str">
        <f t="shared" si="30"/>
        <v/>
      </c>
      <c r="P353" s="205" t="str">
        <f t="shared" si="35"/>
        <v/>
      </c>
    </row>
    <row r="354" spans="3:16">
      <c r="C354" s="198"/>
      <c r="D354" s="199"/>
      <c r="E354" s="200"/>
      <c r="F354" s="198"/>
      <c r="H354" s="201"/>
      <c r="I354" s="184" t="str">
        <f t="shared" si="31"/>
        <v/>
      </c>
      <c r="J354" s="202" t="str">
        <f>IF($H354="USD",IF(OR($I354="",$I354="-"),"",VLOOKUP($G354,為替!$A:$AX,$I354,FALSE))+$J$3,IF(OR($I354="",$I354="-"),"",VLOOKUP($G354,為替!$A:$AX,$I354,FALSE)))</f>
        <v/>
      </c>
      <c r="K354" s="203" t="str">
        <f t="shared" si="32"/>
        <v/>
      </c>
      <c r="L354" s="187" t="str">
        <f t="shared" si="33"/>
        <v/>
      </c>
      <c r="M354" s="202" t="str">
        <f>IF($H354="USD",IF(OR($L354="",$L354="-"),"",VLOOKUP($G354,為替!$A:$AX,$L354,FALSE))+$K$3,IF(OR($L354="",$L354="-"),"",VLOOKUP($G354,為替!$A:$AX,$L354,FALSE)))</f>
        <v/>
      </c>
      <c r="N354" s="203" t="str">
        <f t="shared" si="34"/>
        <v/>
      </c>
      <c r="O354" s="204" t="str">
        <f t="shared" si="30"/>
        <v/>
      </c>
      <c r="P354" s="205" t="str">
        <f t="shared" si="35"/>
        <v/>
      </c>
    </row>
    <row r="355" spans="3:16">
      <c r="C355" s="198"/>
      <c r="D355" s="199"/>
      <c r="E355" s="200"/>
      <c r="F355" s="198"/>
      <c r="H355" s="201"/>
      <c r="I355" s="184" t="str">
        <f t="shared" si="31"/>
        <v/>
      </c>
      <c r="J355" s="202" t="str">
        <f>IF($H355="USD",IF(OR($I355="",$I355="-"),"",VLOOKUP($G355,為替!$A:$AX,$I355,FALSE))+$J$3,IF(OR($I355="",$I355="-"),"",VLOOKUP($G355,為替!$A:$AX,$I355,FALSE)))</f>
        <v/>
      </c>
      <c r="K355" s="203" t="str">
        <f t="shared" si="32"/>
        <v/>
      </c>
      <c r="L355" s="187" t="str">
        <f t="shared" si="33"/>
        <v/>
      </c>
      <c r="M355" s="202" t="str">
        <f>IF($H355="USD",IF(OR($L355="",$L355="-"),"",VLOOKUP($G355,為替!$A:$AX,$L355,FALSE))+$K$3,IF(OR($L355="",$L355="-"),"",VLOOKUP($G355,為替!$A:$AX,$L355,FALSE)))</f>
        <v/>
      </c>
      <c r="N355" s="203" t="str">
        <f t="shared" si="34"/>
        <v/>
      </c>
      <c r="O355" s="204" t="str">
        <f t="shared" si="30"/>
        <v/>
      </c>
      <c r="P355" s="205" t="str">
        <f t="shared" si="35"/>
        <v/>
      </c>
    </row>
    <row r="356" spans="3:16">
      <c r="C356" s="198"/>
      <c r="D356" s="199"/>
      <c r="E356" s="200"/>
      <c r="F356" s="198"/>
      <c r="H356" s="201"/>
      <c r="I356" s="184" t="str">
        <f t="shared" si="31"/>
        <v/>
      </c>
      <c r="J356" s="202" t="str">
        <f>IF($H356="USD",IF(OR($I356="",$I356="-"),"",VLOOKUP($G356,為替!$A:$AX,$I356,FALSE))+$J$3,IF(OR($I356="",$I356="-"),"",VLOOKUP($G356,為替!$A:$AX,$I356,FALSE)))</f>
        <v/>
      </c>
      <c r="K356" s="203" t="str">
        <f t="shared" si="32"/>
        <v/>
      </c>
      <c r="L356" s="187" t="str">
        <f t="shared" si="33"/>
        <v/>
      </c>
      <c r="M356" s="202" t="str">
        <f>IF($H356="USD",IF(OR($L356="",$L356="-"),"",VLOOKUP($G356,為替!$A:$AX,$L356,FALSE))+$K$3,IF(OR($L356="",$L356="-"),"",VLOOKUP($G356,為替!$A:$AX,$L356,FALSE)))</f>
        <v/>
      </c>
      <c r="N356" s="203" t="str">
        <f t="shared" si="34"/>
        <v/>
      </c>
      <c r="O356" s="204" t="str">
        <f t="shared" si="30"/>
        <v/>
      </c>
      <c r="P356" s="205" t="str">
        <f t="shared" si="35"/>
        <v/>
      </c>
    </row>
    <row r="357" spans="3:16">
      <c r="C357" s="198"/>
      <c r="D357" s="199"/>
      <c r="E357" s="200"/>
      <c r="F357" s="198"/>
      <c r="H357" s="201"/>
      <c r="I357" s="184" t="str">
        <f t="shared" si="31"/>
        <v/>
      </c>
      <c r="J357" s="202" t="str">
        <f>IF($H357="USD",IF(OR($I357="",$I357="-"),"",VLOOKUP($G357,為替!$A:$AX,$I357,FALSE))+$J$3,IF(OR($I357="",$I357="-"),"",VLOOKUP($G357,為替!$A:$AX,$I357,FALSE)))</f>
        <v/>
      </c>
      <c r="K357" s="203" t="str">
        <f t="shared" si="32"/>
        <v/>
      </c>
      <c r="L357" s="187" t="str">
        <f t="shared" si="33"/>
        <v/>
      </c>
      <c r="M357" s="202" t="str">
        <f>IF($H357="USD",IF(OR($L357="",$L357="-"),"",VLOOKUP($G357,為替!$A:$AX,$L357,FALSE))+$K$3,IF(OR($L357="",$L357="-"),"",VLOOKUP($G357,為替!$A:$AX,$L357,FALSE)))</f>
        <v/>
      </c>
      <c r="N357" s="203" t="str">
        <f t="shared" si="34"/>
        <v/>
      </c>
      <c r="O357" s="204" t="str">
        <f t="shared" si="30"/>
        <v/>
      </c>
      <c r="P357" s="205" t="str">
        <f t="shared" si="35"/>
        <v/>
      </c>
    </row>
    <row r="358" spans="3:16">
      <c r="C358" s="198"/>
      <c r="D358" s="199"/>
      <c r="E358" s="200"/>
      <c r="F358" s="198"/>
      <c r="H358" s="201"/>
      <c r="I358" s="184" t="str">
        <f t="shared" si="31"/>
        <v/>
      </c>
      <c r="J358" s="202" t="str">
        <f>IF($H358="USD",IF(OR($I358="",$I358="-"),"",VLOOKUP($G358,為替!$A:$AX,$I358,FALSE))+$J$3,IF(OR($I358="",$I358="-"),"",VLOOKUP($G358,為替!$A:$AX,$I358,FALSE)))</f>
        <v/>
      </c>
      <c r="K358" s="203" t="str">
        <f t="shared" si="32"/>
        <v/>
      </c>
      <c r="L358" s="187" t="str">
        <f t="shared" si="33"/>
        <v/>
      </c>
      <c r="M358" s="202" t="str">
        <f>IF($H358="USD",IF(OR($L358="",$L358="-"),"",VLOOKUP($G358,為替!$A:$AX,$L358,FALSE))+$K$3,IF(OR($L358="",$L358="-"),"",VLOOKUP($G358,為替!$A:$AX,$L358,FALSE)))</f>
        <v/>
      </c>
      <c r="N358" s="203" t="str">
        <f t="shared" si="34"/>
        <v/>
      </c>
      <c r="O358" s="204" t="str">
        <f t="shared" si="30"/>
        <v/>
      </c>
      <c r="P358" s="205" t="str">
        <f t="shared" si="35"/>
        <v/>
      </c>
    </row>
    <row r="359" spans="3:16">
      <c r="C359" s="198"/>
      <c r="D359" s="199"/>
      <c r="E359" s="200"/>
      <c r="F359" s="198"/>
      <c r="H359" s="201"/>
      <c r="I359" s="184" t="str">
        <f t="shared" si="31"/>
        <v/>
      </c>
      <c r="J359" s="202" t="str">
        <f>IF($H359="USD",IF(OR($I359="",$I359="-"),"",VLOOKUP($G359,為替!$A:$AX,$I359,FALSE))+$J$3,IF(OR($I359="",$I359="-"),"",VLOOKUP($G359,為替!$A:$AX,$I359,FALSE)))</f>
        <v/>
      </c>
      <c r="K359" s="203" t="str">
        <f t="shared" si="32"/>
        <v/>
      </c>
      <c r="L359" s="187" t="str">
        <f t="shared" si="33"/>
        <v/>
      </c>
      <c r="M359" s="202" t="str">
        <f>IF($H359="USD",IF(OR($L359="",$L359="-"),"",VLOOKUP($G359,為替!$A:$AX,$L359,FALSE))+$K$3,IF(OR($L359="",$L359="-"),"",VLOOKUP($G359,為替!$A:$AX,$L359,FALSE)))</f>
        <v/>
      </c>
      <c r="N359" s="203" t="str">
        <f t="shared" si="34"/>
        <v/>
      </c>
      <c r="O359" s="204" t="str">
        <f t="shared" si="30"/>
        <v/>
      </c>
      <c r="P359" s="205" t="str">
        <f t="shared" si="35"/>
        <v/>
      </c>
    </row>
    <row r="360" spans="3:16">
      <c r="C360" s="198"/>
      <c r="D360" s="199"/>
      <c r="E360" s="200"/>
      <c r="F360" s="198"/>
      <c r="H360" s="201"/>
      <c r="I360" s="184" t="str">
        <f t="shared" si="31"/>
        <v/>
      </c>
      <c r="J360" s="202" t="str">
        <f>IF($H360="USD",IF(OR($I360="",$I360="-"),"",VLOOKUP($G360,為替!$A:$AX,$I360,FALSE))+$J$3,IF(OR($I360="",$I360="-"),"",VLOOKUP($G360,為替!$A:$AX,$I360,FALSE)))</f>
        <v/>
      </c>
      <c r="K360" s="203" t="str">
        <f t="shared" si="32"/>
        <v/>
      </c>
      <c r="L360" s="187" t="str">
        <f t="shared" si="33"/>
        <v/>
      </c>
      <c r="M360" s="202" t="str">
        <f>IF($H360="USD",IF(OR($L360="",$L360="-"),"",VLOOKUP($G360,為替!$A:$AX,$L360,FALSE))+$K$3,IF(OR($L360="",$L360="-"),"",VLOOKUP($G360,為替!$A:$AX,$L360,FALSE)))</f>
        <v/>
      </c>
      <c r="N360" s="203" t="str">
        <f t="shared" si="34"/>
        <v/>
      </c>
      <c r="O360" s="204" t="str">
        <f t="shared" si="30"/>
        <v/>
      </c>
      <c r="P360" s="205" t="str">
        <f t="shared" si="35"/>
        <v/>
      </c>
    </row>
    <row r="361" spans="3:16">
      <c r="C361" s="198"/>
      <c r="D361" s="199"/>
      <c r="E361" s="200"/>
      <c r="F361" s="198"/>
      <c r="H361" s="201"/>
      <c r="I361" s="184" t="str">
        <f t="shared" si="31"/>
        <v/>
      </c>
      <c r="J361" s="202" t="str">
        <f>IF($H361="USD",IF(OR($I361="",$I361="-"),"",VLOOKUP($G361,為替!$A:$AX,$I361,FALSE))+$J$3,IF(OR($I361="",$I361="-"),"",VLOOKUP($G361,為替!$A:$AX,$I361,FALSE)))</f>
        <v/>
      </c>
      <c r="K361" s="203" t="str">
        <f t="shared" si="32"/>
        <v/>
      </c>
      <c r="L361" s="187" t="str">
        <f t="shared" si="33"/>
        <v/>
      </c>
      <c r="M361" s="202" t="str">
        <f>IF($H361="USD",IF(OR($L361="",$L361="-"),"",VLOOKUP($G361,為替!$A:$AX,$L361,FALSE))+$K$3,IF(OR($L361="",$L361="-"),"",VLOOKUP($G361,為替!$A:$AX,$L361,FALSE)))</f>
        <v/>
      </c>
      <c r="N361" s="203" t="str">
        <f t="shared" si="34"/>
        <v/>
      </c>
      <c r="O361" s="204" t="str">
        <f t="shared" si="30"/>
        <v/>
      </c>
      <c r="P361" s="205" t="str">
        <f t="shared" si="35"/>
        <v/>
      </c>
    </row>
    <row r="362" spans="3:16">
      <c r="C362" s="198"/>
      <c r="D362" s="199"/>
      <c r="E362" s="200"/>
      <c r="F362" s="198"/>
      <c r="H362" s="201"/>
      <c r="I362" s="184" t="str">
        <f t="shared" si="31"/>
        <v/>
      </c>
      <c r="J362" s="202" t="str">
        <f>IF($H362="USD",IF(OR($I362="",$I362="-"),"",VLOOKUP($G362,為替!$A:$AX,$I362,FALSE))+$J$3,IF(OR($I362="",$I362="-"),"",VLOOKUP($G362,為替!$A:$AX,$I362,FALSE)))</f>
        <v/>
      </c>
      <c r="K362" s="203" t="str">
        <f t="shared" si="32"/>
        <v/>
      </c>
      <c r="L362" s="187" t="str">
        <f t="shared" si="33"/>
        <v/>
      </c>
      <c r="M362" s="202" t="str">
        <f>IF($H362="USD",IF(OR($L362="",$L362="-"),"",VLOOKUP($G362,為替!$A:$AX,$L362,FALSE))+$K$3,IF(OR($L362="",$L362="-"),"",VLOOKUP($G362,為替!$A:$AX,$L362,FALSE)))</f>
        <v/>
      </c>
      <c r="N362" s="203" t="str">
        <f t="shared" si="34"/>
        <v/>
      </c>
      <c r="O362" s="204" t="str">
        <f t="shared" si="30"/>
        <v/>
      </c>
      <c r="P362" s="205" t="str">
        <f t="shared" si="35"/>
        <v/>
      </c>
    </row>
    <row r="363" spans="3:16">
      <c r="C363" s="198"/>
      <c r="D363" s="199"/>
      <c r="E363" s="200"/>
      <c r="F363" s="198"/>
      <c r="H363" s="201"/>
      <c r="I363" s="184" t="str">
        <f t="shared" si="31"/>
        <v/>
      </c>
      <c r="J363" s="202" t="str">
        <f>IF($H363="USD",IF(OR($I363="",$I363="-"),"",VLOOKUP($G363,為替!$A:$AX,$I363,FALSE))+$J$3,IF(OR($I363="",$I363="-"),"",VLOOKUP($G363,為替!$A:$AX,$I363,FALSE)))</f>
        <v/>
      </c>
      <c r="K363" s="203" t="str">
        <f t="shared" si="32"/>
        <v/>
      </c>
      <c r="L363" s="187" t="str">
        <f t="shared" si="33"/>
        <v/>
      </c>
      <c r="M363" s="202" t="str">
        <f>IF($H363="USD",IF(OR($L363="",$L363="-"),"",VLOOKUP($G363,為替!$A:$AX,$L363,FALSE))+$K$3,IF(OR($L363="",$L363="-"),"",VLOOKUP($G363,為替!$A:$AX,$L363,FALSE)))</f>
        <v/>
      </c>
      <c r="N363" s="203" t="str">
        <f t="shared" si="34"/>
        <v/>
      </c>
      <c r="O363" s="204" t="str">
        <f t="shared" si="30"/>
        <v/>
      </c>
      <c r="P363" s="205" t="str">
        <f t="shared" si="35"/>
        <v/>
      </c>
    </row>
    <row r="364" spans="3:16">
      <c r="C364" s="198"/>
      <c r="D364" s="199"/>
      <c r="E364" s="200"/>
      <c r="F364" s="198"/>
      <c r="H364" s="201"/>
      <c r="I364" s="184" t="str">
        <f t="shared" si="31"/>
        <v/>
      </c>
      <c r="J364" s="202" t="str">
        <f>IF($H364="USD",IF(OR($I364="",$I364="-"),"",VLOOKUP($G364,為替!$A:$AX,$I364,FALSE))+$J$3,IF(OR($I364="",$I364="-"),"",VLOOKUP($G364,為替!$A:$AX,$I364,FALSE)))</f>
        <v/>
      </c>
      <c r="K364" s="203" t="str">
        <f t="shared" si="32"/>
        <v/>
      </c>
      <c r="L364" s="187" t="str">
        <f t="shared" si="33"/>
        <v/>
      </c>
      <c r="M364" s="202" t="str">
        <f>IF($H364="USD",IF(OR($L364="",$L364="-"),"",VLOOKUP($G364,為替!$A:$AX,$L364,FALSE))+$K$3,IF(OR($L364="",$L364="-"),"",VLOOKUP($G364,為替!$A:$AX,$L364,FALSE)))</f>
        <v/>
      </c>
      <c r="N364" s="203" t="str">
        <f t="shared" si="34"/>
        <v/>
      </c>
      <c r="O364" s="204" t="str">
        <f t="shared" si="30"/>
        <v/>
      </c>
      <c r="P364" s="205" t="str">
        <f t="shared" si="35"/>
        <v/>
      </c>
    </row>
    <row r="365" spans="3:16">
      <c r="C365" s="198"/>
      <c r="D365" s="199"/>
      <c r="E365" s="200"/>
      <c r="F365" s="198"/>
      <c r="H365" s="201"/>
      <c r="I365" s="184" t="str">
        <f t="shared" si="31"/>
        <v/>
      </c>
      <c r="J365" s="202" t="str">
        <f>IF($H365="USD",IF(OR($I365="",$I365="-"),"",VLOOKUP($G365,為替!$A:$AX,$I365,FALSE))+$J$3,IF(OR($I365="",$I365="-"),"",VLOOKUP($G365,為替!$A:$AX,$I365,FALSE)))</f>
        <v/>
      </c>
      <c r="K365" s="203" t="str">
        <f t="shared" si="32"/>
        <v/>
      </c>
      <c r="L365" s="187" t="str">
        <f t="shared" si="33"/>
        <v/>
      </c>
      <c r="M365" s="202" t="str">
        <f>IF($H365="USD",IF(OR($L365="",$L365="-"),"",VLOOKUP($G365,為替!$A:$AX,$L365,FALSE))+$K$3,IF(OR($L365="",$L365="-"),"",VLOOKUP($G365,為替!$A:$AX,$L365,FALSE)))</f>
        <v/>
      </c>
      <c r="N365" s="203" t="str">
        <f t="shared" si="34"/>
        <v/>
      </c>
      <c r="O365" s="204" t="str">
        <f t="shared" si="30"/>
        <v/>
      </c>
      <c r="P365" s="205" t="str">
        <f t="shared" si="35"/>
        <v/>
      </c>
    </row>
    <row r="366" spans="3:16">
      <c r="C366" s="198"/>
      <c r="D366" s="199"/>
      <c r="E366" s="200"/>
      <c r="F366" s="198"/>
      <c r="H366" s="201"/>
      <c r="I366" s="184" t="str">
        <f t="shared" si="31"/>
        <v/>
      </c>
      <c r="J366" s="202" t="str">
        <f>IF($H366="USD",IF(OR($I366="",$I366="-"),"",VLOOKUP($G366,為替!$A:$AX,$I366,FALSE))+$J$3,IF(OR($I366="",$I366="-"),"",VLOOKUP($G366,為替!$A:$AX,$I366,FALSE)))</f>
        <v/>
      </c>
      <c r="K366" s="203" t="str">
        <f t="shared" si="32"/>
        <v/>
      </c>
      <c r="L366" s="187" t="str">
        <f t="shared" si="33"/>
        <v/>
      </c>
      <c r="M366" s="202" t="str">
        <f>IF($H366="USD",IF(OR($L366="",$L366="-"),"",VLOOKUP($G366,為替!$A:$AX,$L366,FALSE))+$K$3,IF(OR($L366="",$L366="-"),"",VLOOKUP($G366,為替!$A:$AX,$L366,FALSE)))</f>
        <v/>
      </c>
      <c r="N366" s="203" t="str">
        <f t="shared" si="34"/>
        <v/>
      </c>
      <c r="O366" s="204" t="str">
        <f t="shared" si="30"/>
        <v/>
      </c>
      <c r="P366" s="205" t="str">
        <f t="shared" si="35"/>
        <v/>
      </c>
    </row>
    <row r="367" spans="3:16">
      <c r="C367" s="198"/>
      <c r="D367" s="199"/>
      <c r="E367" s="200"/>
      <c r="F367" s="198"/>
      <c r="H367" s="201"/>
      <c r="I367" s="184" t="str">
        <f t="shared" si="31"/>
        <v/>
      </c>
      <c r="J367" s="202" t="str">
        <f>IF($H367="USD",IF(OR($I367="",$I367="-"),"",VLOOKUP($G367,為替!$A:$AX,$I367,FALSE))+$J$3,IF(OR($I367="",$I367="-"),"",VLOOKUP($G367,為替!$A:$AX,$I367,FALSE)))</f>
        <v/>
      </c>
      <c r="K367" s="203" t="str">
        <f t="shared" si="32"/>
        <v/>
      </c>
      <c r="L367" s="187" t="str">
        <f t="shared" si="33"/>
        <v/>
      </c>
      <c r="M367" s="202" t="str">
        <f>IF($H367="USD",IF(OR($L367="",$L367="-"),"",VLOOKUP($G367,為替!$A:$AX,$L367,FALSE))+$K$3,IF(OR($L367="",$L367="-"),"",VLOOKUP($G367,為替!$A:$AX,$L367,FALSE)))</f>
        <v/>
      </c>
      <c r="N367" s="203" t="str">
        <f t="shared" si="34"/>
        <v/>
      </c>
      <c r="O367" s="204" t="str">
        <f t="shared" si="30"/>
        <v/>
      </c>
      <c r="P367" s="205" t="str">
        <f t="shared" si="35"/>
        <v/>
      </c>
    </row>
    <row r="368" spans="3:16">
      <c r="C368" s="198"/>
      <c r="D368" s="199"/>
      <c r="E368" s="200"/>
      <c r="F368" s="198"/>
      <c r="H368" s="201"/>
      <c r="I368" s="184" t="str">
        <f t="shared" si="31"/>
        <v/>
      </c>
      <c r="J368" s="202" t="str">
        <f>IF($H368="USD",IF(OR($I368="",$I368="-"),"",VLOOKUP($G368,為替!$A:$AX,$I368,FALSE))+$J$3,IF(OR($I368="",$I368="-"),"",VLOOKUP($G368,為替!$A:$AX,$I368,FALSE)))</f>
        <v/>
      </c>
      <c r="K368" s="203" t="str">
        <f t="shared" si="32"/>
        <v/>
      </c>
      <c r="L368" s="187" t="str">
        <f t="shared" si="33"/>
        <v/>
      </c>
      <c r="M368" s="202" t="str">
        <f>IF($H368="USD",IF(OR($L368="",$L368="-"),"",VLOOKUP($G368,為替!$A:$AX,$L368,FALSE))+$K$3,IF(OR($L368="",$L368="-"),"",VLOOKUP($G368,為替!$A:$AX,$L368,FALSE)))</f>
        <v/>
      </c>
      <c r="N368" s="203" t="str">
        <f t="shared" si="34"/>
        <v/>
      </c>
      <c r="O368" s="204" t="str">
        <f t="shared" si="30"/>
        <v/>
      </c>
      <c r="P368" s="205" t="str">
        <f t="shared" si="35"/>
        <v/>
      </c>
    </row>
    <row r="369" spans="3:16">
      <c r="C369" s="198"/>
      <c r="D369" s="199"/>
      <c r="E369" s="200"/>
      <c r="F369" s="198"/>
      <c r="H369" s="201"/>
      <c r="I369" s="184" t="str">
        <f t="shared" si="31"/>
        <v/>
      </c>
      <c r="J369" s="202" t="str">
        <f>IF($H369="USD",IF(OR($I369="",$I369="-"),"",VLOOKUP($G369,為替!$A:$AX,$I369,FALSE))+$J$3,IF(OR($I369="",$I369="-"),"",VLOOKUP($G369,為替!$A:$AX,$I369,FALSE)))</f>
        <v/>
      </c>
      <c r="K369" s="203" t="str">
        <f t="shared" si="32"/>
        <v/>
      </c>
      <c r="L369" s="187" t="str">
        <f t="shared" si="33"/>
        <v/>
      </c>
      <c r="M369" s="202" t="str">
        <f>IF($H369="USD",IF(OR($L369="",$L369="-"),"",VLOOKUP($G369,為替!$A:$AX,$L369,FALSE))+$K$3,IF(OR($L369="",$L369="-"),"",VLOOKUP($G369,為替!$A:$AX,$L369,FALSE)))</f>
        <v/>
      </c>
      <c r="N369" s="203" t="str">
        <f t="shared" si="34"/>
        <v/>
      </c>
      <c r="O369" s="204" t="str">
        <f t="shared" si="30"/>
        <v/>
      </c>
      <c r="P369" s="205" t="str">
        <f t="shared" si="35"/>
        <v/>
      </c>
    </row>
    <row r="370" spans="3:16">
      <c r="C370" s="198"/>
      <c r="D370" s="199"/>
      <c r="E370" s="200"/>
      <c r="F370" s="198"/>
      <c r="H370" s="201"/>
      <c r="I370" s="184" t="str">
        <f t="shared" si="31"/>
        <v/>
      </c>
      <c r="J370" s="202" t="str">
        <f>IF($H370="USD",IF(OR($I370="",$I370="-"),"",VLOOKUP($G370,為替!$A:$AX,$I370,FALSE))+$J$3,IF(OR($I370="",$I370="-"),"",VLOOKUP($G370,為替!$A:$AX,$I370,FALSE)))</f>
        <v/>
      </c>
      <c r="K370" s="203" t="str">
        <f t="shared" si="32"/>
        <v/>
      </c>
      <c r="L370" s="187" t="str">
        <f t="shared" si="33"/>
        <v/>
      </c>
      <c r="M370" s="202" t="str">
        <f>IF($H370="USD",IF(OR($L370="",$L370="-"),"",VLOOKUP($G370,為替!$A:$AX,$L370,FALSE))+$K$3,IF(OR($L370="",$L370="-"),"",VLOOKUP($G370,為替!$A:$AX,$L370,FALSE)))</f>
        <v/>
      </c>
      <c r="N370" s="203" t="str">
        <f t="shared" si="34"/>
        <v/>
      </c>
      <c r="O370" s="204" t="str">
        <f t="shared" si="30"/>
        <v/>
      </c>
      <c r="P370" s="205" t="str">
        <f t="shared" si="35"/>
        <v/>
      </c>
    </row>
    <row r="371" spans="3:16">
      <c r="C371" s="198"/>
      <c r="D371" s="199"/>
      <c r="E371" s="200"/>
      <c r="F371" s="198"/>
      <c r="H371" s="201"/>
      <c r="I371" s="184" t="str">
        <f t="shared" si="31"/>
        <v/>
      </c>
      <c r="J371" s="202" t="str">
        <f>IF($H371="USD",IF(OR($I371="",$I371="-"),"",VLOOKUP($G371,為替!$A:$AX,$I371,FALSE))+$J$3,IF(OR($I371="",$I371="-"),"",VLOOKUP($G371,為替!$A:$AX,$I371,FALSE)))</f>
        <v/>
      </c>
      <c r="K371" s="203" t="str">
        <f t="shared" si="32"/>
        <v/>
      </c>
      <c r="L371" s="187" t="str">
        <f t="shared" si="33"/>
        <v/>
      </c>
      <c r="M371" s="202" t="str">
        <f>IF($H371="USD",IF(OR($L371="",$L371="-"),"",VLOOKUP($G371,為替!$A:$AX,$L371,FALSE))+$K$3,IF(OR($L371="",$L371="-"),"",VLOOKUP($G371,為替!$A:$AX,$L371,FALSE)))</f>
        <v/>
      </c>
      <c r="N371" s="203" t="str">
        <f t="shared" si="34"/>
        <v/>
      </c>
      <c r="O371" s="204" t="str">
        <f t="shared" si="30"/>
        <v/>
      </c>
      <c r="P371" s="205" t="str">
        <f t="shared" si="35"/>
        <v/>
      </c>
    </row>
    <row r="372" spans="3:16">
      <c r="C372" s="198"/>
      <c r="D372" s="199"/>
      <c r="E372" s="200"/>
      <c r="F372" s="198"/>
      <c r="H372" s="201"/>
      <c r="I372" s="184" t="str">
        <f t="shared" si="31"/>
        <v/>
      </c>
      <c r="J372" s="202" t="str">
        <f>IF($H372="USD",IF(OR($I372="",$I372="-"),"",VLOOKUP($G372,為替!$A:$AX,$I372,FALSE))+$J$3,IF(OR($I372="",$I372="-"),"",VLOOKUP($G372,為替!$A:$AX,$I372,FALSE)))</f>
        <v/>
      </c>
      <c r="K372" s="203" t="str">
        <f t="shared" si="32"/>
        <v/>
      </c>
      <c r="L372" s="187" t="str">
        <f t="shared" si="33"/>
        <v/>
      </c>
      <c r="M372" s="202" t="str">
        <f>IF($H372="USD",IF(OR($L372="",$L372="-"),"",VLOOKUP($G372,為替!$A:$AX,$L372,FALSE))+$K$3,IF(OR($L372="",$L372="-"),"",VLOOKUP($G372,為替!$A:$AX,$L372,FALSE)))</f>
        <v/>
      </c>
      <c r="N372" s="203" t="str">
        <f t="shared" si="34"/>
        <v/>
      </c>
      <c r="O372" s="204" t="str">
        <f t="shared" si="30"/>
        <v/>
      </c>
      <c r="P372" s="205" t="str">
        <f t="shared" si="35"/>
        <v/>
      </c>
    </row>
    <row r="373" spans="3:16">
      <c r="C373" s="198"/>
      <c r="D373" s="199"/>
      <c r="E373" s="200"/>
      <c r="F373" s="198"/>
      <c r="H373" s="201"/>
      <c r="I373" s="184" t="str">
        <f t="shared" si="31"/>
        <v/>
      </c>
      <c r="J373" s="202" t="str">
        <f>IF($H373="USD",IF(OR($I373="",$I373="-"),"",VLOOKUP($G373,為替!$A:$AX,$I373,FALSE))+$J$3,IF(OR($I373="",$I373="-"),"",VLOOKUP($G373,為替!$A:$AX,$I373,FALSE)))</f>
        <v/>
      </c>
      <c r="K373" s="203" t="str">
        <f t="shared" si="32"/>
        <v/>
      </c>
      <c r="L373" s="187" t="str">
        <f t="shared" si="33"/>
        <v/>
      </c>
      <c r="M373" s="202" t="str">
        <f>IF($H373="USD",IF(OR($L373="",$L373="-"),"",VLOOKUP($G373,為替!$A:$AX,$L373,FALSE))+$K$3,IF(OR($L373="",$L373="-"),"",VLOOKUP($G373,為替!$A:$AX,$L373,FALSE)))</f>
        <v/>
      </c>
      <c r="N373" s="203" t="str">
        <f t="shared" si="34"/>
        <v/>
      </c>
      <c r="O373" s="204" t="str">
        <f t="shared" si="30"/>
        <v/>
      </c>
      <c r="P373" s="205" t="str">
        <f t="shared" si="35"/>
        <v/>
      </c>
    </row>
    <row r="374" spans="3:16">
      <c r="C374" s="198"/>
      <c r="D374" s="199"/>
      <c r="E374" s="200"/>
      <c r="F374" s="198"/>
      <c r="H374" s="201"/>
      <c r="I374" s="184" t="str">
        <f t="shared" si="31"/>
        <v/>
      </c>
      <c r="J374" s="202" t="str">
        <f>IF($H374="USD",IF(OR($I374="",$I374="-"),"",VLOOKUP($G374,為替!$A:$AX,$I374,FALSE))+$J$3,IF(OR($I374="",$I374="-"),"",VLOOKUP($G374,為替!$A:$AX,$I374,FALSE)))</f>
        <v/>
      </c>
      <c r="K374" s="203" t="str">
        <f t="shared" si="32"/>
        <v/>
      </c>
      <c r="L374" s="187" t="str">
        <f t="shared" si="33"/>
        <v/>
      </c>
      <c r="M374" s="202" t="str">
        <f>IF($H374="USD",IF(OR($L374="",$L374="-"),"",VLOOKUP($G374,為替!$A:$AX,$L374,FALSE))+$K$3,IF(OR($L374="",$L374="-"),"",VLOOKUP($G374,為替!$A:$AX,$L374,FALSE)))</f>
        <v/>
      </c>
      <c r="N374" s="203" t="str">
        <f t="shared" si="34"/>
        <v/>
      </c>
      <c r="O374" s="204" t="str">
        <f t="shared" si="30"/>
        <v/>
      </c>
      <c r="P374" s="205" t="str">
        <f t="shared" si="35"/>
        <v/>
      </c>
    </row>
    <row r="375" spans="3:16">
      <c r="C375" s="198"/>
      <c r="D375" s="199"/>
      <c r="E375" s="200"/>
      <c r="F375" s="198"/>
      <c r="H375" s="201"/>
      <c r="I375" s="184" t="str">
        <f t="shared" si="31"/>
        <v/>
      </c>
      <c r="J375" s="202" t="str">
        <f>IF($H375="USD",IF(OR($I375="",$I375="-"),"",VLOOKUP($G375,為替!$A:$AX,$I375,FALSE))+$J$3,IF(OR($I375="",$I375="-"),"",VLOOKUP($G375,為替!$A:$AX,$I375,FALSE)))</f>
        <v/>
      </c>
      <c r="K375" s="203" t="str">
        <f t="shared" si="32"/>
        <v/>
      </c>
      <c r="L375" s="187" t="str">
        <f t="shared" si="33"/>
        <v/>
      </c>
      <c r="M375" s="202" t="str">
        <f>IF($H375="USD",IF(OR($L375="",$L375="-"),"",VLOOKUP($G375,為替!$A:$AX,$L375,FALSE))+$K$3,IF(OR($L375="",$L375="-"),"",VLOOKUP($G375,為替!$A:$AX,$L375,FALSE)))</f>
        <v/>
      </c>
      <c r="N375" s="203" t="str">
        <f t="shared" si="34"/>
        <v/>
      </c>
      <c r="O375" s="204" t="str">
        <f t="shared" si="30"/>
        <v/>
      </c>
      <c r="P375" s="205" t="str">
        <f t="shared" si="35"/>
        <v/>
      </c>
    </row>
    <row r="376" spans="3:16">
      <c r="C376" s="198"/>
      <c r="D376" s="199"/>
      <c r="E376" s="200"/>
      <c r="F376" s="198"/>
      <c r="H376" s="201"/>
      <c r="I376" s="184" t="str">
        <f t="shared" si="31"/>
        <v/>
      </c>
      <c r="J376" s="202" t="str">
        <f>IF($H376="USD",IF(OR($I376="",$I376="-"),"",VLOOKUP($G376,為替!$A:$AX,$I376,FALSE))+$J$3,IF(OR($I376="",$I376="-"),"",VLOOKUP($G376,為替!$A:$AX,$I376,FALSE)))</f>
        <v/>
      </c>
      <c r="K376" s="203" t="str">
        <f t="shared" si="32"/>
        <v/>
      </c>
      <c r="L376" s="187" t="str">
        <f t="shared" si="33"/>
        <v/>
      </c>
      <c r="M376" s="202" t="str">
        <f>IF($H376="USD",IF(OR($L376="",$L376="-"),"",VLOOKUP($G376,為替!$A:$AX,$L376,FALSE))+$K$3,IF(OR($L376="",$L376="-"),"",VLOOKUP($G376,為替!$A:$AX,$L376,FALSE)))</f>
        <v/>
      </c>
      <c r="N376" s="203" t="str">
        <f t="shared" si="34"/>
        <v/>
      </c>
      <c r="O376" s="204" t="str">
        <f t="shared" si="30"/>
        <v/>
      </c>
      <c r="P376" s="205" t="str">
        <f t="shared" si="35"/>
        <v/>
      </c>
    </row>
    <row r="377" spans="3:16">
      <c r="C377" s="198"/>
      <c r="D377" s="199"/>
      <c r="E377" s="200"/>
      <c r="F377" s="198"/>
      <c r="H377" s="201"/>
      <c r="I377" s="184" t="str">
        <f t="shared" si="31"/>
        <v/>
      </c>
      <c r="J377" s="202" t="str">
        <f>IF($H377="USD",IF(OR($I377="",$I377="-"),"",VLOOKUP($G377,為替!$A:$AX,$I377,FALSE))+$J$3,IF(OR($I377="",$I377="-"),"",VLOOKUP($G377,為替!$A:$AX,$I377,FALSE)))</f>
        <v/>
      </c>
      <c r="K377" s="203" t="str">
        <f t="shared" si="32"/>
        <v/>
      </c>
      <c r="L377" s="187" t="str">
        <f t="shared" si="33"/>
        <v/>
      </c>
      <c r="M377" s="202" t="str">
        <f>IF($H377="USD",IF(OR($L377="",$L377="-"),"",VLOOKUP($G377,為替!$A:$AX,$L377,FALSE))+$K$3,IF(OR($L377="",$L377="-"),"",VLOOKUP($G377,為替!$A:$AX,$L377,FALSE)))</f>
        <v/>
      </c>
      <c r="N377" s="203" t="str">
        <f t="shared" si="34"/>
        <v/>
      </c>
      <c r="O377" s="204" t="str">
        <f t="shared" si="30"/>
        <v/>
      </c>
      <c r="P377" s="205" t="str">
        <f t="shared" si="35"/>
        <v/>
      </c>
    </row>
    <row r="378" spans="3:16">
      <c r="C378" s="198"/>
      <c r="D378" s="199"/>
      <c r="E378" s="200"/>
      <c r="F378" s="198"/>
      <c r="H378" s="201"/>
      <c r="I378" s="184" t="str">
        <f t="shared" si="31"/>
        <v/>
      </c>
      <c r="J378" s="202" t="str">
        <f>IF($H378="USD",IF(OR($I378="",$I378="-"),"",VLOOKUP($G378,為替!$A:$AX,$I378,FALSE))+$J$3,IF(OR($I378="",$I378="-"),"",VLOOKUP($G378,為替!$A:$AX,$I378,FALSE)))</f>
        <v/>
      </c>
      <c r="K378" s="203" t="str">
        <f t="shared" si="32"/>
        <v/>
      </c>
      <c r="L378" s="187" t="str">
        <f t="shared" si="33"/>
        <v/>
      </c>
      <c r="M378" s="202" t="str">
        <f>IF($H378="USD",IF(OR($L378="",$L378="-"),"",VLOOKUP($G378,為替!$A:$AX,$L378,FALSE))+$K$3,IF(OR($L378="",$L378="-"),"",VLOOKUP($G378,為替!$A:$AX,$L378,FALSE)))</f>
        <v/>
      </c>
      <c r="N378" s="203" t="str">
        <f t="shared" si="34"/>
        <v/>
      </c>
      <c r="O378" s="204" t="str">
        <f t="shared" si="30"/>
        <v/>
      </c>
      <c r="P378" s="205" t="str">
        <f t="shared" si="35"/>
        <v/>
      </c>
    </row>
    <row r="379" spans="3:16">
      <c r="C379" s="198"/>
      <c r="D379" s="199"/>
      <c r="E379" s="200"/>
      <c r="F379" s="198"/>
      <c r="H379" s="201"/>
      <c r="I379" s="184" t="str">
        <f t="shared" si="31"/>
        <v/>
      </c>
      <c r="J379" s="202" t="str">
        <f>IF($H379="USD",IF(OR($I379="",$I379="-"),"",VLOOKUP($G379,為替!$A:$AX,$I379,FALSE))+$J$3,IF(OR($I379="",$I379="-"),"",VLOOKUP($G379,為替!$A:$AX,$I379,FALSE)))</f>
        <v/>
      </c>
      <c r="K379" s="203" t="str">
        <f t="shared" si="32"/>
        <v/>
      </c>
      <c r="L379" s="187" t="str">
        <f t="shared" si="33"/>
        <v/>
      </c>
      <c r="M379" s="202" t="str">
        <f>IF($H379="USD",IF(OR($L379="",$L379="-"),"",VLOOKUP($G379,為替!$A:$AX,$L379,FALSE))+$K$3,IF(OR($L379="",$L379="-"),"",VLOOKUP($G379,為替!$A:$AX,$L379,FALSE)))</f>
        <v/>
      </c>
      <c r="N379" s="203" t="str">
        <f t="shared" si="34"/>
        <v/>
      </c>
      <c r="O379" s="204" t="str">
        <f t="shared" si="30"/>
        <v/>
      </c>
      <c r="P379" s="205" t="str">
        <f t="shared" si="35"/>
        <v/>
      </c>
    </row>
    <row r="380" spans="3:16">
      <c r="C380" s="198"/>
      <c r="D380" s="199"/>
      <c r="E380" s="200"/>
      <c r="F380" s="198"/>
      <c r="H380" s="201"/>
      <c r="I380" s="184" t="str">
        <f t="shared" si="31"/>
        <v/>
      </c>
      <c r="J380" s="202" t="str">
        <f>IF($H380="USD",IF(OR($I380="",$I380="-"),"",VLOOKUP($G380,為替!$A:$AX,$I380,FALSE))+$J$3,IF(OR($I380="",$I380="-"),"",VLOOKUP($G380,為替!$A:$AX,$I380,FALSE)))</f>
        <v/>
      </c>
      <c r="K380" s="203" t="str">
        <f t="shared" si="32"/>
        <v/>
      </c>
      <c r="L380" s="187" t="str">
        <f t="shared" si="33"/>
        <v/>
      </c>
      <c r="M380" s="202" t="str">
        <f>IF($H380="USD",IF(OR($L380="",$L380="-"),"",VLOOKUP($G380,為替!$A:$AX,$L380,FALSE))+$K$3,IF(OR($L380="",$L380="-"),"",VLOOKUP($G380,為替!$A:$AX,$L380,FALSE)))</f>
        <v/>
      </c>
      <c r="N380" s="203" t="str">
        <f t="shared" si="34"/>
        <v/>
      </c>
      <c r="O380" s="204" t="str">
        <f t="shared" si="30"/>
        <v/>
      </c>
      <c r="P380" s="205" t="str">
        <f t="shared" si="35"/>
        <v/>
      </c>
    </row>
    <row r="381" spans="3:16">
      <c r="C381" s="198"/>
      <c r="D381" s="199"/>
      <c r="E381" s="200"/>
      <c r="F381" s="198"/>
      <c r="H381" s="201"/>
      <c r="I381" s="184" t="str">
        <f t="shared" si="31"/>
        <v/>
      </c>
      <c r="J381" s="202" t="str">
        <f>IF($H381="USD",IF(OR($I381="",$I381="-"),"",VLOOKUP($G381,為替!$A:$AX,$I381,FALSE))+$J$3,IF(OR($I381="",$I381="-"),"",VLOOKUP($G381,為替!$A:$AX,$I381,FALSE)))</f>
        <v/>
      </c>
      <c r="K381" s="203" t="str">
        <f t="shared" si="32"/>
        <v/>
      </c>
      <c r="L381" s="187" t="str">
        <f t="shared" si="33"/>
        <v/>
      </c>
      <c r="M381" s="202" t="str">
        <f>IF($H381="USD",IF(OR($L381="",$L381="-"),"",VLOOKUP($G381,為替!$A:$AX,$L381,FALSE))+$K$3,IF(OR($L381="",$L381="-"),"",VLOOKUP($G381,為替!$A:$AX,$L381,FALSE)))</f>
        <v/>
      </c>
      <c r="N381" s="203" t="str">
        <f t="shared" si="34"/>
        <v/>
      </c>
      <c r="O381" s="204" t="str">
        <f t="shared" si="30"/>
        <v/>
      </c>
      <c r="P381" s="205" t="str">
        <f t="shared" si="35"/>
        <v/>
      </c>
    </row>
    <row r="382" spans="3:16">
      <c r="C382" s="198"/>
      <c r="D382" s="199"/>
      <c r="E382" s="200"/>
      <c r="F382" s="198"/>
      <c r="H382" s="201"/>
      <c r="I382" s="184" t="str">
        <f t="shared" si="31"/>
        <v/>
      </c>
      <c r="J382" s="202" t="str">
        <f>IF($H382="USD",IF(OR($I382="",$I382="-"),"",VLOOKUP($G382,為替!$A:$AX,$I382,FALSE))+$J$3,IF(OR($I382="",$I382="-"),"",VLOOKUP($G382,為替!$A:$AX,$I382,FALSE)))</f>
        <v/>
      </c>
      <c r="K382" s="203" t="str">
        <f t="shared" si="32"/>
        <v/>
      </c>
      <c r="L382" s="187" t="str">
        <f t="shared" si="33"/>
        <v/>
      </c>
      <c r="M382" s="202" t="str">
        <f>IF($H382="USD",IF(OR($L382="",$L382="-"),"",VLOOKUP($G382,為替!$A:$AX,$L382,FALSE))+$K$3,IF(OR($L382="",$L382="-"),"",VLOOKUP($G382,為替!$A:$AX,$L382,FALSE)))</f>
        <v/>
      </c>
      <c r="N382" s="203" t="str">
        <f t="shared" si="34"/>
        <v/>
      </c>
      <c r="O382" s="204" t="str">
        <f t="shared" si="30"/>
        <v/>
      </c>
      <c r="P382" s="205" t="str">
        <f t="shared" si="35"/>
        <v/>
      </c>
    </row>
    <row r="383" spans="3:16">
      <c r="C383" s="198"/>
      <c r="D383" s="199"/>
      <c r="E383" s="200"/>
      <c r="F383" s="198"/>
      <c r="H383" s="201"/>
      <c r="I383" s="184" t="str">
        <f t="shared" si="31"/>
        <v/>
      </c>
      <c r="J383" s="202" t="str">
        <f>IF($H383="USD",IF(OR($I383="",$I383="-"),"",VLOOKUP($G383,為替!$A:$AX,$I383,FALSE))+$J$3,IF(OR($I383="",$I383="-"),"",VLOOKUP($G383,為替!$A:$AX,$I383,FALSE)))</f>
        <v/>
      </c>
      <c r="K383" s="203" t="str">
        <f t="shared" si="32"/>
        <v/>
      </c>
      <c r="L383" s="187" t="str">
        <f t="shared" si="33"/>
        <v/>
      </c>
      <c r="M383" s="202" t="str">
        <f>IF($H383="USD",IF(OR($L383="",$L383="-"),"",VLOOKUP($G383,為替!$A:$AX,$L383,FALSE))+$K$3,IF(OR($L383="",$L383="-"),"",VLOOKUP($G383,為替!$A:$AX,$L383,FALSE)))</f>
        <v/>
      </c>
      <c r="N383" s="203" t="str">
        <f t="shared" si="34"/>
        <v/>
      </c>
      <c r="O383" s="204" t="str">
        <f t="shared" si="30"/>
        <v/>
      </c>
      <c r="P383" s="205" t="str">
        <f t="shared" si="35"/>
        <v/>
      </c>
    </row>
    <row r="384" spans="3:16">
      <c r="C384" s="198"/>
      <c r="D384" s="199"/>
      <c r="E384" s="200"/>
      <c r="F384" s="198"/>
      <c r="H384" s="201"/>
      <c r="I384" s="184" t="str">
        <f t="shared" si="31"/>
        <v/>
      </c>
      <c r="J384" s="202" t="str">
        <f>IF($H384="USD",IF(OR($I384="",$I384="-"),"",VLOOKUP($G384,為替!$A:$AX,$I384,FALSE))+$J$3,IF(OR($I384="",$I384="-"),"",VLOOKUP($G384,為替!$A:$AX,$I384,FALSE)))</f>
        <v/>
      </c>
      <c r="K384" s="203" t="str">
        <f t="shared" si="32"/>
        <v/>
      </c>
      <c r="L384" s="187" t="str">
        <f t="shared" si="33"/>
        <v/>
      </c>
      <c r="M384" s="202" t="str">
        <f>IF($H384="USD",IF(OR($L384="",$L384="-"),"",VLOOKUP($G384,為替!$A:$AX,$L384,FALSE))+$K$3,IF(OR($L384="",$L384="-"),"",VLOOKUP($G384,為替!$A:$AX,$L384,FALSE)))</f>
        <v/>
      </c>
      <c r="N384" s="203" t="str">
        <f t="shared" si="34"/>
        <v/>
      </c>
      <c r="O384" s="204" t="str">
        <f t="shared" si="30"/>
        <v/>
      </c>
      <c r="P384" s="205" t="str">
        <f t="shared" si="35"/>
        <v/>
      </c>
    </row>
    <row r="385" spans="3:16">
      <c r="C385" s="198"/>
      <c r="D385" s="199"/>
      <c r="E385" s="200"/>
      <c r="F385" s="198"/>
      <c r="H385" s="201"/>
      <c r="I385" s="184" t="str">
        <f t="shared" si="31"/>
        <v/>
      </c>
      <c r="J385" s="202" t="str">
        <f>IF($H385="USD",IF(OR($I385="",$I385="-"),"",VLOOKUP($G385,為替!$A:$AX,$I385,FALSE))+$J$3,IF(OR($I385="",$I385="-"),"",VLOOKUP($G385,為替!$A:$AX,$I385,FALSE)))</f>
        <v/>
      </c>
      <c r="K385" s="203" t="str">
        <f t="shared" si="32"/>
        <v/>
      </c>
      <c r="L385" s="187" t="str">
        <f t="shared" si="33"/>
        <v/>
      </c>
      <c r="M385" s="202" t="str">
        <f>IF($H385="USD",IF(OR($L385="",$L385="-"),"",VLOOKUP($G385,為替!$A:$AX,$L385,FALSE))+$K$3,IF(OR($L385="",$L385="-"),"",VLOOKUP($G385,為替!$A:$AX,$L385,FALSE)))</f>
        <v/>
      </c>
      <c r="N385" s="203" t="str">
        <f t="shared" si="34"/>
        <v/>
      </c>
      <c r="O385" s="204" t="str">
        <f t="shared" si="30"/>
        <v/>
      </c>
      <c r="P385" s="205" t="str">
        <f t="shared" si="35"/>
        <v/>
      </c>
    </row>
    <row r="386" spans="3:16">
      <c r="C386" s="198"/>
      <c r="D386" s="199"/>
      <c r="E386" s="200"/>
      <c r="F386" s="198"/>
      <c r="H386" s="201"/>
      <c r="I386" s="184" t="str">
        <f t="shared" si="31"/>
        <v/>
      </c>
      <c r="J386" s="202" t="str">
        <f>IF($H386="USD",IF(OR($I386="",$I386="-"),"",VLOOKUP($G386,為替!$A:$AX,$I386,FALSE))+$J$3,IF(OR($I386="",$I386="-"),"",VLOOKUP($G386,為替!$A:$AX,$I386,FALSE)))</f>
        <v/>
      </c>
      <c r="K386" s="203" t="str">
        <f t="shared" si="32"/>
        <v/>
      </c>
      <c r="L386" s="187" t="str">
        <f t="shared" si="33"/>
        <v/>
      </c>
      <c r="M386" s="202" t="str">
        <f>IF($H386="USD",IF(OR($L386="",$L386="-"),"",VLOOKUP($G386,為替!$A:$AX,$L386,FALSE))+$K$3,IF(OR($L386="",$L386="-"),"",VLOOKUP($G386,為替!$A:$AX,$L386,FALSE)))</f>
        <v/>
      </c>
      <c r="N386" s="203" t="str">
        <f t="shared" si="34"/>
        <v/>
      </c>
      <c r="O386" s="204" t="str">
        <f t="shared" si="30"/>
        <v/>
      </c>
      <c r="P386" s="205" t="str">
        <f t="shared" si="35"/>
        <v/>
      </c>
    </row>
    <row r="387" spans="3:16">
      <c r="C387" s="198"/>
      <c r="D387" s="199"/>
      <c r="E387" s="200"/>
      <c r="F387" s="198"/>
      <c r="H387" s="201"/>
      <c r="I387" s="184" t="str">
        <f t="shared" si="31"/>
        <v/>
      </c>
      <c r="J387" s="202" t="str">
        <f>IF($H387="USD",IF(OR($I387="",$I387="-"),"",VLOOKUP($G387,為替!$A:$AX,$I387,FALSE))+$J$3,IF(OR($I387="",$I387="-"),"",VLOOKUP($G387,為替!$A:$AX,$I387,FALSE)))</f>
        <v/>
      </c>
      <c r="K387" s="203" t="str">
        <f t="shared" si="32"/>
        <v/>
      </c>
      <c r="L387" s="187" t="str">
        <f t="shared" si="33"/>
        <v/>
      </c>
      <c r="M387" s="202" t="str">
        <f>IF($H387="USD",IF(OR($L387="",$L387="-"),"",VLOOKUP($G387,為替!$A:$AX,$L387,FALSE))+$K$3,IF(OR($L387="",$L387="-"),"",VLOOKUP($G387,為替!$A:$AX,$L387,FALSE)))</f>
        <v/>
      </c>
      <c r="N387" s="203" t="str">
        <f t="shared" si="34"/>
        <v/>
      </c>
      <c r="O387" s="204" t="str">
        <f t="shared" si="30"/>
        <v/>
      </c>
      <c r="P387" s="205" t="str">
        <f t="shared" si="35"/>
        <v/>
      </c>
    </row>
    <row r="388" spans="3:16">
      <c r="C388" s="198"/>
      <c r="D388" s="199"/>
      <c r="E388" s="200"/>
      <c r="F388" s="198"/>
      <c r="H388" s="201"/>
      <c r="I388" s="184" t="str">
        <f t="shared" si="31"/>
        <v/>
      </c>
      <c r="J388" s="202" t="str">
        <f>IF($H388="USD",IF(OR($I388="",$I388="-"),"",VLOOKUP($G388,為替!$A:$AX,$I388,FALSE))+$J$3,IF(OR($I388="",$I388="-"),"",VLOOKUP($G388,為替!$A:$AX,$I388,FALSE)))</f>
        <v/>
      </c>
      <c r="K388" s="203" t="str">
        <f t="shared" si="32"/>
        <v/>
      </c>
      <c r="L388" s="187" t="str">
        <f t="shared" si="33"/>
        <v/>
      </c>
      <c r="M388" s="202" t="str">
        <f>IF($H388="USD",IF(OR($L388="",$L388="-"),"",VLOOKUP($G388,為替!$A:$AX,$L388,FALSE))+$K$3,IF(OR($L388="",$L388="-"),"",VLOOKUP($G388,為替!$A:$AX,$L388,FALSE)))</f>
        <v/>
      </c>
      <c r="N388" s="203" t="str">
        <f t="shared" si="34"/>
        <v/>
      </c>
      <c r="O388" s="204" t="str">
        <f t="shared" si="30"/>
        <v/>
      </c>
      <c r="P388" s="205" t="str">
        <f t="shared" si="35"/>
        <v/>
      </c>
    </row>
    <row r="389" spans="3:16">
      <c r="C389" s="198"/>
      <c r="D389" s="199"/>
      <c r="E389" s="200"/>
      <c r="F389" s="198"/>
      <c r="H389" s="201"/>
      <c r="I389" s="184" t="str">
        <f t="shared" si="31"/>
        <v/>
      </c>
      <c r="J389" s="202" t="str">
        <f>IF($H389="USD",IF(OR($I389="",$I389="-"),"",VLOOKUP($G389,為替!$A:$AX,$I389,FALSE))+$J$3,IF(OR($I389="",$I389="-"),"",VLOOKUP($G389,為替!$A:$AX,$I389,FALSE)))</f>
        <v/>
      </c>
      <c r="K389" s="203" t="str">
        <f t="shared" si="32"/>
        <v/>
      </c>
      <c r="L389" s="187" t="str">
        <f t="shared" si="33"/>
        <v/>
      </c>
      <c r="M389" s="202" t="str">
        <f>IF($H389="USD",IF(OR($L389="",$L389="-"),"",VLOOKUP($G389,為替!$A:$AX,$L389,FALSE))+$K$3,IF(OR($L389="",$L389="-"),"",VLOOKUP($G389,為替!$A:$AX,$L389,FALSE)))</f>
        <v/>
      </c>
      <c r="N389" s="203" t="str">
        <f t="shared" si="34"/>
        <v/>
      </c>
      <c r="O389" s="204" t="str">
        <f t="shared" si="30"/>
        <v/>
      </c>
      <c r="P389" s="205" t="str">
        <f t="shared" si="35"/>
        <v/>
      </c>
    </row>
    <row r="390" spans="3:16">
      <c r="C390" s="198"/>
      <c r="D390" s="199"/>
      <c r="E390" s="200"/>
      <c r="F390" s="198"/>
      <c r="H390" s="201"/>
      <c r="I390" s="184" t="str">
        <f t="shared" si="31"/>
        <v/>
      </c>
      <c r="J390" s="202" t="str">
        <f>IF($H390="USD",IF(OR($I390="",$I390="-"),"",VLOOKUP($G390,為替!$A:$AX,$I390,FALSE))+$J$3,IF(OR($I390="",$I390="-"),"",VLOOKUP($G390,為替!$A:$AX,$I390,FALSE)))</f>
        <v/>
      </c>
      <c r="K390" s="203" t="str">
        <f t="shared" si="32"/>
        <v/>
      </c>
      <c r="L390" s="187" t="str">
        <f t="shared" si="33"/>
        <v/>
      </c>
      <c r="M390" s="202" t="str">
        <f>IF($H390="USD",IF(OR($L390="",$L390="-"),"",VLOOKUP($G390,為替!$A:$AX,$L390,FALSE))+$K$3,IF(OR($L390="",$L390="-"),"",VLOOKUP($G390,為替!$A:$AX,$L390,FALSE)))</f>
        <v/>
      </c>
      <c r="N390" s="203" t="str">
        <f t="shared" si="34"/>
        <v/>
      </c>
      <c r="O390" s="204" t="str">
        <f t="shared" ref="O390:O400" si="36">IF(OR(K390="",N390=""),"",K390-N390)</f>
        <v/>
      </c>
      <c r="P390" s="205" t="str">
        <f t="shared" si="35"/>
        <v/>
      </c>
    </row>
    <row r="391" spans="3:16">
      <c r="C391" s="198"/>
      <c r="D391" s="199"/>
      <c r="E391" s="200"/>
      <c r="F391" s="198"/>
      <c r="H391" s="201"/>
      <c r="I391" s="184" t="str">
        <f t="shared" ref="I391:I400" si="37">IF(H391="","",IF(H391="JPY","",IF($H391="USD",4, IF(H391="EUR",7,IF(H391="CNY",47,IF(H391="HKD",34))))))</f>
        <v/>
      </c>
      <c r="J391" s="202" t="str">
        <f>IF($H391="USD",IF(OR($I391="",$I391="-"),"",VLOOKUP($G391,為替!$A:$AX,$I391,FALSE))+$J$3,IF(OR($I391="",$I391="-"),"",VLOOKUP($G391,為替!$A:$AX,$I391,FALSE)))</f>
        <v/>
      </c>
      <c r="K391" s="203" t="str">
        <f t="shared" ref="K391:K400" si="38">IF($H391="JPY",$F391,IF($H391="","",$F391*$J391))</f>
        <v/>
      </c>
      <c r="L391" s="187" t="str">
        <f t="shared" ref="L391:L400" si="39">IF(H391="","",IF(H391="JPY","",IF($H391="USD",3, IF(H391="EUR",6,IF(H391="CNY",46,IF(H391="HKD",33))))))</f>
        <v/>
      </c>
      <c r="M391" s="202" t="str">
        <f>IF($H391="USD",IF(OR($L391="",$L391="-"),"",VLOOKUP($G391,為替!$A:$AX,$L391,FALSE))+$K$3,IF(OR($L391="",$L391="-"),"",VLOOKUP($G391,為替!$A:$AX,$L391,FALSE)))</f>
        <v/>
      </c>
      <c r="N391" s="203" t="str">
        <f t="shared" ref="N391:N400" si="40">IF($E391="JPY",($C391+$D391),IF($E391="","",($C391+$D391)*$M391))</f>
        <v/>
      </c>
      <c r="O391" s="204" t="str">
        <f t="shared" si="36"/>
        <v/>
      </c>
      <c r="P391" s="205" t="str">
        <f t="shared" ref="P391:P400" si="41">IF(OR(K391="",O391=""),"",O391/K391)</f>
        <v/>
      </c>
    </row>
    <row r="392" spans="3:16">
      <c r="C392" s="198"/>
      <c r="D392" s="199"/>
      <c r="E392" s="200"/>
      <c r="F392" s="198"/>
      <c r="H392" s="201"/>
      <c r="I392" s="184" t="str">
        <f t="shared" si="37"/>
        <v/>
      </c>
      <c r="J392" s="202" t="str">
        <f>IF($H392="USD",IF(OR($I392="",$I392="-"),"",VLOOKUP($G392,為替!$A:$AX,$I392,FALSE))+$J$3,IF(OR($I392="",$I392="-"),"",VLOOKUP($G392,為替!$A:$AX,$I392,FALSE)))</f>
        <v/>
      </c>
      <c r="K392" s="203" t="str">
        <f t="shared" si="38"/>
        <v/>
      </c>
      <c r="L392" s="187" t="str">
        <f t="shared" si="39"/>
        <v/>
      </c>
      <c r="M392" s="202" t="str">
        <f>IF($H392="USD",IF(OR($L392="",$L392="-"),"",VLOOKUP($G392,為替!$A:$AX,$L392,FALSE))+$K$3,IF(OR($L392="",$L392="-"),"",VLOOKUP($G392,為替!$A:$AX,$L392,FALSE)))</f>
        <v/>
      </c>
      <c r="N392" s="203" t="str">
        <f t="shared" si="40"/>
        <v/>
      </c>
      <c r="O392" s="204" t="str">
        <f t="shared" si="36"/>
        <v/>
      </c>
      <c r="P392" s="205" t="str">
        <f t="shared" si="41"/>
        <v/>
      </c>
    </row>
    <row r="393" spans="3:16">
      <c r="C393" s="198"/>
      <c r="D393" s="199"/>
      <c r="E393" s="200"/>
      <c r="F393" s="198"/>
      <c r="H393" s="201"/>
      <c r="I393" s="184" t="str">
        <f t="shared" si="37"/>
        <v/>
      </c>
      <c r="J393" s="202" t="str">
        <f>IF($H393="USD",IF(OR($I393="",$I393="-"),"",VLOOKUP($G393,為替!$A:$AX,$I393,FALSE))+$J$3,IF(OR($I393="",$I393="-"),"",VLOOKUP($G393,為替!$A:$AX,$I393,FALSE)))</f>
        <v/>
      </c>
      <c r="K393" s="203" t="str">
        <f t="shared" si="38"/>
        <v/>
      </c>
      <c r="L393" s="187" t="str">
        <f t="shared" si="39"/>
        <v/>
      </c>
      <c r="M393" s="202" t="str">
        <f>IF($H393="USD",IF(OR($L393="",$L393="-"),"",VLOOKUP($G393,為替!$A:$AX,$L393,FALSE))+$K$3,IF(OR($L393="",$L393="-"),"",VLOOKUP($G393,為替!$A:$AX,$L393,FALSE)))</f>
        <v/>
      </c>
      <c r="N393" s="203" t="str">
        <f t="shared" si="40"/>
        <v/>
      </c>
      <c r="O393" s="204" t="str">
        <f t="shared" si="36"/>
        <v/>
      </c>
      <c r="P393" s="205" t="str">
        <f t="shared" si="41"/>
        <v/>
      </c>
    </row>
    <row r="394" spans="3:16">
      <c r="C394" s="198"/>
      <c r="D394" s="199"/>
      <c r="E394" s="200"/>
      <c r="F394" s="198"/>
      <c r="H394" s="201"/>
      <c r="I394" s="184" t="str">
        <f t="shared" si="37"/>
        <v/>
      </c>
      <c r="J394" s="202" t="str">
        <f>IF($H394="USD",IF(OR($I394="",$I394="-"),"",VLOOKUP($G394,為替!$A:$AX,$I394,FALSE))+$J$3,IF(OR($I394="",$I394="-"),"",VLOOKUP($G394,為替!$A:$AX,$I394,FALSE)))</f>
        <v/>
      </c>
      <c r="K394" s="203" t="str">
        <f t="shared" si="38"/>
        <v/>
      </c>
      <c r="L394" s="187" t="str">
        <f t="shared" si="39"/>
        <v/>
      </c>
      <c r="M394" s="202" t="str">
        <f>IF($H394="USD",IF(OR($L394="",$L394="-"),"",VLOOKUP($G394,為替!$A:$AX,$L394,FALSE))+$K$3,IF(OR($L394="",$L394="-"),"",VLOOKUP($G394,為替!$A:$AX,$L394,FALSE)))</f>
        <v/>
      </c>
      <c r="N394" s="203" t="str">
        <f t="shared" si="40"/>
        <v/>
      </c>
      <c r="O394" s="204" t="str">
        <f t="shared" si="36"/>
        <v/>
      </c>
      <c r="P394" s="205" t="str">
        <f t="shared" si="41"/>
        <v/>
      </c>
    </row>
    <row r="395" spans="3:16">
      <c r="C395" s="198"/>
      <c r="D395" s="199"/>
      <c r="E395" s="200"/>
      <c r="F395" s="198"/>
      <c r="H395" s="201"/>
      <c r="I395" s="184" t="str">
        <f t="shared" si="37"/>
        <v/>
      </c>
      <c r="J395" s="202" t="str">
        <f>IF($H395="USD",IF(OR($I395="",$I395="-"),"",VLOOKUP($G395,為替!$A:$AX,$I395,FALSE))+$J$3,IF(OR($I395="",$I395="-"),"",VLOOKUP($G395,為替!$A:$AX,$I395,FALSE)))</f>
        <v/>
      </c>
      <c r="K395" s="203" t="str">
        <f t="shared" si="38"/>
        <v/>
      </c>
      <c r="L395" s="187" t="str">
        <f t="shared" si="39"/>
        <v/>
      </c>
      <c r="M395" s="202" t="str">
        <f>IF($H395="USD",IF(OR($L395="",$L395="-"),"",VLOOKUP($G395,為替!$A:$AX,$L395,FALSE))+$K$3,IF(OR($L395="",$L395="-"),"",VLOOKUP($G395,為替!$A:$AX,$L395,FALSE)))</f>
        <v/>
      </c>
      <c r="N395" s="203" t="str">
        <f t="shared" si="40"/>
        <v/>
      </c>
      <c r="O395" s="204" t="str">
        <f t="shared" si="36"/>
        <v/>
      </c>
      <c r="P395" s="205" t="str">
        <f t="shared" si="41"/>
        <v/>
      </c>
    </row>
    <row r="396" spans="3:16">
      <c r="C396" s="198"/>
      <c r="D396" s="199"/>
      <c r="E396" s="200"/>
      <c r="F396" s="198"/>
      <c r="H396" s="201"/>
      <c r="I396" s="184" t="str">
        <f t="shared" si="37"/>
        <v/>
      </c>
      <c r="J396" s="202" t="str">
        <f>IF($H396="USD",IF(OR($I396="",$I396="-"),"",VLOOKUP($G396,為替!$A:$AX,$I396,FALSE))+$J$3,IF(OR($I396="",$I396="-"),"",VLOOKUP($G396,為替!$A:$AX,$I396,FALSE)))</f>
        <v/>
      </c>
      <c r="K396" s="203" t="str">
        <f t="shared" si="38"/>
        <v/>
      </c>
      <c r="L396" s="187" t="str">
        <f t="shared" si="39"/>
        <v/>
      </c>
      <c r="M396" s="202" t="str">
        <f>IF($H396="USD",IF(OR($L396="",$L396="-"),"",VLOOKUP($G396,為替!$A:$AX,$L396,FALSE))+$K$3,IF(OR($L396="",$L396="-"),"",VLOOKUP($G396,為替!$A:$AX,$L396,FALSE)))</f>
        <v/>
      </c>
      <c r="N396" s="203" t="str">
        <f t="shared" si="40"/>
        <v/>
      </c>
      <c r="O396" s="204" t="str">
        <f t="shared" si="36"/>
        <v/>
      </c>
      <c r="P396" s="205" t="str">
        <f t="shared" si="41"/>
        <v/>
      </c>
    </row>
    <row r="397" spans="3:16">
      <c r="C397" s="198"/>
      <c r="D397" s="199"/>
      <c r="E397" s="200"/>
      <c r="F397" s="198"/>
      <c r="H397" s="201"/>
      <c r="I397" s="184" t="str">
        <f t="shared" si="37"/>
        <v/>
      </c>
      <c r="J397" s="202" t="str">
        <f>IF($H397="USD",IF(OR($I397="",$I397="-"),"",VLOOKUP($G397,為替!$A:$AX,$I397,FALSE))+$J$3,IF(OR($I397="",$I397="-"),"",VLOOKUP($G397,為替!$A:$AX,$I397,FALSE)))</f>
        <v/>
      </c>
      <c r="K397" s="203" t="str">
        <f t="shared" si="38"/>
        <v/>
      </c>
      <c r="L397" s="187" t="str">
        <f t="shared" si="39"/>
        <v/>
      </c>
      <c r="M397" s="202" t="str">
        <f>IF($H397="USD",IF(OR($L397="",$L397="-"),"",VLOOKUP($G397,為替!$A:$AX,$L397,FALSE))+$K$3,IF(OR($L397="",$L397="-"),"",VLOOKUP($G397,為替!$A:$AX,$L397,FALSE)))</f>
        <v/>
      </c>
      <c r="N397" s="203" t="str">
        <f t="shared" si="40"/>
        <v/>
      </c>
      <c r="O397" s="204" t="str">
        <f t="shared" si="36"/>
        <v/>
      </c>
      <c r="P397" s="205" t="str">
        <f t="shared" si="41"/>
        <v/>
      </c>
    </row>
    <row r="398" spans="3:16">
      <c r="C398" s="198"/>
      <c r="D398" s="199"/>
      <c r="E398" s="200"/>
      <c r="F398" s="198"/>
      <c r="H398" s="201"/>
      <c r="I398" s="184" t="str">
        <f t="shared" si="37"/>
        <v/>
      </c>
      <c r="J398" s="202" t="str">
        <f>IF($H398="USD",IF(OR($I398="",$I398="-"),"",VLOOKUP($G398,為替!$A:$AX,$I398,FALSE))+$J$3,IF(OR($I398="",$I398="-"),"",VLOOKUP($G398,為替!$A:$AX,$I398,FALSE)))</f>
        <v/>
      </c>
      <c r="K398" s="203" t="str">
        <f t="shared" si="38"/>
        <v/>
      </c>
      <c r="L398" s="187" t="str">
        <f t="shared" si="39"/>
        <v/>
      </c>
      <c r="M398" s="202" t="str">
        <f>IF($H398="USD",IF(OR($L398="",$L398="-"),"",VLOOKUP($G398,為替!$A:$AX,$L398,FALSE))+$K$3,IF(OR($L398="",$L398="-"),"",VLOOKUP($G398,為替!$A:$AX,$L398,FALSE)))</f>
        <v/>
      </c>
      <c r="N398" s="203" t="str">
        <f t="shared" si="40"/>
        <v/>
      </c>
      <c r="O398" s="204" t="str">
        <f t="shared" si="36"/>
        <v/>
      </c>
      <c r="P398" s="205" t="str">
        <f t="shared" si="41"/>
        <v/>
      </c>
    </row>
    <row r="399" spans="3:16">
      <c r="C399" s="198"/>
      <c r="D399" s="199"/>
      <c r="E399" s="200"/>
      <c r="F399" s="198"/>
      <c r="H399" s="201"/>
      <c r="I399" s="184" t="str">
        <f t="shared" si="37"/>
        <v/>
      </c>
      <c r="J399" s="202" t="str">
        <f>IF($H399="USD",IF(OR($I399="",$I399="-"),"",VLOOKUP($G399,為替!$A:$AX,$I399,FALSE))+$J$3,IF(OR($I399="",$I399="-"),"",VLOOKUP($G399,為替!$A:$AX,$I399,FALSE)))</f>
        <v/>
      </c>
      <c r="K399" s="203" t="str">
        <f t="shared" si="38"/>
        <v/>
      </c>
      <c r="L399" s="187" t="str">
        <f t="shared" si="39"/>
        <v/>
      </c>
      <c r="M399" s="202" t="str">
        <f>IF($H399="USD",IF(OR($L399="",$L399="-"),"",VLOOKUP($G399,為替!$A:$AX,$L399,FALSE))+$K$3,IF(OR($L399="",$L399="-"),"",VLOOKUP($G399,為替!$A:$AX,$L399,FALSE)))</f>
        <v/>
      </c>
      <c r="N399" s="203" t="str">
        <f t="shared" si="40"/>
        <v/>
      </c>
      <c r="O399" s="204" t="str">
        <f t="shared" si="36"/>
        <v/>
      </c>
      <c r="P399" s="205" t="str">
        <f t="shared" si="41"/>
        <v/>
      </c>
    </row>
    <row r="400" spans="3:16">
      <c r="C400" s="198"/>
      <c r="D400" s="199"/>
      <c r="E400" s="200"/>
      <c r="F400" s="198"/>
      <c r="H400" s="201"/>
      <c r="I400" s="184" t="str">
        <f t="shared" si="37"/>
        <v/>
      </c>
      <c r="J400" s="202" t="str">
        <f>IF($H400="USD",IF(OR($I400="",$I400="-"),"",VLOOKUP($G400,為替!$A:$AX,$I400,FALSE))+$J$3,IF(OR($I400="",$I400="-"),"",VLOOKUP($G400,為替!$A:$AX,$I400,FALSE)))</f>
        <v/>
      </c>
      <c r="K400" s="203" t="str">
        <f t="shared" si="38"/>
        <v/>
      </c>
      <c r="L400" s="187" t="str">
        <f t="shared" si="39"/>
        <v/>
      </c>
      <c r="M400" s="202" t="str">
        <f>IF($H400="USD",IF(OR($L400="",$L400="-"),"",VLOOKUP($G400,為替!$A:$AX,$L400,FALSE))+$K$3,IF(OR($L400="",$L400="-"),"",VLOOKUP($G400,為替!$A:$AX,$L400,FALSE)))</f>
        <v/>
      </c>
      <c r="N400" s="203" t="str">
        <f t="shared" si="40"/>
        <v/>
      </c>
      <c r="O400" s="204" t="str">
        <f t="shared" si="36"/>
        <v/>
      </c>
      <c r="P400" s="205" t="str">
        <f t="shared" si="41"/>
        <v/>
      </c>
    </row>
  </sheetData>
  <autoFilter ref="A5:S400" xr:uid="{C9D27FCB-B526-48C6-88AD-FC18A15FF9AC}"/>
  <mergeCells count="1">
    <mergeCell ref="A1:E2"/>
  </mergeCells>
  <phoneticPr fontId="2"/>
  <conditionalFormatting sqref="P6:P400">
    <cfRule type="cellIs" dxfId="5" priority="1" operator="greaterThan">
      <formula>$P$3</formula>
    </cfRule>
  </conditionalFormatting>
  <dataValidations count="2">
    <dataValidation type="list" allowBlank="1" showInputMessage="1" showErrorMessage="1" sqref="A6:A400" xr:uid="{A4C4C99A-381A-4FD9-B1EC-E621B14CF10A}">
      <formula1>$M$3:$O$3</formula1>
    </dataValidation>
    <dataValidation type="list" allowBlank="1" showInputMessage="1" showErrorMessage="1" sqref="E6:E400 H6:H400" xr:uid="{562A84E5-EAD8-4F02-9337-6378D75E82A0}">
      <formula1>"JPY,USD,EUR,CNY,HKD"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F28723-202B-49EE-9B6E-548B9A6ECC10}">
  <sheetPr codeName="Sheet11">
    <tabColor theme="3" tint="0.89999084444715716"/>
  </sheetPr>
  <dimension ref="A1:AH59"/>
  <sheetViews>
    <sheetView zoomScale="70" zoomScaleNormal="70" workbookViewId="0">
      <selection activeCell="N8" sqref="N8"/>
    </sheetView>
  </sheetViews>
  <sheetFormatPr defaultRowHeight="18"/>
  <cols>
    <col min="1" max="2" width="16.75" style="1" customWidth="1"/>
    <col min="3" max="3" width="12.25" style="1" customWidth="1"/>
    <col min="4" max="4" width="12.25" style="20" customWidth="1"/>
    <col min="5" max="16" width="18.75" style="2" customWidth="1"/>
    <col min="17" max="17" width="12.5" style="1" customWidth="1"/>
    <col min="18" max="18" width="20.25" style="2" customWidth="1"/>
    <col min="19" max="19" width="20.25" style="65" customWidth="1"/>
  </cols>
  <sheetData>
    <row r="1" spans="1:34" ht="24.75" customHeight="1" thickBot="1">
      <c r="A1" s="728" t="s">
        <v>12</v>
      </c>
      <c r="B1" s="731" t="s">
        <v>54</v>
      </c>
      <c r="C1" s="734" t="s">
        <v>46</v>
      </c>
      <c r="D1" s="735"/>
      <c r="E1" s="736"/>
      <c r="Q1" s="3"/>
    </row>
    <row r="2" spans="1:34" ht="18.75" customHeight="1">
      <c r="A2" s="729"/>
      <c r="B2" s="732"/>
      <c r="C2" s="40" t="s">
        <v>25</v>
      </c>
      <c r="D2" s="41">
        <v>140</v>
      </c>
      <c r="E2" s="42" t="s">
        <v>44</v>
      </c>
      <c r="Q2" s="3"/>
    </row>
    <row r="3" spans="1:34" ht="19.5" customHeight="1" thickBot="1">
      <c r="A3" s="730"/>
      <c r="B3" s="733"/>
      <c r="C3" s="37" t="s">
        <v>26</v>
      </c>
      <c r="D3" s="38">
        <v>145</v>
      </c>
      <c r="E3" s="39" t="s">
        <v>45</v>
      </c>
      <c r="Q3" s="3"/>
    </row>
    <row r="4" spans="1:34" ht="18.5" thickBot="1">
      <c r="E4" s="65"/>
      <c r="F4" s="65"/>
      <c r="G4" s="65"/>
      <c r="H4" s="65"/>
      <c r="I4" s="65"/>
      <c r="J4" s="65"/>
      <c r="K4" s="65"/>
      <c r="L4" s="65"/>
      <c r="M4" s="65"/>
      <c r="N4" s="65"/>
      <c r="O4" s="65"/>
      <c r="P4" s="65"/>
    </row>
    <row r="5" spans="1:34" ht="19.5" customHeight="1" thickBot="1">
      <c r="A5" s="720" t="s">
        <v>33</v>
      </c>
      <c r="B5" s="721"/>
      <c r="C5" s="737" t="s">
        <v>526</v>
      </c>
      <c r="D5" s="738"/>
      <c r="E5" s="777" t="s">
        <v>19</v>
      </c>
      <c r="F5" s="775"/>
      <c r="G5" s="775"/>
      <c r="H5" s="775"/>
      <c r="I5" s="775"/>
      <c r="J5" s="776"/>
      <c r="K5" s="777" t="s">
        <v>20</v>
      </c>
      <c r="L5" s="775"/>
      <c r="M5" s="775"/>
      <c r="N5" s="775"/>
      <c r="O5" s="775"/>
      <c r="P5" s="776"/>
      <c r="Q5" s="741" t="s">
        <v>21</v>
      </c>
    </row>
    <row r="6" spans="1:34" ht="19.5" customHeight="1" thickBot="1">
      <c r="A6" s="58" t="s">
        <v>99</v>
      </c>
      <c r="B6" s="150" t="s">
        <v>121</v>
      </c>
      <c r="C6" s="739"/>
      <c r="D6" s="740"/>
      <c r="E6" s="561">
        <v>45809</v>
      </c>
      <c r="F6" s="562">
        <v>45839</v>
      </c>
      <c r="G6" s="562">
        <v>45870</v>
      </c>
      <c r="H6" s="562">
        <v>45901</v>
      </c>
      <c r="I6" s="562">
        <v>45931</v>
      </c>
      <c r="J6" s="563">
        <v>45962</v>
      </c>
      <c r="K6" s="564">
        <v>45992</v>
      </c>
      <c r="L6" s="562">
        <v>46023</v>
      </c>
      <c r="M6" s="562">
        <v>46054</v>
      </c>
      <c r="N6" s="562">
        <v>46082</v>
      </c>
      <c r="O6" s="562">
        <v>46113</v>
      </c>
      <c r="P6" s="565">
        <v>46143</v>
      </c>
      <c r="Q6" s="742"/>
      <c r="R6" s="153" t="s">
        <v>525</v>
      </c>
      <c r="S6" s="67" t="s">
        <v>119</v>
      </c>
      <c r="W6">
        <v>45444</v>
      </c>
      <c r="X6">
        <v>45474</v>
      </c>
      <c r="Y6">
        <v>45505</v>
      </c>
      <c r="Z6">
        <v>45536</v>
      </c>
      <c r="AA6">
        <v>45566</v>
      </c>
      <c r="AB6">
        <v>45597</v>
      </c>
      <c r="AC6">
        <v>45627</v>
      </c>
      <c r="AD6">
        <v>45658</v>
      </c>
      <c r="AE6">
        <v>45689</v>
      </c>
      <c r="AF6">
        <v>45717</v>
      </c>
      <c r="AG6">
        <v>45748</v>
      </c>
      <c r="AH6">
        <v>45778</v>
      </c>
    </row>
    <row r="7" spans="1:34">
      <c r="A7" s="755" t="s">
        <v>573</v>
      </c>
      <c r="B7" s="745" t="s">
        <v>79</v>
      </c>
      <c r="C7" s="748" t="s">
        <v>15</v>
      </c>
      <c r="D7" s="111" t="s">
        <v>13</v>
      </c>
      <c r="E7" s="112">
        <f>ROUND($U$8*(W8+W18),-1)</f>
        <v>840</v>
      </c>
      <c r="F7" s="113">
        <f t="shared" ref="F7:P7" si="0">ROUND($U$8*(X8+X18),-1)</f>
        <v>9240</v>
      </c>
      <c r="G7" s="113">
        <f t="shared" si="0"/>
        <v>2230</v>
      </c>
      <c r="H7" s="113">
        <f t="shared" si="0"/>
        <v>3020</v>
      </c>
      <c r="I7" s="113">
        <f t="shared" si="0"/>
        <v>2890</v>
      </c>
      <c r="J7" s="114">
        <f t="shared" si="0"/>
        <v>2440</v>
      </c>
      <c r="K7" s="115">
        <f t="shared" si="0"/>
        <v>1960</v>
      </c>
      <c r="L7" s="113">
        <f t="shared" si="0"/>
        <v>1160</v>
      </c>
      <c r="M7" s="113">
        <f t="shared" si="0"/>
        <v>3500</v>
      </c>
      <c r="N7" s="113">
        <f t="shared" si="0"/>
        <v>7830</v>
      </c>
      <c r="O7" s="113">
        <f t="shared" si="0"/>
        <v>7920</v>
      </c>
      <c r="P7" s="116">
        <f t="shared" si="0"/>
        <v>6960</v>
      </c>
      <c r="Q7" s="117">
        <f>SUM(E7:P7)</f>
        <v>49990</v>
      </c>
      <c r="R7" s="718">
        <f>28206+23883</f>
        <v>52089</v>
      </c>
      <c r="S7" s="68">
        <f>IFERROR(Q7/R7,"")</f>
        <v>0.95970358425003355</v>
      </c>
      <c r="U7" s="567">
        <v>50000</v>
      </c>
      <c r="W7">
        <v>1836</v>
      </c>
      <c r="X7">
        <v>1963.36</v>
      </c>
      <c r="Y7">
        <v>1596.14</v>
      </c>
      <c r="Z7">
        <v>1348.9</v>
      </c>
      <c r="AA7">
        <v>1108.94</v>
      </c>
      <c r="AB7">
        <v>1348.9</v>
      </c>
      <c r="AC7">
        <v>1232.7</v>
      </c>
      <c r="AD7">
        <v>1108.94</v>
      </c>
      <c r="AE7">
        <v>741.72</v>
      </c>
      <c r="AF7">
        <v>1228.92</v>
      </c>
      <c r="AG7">
        <v>1419.88</v>
      </c>
      <c r="AH7">
        <v>861.7</v>
      </c>
    </row>
    <row r="8" spans="1:34" ht="18.5" thickBot="1">
      <c r="A8" s="743"/>
      <c r="B8" s="746"/>
      <c r="C8" s="748"/>
      <c r="D8" s="133" t="s">
        <v>14</v>
      </c>
      <c r="E8" s="134">
        <f ca="1">SUMIFS(INDIRECT($B$1&amp;"INV!$K:$K"),INDIRECT($B$1&amp;"INV!$A:$A"),$A7,INDIRECT($B$1&amp;"INV!$G:$G"),"&gt;="&amp;E$6,INDIRECT($B$1&amp;"INV!$G:$G"),"&lt;"&amp;EOMONTH(E$6,0)+1)/1000</f>
        <v>3096.3091566999997</v>
      </c>
      <c r="F8" s="135">
        <f ca="1">SUMIFS(INDIRECT($B$1&amp;"INV!$K:$K"),INDIRECT($B$1&amp;"INV!$A:$A"),$A7,INDIRECT($B$1&amp;"INV!$G:$G"),"&gt;="&amp;F$6,INDIRECT($B$1&amp;"INV!$G:$G"),"&lt;"&amp;EOMONTH(F$6,0)+1)/1000</f>
        <v>1828.8960447000004</v>
      </c>
      <c r="G8" s="135">
        <f ca="1">SUMIFS(INDIRECT($B$1&amp;"INV!$K:$K"),INDIRECT($B$1&amp;"INV!$A:$A"),$A7,INDIRECT($B$1&amp;"INV!$G:$G"),"&gt;="&amp;G$6,INDIRECT($B$1&amp;"INV!$G:$G"),"&lt;"&amp;EOMONTH(G$6,0)+1)/1000</f>
        <v>1250.3207058</v>
      </c>
      <c r="H8" s="135">
        <f t="shared" ref="H8:M8" ca="1" si="1">SUMIFS(INDIRECT($B$1&amp;"INV!$K:$K"),INDIRECT($B$1&amp;"INV!$A:$A"),$A7,INDIRECT($B$1&amp;"INV!$G:$G"),"&gt;="&amp;H$6,INDIRECT($B$1&amp;"INV!$G:$G"),"&lt;"&amp;EOMONTH(H$6,0)+1)/1000</f>
        <v>1667.7115162000002</v>
      </c>
      <c r="I8" s="135">
        <f t="shared" ca="1" si="1"/>
        <v>2047.7790259999997</v>
      </c>
      <c r="J8" s="138">
        <f t="shared" ca="1" si="1"/>
        <v>3284.1231213999999</v>
      </c>
      <c r="K8" s="134">
        <f t="shared" ca="1" si="1"/>
        <v>3308.6690820000003</v>
      </c>
      <c r="L8" s="135">
        <f t="shared" ca="1" si="1"/>
        <v>3901.9680588000001</v>
      </c>
      <c r="M8" s="135">
        <f t="shared" ca="1" si="1"/>
        <v>3345.8662904999996</v>
      </c>
      <c r="N8" s="687">
        <f ca="1">AVERAGE($E8:$M8)</f>
        <v>2636.8492224555553</v>
      </c>
      <c r="O8" s="687">
        <f t="shared" ref="O8:P8" ca="1" si="2">AVERAGE($E8:$M8)</f>
        <v>2636.8492224555553</v>
      </c>
      <c r="P8" s="687">
        <f t="shared" ca="1" si="2"/>
        <v>2636.8492224555553</v>
      </c>
      <c r="Q8" s="139">
        <f ca="1">SUM(E8:P8)</f>
        <v>31642.190669466665</v>
      </c>
      <c r="R8" s="719"/>
      <c r="S8" s="69">
        <f ca="1">IFERROR(Q8/R7,"")</f>
        <v>0.60746396877395736</v>
      </c>
      <c r="U8" s="568">
        <f>U7/R7</f>
        <v>0.95989556336270609</v>
      </c>
      <c r="W8">
        <v>687.96335020000004</v>
      </c>
      <c r="X8">
        <v>5853.6477177000006</v>
      </c>
      <c r="Y8">
        <v>1619.4938896000003</v>
      </c>
      <c r="Z8">
        <v>452.51298260000004</v>
      </c>
      <c r="AA8">
        <v>1163.1410857000001</v>
      </c>
      <c r="AB8">
        <v>2121.6782641000004</v>
      </c>
      <c r="AC8">
        <v>1134.2364937</v>
      </c>
      <c r="AD8">
        <v>766.03999970000007</v>
      </c>
      <c r="AE8">
        <v>1654.1166477999998</v>
      </c>
      <c r="AF8">
        <v>2436.960427</v>
      </c>
      <c r="AG8">
        <v>6111.7063485999997</v>
      </c>
      <c r="AH8">
        <v>4205</v>
      </c>
    </row>
    <row r="9" spans="1:34">
      <c r="A9" s="743"/>
      <c r="B9" s="746"/>
      <c r="C9" s="748"/>
      <c r="D9" s="21" t="s">
        <v>17</v>
      </c>
      <c r="E9" s="11">
        <f ca="1">E8/E7</f>
        <v>3.6860823294047615</v>
      </c>
      <c r="F9" s="4">
        <f t="shared" ref="F9:Q9" ca="1" si="3">F8/F7</f>
        <v>0.19793247237012992</v>
      </c>
      <c r="G9" s="4">
        <f t="shared" ca="1" si="3"/>
        <v>0.56068193085201801</v>
      </c>
      <c r="H9" s="4">
        <f t="shared" ca="1" si="3"/>
        <v>0.55222235635761596</v>
      </c>
      <c r="I9" s="4">
        <f t="shared" ca="1" si="3"/>
        <v>0.70857405743944624</v>
      </c>
      <c r="J9" s="6">
        <f t="shared" ca="1" si="3"/>
        <v>1.3459520989344262</v>
      </c>
      <c r="K9" s="8">
        <f t="shared" ca="1" si="3"/>
        <v>1.6880964704081634</v>
      </c>
      <c r="L9" s="4">
        <f t="shared" ca="1" si="3"/>
        <v>3.3637655679310345</v>
      </c>
      <c r="M9" s="4">
        <f t="shared" ca="1" si="3"/>
        <v>0.95596179728571418</v>
      </c>
      <c r="N9" s="4">
        <f t="shared" ca="1" si="3"/>
        <v>0.33676235280403005</v>
      </c>
      <c r="O9" s="4">
        <f t="shared" ca="1" si="3"/>
        <v>0.33293550788580245</v>
      </c>
      <c r="P9" s="16">
        <f t="shared" ca="1" si="3"/>
        <v>0.37885764690453383</v>
      </c>
      <c r="Q9" s="26">
        <f t="shared" ca="1" si="3"/>
        <v>0.63297040747082745</v>
      </c>
      <c r="R9" s="65">
        <f ca="1">SUM(E12:O12)/SUM(E8:O8)</f>
        <v>0.60101135849455845</v>
      </c>
      <c r="W9">
        <v>0.37470770708061002</v>
      </c>
      <c r="X9">
        <v>2.9814439113051101</v>
      </c>
      <c r="Y9">
        <v>1.0146314794441591</v>
      </c>
      <c r="Z9">
        <v>0.33546814634146344</v>
      </c>
      <c r="AA9">
        <v>1.0488764817753891</v>
      </c>
      <c r="AB9">
        <v>1.5728951472310775</v>
      </c>
      <c r="AC9">
        <v>0.9201237070657905</v>
      </c>
      <c r="AD9">
        <v>0.69078579517376959</v>
      </c>
      <c r="AE9">
        <v>2.2301092700749607</v>
      </c>
      <c r="AF9">
        <v>1.9830098191908341</v>
      </c>
      <c r="AG9">
        <v>4.3043823059695177</v>
      </c>
      <c r="AH9">
        <v>4.8798885923175117</v>
      </c>
    </row>
    <row r="10" spans="1:34">
      <c r="A10" s="743"/>
      <c r="B10" s="746"/>
      <c r="C10" s="749"/>
      <c r="D10" s="22" t="s">
        <v>18</v>
      </c>
      <c r="E10" s="12">
        <f ca="1">SUM($E8:E8)/SUM($E7:E7)</f>
        <v>3.6860823294047615</v>
      </c>
      <c r="F10" s="5">
        <f ca="1">SUM($E8:F8)/SUM($E7:F7)</f>
        <v>0.48861162712301587</v>
      </c>
      <c r="G10" s="5">
        <f ca="1">SUM($E8:G8)/SUM($E7:G7)</f>
        <v>0.50166741731925268</v>
      </c>
      <c r="H10" s="5">
        <f ca="1">SUM($E8:H8)/SUM($E7:H7)</f>
        <v>0.51162670733202864</v>
      </c>
      <c r="I10" s="5">
        <f ca="1">SUM($E8:I8)/SUM($E7:I7)</f>
        <v>0.54286588635565314</v>
      </c>
      <c r="J10" s="13">
        <f ca="1">SUM($E8:J8)/SUM($E7:J7)</f>
        <v>0.63771246712487895</v>
      </c>
      <c r="K10" s="9">
        <f ca="1">SUM($E8:K8)/SUM($E7:K7)</f>
        <v>0.72872717297966394</v>
      </c>
      <c r="L10" s="5">
        <f ca="1">SUM($E8:L8)/SUM($E7:L7)</f>
        <v>0.85726563126997479</v>
      </c>
      <c r="M10" s="5">
        <f ca="1">SUM($E8:M8)/SUM($E7:M7)</f>
        <v>0.86992826254032252</v>
      </c>
      <c r="N10" s="5">
        <f ca="1">SUM($E8:N8)/SUM($E7:N7)</f>
        <v>0.75102512744390637</v>
      </c>
      <c r="O10" s="5">
        <f ca="1">SUM($E8:O8)/SUM($E7:O7)</f>
        <v>0.67407254118082982</v>
      </c>
      <c r="P10" s="17">
        <f ca="1">SUM($E8:P8)/SUM($E7:P7)</f>
        <v>0.63297040747082745</v>
      </c>
      <c r="Q10" s="27" t="s">
        <v>22</v>
      </c>
      <c r="R10" s="59"/>
      <c r="S10"/>
      <c r="W10">
        <v>0.37470770708061002</v>
      </c>
      <c r="X10">
        <v>1.7217665785553358</v>
      </c>
      <c r="Y10">
        <v>1.5125762130479103</v>
      </c>
      <c r="Z10">
        <v>1.2771511090830914</v>
      </c>
      <c r="AA10">
        <v>1.2449173250871606</v>
      </c>
      <c r="AB10">
        <v>1.2929935852466359</v>
      </c>
      <c r="AC10">
        <v>1.2489457326635325</v>
      </c>
      <c r="AD10">
        <v>1.1953272022318322</v>
      </c>
      <c r="AE10">
        <v>1.2578002239288275</v>
      </c>
      <c r="AF10">
        <v>1.3237459309024664</v>
      </c>
      <c r="AG10">
        <v>1.6071283216399721</v>
      </c>
      <c r="AH10">
        <v>1.7856621068934735</v>
      </c>
    </row>
    <row r="11" spans="1:34">
      <c r="A11" s="743"/>
      <c r="B11" s="746"/>
      <c r="C11" s="750" t="s">
        <v>120</v>
      </c>
      <c r="D11" s="118" t="s">
        <v>13</v>
      </c>
      <c r="E11" s="119">
        <f>ROUND($U$12*(W12+W22),-1)</f>
        <v>450</v>
      </c>
      <c r="F11" s="120">
        <f t="shared" ref="F11:P11" si="4">ROUND($U$12*(X12+X22),-1)</f>
        <v>5180</v>
      </c>
      <c r="G11" s="120">
        <f t="shared" si="4"/>
        <v>1430</v>
      </c>
      <c r="H11" s="120">
        <f t="shared" si="4"/>
        <v>1830</v>
      </c>
      <c r="I11" s="120">
        <f t="shared" si="4"/>
        <v>1640</v>
      </c>
      <c r="J11" s="121">
        <f t="shared" si="4"/>
        <v>1540</v>
      </c>
      <c r="K11" s="122">
        <f t="shared" si="4"/>
        <v>1180</v>
      </c>
      <c r="L11" s="120">
        <f t="shared" si="4"/>
        <v>640</v>
      </c>
      <c r="M11" s="120">
        <f t="shared" si="4"/>
        <v>1940</v>
      </c>
      <c r="N11" s="120">
        <f t="shared" si="4"/>
        <v>4620</v>
      </c>
      <c r="O11" s="120">
        <f t="shared" si="4"/>
        <v>5330</v>
      </c>
      <c r="P11" s="123">
        <f t="shared" si="4"/>
        <v>4220</v>
      </c>
      <c r="Q11" s="124">
        <f>SUM(E11:P11)</f>
        <v>30000</v>
      </c>
      <c r="R11" s="718">
        <f>19036+12101</f>
        <v>31137</v>
      </c>
      <c r="S11" s="68">
        <f>IFERROR(Q11/R11,"")</f>
        <v>0.9634839579920994</v>
      </c>
      <c r="U11" s="567">
        <v>30000</v>
      </c>
      <c r="V11" s="540"/>
      <c r="W11">
        <v>1285</v>
      </c>
      <c r="X11">
        <v>1374.3519999999999</v>
      </c>
      <c r="Y11">
        <v>1117.298</v>
      </c>
      <c r="Z11">
        <v>944.23</v>
      </c>
      <c r="AA11">
        <v>776.25800000000004</v>
      </c>
      <c r="AB11">
        <v>944.23</v>
      </c>
      <c r="AC11">
        <v>862.89</v>
      </c>
      <c r="AD11">
        <v>776.25800000000004</v>
      </c>
      <c r="AE11">
        <v>519.20399999999995</v>
      </c>
      <c r="AF11">
        <v>860.24400000000003</v>
      </c>
      <c r="AG11">
        <v>993.91600000000005</v>
      </c>
      <c r="AH11">
        <v>603.18999999999994</v>
      </c>
    </row>
    <row r="12" spans="1:34">
      <c r="A12" s="743"/>
      <c r="B12" s="746"/>
      <c r="C12" s="751"/>
      <c r="D12" s="140" t="s">
        <v>14</v>
      </c>
      <c r="E12" s="146">
        <f ca="1">SUMIFS(INDIRECT($B$1&amp;"INV!$N:$N"),INDIRECT($B$1&amp;"INV!$A:$A"),$A7,INDIRECT($B$1&amp;"INV!$G:$G"),"&gt;="&amp;E$6,INDIRECT($B$1&amp;"INV!$G:$G"),"&lt;"&amp;EOMONTH(E$6,0)+1)/1000</f>
        <v>2121.3330000000001</v>
      </c>
      <c r="F12" s="141">
        <f t="shared" ref="F12:M12" ca="1" si="5">SUMIFS(INDIRECT($B$1&amp;"INV!$N:$N"),INDIRECT($B$1&amp;"INV!$A:$A"),$A7,INDIRECT($B$1&amp;"INV!$G:$G"),"&gt;="&amp;F$6,INDIRECT($B$1&amp;"INV!$G:$G"),"&lt;"&amp;EOMONTH(F$6,0)+1)/1000</f>
        <v>1064.2380000000001</v>
      </c>
      <c r="G12" s="141">
        <f t="shared" ca="1" si="5"/>
        <v>711.21100000000001</v>
      </c>
      <c r="H12" s="141">
        <f t="shared" ca="1" si="5"/>
        <v>984.89200000000005</v>
      </c>
      <c r="I12" s="141">
        <f t="shared" ca="1" si="5"/>
        <v>1138.6179999999999</v>
      </c>
      <c r="J12" s="144">
        <f t="shared" ca="1" si="5"/>
        <v>2036.654</v>
      </c>
      <c r="K12" s="146">
        <f t="shared" ca="1" si="5"/>
        <v>1915.2059999999999</v>
      </c>
      <c r="L12" s="141">
        <f t="shared" ca="1" si="5"/>
        <v>2333.6179999999999</v>
      </c>
      <c r="M12" s="141">
        <f t="shared" ca="1" si="5"/>
        <v>1957.2170000000001</v>
      </c>
      <c r="N12" s="687">
        <f ca="1">AVERAGE($E12:$M12)</f>
        <v>1584.7763333333335</v>
      </c>
      <c r="O12" s="687">
        <f t="shared" ref="O12:P12" ca="1" si="6">AVERAGE($E12:$M12)</f>
        <v>1584.7763333333335</v>
      </c>
      <c r="P12" s="687">
        <f t="shared" ca="1" si="6"/>
        <v>1584.7763333333335</v>
      </c>
      <c r="Q12" s="145">
        <f ca="1">SUM(E12:P12)</f>
        <v>19017.316000000003</v>
      </c>
      <c r="R12" s="724"/>
      <c r="S12" s="70">
        <f ca="1">IFERROR(Q12/R11,"")</f>
        <v>0.61076262966888273</v>
      </c>
      <c r="U12" s="568">
        <f>U11/R11</f>
        <v>0.9634839579920994</v>
      </c>
      <c r="W12">
        <v>381.00299999999999</v>
      </c>
      <c r="X12">
        <v>3715.6219999999998</v>
      </c>
      <c r="Y12">
        <v>1094.721</v>
      </c>
      <c r="Z12">
        <v>291.51</v>
      </c>
      <c r="AA12">
        <v>780.37300000000005</v>
      </c>
      <c r="AB12">
        <v>1413.231</v>
      </c>
      <c r="AC12">
        <v>754.04600000000005</v>
      </c>
      <c r="AD12">
        <v>457.40699999999998</v>
      </c>
      <c r="AE12">
        <v>1086.4100000000001</v>
      </c>
      <c r="AF12">
        <v>1530.9010000000001</v>
      </c>
      <c r="AG12">
        <v>4693.1559999999999</v>
      </c>
      <c r="AH12">
        <v>2837.9141231650315</v>
      </c>
    </row>
    <row r="13" spans="1:34">
      <c r="A13" s="743"/>
      <c r="B13" s="746"/>
      <c r="C13" s="752" t="s">
        <v>16</v>
      </c>
      <c r="D13" s="118" t="s">
        <v>13</v>
      </c>
      <c r="E13" s="119">
        <f>E7-E11</f>
        <v>390</v>
      </c>
      <c r="F13" s="120">
        <f t="shared" ref="F13:P14" si="7">F7-F11</f>
        <v>4060</v>
      </c>
      <c r="G13" s="120">
        <f t="shared" si="7"/>
        <v>800</v>
      </c>
      <c r="H13" s="120">
        <f t="shared" si="7"/>
        <v>1190</v>
      </c>
      <c r="I13" s="120">
        <f t="shared" si="7"/>
        <v>1250</v>
      </c>
      <c r="J13" s="121">
        <f t="shared" si="7"/>
        <v>900</v>
      </c>
      <c r="K13" s="122">
        <f t="shared" si="7"/>
        <v>780</v>
      </c>
      <c r="L13" s="120">
        <f t="shared" si="7"/>
        <v>520</v>
      </c>
      <c r="M13" s="120">
        <f t="shared" si="7"/>
        <v>1560</v>
      </c>
      <c r="N13" s="120">
        <f t="shared" si="7"/>
        <v>3210</v>
      </c>
      <c r="O13" s="120">
        <f t="shared" si="7"/>
        <v>2590</v>
      </c>
      <c r="P13" s="123">
        <f t="shared" si="7"/>
        <v>2740</v>
      </c>
      <c r="Q13" s="124">
        <f>SUM(E13:P13)</f>
        <v>19990</v>
      </c>
      <c r="R13" s="718">
        <f>R7-R11</f>
        <v>20952</v>
      </c>
      <c r="S13" s="149">
        <f>IFERROR(Q13/R13,"")</f>
        <v>0.95408552882779685</v>
      </c>
      <c r="W13">
        <v>551</v>
      </c>
      <c r="X13">
        <v>589.00800000000004</v>
      </c>
      <c r="Y13">
        <v>478.8420000000001</v>
      </c>
      <c r="Z13">
        <v>404.67000000000007</v>
      </c>
      <c r="AA13">
        <v>332.68200000000002</v>
      </c>
      <c r="AB13">
        <v>404.67000000000007</v>
      </c>
      <c r="AC13">
        <v>369.81000000000006</v>
      </c>
      <c r="AD13">
        <v>332.68200000000002</v>
      </c>
      <c r="AE13">
        <v>222.51600000000008</v>
      </c>
      <c r="AF13">
        <v>368.67600000000004</v>
      </c>
      <c r="AG13">
        <v>425.96400000000006</v>
      </c>
      <c r="AH13">
        <v>258.5100000000001</v>
      </c>
    </row>
    <row r="14" spans="1:34" ht="18.5" thickBot="1">
      <c r="A14" s="743"/>
      <c r="B14" s="746"/>
      <c r="C14" s="753"/>
      <c r="D14" s="133" t="s">
        <v>14</v>
      </c>
      <c r="E14" s="134">
        <f ca="1">E8-E12</f>
        <v>974.97615669999959</v>
      </c>
      <c r="F14" s="135">
        <f t="shared" ca="1" si="7"/>
        <v>764.65804470000035</v>
      </c>
      <c r="G14" s="135">
        <f t="shared" ca="1" si="7"/>
        <v>539.10970580000003</v>
      </c>
      <c r="H14" s="135">
        <f t="shared" ca="1" si="7"/>
        <v>682.81951620000018</v>
      </c>
      <c r="I14" s="135">
        <f t="shared" ca="1" si="7"/>
        <v>909.16102599999977</v>
      </c>
      <c r="J14" s="138">
        <f t="shared" ca="1" si="7"/>
        <v>1247.4691213999999</v>
      </c>
      <c r="K14" s="134">
        <f t="shared" ca="1" si="7"/>
        <v>1393.4630820000004</v>
      </c>
      <c r="L14" s="135">
        <f t="shared" ca="1" si="7"/>
        <v>1568.3500588000002</v>
      </c>
      <c r="M14" s="135">
        <f t="shared" ca="1" si="7"/>
        <v>1388.6492904999996</v>
      </c>
      <c r="N14" s="135">
        <f t="shared" ca="1" si="7"/>
        <v>1052.0728891222218</v>
      </c>
      <c r="O14" s="135">
        <f t="shared" ca="1" si="7"/>
        <v>1052.0728891222218</v>
      </c>
      <c r="P14" s="136">
        <f t="shared" ca="1" si="7"/>
        <v>1052.0728891222218</v>
      </c>
      <c r="Q14" s="139">
        <f ca="1">SUM(E14:P14)</f>
        <v>12624.874669466668</v>
      </c>
      <c r="R14" s="719"/>
      <c r="S14" s="69">
        <f ca="1">IFERROR(Q14/R13,"")</f>
        <v>0.6025617921662213</v>
      </c>
      <c r="W14">
        <v>306.96035020000005</v>
      </c>
      <c r="X14">
        <v>2138.0257177000008</v>
      </c>
      <c r="Y14">
        <v>524.77288960000033</v>
      </c>
      <c r="Z14">
        <v>161.00298260000005</v>
      </c>
      <c r="AA14">
        <v>382.76808570000003</v>
      </c>
      <c r="AB14">
        <v>708.44726410000044</v>
      </c>
      <c r="AC14">
        <v>380.19049369999993</v>
      </c>
      <c r="AD14">
        <v>308.63299970000008</v>
      </c>
      <c r="AE14">
        <v>567.7066477999997</v>
      </c>
      <c r="AF14">
        <v>906.05942699999991</v>
      </c>
      <c r="AG14">
        <v>1418.5503485999998</v>
      </c>
      <c r="AH14">
        <v>1367.0858768349685</v>
      </c>
    </row>
    <row r="15" spans="1:34">
      <c r="A15" s="743"/>
      <c r="B15" s="746"/>
      <c r="C15" s="753"/>
      <c r="D15" s="21" t="s">
        <v>17</v>
      </c>
      <c r="E15" s="11">
        <f ca="1">E14/E13</f>
        <v>2.4999388633333322</v>
      </c>
      <c r="F15" s="4">
        <f t="shared" ref="F15:Q15" ca="1" si="8">F14/F13</f>
        <v>0.18833941987684738</v>
      </c>
      <c r="G15" s="4">
        <f t="shared" ca="1" si="8"/>
        <v>0.67388713225000008</v>
      </c>
      <c r="H15" s="4">
        <f t="shared" ca="1" si="8"/>
        <v>0.57379791277310943</v>
      </c>
      <c r="I15" s="4">
        <f t="shared" ca="1" si="8"/>
        <v>0.72732882079999983</v>
      </c>
      <c r="J15" s="6">
        <f t="shared" ca="1" si="8"/>
        <v>1.3860768015555556</v>
      </c>
      <c r="K15" s="8">
        <f t="shared" ca="1" si="8"/>
        <v>1.7864911307692313</v>
      </c>
      <c r="L15" s="4">
        <f t="shared" ca="1" si="8"/>
        <v>3.0160578053846159</v>
      </c>
      <c r="M15" s="4">
        <f t="shared" ca="1" si="8"/>
        <v>0.8901598016025638</v>
      </c>
      <c r="N15" s="4">
        <f t="shared" ca="1" si="8"/>
        <v>0.32774856358947718</v>
      </c>
      <c r="O15" s="4">
        <f t="shared" ca="1" si="8"/>
        <v>0.40620574869583853</v>
      </c>
      <c r="P15" s="16">
        <f t="shared" ca="1" si="8"/>
        <v>0.38396820770884005</v>
      </c>
      <c r="Q15" s="26">
        <f t="shared" ca="1" si="8"/>
        <v>0.63155951322994841</v>
      </c>
      <c r="W15">
        <v>0.55709682431941931</v>
      </c>
      <c r="X15">
        <v>3.6298755156126923</v>
      </c>
      <c r="Y15">
        <v>1.0959207621720739</v>
      </c>
      <c r="Z15">
        <v>0.3978624128302074</v>
      </c>
      <c r="AA15">
        <v>1.1505524365610402</v>
      </c>
      <c r="AB15">
        <v>1.7506789831220508</v>
      </c>
      <c r="AC15">
        <v>1.0280698026013355</v>
      </c>
      <c r="AD15">
        <v>0.92771174785530952</v>
      </c>
      <c r="AE15">
        <v>2.551307087130811</v>
      </c>
      <c r="AF15">
        <v>2.4576034973798127</v>
      </c>
      <c r="AG15">
        <v>3.3302118221258126</v>
      </c>
      <c r="AH15">
        <v>5.2883287951528679</v>
      </c>
    </row>
    <row r="16" spans="1:34" ht="18.5" thickBot="1">
      <c r="A16" s="744"/>
      <c r="B16" s="747"/>
      <c r="C16" s="754"/>
      <c r="D16" s="23" t="s">
        <v>18</v>
      </c>
      <c r="E16" s="14">
        <f ca="1">SUM($E14:E14)/SUM($E13:E13)</f>
        <v>2.4999388633333322</v>
      </c>
      <c r="F16" s="7">
        <f ca="1">SUM($E14:F14)/SUM($E13:F13)</f>
        <v>0.39092903402247192</v>
      </c>
      <c r="G16" s="7">
        <f ca="1">SUM($E14:G14)/SUM($E13:G13)</f>
        <v>0.43404645851428564</v>
      </c>
      <c r="H16" s="7">
        <f ca="1">SUM($E14:H14)/SUM($E13:H13)</f>
        <v>0.45987009680124225</v>
      </c>
      <c r="I16" s="7">
        <f ca="1">SUM($E14:I14)/SUM($E13:I13)</f>
        <v>0.50334518197659295</v>
      </c>
      <c r="J16" s="15">
        <f ca="1">SUM($E14:J14)/SUM($E13:J13)</f>
        <v>0.59583161476135038</v>
      </c>
      <c r="K16" s="10">
        <f ca="1">SUM($E14:K14)/SUM($E13:K13)</f>
        <v>0.6949473482177162</v>
      </c>
      <c r="L16" s="7">
        <f ca="1">SUM($E14:L14)/SUM($E13:L13)</f>
        <v>0.81698753403437829</v>
      </c>
      <c r="M16" s="7">
        <f ca="1">SUM($E14:M14)/SUM($E13:M13)</f>
        <v>0.8269568560786027</v>
      </c>
      <c r="N16" s="7">
        <f ca="1">SUM($E14:N14)/SUM($E13:N13)</f>
        <v>0.71764862832348042</v>
      </c>
      <c r="O16" s="7">
        <f ca="1">SUM($E14:O14)/SUM($E13:O13)</f>
        <v>0.67088705973011276</v>
      </c>
      <c r="P16" s="18">
        <f ca="1">SUM($E14:P14)/SUM($E13:P13)</f>
        <v>0.63155951322994841</v>
      </c>
      <c r="Q16" s="28" t="s">
        <v>22</v>
      </c>
      <c r="R16" s="59"/>
      <c r="S16"/>
      <c r="W16">
        <v>0.55709682431941931</v>
      </c>
      <c r="X16">
        <v>2.1447095703714365</v>
      </c>
      <c r="Y16">
        <v>1.8344868008153941</v>
      </c>
      <c r="Z16">
        <v>1.5471860619613351</v>
      </c>
      <c r="AA16">
        <v>1.4911837040287721</v>
      </c>
      <c r="AB16">
        <v>1.5292187721487998</v>
      </c>
      <c r="AC16">
        <v>1.4700208400597701</v>
      </c>
      <c r="AD16">
        <v>1.4179279981255222</v>
      </c>
      <c r="AE16">
        <v>1.4863499167363019</v>
      </c>
      <c r="AF16">
        <v>1.5746648604927398</v>
      </c>
      <c r="AG16">
        <v>1.7415650876907147</v>
      </c>
      <c r="AH16">
        <v>1.9350379895326617</v>
      </c>
    </row>
    <row r="17" spans="1:34">
      <c r="A17" s="755" t="s">
        <v>575</v>
      </c>
      <c r="B17" s="745" t="s">
        <v>79</v>
      </c>
      <c r="C17" s="748" t="s">
        <v>15</v>
      </c>
      <c r="D17" s="111" t="s">
        <v>13</v>
      </c>
      <c r="E17" s="112">
        <f>ROUND($U$17/12,-1)</f>
        <v>330</v>
      </c>
      <c r="F17" s="113">
        <f t="shared" ref="F17:P17" si="9">ROUND($U$17/12,-1)</f>
        <v>330</v>
      </c>
      <c r="G17" s="113">
        <f t="shared" si="9"/>
        <v>330</v>
      </c>
      <c r="H17" s="113">
        <f t="shared" si="9"/>
        <v>330</v>
      </c>
      <c r="I17" s="113">
        <f t="shared" si="9"/>
        <v>330</v>
      </c>
      <c r="J17" s="114">
        <f t="shared" si="9"/>
        <v>330</v>
      </c>
      <c r="K17" s="115">
        <f t="shared" si="9"/>
        <v>330</v>
      </c>
      <c r="L17" s="113">
        <f t="shared" si="9"/>
        <v>330</v>
      </c>
      <c r="M17" s="113">
        <f t="shared" si="9"/>
        <v>330</v>
      </c>
      <c r="N17" s="113">
        <f t="shared" si="9"/>
        <v>330</v>
      </c>
      <c r="O17" s="113">
        <f t="shared" si="9"/>
        <v>330</v>
      </c>
      <c r="P17" s="116">
        <f t="shared" si="9"/>
        <v>330</v>
      </c>
      <c r="Q17" s="117">
        <f>SUM(E17:P17)</f>
        <v>3960</v>
      </c>
      <c r="R17" s="718"/>
      <c r="S17" s="68" t="str">
        <f>IFERROR(Q17/R17,"")</f>
        <v/>
      </c>
      <c r="U17" s="567">
        <v>4000</v>
      </c>
      <c r="W17">
        <v>170.65439999999998</v>
      </c>
      <c r="X17">
        <v>3500</v>
      </c>
      <c r="Y17">
        <v>2366</v>
      </c>
      <c r="Z17">
        <v>2842</v>
      </c>
      <c r="AA17">
        <v>2212</v>
      </c>
      <c r="AB17">
        <v>2842</v>
      </c>
      <c r="AC17">
        <v>3500</v>
      </c>
      <c r="AD17">
        <v>2968</v>
      </c>
      <c r="AE17">
        <v>1932</v>
      </c>
      <c r="AF17">
        <v>3080</v>
      </c>
      <c r="AG17">
        <v>4284</v>
      </c>
      <c r="AH17">
        <v>3360</v>
      </c>
    </row>
    <row r="18" spans="1:34" ht="18.5" thickBot="1">
      <c r="A18" s="743"/>
      <c r="B18" s="746"/>
      <c r="C18" s="748"/>
      <c r="D18" s="133" t="s">
        <v>14</v>
      </c>
      <c r="E18" s="134">
        <f ca="1">SUMIFS(INDIRECT($B$1&amp;"INV!$K:$K"),INDIRECT($B$1&amp;"INV!$A:$A"),$A17,INDIRECT($B$1&amp;"INV!$G:$G"),"&gt;="&amp;E$6,INDIRECT($B$1&amp;"INV!$G:$G"),"&lt;"&amp;EOMONTH(E$6,0)+1)/1000</f>
        <v>0</v>
      </c>
      <c r="F18" s="135">
        <f ca="1">SUMIFS(INDIRECT($B$1&amp;"INV!$K:$K"),INDIRECT($B$1&amp;"INV!$A:$A"),$A17,INDIRECT($B$1&amp;"INV!$G:$G"),"&gt;="&amp;F$6,INDIRECT($B$1&amp;"INV!$G:$G"),"&lt;"&amp;EOMONTH(F$6,0)+1)/1000</f>
        <v>310.60357199999999</v>
      </c>
      <c r="G18" s="135">
        <f ca="1">SUMIFS(INDIRECT($B$1&amp;"INV!$K:$K"),INDIRECT($B$1&amp;"INV!$A:$A"),$A17,INDIRECT($B$1&amp;"INV!$G:$G"),"&gt;="&amp;G$6,INDIRECT($B$1&amp;"INV!$G:$G"),"&lt;"&amp;EOMONTH(G$6,0)+1)/1000</f>
        <v>0</v>
      </c>
      <c r="H18" s="135">
        <f t="shared" ref="H18:M18" ca="1" si="10">SUMIFS(INDIRECT($B$1&amp;"INV!$K:$K"),INDIRECT($B$1&amp;"INV!$A:$A"),$A17,INDIRECT($B$1&amp;"INV!$G:$G"),"&gt;="&amp;H$6,INDIRECT($B$1&amp;"INV!$G:$G"),"&lt;"&amp;EOMONTH(H$6,0)+1)/1000</f>
        <v>1045.1259689999999</v>
      </c>
      <c r="I18" s="135">
        <f t="shared" ca="1" si="10"/>
        <v>332.46319800000003</v>
      </c>
      <c r="J18" s="138">
        <f t="shared" ca="1" si="10"/>
        <v>0</v>
      </c>
      <c r="K18" s="134">
        <f t="shared" ca="1" si="10"/>
        <v>444.74728800000003</v>
      </c>
      <c r="L18" s="135">
        <f t="shared" ca="1" si="10"/>
        <v>334.82030399999996</v>
      </c>
      <c r="M18" s="135">
        <f t="shared" ca="1" si="10"/>
        <v>621.63701099999992</v>
      </c>
      <c r="N18" s="687">
        <f ca="1">AVERAGE($E18:$M18)</f>
        <v>343.26637133333332</v>
      </c>
      <c r="O18" s="687">
        <f t="shared" ref="O18:P18" ca="1" si="11">AVERAGE($E18:$M18)</f>
        <v>343.26637133333332</v>
      </c>
      <c r="P18" s="687">
        <f t="shared" ca="1" si="11"/>
        <v>343.26637133333332</v>
      </c>
      <c r="Q18" s="139">
        <f ca="1">SUM(E18:P18)</f>
        <v>4119.1964559999997</v>
      </c>
      <c r="R18" s="719"/>
      <c r="S18" s="69" t="str">
        <f ca="1">IFERROR(Q18/R17,"")</f>
        <v/>
      </c>
      <c r="U18" s="568" t="e">
        <f>U17/R17</f>
        <v>#DIV/0!</v>
      </c>
      <c r="W18">
        <v>190.5145129</v>
      </c>
      <c r="X18">
        <v>3770.5440352999995</v>
      </c>
      <c r="Y18">
        <v>707.30823720000012</v>
      </c>
      <c r="Z18">
        <v>2697.5932137</v>
      </c>
      <c r="AA18">
        <v>1848.9300150999998</v>
      </c>
      <c r="AB18">
        <v>416.672822</v>
      </c>
      <c r="AC18">
        <v>903.63332960000002</v>
      </c>
      <c r="AD18">
        <v>445.78887400000002</v>
      </c>
      <c r="AE18">
        <v>1995.1582479999997</v>
      </c>
      <c r="AF18">
        <v>5720.5625295</v>
      </c>
      <c r="AG18">
        <v>2140.9084782000004</v>
      </c>
      <c r="AH18">
        <v>3045</v>
      </c>
    </row>
    <row r="19" spans="1:34">
      <c r="A19" s="743"/>
      <c r="B19" s="746"/>
      <c r="C19" s="748"/>
      <c r="D19" s="21" t="s">
        <v>17</v>
      </c>
      <c r="E19" s="11">
        <f ca="1">E18/E17</f>
        <v>0</v>
      </c>
      <c r="F19" s="4">
        <f t="shared" ref="F19:Q19" ca="1" si="12">F18/F17</f>
        <v>0.94122294545454543</v>
      </c>
      <c r="G19" s="4">
        <f t="shared" ca="1" si="12"/>
        <v>0</v>
      </c>
      <c r="H19" s="4">
        <f t="shared" ca="1" si="12"/>
        <v>3.1670483909090907</v>
      </c>
      <c r="I19" s="4">
        <f t="shared" ca="1" si="12"/>
        <v>1.0074642363636364</v>
      </c>
      <c r="J19" s="6">
        <f t="shared" ca="1" si="12"/>
        <v>0</v>
      </c>
      <c r="K19" s="8">
        <f t="shared" ca="1" si="12"/>
        <v>1.3477190545454547</v>
      </c>
      <c r="L19" s="4">
        <f t="shared" ca="1" si="12"/>
        <v>1.0146069818181818</v>
      </c>
      <c r="M19" s="4">
        <f t="shared" ca="1" si="12"/>
        <v>1.8837485181818179</v>
      </c>
      <c r="N19" s="4">
        <f t="shared" ca="1" si="12"/>
        <v>1.0402011252525252</v>
      </c>
      <c r="O19" s="4">
        <f t="shared" ca="1" si="12"/>
        <v>1.0402011252525252</v>
      </c>
      <c r="P19" s="16">
        <f t="shared" ca="1" si="12"/>
        <v>1.0402011252525252</v>
      </c>
      <c r="Q19" s="26">
        <f t="shared" ca="1" si="12"/>
        <v>1.0402011252525252</v>
      </c>
      <c r="R19" s="65">
        <f ca="1">SUM(E22:O22)/SUM(E18:O18)</f>
        <v>0.54544858218499759</v>
      </c>
      <c r="S19"/>
      <c r="W19">
        <v>1.1163762135637876</v>
      </c>
      <c r="X19">
        <v>1.0772982957999999</v>
      </c>
      <c r="Y19">
        <v>0.29894684581572278</v>
      </c>
      <c r="Z19">
        <v>0.94918832290640398</v>
      </c>
      <c r="AA19">
        <v>0.83586347879746825</v>
      </c>
      <c r="AB19">
        <v>0.14661253413089373</v>
      </c>
      <c r="AC19">
        <v>0.2581809513142857</v>
      </c>
      <c r="AD19">
        <v>0.1501984076819407</v>
      </c>
      <c r="AE19">
        <v>1.0326906045548654</v>
      </c>
      <c r="AF19">
        <v>1.8573254965909092</v>
      </c>
      <c r="AG19">
        <v>0.49974520966386565</v>
      </c>
      <c r="AH19">
        <v>0.90625</v>
      </c>
    </row>
    <row r="20" spans="1:34">
      <c r="A20" s="743"/>
      <c r="B20" s="746"/>
      <c r="C20" s="749"/>
      <c r="D20" s="22" t="s">
        <v>18</v>
      </c>
      <c r="E20" s="12">
        <f ca="1">SUM($E18:E18)/SUM($E17:E17)</f>
        <v>0</v>
      </c>
      <c r="F20" s="5">
        <f ca="1">SUM($E18:F18)/SUM($E17:F17)</f>
        <v>0.47061147272727272</v>
      </c>
      <c r="G20" s="5">
        <f ca="1">SUM($E18:G18)/SUM($E17:G17)</f>
        <v>0.31374098181818183</v>
      </c>
      <c r="H20" s="5">
        <f ca="1">SUM($E18:H18)/SUM($E17:H17)</f>
        <v>1.027067834090909</v>
      </c>
      <c r="I20" s="5">
        <f ca="1">SUM($E18:I18)/SUM($E17:I17)</f>
        <v>1.0231471145454545</v>
      </c>
      <c r="J20" s="13">
        <f ca="1">SUM($E18:J18)/SUM($E17:J17)</f>
        <v>0.85262259545454544</v>
      </c>
      <c r="K20" s="9">
        <f ca="1">SUM($E18:K18)/SUM($E17:K17)</f>
        <v>0.92335066103896113</v>
      </c>
      <c r="L20" s="5">
        <f ca="1">SUM($E18:L18)/SUM($E17:L17)</f>
        <v>0.93475770113636358</v>
      </c>
      <c r="M20" s="5">
        <f ca="1">SUM($E18:M18)/SUM($E17:M17)</f>
        <v>1.0402011252525252</v>
      </c>
      <c r="N20" s="5">
        <f ca="1">SUM($E18:N18)/SUM($E17:N17)</f>
        <v>1.0402011252525252</v>
      </c>
      <c r="O20" s="5">
        <f ca="1">SUM($E18:O18)/SUM($E17:O17)</f>
        <v>1.0402011252525252</v>
      </c>
      <c r="P20" s="17">
        <f ca="1">SUM($E18:P18)/SUM($E17:P17)</f>
        <v>1.0402011252525252</v>
      </c>
      <c r="Q20" s="27" t="s">
        <v>22</v>
      </c>
      <c r="R20" s="59"/>
      <c r="S20"/>
      <c r="W20">
        <v>1.1163762135637876</v>
      </c>
      <c r="X20">
        <v>1.0791150886337868</v>
      </c>
      <c r="Y20">
        <v>0.77333676504654636</v>
      </c>
      <c r="Z20">
        <v>0.82962571435374266</v>
      </c>
      <c r="AA20">
        <v>0.83086981902528667</v>
      </c>
      <c r="AB20">
        <v>0.69129417551618877</v>
      </c>
      <c r="AC20">
        <v>0.60433689121950351</v>
      </c>
      <c r="AD20">
        <v>0.53826631364335054</v>
      </c>
      <c r="AE20">
        <v>0.58103900483052284</v>
      </c>
      <c r="AF20">
        <v>0.73572423891697036</v>
      </c>
      <c r="AG20">
        <v>0.70168221695370492</v>
      </c>
      <c r="AH20">
        <v>0.72247523922142576</v>
      </c>
    </row>
    <row r="21" spans="1:34">
      <c r="A21" s="743"/>
      <c r="B21" s="746"/>
      <c r="C21" s="750" t="s">
        <v>120</v>
      </c>
      <c r="D21" s="118" t="s">
        <v>13</v>
      </c>
      <c r="E21" s="119">
        <f>ROUND($U$21/12,-1)</f>
        <v>230</v>
      </c>
      <c r="F21" s="120">
        <f t="shared" ref="F21:P21" si="13">ROUND($U$21/12,-1)</f>
        <v>230</v>
      </c>
      <c r="G21" s="120">
        <f t="shared" si="13"/>
        <v>230</v>
      </c>
      <c r="H21" s="120">
        <f t="shared" si="13"/>
        <v>230</v>
      </c>
      <c r="I21" s="120">
        <f t="shared" si="13"/>
        <v>230</v>
      </c>
      <c r="J21" s="121">
        <f t="shared" si="13"/>
        <v>230</v>
      </c>
      <c r="K21" s="122">
        <f t="shared" si="13"/>
        <v>230</v>
      </c>
      <c r="L21" s="120">
        <f t="shared" si="13"/>
        <v>230</v>
      </c>
      <c r="M21" s="120">
        <f t="shared" si="13"/>
        <v>230</v>
      </c>
      <c r="N21" s="120">
        <f t="shared" si="13"/>
        <v>230</v>
      </c>
      <c r="O21" s="120">
        <f t="shared" si="13"/>
        <v>230</v>
      </c>
      <c r="P21" s="123">
        <f t="shared" si="13"/>
        <v>230</v>
      </c>
      <c r="Q21" s="124">
        <f>SUM(E21:P21)</f>
        <v>2760</v>
      </c>
      <c r="R21" s="718"/>
      <c r="S21" s="68" t="str">
        <f>IFERROR(Q21/R21,"")</f>
        <v/>
      </c>
      <c r="U21" s="567">
        <v>2800</v>
      </c>
      <c r="W21">
        <v>80</v>
      </c>
      <c r="X21">
        <v>2275</v>
      </c>
      <c r="Y21">
        <v>1537.9</v>
      </c>
      <c r="Z21">
        <v>1847.3</v>
      </c>
      <c r="AA21">
        <v>1437.8</v>
      </c>
      <c r="AB21">
        <v>1847.3</v>
      </c>
      <c r="AC21">
        <v>2275</v>
      </c>
      <c r="AD21">
        <v>1929.2</v>
      </c>
      <c r="AE21">
        <v>1255.8</v>
      </c>
      <c r="AF21">
        <v>2002</v>
      </c>
      <c r="AG21">
        <v>2784.6</v>
      </c>
      <c r="AH21">
        <v>2184</v>
      </c>
    </row>
    <row r="22" spans="1:34">
      <c r="A22" s="743"/>
      <c r="B22" s="746"/>
      <c r="C22" s="751"/>
      <c r="D22" s="140" t="s">
        <v>14</v>
      </c>
      <c r="E22" s="146">
        <f ca="1">SUMIFS(INDIRECT($B$1&amp;"INV!$N:$N"),INDIRECT($B$1&amp;"INV!$A:$A"),$A17,INDIRECT($B$1&amp;"INV!$G:$G"),"&gt;="&amp;E$6,INDIRECT($B$1&amp;"INV!$G:$G"),"&lt;"&amp;EOMONTH(E$6,0)+1)/1000</f>
        <v>0</v>
      </c>
      <c r="F22" s="141">
        <f t="shared" ref="F22:M22" ca="1" si="14">SUMIFS(INDIRECT($B$1&amp;"INV!$N:$N"),INDIRECT($B$1&amp;"INV!$A:$A"),$A17,INDIRECT($B$1&amp;"INV!$G:$G"),"&gt;="&amp;F$6,INDIRECT($B$1&amp;"INV!$G:$G"),"&lt;"&amp;EOMONTH(F$6,0)+1)/1000</f>
        <v>151.52199999999999</v>
      </c>
      <c r="G22" s="141">
        <f t="shared" ca="1" si="14"/>
        <v>0</v>
      </c>
      <c r="H22" s="141">
        <f t="shared" ca="1" si="14"/>
        <v>572.25240000000008</v>
      </c>
      <c r="I22" s="141">
        <f t="shared" ca="1" si="14"/>
        <v>178.715</v>
      </c>
      <c r="J22" s="144">
        <f t="shared" ca="1" si="14"/>
        <v>0</v>
      </c>
      <c r="K22" s="146">
        <f t="shared" ca="1" si="14"/>
        <v>235.072</v>
      </c>
      <c r="L22" s="141">
        <f t="shared" ca="1" si="14"/>
        <v>184.88800000000001</v>
      </c>
      <c r="M22" s="141">
        <f t="shared" ca="1" si="14"/>
        <v>362.65800000000002</v>
      </c>
      <c r="N22" s="687">
        <f ca="1">AVERAGE($E22:$M22)</f>
        <v>187.23415555555553</v>
      </c>
      <c r="O22" s="687">
        <f t="shared" ref="O22:P22" ca="1" si="15">AVERAGE($E22:$M22)</f>
        <v>187.23415555555553</v>
      </c>
      <c r="P22" s="687">
        <f t="shared" ca="1" si="15"/>
        <v>187.23415555555553</v>
      </c>
      <c r="Q22" s="145">
        <f ca="1">SUM(E22:P22)</f>
        <v>2246.8098666666665</v>
      </c>
      <c r="R22" s="724"/>
      <c r="S22" s="70" t="str">
        <f ca="1">IFERROR(Q22/R21,"")</f>
        <v/>
      </c>
      <c r="U22" s="568" t="e">
        <f>U21/R21</f>
        <v>#DIV/0!</v>
      </c>
      <c r="W22">
        <v>89.593000000000004</v>
      </c>
      <c r="X22">
        <v>1658.9280000000001</v>
      </c>
      <c r="Y22">
        <v>387.25599999999997</v>
      </c>
      <c r="Z22">
        <v>1608.7605000000001</v>
      </c>
      <c r="AA22">
        <v>920.91800000000001</v>
      </c>
      <c r="AB22">
        <v>181.14699999999999</v>
      </c>
      <c r="AC22">
        <v>473.29899999999998</v>
      </c>
      <c r="AD22">
        <v>202.49299999999999</v>
      </c>
      <c r="AE22">
        <v>931.72500000000002</v>
      </c>
      <c r="AF22">
        <v>3267.2739999999999</v>
      </c>
      <c r="AG22">
        <v>837.07319999999993</v>
      </c>
      <c r="AH22">
        <v>1542.9084465030669</v>
      </c>
    </row>
    <row r="23" spans="1:34">
      <c r="A23" s="743"/>
      <c r="B23" s="746"/>
      <c r="C23" s="752" t="s">
        <v>16</v>
      </c>
      <c r="D23" s="118" t="s">
        <v>13</v>
      </c>
      <c r="E23" s="119">
        <f>E17-E21</f>
        <v>100</v>
      </c>
      <c r="F23" s="120">
        <f t="shared" ref="F23:P24" si="16">F17-F21</f>
        <v>100</v>
      </c>
      <c r="G23" s="120">
        <f t="shared" si="16"/>
        <v>100</v>
      </c>
      <c r="H23" s="120">
        <f t="shared" si="16"/>
        <v>100</v>
      </c>
      <c r="I23" s="120">
        <f t="shared" si="16"/>
        <v>100</v>
      </c>
      <c r="J23" s="121">
        <f t="shared" si="16"/>
        <v>100</v>
      </c>
      <c r="K23" s="122">
        <f t="shared" si="16"/>
        <v>100</v>
      </c>
      <c r="L23" s="120">
        <f t="shared" si="16"/>
        <v>100</v>
      </c>
      <c r="M23" s="120">
        <f t="shared" si="16"/>
        <v>100</v>
      </c>
      <c r="N23" s="120">
        <f t="shared" si="16"/>
        <v>100</v>
      </c>
      <c r="O23" s="120">
        <f t="shared" si="16"/>
        <v>100</v>
      </c>
      <c r="P23" s="123">
        <f t="shared" si="16"/>
        <v>100</v>
      </c>
      <c r="Q23" s="124">
        <f>SUM(E23:P23)</f>
        <v>1200</v>
      </c>
      <c r="R23" s="718">
        <f>R17-R21</f>
        <v>0</v>
      </c>
      <c r="S23" s="149" t="str">
        <f>IFERROR(Q23/R23,"")</f>
        <v/>
      </c>
      <c r="W23">
        <v>90.654399999999981</v>
      </c>
      <c r="X23">
        <v>1225</v>
      </c>
      <c r="Y23">
        <v>828.09999999999991</v>
      </c>
      <c r="Z23">
        <v>994.7</v>
      </c>
      <c r="AA23">
        <v>774.2</v>
      </c>
      <c r="AB23">
        <v>994.7</v>
      </c>
      <c r="AC23">
        <v>1225</v>
      </c>
      <c r="AD23">
        <v>1038.8</v>
      </c>
      <c r="AE23">
        <v>676.2</v>
      </c>
      <c r="AF23">
        <v>1078</v>
      </c>
      <c r="AG23">
        <v>1499.4</v>
      </c>
      <c r="AH23">
        <v>1176</v>
      </c>
    </row>
    <row r="24" spans="1:34" ht="18.5" thickBot="1">
      <c r="A24" s="743"/>
      <c r="B24" s="746"/>
      <c r="C24" s="753"/>
      <c r="D24" s="133" t="s">
        <v>14</v>
      </c>
      <c r="E24" s="134">
        <f ca="1">E18-E22</f>
        <v>0</v>
      </c>
      <c r="F24" s="135">
        <f t="shared" ca="1" si="16"/>
        <v>159.08157199999999</v>
      </c>
      <c r="G24" s="135">
        <f t="shared" ca="1" si="16"/>
        <v>0</v>
      </c>
      <c r="H24" s="135">
        <f t="shared" ca="1" si="16"/>
        <v>472.87356899999986</v>
      </c>
      <c r="I24" s="135">
        <f t="shared" ca="1" si="16"/>
        <v>153.74819800000003</v>
      </c>
      <c r="J24" s="138">
        <f t="shared" ca="1" si="16"/>
        <v>0</v>
      </c>
      <c r="K24" s="134">
        <f t="shared" ca="1" si="16"/>
        <v>209.67528800000002</v>
      </c>
      <c r="L24" s="135">
        <f t="shared" ca="1" si="16"/>
        <v>149.93230399999996</v>
      </c>
      <c r="M24" s="135">
        <f t="shared" ca="1" si="16"/>
        <v>258.9790109999999</v>
      </c>
      <c r="N24" s="135">
        <f t="shared" ca="1" si="16"/>
        <v>156.03221577777779</v>
      </c>
      <c r="O24" s="135">
        <f t="shared" ca="1" si="16"/>
        <v>156.03221577777779</v>
      </c>
      <c r="P24" s="136">
        <f t="shared" ca="1" si="16"/>
        <v>156.03221577777779</v>
      </c>
      <c r="Q24" s="139">
        <f ca="1">SUM(E24:P24)</f>
        <v>1872.3865893333332</v>
      </c>
      <c r="R24" s="719"/>
      <c r="S24" s="69" t="str">
        <f ca="1">IFERROR(Q24/R23,"")</f>
        <v/>
      </c>
      <c r="W24">
        <v>100.9215129</v>
      </c>
      <c r="X24">
        <v>2111.6160352999996</v>
      </c>
      <c r="Y24">
        <v>320.05223720000015</v>
      </c>
      <c r="Z24">
        <v>1088.8327136999999</v>
      </c>
      <c r="AA24">
        <v>928.01201509999976</v>
      </c>
      <c r="AB24">
        <v>235.52582200000001</v>
      </c>
      <c r="AC24">
        <v>430.33432960000005</v>
      </c>
      <c r="AD24">
        <v>243.29587400000003</v>
      </c>
      <c r="AE24">
        <v>1063.4332479999998</v>
      </c>
      <c r="AF24">
        <v>2453.2885295000001</v>
      </c>
      <c r="AG24">
        <v>1303.8352782000006</v>
      </c>
      <c r="AH24">
        <v>1502.0915534969331</v>
      </c>
    </row>
    <row r="25" spans="1:34">
      <c r="A25" s="743"/>
      <c r="B25" s="746"/>
      <c r="C25" s="753"/>
      <c r="D25" s="21" t="s">
        <v>17</v>
      </c>
      <c r="E25" s="11">
        <f ca="1">E24/E23</f>
        <v>0</v>
      </c>
      <c r="F25" s="4">
        <f t="shared" ref="F25:Q25" ca="1" si="17">F24/F23</f>
        <v>1.5908157199999999</v>
      </c>
      <c r="G25" s="4">
        <f t="shared" ca="1" si="17"/>
        <v>0</v>
      </c>
      <c r="H25" s="4">
        <f t="shared" ca="1" si="17"/>
        <v>4.7287356899999988</v>
      </c>
      <c r="I25" s="4">
        <f t="shared" ca="1" si="17"/>
        <v>1.5374819800000004</v>
      </c>
      <c r="J25" s="6">
        <f t="shared" ca="1" si="17"/>
        <v>0</v>
      </c>
      <c r="K25" s="8">
        <f t="shared" ca="1" si="17"/>
        <v>2.0967528800000004</v>
      </c>
      <c r="L25" s="4">
        <f t="shared" ca="1" si="17"/>
        <v>1.4993230399999995</v>
      </c>
      <c r="M25" s="4">
        <f t="shared" ca="1" si="17"/>
        <v>2.5897901099999991</v>
      </c>
      <c r="N25" s="4">
        <f t="shared" ca="1" si="17"/>
        <v>1.5603221577777779</v>
      </c>
      <c r="O25" s="4">
        <f t="shared" ca="1" si="17"/>
        <v>1.5603221577777779</v>
      </c>
      <c r="P25" s="16">
        <f t="shared" ca="1" si="17"/>
        <v>1.5603221577777779</v>
      </c>
      <c r="Q25" s="26">
        <f t="shared" ca="1" si="17"/>
        <v>1.5603221577777777</v>
      </c>
      <c r="W25">
        <v>1.1132555386169896</v>
      </c>
      <c r="X25">
        <v>1.7237681920816323</v>
      </c>
      <c r="Y25">
        <v>0.38648984084047844</v>
      </c>
      <c r="Z25">
        <v>1.0946342753594047</v>
      </c>
      <c r="AA25">
        <v>1.1986721972358561</v>
      </c>
      <c r="AB25">
        <v>0.23678076002814918</v>
      </c>
      <c r="AC25">
        <v>0.3512933302857143</v>
      </c>
      <c r="AD25">
        <v>0.23420858105506356</v>
      </c>
      <c r="AE25">
        <v>1.5726608222419398</v>
      </c>
      <c r="AF25">
        <v>2.2757778566790354</v>
      </c>
      <c r="AG25">
        <v>0.86957134733893593</v>
      </c>
      <c r="AH25">
        <v>1.2772887359667799</v>
      </c>
    </row>
    <row r="26" spans="1:34" ht="18.5" thickBot="1">
      <c r="A26" s="744"/>
      <c r="B26" s="747"/>
      <c r="C26" s="754"/>
      <c r="D26" s="23" t="s">
        <v>18</v>
      </c>
      <c r="E26" s="14">
        <f ca="1">SUM($E24:E24)/SUM($E23:E23)</f>
        <v>0</v>
      </c>
      <c r="F26" s="7">
        <f ca="1">SUM($E24:F24)/SUM($E23:F23)</f>
        <v>0.79540785999999997</v>
      </c>
      <c r="G26" s="7">
        <f ca="1">SUM($E24:G24)/SUM($E23:G23)</f>
        <v>0.53027190666666668</v>
      </c>
      <c r="H26" s="7">
        <f ca="1">SUM($E24:H24)/SUM($E23:H23)</f>
        <v>1.5798878524999997</v>
      </c>
      <c r="I26" s="7">
        <f ca="1">SUM($E24:I24)/SUM($E23:I23)</f>
        <v>1.5714066779999998</v>
      </c>
      <c r="J26" s="15">
        <f ca="1">SUM($E24:J24)/SUM($E23:J23)</f>
        <v>1.3095055649999998</v>
      </c>
      <c r="K26" s="10">
        <f ca="1">SUM($E24:K24)/SUM($E23:K23)</f>
        <v>1.4219694671428571</v>
      </c>
      <c r="L26" s="7">
        <f ca="1">SUM($E24:L24)/SUM($E23:L23)</f>
        <v>1.43163866375</v>
      </c>
      <c r="M26" s="7">
        <f ca="1">SUM($E24:M24)/SUM($E23:M23)</f>
        <v>1.5603221577777777</v>
      </c>
      <c r="N26" s="7">
        <f ca="1">SUM($E24:N24)/SUM($E23:N23)</f>
        <v>1.5603221577777777</v>
      </c>
      <c r="O26" s="7">
        <f ca="1">SUM($E24:O24)/SUM($E23:O23)</f>
        <v>1.5603221577777777</v>
      </c>
      <c r="P26" s="18">
        <f ca="1">SUM($E24:P24)/SUM($E23:P23)</f>
        <v>1.5603221577777777</v>
      </c>
      <c r="Q26" s="28" t="s">
        <v>22</v>
      </c>
      <c r="R26" s="59"/>
      <c r="S26"/>
      <c r="W26">
        <v>1.1132555386169896</v>
      </c>
      <c r="X26">
        <v>1.681701173347651</v>
      </c>
      <c r="Y26">
        <v>1.1813805655162737</v>
      </c>
      <c r="Z26">
        <v>1.1538872443391242</v>
      </c>
      <c r="AA26">
        <v>1.1627488781528978</v>
      </c>
      <c r="AB26">
        <v>0.97505905344843236</v>
      </c>
      <c r="AC26">
        <v>0.85045552256405788</v>
      </c>
      <c r="AD26">
        <v>0.76118714440174373</v>
      </c>
      <c r="AE26">
        <v>0.83111115611141506</v>
      </c>
      <c r="AF26">
        <v>1.0055973034863466</v>
      </c>
      <c r="AG26">
        <v>0.98603259137692478</v>
      </c>
      <c r="AH26">
        <v>1.0155580182782711</v>
      </c>
    </row>
    <row r="27" spans="1:34">
      <c r="A27" s="755" t="s">
        <v>136</v>
      </c>
      <c r="B27" s="746" t="s">
        <v>79</v>
      </c>
      <c r="C27" s="748" t="s">
        <v>15</v>
      </c>
      <c r="D27" s="111" t="s">
        <v>13</v>
      </c>
      <c r="E27" s="112">
        <f>ROUND($U$27/12,-1)</f>
        <v>420</v>
      </c>
      <c r="F27" s="113">
        <f t="shared" ref="F27:P27" si="18">ROUND($U$27/12,-1)</f>
        <v>420</v>
      </c>
      <c r="G27" s="113">
        <f t="shared" si="18"/>
        <v>420</v>
      </c>
      <c r="H27" s="113">
        <f t="shared" si="18"/>
        <v>420</v>
      </c>
      <c r="I27" s="113">
        <f t="shared" si="18"/>
        <v>420</v>
      </c>
      <c r="J27" s="114">
        <f t="shared" si="18"/>
        <v>420</v>
      </c>
      <c r="K27" s="115">
        <f t="shared" si="18"/>
        <v>420</v>
      </c>
      <c r="L27" s="113">
        <f t="shared" si="18"/>
        <v>420</v>
      </c>
      <c r="M27" s="113">
        <f t="shared" si="18"/>
        <v>420</v>
      </c>
      <c r="N27" s="113">
        <f t="shared" si="18"/>
        <v>420</v>
      </c>
      <c r="O27" s="113">
        <f t="shared" si="18"/>
        <v>420</v>
      </c>
      <c r="P27" s="116">
        <f t="shared" si="18"/>
        <v>420</v>
      </c>
      <c r="Q27" s="117">
        <f>SUM(E27:P27)</f>
        <v>5040</v>
      </c>
      <c r="R27" s="718">
        <f>SUM(W28:AH28)</f>
        <v>2499.5323699000005</v>
      </c>
      <c r="S27" s="68">
        <f>IFERROR(Q27/R27,"")</f>
        <v>2.0163771674625828</v>
      </c>
      <c r="U27" s="567">
        <v>5000</v>
      </c>
      <c r="W27">
        <v>357</v>
      </c>
      <c r="X27">
        <v>50</v>
      </c>
      <c r="Y27">
        <v>500</v>
      </c>
      <c r="Z27">
        <v>500</v>
      </c>
      <c r="AA27">
        <v>800</v>
      </c>
      <c r="AB27">
        <v>993.2</v>
      </c>
      <c r="AC27">
        <v>1500</v>
      </c>
      <c r="AD27">
        <v>1500</v>
      </c>
      <c r="AE27">
        <v>2000</v>
      </c>
      <c r="AF27">
        <v>3000</v>
      </c>
      <c r="AG27">
        <v>2897.7000000000003</v>
      </c>
      <c r="AH27">
        <v>497.90000000000003</v>
      </c>
    </row>
    <row r="28" spans="1:34" ht="18.5" thickBot="1">
      <c r="A28" s="743"/>
      <c r="B28" s="746"/>
      <c r="C28" s="748"/>
      <c r="D28" s="133" t="s">
        <v>14</v>
      </c>
      <c r="E28" s="134">
        <f ca="1">SUMIFS(INDIRECT($B$1&amp;"INV!$K:$K"),INDIRECT($B$1&amp;"INV!$A:$A"),$A27,INDIRECT($B$1&amp;"INV!$G:$G"),"&gt;="&amp;E$6,INDIRECT($B$1&amp;"INV!$G:$G"),"&lt;"&amp;EOMONTH(E$6,0)+1)/1000</f>
        <v>313.41909600000002</v>
      </c>
      <c r="F28" s="135">
        <f ca="1">SUMIFS(INDIRECT($B$1&amp;"INV!$K:$K"),INDIRECT($B$1&amp;"INV!$A:$A"),$A27,INDIRECT($B$1&amp;"INV!$G:$G"),"&gt;="&amp;F$6,INDIRECT($B$1&amp;"INV!$G:$G"),"&lt;"&amp;EOMONTH(F$6,0)+1)/1000</f>
        <v>129.281362</v>
      </c>
      <c r="G28" s="135">
        <f ca="1">SUMIFS(INDIRECT($B$1&amp;"INV!$K:$K"),INDIRECT($B$1&amp;"INV!$A:$A"),$A27,INDIRECT($B$1&amp;"INV!$G:$G"),"&gt;="&amp;G$6,INDIRECT($B$1&amp;"INV!$G:$G"),"&lt;"&amp;EOMONTH(G$6,0)+1)/1000</f>
        <v>127.46753</v>
      </c>
      <c r="H28" s="135">
        <f t="shared" ref="H28:M28" ca="1" si="19">SUMIFS(INDIRECT($B$1&amp;"INV!$K:$K"),INDIRECT($B$1&amp;"INV!$A:$A"),$A27,INDIRECT($B$1&amp;"INV!$G:$G"),"&gt;="&amp;H$6,INDIRECT($B$1&amp;"INV!$G:$G"),"&lt;"&amp;EOMONTH(H$6,0)+1)/1000</f>
        <v>45.296471999999994</v>
      </c>
      <c r="I28" s="135">
        <f t="shared" ca="1" si="19"/>
        <v>1297.2168802000001</v>
      </c>
      <c r="J28" s="138">
        <f t="shared" ca="1" si="19"/>
        <v>281.46212429999997</v>
      </c>
      <c r="K28" s="134">
        <f t="shared" ca="1" si="19"/>
        <v>951.49009980000005</v>
      </c>
      <c r="L28" s="135">
        <f t="shared" ca="1" si="19"/>
        <v>183.14040000000003</v>
      </c>
      <c r="M28" s="135">
        <f t="shared" ca="1" si="19"/>
        <v>660.92311600000005</v>
      </c>
      <c r="N28" s="687">
        <f ca="1">AVERAGE($E28:$M28)</f>
        <v>443.29967558888893</v>
      </c>
      <c r="O28" s="687">
        <f t="shared" ref="O28:P28" ca="1" si="20">AVERAGE($E28:$M28)</f>
        <v>443.29967558888893</v>
      </c>
      <c r="P28" s="687">
        <f t="shared" ca="1" si="20"/>
        <v>443.29967558888893</v>
      </c>
      <c r="Q28" s="139">
        <f ca="1">SUM(E28:P28)</f>
        <v>5319.5961070666672</v>
      </c>
      <c r="R28" s="719"/>
      <c r="S28" s="69">
        <f ca="1">IFERROR(Q28/R27,"")</f>
        <v>2.1282365338119185</v>
      </c>
      <c r="U28" s="568">
        <f>U27/R27</f>
        <v>2.0003741740700227</v>
      </c>
      <c r="W28">
        <v>572.42378510000015</v>
      </c>
      <c r="X28">
        <v>0</v>
      </c>
      <c r="Y28">
        <v>7.3175976</v>
      </c>
      <c r="Z28">
        <v>97.331080999999998</v>
      </c>
      <c r="AA28">
        <v>182.88683250000003</v>
      </c>
      <c r="AB28">
        <v>194.61785900000001</v>
      </c>
      <c r="AC28">
        <v>409.19002979999993</v>
      </c>
      <c r="AD28">
        <v>231.00914</v>
      </c>
      <c r="AE28">
        <v>161.85035650000003</v>
      </c>
      <c r="AF28">
        <v>162.797123</v>
      </c>
      <c r="AG28">
        <v>169.33856539999996</v>
      </c>
      <c r="AH28">
        <v>310.77</v>
      </c>
    </row>
    <row r="29" spans="1:34">
      <c r="A29" s="743"/>
      <c r="B29" s="746"/>
      <c r="C29" s="748"/>
      <c r="D29" s="21" t="s">
        <v>17</v>
      </c>
      <c r="E29" s="11">
        <f ca="1">E28/E27</f>
        <v>0.7462359428571429</v>
      </c>
      <c r="F29" s="4">
        <f t="shared" ref="F29:Q29" ca="1" si="21">F28/F27</f>
        <v>0.30781276666666668</v>
      </c>
      <c r="G29" s="4">
        <f t="shared" ca="1" si="21"/>
        <v>0.30349411904761903</v>
      </c>
      <c r="H29" s="4">
        <f t="shared" ca="1" si="21"/>
        <v>0.10784874285714284</v>
      </c>
      <c r="I29" s="4">
        <f t="shared" ca="1" si="21"/>
        <v>3.0886116195238098</v>
      </c>
      <c r="J29" s="6">
        <f t="shared" ca="1" si="21"/>
        <v>0.67014791499999993</v>
      </c>
      <c r="K29" s="8">
        <f t="shared" ca="1" si="21"/>
        <v>2.2654526185714285</v>
      </c>
      <c r="L29" s="4">
        <f t="shared" ca="1" si="21"/>
        <v>0.43604857142857151</v>
      </c>
      <c r="M29" s="4">
        <f t="shared" ca="1" si="21"/>
        <v>1.5736264666666668</v>
      </c>
      <c r="N29" s="4">
        <f t="shared" ca="1" si="21"/>
        <v>1.0554754180687831</v>
      </c>
      <c r="O29" s="4">
        <f t="shared" ca="1" si="21"/>
        <v>1.0554754180687831</v>
      </c>
      <c r="P29" s="16">
        <f t="shared" ca="1" si="21"/>
        <v>1.0554754180687831</v>
      </c>
      <c r="Q29" s="26">
        <f t="shared" ca="1" si="21"/>
        <v>1.0554754180687831</v>
      </c>
      <c r="R29" s="65">
        <f ca="1">SUM(E32:O32)/SUM(E28:O28)</f>
        <v>0.41491771597745586</v>
      </c>
      <c r="S29"/>
      <c r="W29">
        <v>1.6034279694677875</v>
      </c>
      <c r="X29">
        <v>0</v>
      </c>
      <c r="Y29">
        <v>1.4635195199999999E-2</v>
      </c>
      <c r="Z29">
        <v>0.194662162</v>
      </c>
      <c r="AA29">
        <v>0.22860854062500002</v>
      </c>
      <c r="AB29">
        <v>0.19595032118405156</v>
      </c>
      <c r="AC29">
        <v>0.27279335319999998</v>
      </c>
      <c r="AD29">
        <v>0.15400609333333334</v>
      </c>
      <c r="AE29">
        <v>8.0925178250000021E-2</v>
      </c>
      <c r="AF29">
        <v>5.426570766666667E-2</v>
      </c>
      <c r="AG29">
        <v>5.8438956896849206E-2</v>
      </c>
      <c r="AH29">
        <v>0.62416147820847556</v>
      </c>
    </row>
    <row r="30" spans="1:34">
      <c r="A30" s="743"/>
      <c r="B30" s="746"/>
      <c r="C30" s="749"/>
      <c r="D30" s="22" t="s">
        <v>18</v>
      </c>
      <c r="E30" s="12">
        <f ca="1">SUM($E28:E28)/SUM($E27:E27)</f>
        <v>0.7462359428571429</v>
      </c>
      <c r="F30" s="5">
        <f ca="1">SUM($E28:F28)/SUM($E27:F27)</f>
        <v>0.52702435476190479</v>
      </c>
      <c r="G30" s="5">
        <f ca="1">SUM($E28:G28)/SUM($E27:G27)</f>
        <v>0.45251427619047624</v>
      </c>
      <c r="H30" s="5">
        <f ca="1">SUM($E28:H28)/SUM($E27:H27)</f>
        <v>0.36634789285714286</v>
      </c>
      <c r="I30" s="5">
        <f ca="1">SUM($E28:I28)/SUM($E27:I27)</f>
        <v>0.9108006381904763</v>
      </c>
      <c r="J30" s="13">
        <f ca="1">SUM($E28:J28)/SUM($E27:J27)</f>
        <v>0.8706918509920637</v>
      </c>
      <c r="K30" s="9">
        <f ca="1">SUM($E28:K28)/SUM($E27:K27)</f>
        <v>1.0699433892176871</v>
      </c>
      <c r="L30" s="5">
        <f ca="1">SUM($E28:L28)/SUM($E27:L27)</f>
        <v>0.99070653699404776</v>
      </c>
      <c r="M30" s="5">
        <f ca="1">SUM($E28:M28)/SUM($E27:M27)</f>
        <v>1.0554754180687831</v>
      </c>
      <c r="N30" s="5">
        <f ca="1">SUM($E28:N28)/SUM($E27:N27)</f>
        <v>1.0554754180687831</v>
      </c>
      <c r="O30" s="5">
        <f ca="1">SUM($E28:O28)/SUM($E27:O27)</f>
        <v>1.0554754180687831</v>
      </c>
      <c r="P30" s="17">
        <f ca="1">SUM($E28:P28)/SUM($E27:P27)</f>
        <v>1.0554754180687831</v>
      </c>
      <c r="Q30" s="27" t="s">
        <v>22</v>
      </c>
      <c r="R30" s="59"/>
      <c r="S30"/>
      <c r="W30">
        <v>1.6034279694677875</v>
      </c>
      <c r="X30">
        <v>1.4064466464373468</v>
      </c>
      <c r="Y30">
        <v>0.63918564796030886</v>
      </c>
      <c r="Z30">
        <v>0.48121710284292835</v>
      </c>
      <c r="AA30">
        <v>0.38965079120978713</v>
      </c>
      <c r="AB30">
        <v>0.32953476507718271</v>
      </c>
      <c r="AC30">
        <v>0.31142657440108934</v>
      </c>
      <c r="AD30">
        <v>0.27334220267088166</v>
      </c>
      <c r="AE30">
        <v>0.22641236573498211</v>
      </c>
      <c r="AF30">
        <v>0.18030247714326533</v>
      </c>
      <c r="AG30">
        <v>0.15525449676192909</v>
      </c>
      <c r="AH30">
        <v>0.17125011098398171</v>
      </c>
    </row>
    <row r="31" spans="1:34">
      <c r="A31" s="743"/>
      <c r="B31" s="746"/>
      <c r="C31" s="750" t="s">
        <v>120</v>
      </c>
      <c r="D31" s="118" t="s">
        <v>13</v>
      </c>
      <c r="E31" s="119">
        <f>ROUND($U$31/12,-1)</f>
        <v>270</v>
      </c>
      <c r="F31" s="120">
        <f t="shared" ref="F31:P31" si="22">ROUND($U$31/12,-1)</f>
        <v>270</v>
      </c>
      <c r="G31" s="120">
        <f t="shared" si="22"/>
        <v>270</v>
      </c>
      <c r="H31" s="120">
        <f t="shared" si="22"/>
        <v>270</v>
      </c>
      <c r="I31" s="120">
        <f t="shared" si="22"/>
        <v>270</v>
      </c>
      <c r="J31" s="121">
        <f t="shared" si="22"/>
        <v>270</v>
      </c>
      <c r="K31" s="122">
        <f t="shared" si="22"/>
        <v>270</v>
      </c>
      <c r="L31" s="120">
        <f t="shared" si="22"/>
        <v>270</v>
      </c>
      <c r="M31" s="120">
        <f t="shared" si="22"/>
        <v>270</v>
      </c>
      <c r="N31" s="120">
        <f t="shared" si="22"/>
        <v>270</v>
      </c>
      <c r="O31" s="120">
        <f t="shared" si="22"/>
        <v>270</v>
      </c>
      <c r="P31" s="123">
        <f t="shared" si="22"/>
        <v>270</v>
      </c>
      <c r="Q31" s="124">
        <f>SUM(E31:P31)</f>
        <v>3240</v>
      </c>
      <c r="R31" s="718"/>
      <c r="S31" s="68" t="str">
        <f>IFERROR(Q31/R31,"")</f>
        <v/>
      </c>
      <c r="U31" s="567">
        <v>3250</v>
      </c>
      <c r="W31">
        <v>190</v>
      </c>
      <c r="X31">
        <v>32.5</v>
      </c>
      <c r="Y31">
        <v>325</v>
      </c>
      <c r="Z31">
        <v>325</v>
      </c>
      <c r="AA31">
        <v>520</v>
      </c>
      <c r="AB31">
        <v>645.58000000000004</v>
      </c>
      <c r="AC31">
        <v>975</v>
      </c>
      <c r="AD31">
        <v>975</v>
      </c>
      <c r="AE31">
        <v>1950</v>
      </c>
      <c r="AF31">
        <v>1950</v>
      </c>
      <c r="AG31">
        <v>1883.5050000000003</v>
      </c>
      <c r="AH31">
        <v>323.63500000000005</v>
      </c>
    </row>
    <row r="32" spans="1:34">
      <c r="A32" s="743"/>
      <c r="B32" s="746"/>
      <c r="C32" s="751"/>
      <c r="D32" s="140" t="s">
        <v>14</v>
      </c>
      <c r="E32" s="146">
        <f ca="1">SUMIFS(INDIRECT($B$1&amp;"INV!$N:$N"),INDIRECT($B$1&amp;"INV!$A:$A"),$A27,INDIRECT($B$1&amp;"INV!$G:$G"),"&gt;="&amp;E$6,INDIRECT($B$1&amp;"INV!$G:$G"),"&lt;"&amp;EOMONTH(E$6,0)+1)/1000</f>
        <v>122.61</v>
      </c>
      <c r="F32" s="141">
        <f t="shared" ref="F32:M32" ca="1" si="23">SUMIFS(INDIRECT($B$1&amp;"INV!$N:$N"),INDIRECT($B$1&amp;"INV!$A:$A"),$A27,INDIRECT($B$1&amp;"INV!$G:$G"),"&gt;="&amp;F$6,INDIRECT($B$1&amp;"INV!$G:$G"),"&lt;"&amp;EOMONTH(F$6,0)+1)/1000</f>
        <v>43.851999999999997</v>
      </c>
      <c r="G32" s="141">
        <f t="shared" ca="1" si="23"/>
        <v>47.68</v>
      </c>
      <c r="H32" s="141">
        <f t="shared" ca="1" si="23"/>
        <v>23.7</v>
      </c>
      <c r="I32" s="141">
        <f t="shared" ca="1" si="23"/>
        <v>539.125</v>
      </c>
      <c r="J32" s="144">
        <f t="shared" ca="1" si="23"/>
        <v>105.239</v>
      </c>
      <c r="K32" s="146">
        <f t="shared" ca="1" si="23"/>
        <v>398.75</v>
      </c>
      <c r="L32" s="141">
        <f t="shared" ca="1" si="23"/>
        <v>74.08</v>
      </c>
      <c r="M32" s="141">
        <f t="shared" ca="1" si="23"/>
        <v>300.36</v>
      </c>
      <c r="N32" s="687">
        <f ca="1">AVERAGE($E32:$M32)</f>
        <v>183.9328888888889</v>
      </c>
      <c r="O32" s="687">
        <f t="shared" ref="O32:P32" ca="1" si="24">AVERAGE($E32:$M32)</f>
        <v>183.9328888888889</v>
      </c>
      <c r="P32" s="687">
        <f t="shared" ca="1" si="24"/>
        <v>183.9328888888889</v>
      </c>
      <c r="Q32" s="145">
        <f ca="1">SUM(E32:P32)</f>
        <v>2207.1946666666672</v>
      </c>
      <c r="R32" s="724"/>
      <c r="S32" s="70" t="str">
        <f ca="1">IFERROR(Q32/R31,"")</f>
        <v/>
      </c>
      <c r="U32" s="568" t="e">
        <f>U31/R31</f>
        <v>#DIV/0!</v>
      </c>
      <c r="W32">
        <v>281.76400000000001</v>
      </c>
      <c r="X32">
        <v>0</v>
      </c>
      <c r="Y32">
        <v>5.5019999999999998</v>
      </c>
      <c r="Z32">
        <v>49.868000000000002</v>
      </c>
      <c r="AA32">
        <v>86.78</v>
      </c>
      <c r="AB32">
        <v>89.04</v>
      </c>
      <c r="AC32">
        <v>172.23099999999999</v>
      </c>
      <c r="AD32">
        <v>120.92100000000001</v>
      </c>
      <c r="AE32">
        <v>89.05</v>
      </c>
      <c r="AF32">
        <v>63.561999999999998</v>
      </c>
      <c r="AG32">
        <v>64.680000000000007</v>
      </c>
      <c r="AH32">
        <v>145.30649870160667</v>
      </c>
    </row>
    <row r="33" spans="1:34">
      <c r="A33" s="743"/>
      <c r="B33" s="746"/>
      <c r="C33" s="752" t="s">
        <v>16</v>
      </c>
      <c r="D33" s="118" t="s">
        <v>13</v>
      </c>
      <c r="E33" s="119">
        <f>E27-E31</f>
        <v>150</v>
      </c>
      <c r="F33" s="120">
        <f t="shared" ref="F33:P34" si="25">F27-F31</f>
        <v>150</v>
      </c>
      <c r="G33" s="120">
        <f t="shared" si="25"/>
        <v>150</v>
      </c>
      <c r="H33" s="120">
        <f t="shared" si="25"/>
        <v>150</v>
      </c>
      <c r="I33" s="120">
        <f t="shared" si="25"/>
        <v>150</v>
      </c>
      <c r="J33" s="121">
        <f t="shared" si="25"/>
        <v>150</v>
      </c>
      <c r="K33" s="122">
        <f t="shared" si="25"/>
        <v>150</v>
      </c>
      <c r="L33" s="120">
        <f t="shared" si="25"/>
        <v>150</v>
      </c>
      <c r="M33" s="120">
        <f t="shared" si="25"/>
        <v>150</v>
      </c>
      <c r="N33" s="120">
        <f t="shared" si="25"/>
        <v>150</v>
      </c>
      <c r="O33" s="120">
        <f t="shared" si="25"/>
        <v>150</v>
      </c>
      <c r="P33" s="123">
        <f>P27-P31</f>
        <v>150</v>
      </c>
      <c r="Q33" s="124">
        <f>SUM(E33:P33)</f>
        <v>1800</v>
      </c>
      <c r="R33" s="718">
        <f>R27-R31</f>
        <v>2499.5323699000005</v>
      </c>
      <c r="S33" s="149">
        <f>IFERROR(Q33/R33,"")</f>
        <v>0.72013470266520818</v>
      </c>
      <c r="W33">
        <v>167</v>
      </c>
      <c r="X33">
        <v>17.5</v>
      </c>
      <c r="Y33">
        <v>175</v>
      </c>
      <c r="Z33">
        <v>175</v>
      </c>
      <c r="AA33">
        <v>280</v>
      </c>
      <c r="AB33">
        <v>347.62</v>
      </c>
      <c r="AC33">
        <v>525</v>
      </c>
      <c r="AD33">
        <v>525</v>
      </c>
      <c r="AE33">
        <v>50</v>
      </c>
      <c r="AF33">
        <v>1050</v>
      </c>
      <c r="AG33">
        <v>1014.1949999999999</v>
      </c>
      <c r="AH33">
        <v>174.26499999999999</v>
      </c>
    </row>
    <row r="34" spans="1:34" ht="18.5" thickBot="1">
      <c r="A34" s="743"/>
      <c r="B34" s="746"/>
      <c r="C34" s="753"/>
      <c r="D34" s="133" t="s">
        <v>14</v>
      </c>
      <c r="E34" s="134">
        <f ca="1">E28-E32</f>
        <v>190.80909600000001</v>
      </c>
      <c r="F34" s="135">
        <f t="shared" ca="1" si="25"/>
        <v>85.429361999999998</v>
      </c>
      <c r="G34" s="135">
        <f t="shared" ca="1" si="25"/>
        <v>79.787530000000004</v>
      </c>
      <c r="H34" s="135">
        <f t="shared" ca="1" si="25"/>
        <v>21.596471999999995</v>
      </c>
      <c r="I34" s="135">
        <f t="shared" ca="1" si="25"/>
        <v>758.09188020000011</v>
      </c>
      <c r="J34" s="138">
        <f t="shared" ca="1" si="25"/>
        <v>176.22312429999997</v>
      </c>
      <c r="K34" s="134">
        <f t="shared" ca="1" si="25"/>
        <v>552.74009980000005</v>
      </c>
      <c r="L34" s="135">
        <f t="shared" ca="1" si="25"/>
        <v>109.06040000000003</v>
      </c>
      <c r="M34" s="135">
        <f t="shared" ca="1" si="25"/>
        <v>360.56311600000004</v>
      </c>
      <c r="N34" s="135">
        <f t="shared" ca="1" si="25"/>
        <v>259.36678670000003</v>
      </c>
      <c r="O34" s="135">
        <f t="shared" ca="1" si="25"/>
        <v>259.36678670000003</v>
      </c>
      <c r="P34" s="136">
        <f t="shared" ca="1" si="25"/>
        <v>259.36678670000003</v>
      </c>
      <c r="Q34" s="139">
        <f ca="1">SUM(E34:P34)</f>
        <v>3112.4014404</v>
      </c>
      <c r="R34" s="719"/>
      <c r="S34" s="69">
        <f ca="1">IFERROR(Q34/R33,"")</f>
        <v>1.2451934921428998</v>
      </c>
      <c r="W34">
        <v>290.65978510000014</v>
      </c>
      <c r="X34">
        <v>0</v>
      </c>
      <c r="Y34">
        <v>1.8155976000000003</v>
      </c>
      <c r="Z34">
        <v>47.463080999999995</v>
      </c>
      <c r="AA34">
        <v>96.106832500000024</v>
      </c>
      <c r="AB34">
        <v>105.577859</v>
      </c>
      <c r="AC34">
        <v>236.95902979999994</v>
      </c>
      <c r="AD34">
        <v>110.08814</v>
      </c>
      <c r="AE34">
        <v>72.800356500000035</v>
      </c>
      <c r="AF34">
        <v>99.235123000000002</v>
      </c>
      <c r="AG34">
        <v>104.65856539999996</v>
      </c>
      <c r="AH34">
        <v>165.46350129839331</v>
      </c>
    </row>
    <row r="35" spans="1:34">
      <c r="A35" s="743"/>
      <c r="B35" s="746"/>
      <c r="C35" s="753"/>
      <c r="D35" s="21" t="s">
        <v>17</v>
      </c>
      <c r="E35" s="11">
        <f ca="1">E34/E33</f>
        <v>1.2720606400000001</v>
      </c>
      <c r="F35" s="4">
        <f t="shared" ref="F35:Q35" ca="1" si="26">F34/F33</f>
        <v>0.56952908000000002</v>
      </c>
      <c r="G35" s="4">
        <f t="shared" ca="1" si="26"/>
        <v>0.53191686666666671</v>
      </c>
      <c r="H35" s="4">
        <f t="shared" ca="1" si="26"/>
        <v>0.14397647999999996</v>
      </c>
      <c r="I35" s="4">
        <f t="shared" ca="1" si="26"/>
        <v>5.0539458680000005</v>
      </c>
      <c r="J35" s="6">
        <f t="shared" ca="1" si="26"/>
        <v>1.1748208286666664</v>
      </c>
      <c r="K35" s="8">
        <f t="shared" ca="1" si="26"/>
        <v>3.6849339986666672</v>
      </c>
      <c r="L35" s="4">
        <f t="shared" ca="1" si="26"/>
        <v>0.72706933333333357</v>
      </c>
      <c r="M35" s="4">
        <f t="shared" ca="1" si="26"/>
        <v>2.4037541066666668</v>
      </c>
      <c r="N35" s="4">
        <f t="shared" ca="1" si="26"/>
        <v>1.7291119113333335</v>
      </c>
      <c r="O35" s="4">
        <f t="shared" ca="1" si="26"/>
        <v>1.7291119113333335</v>
      </c>
      <c r="P35" s="16">
        <f t="shared" ca="1" si="26"/>
        <v>1.7291119113333335</v>
      </c>
      <c r="Q35" s="26">
        <f t="shared" ca="1" si="26"/>
        <v>1.7291119113333333</v>
      </c>
      <c r="W35">
        <v>1.7404777550898212</v>
      </c>
      <c r="X35">
        <v>0</v>
      </c>
      <c r="Y35">
        <v>1.037484342857143E-2</v>
      </c>
      <c r="Z35">
        <v>0.27121760571428571</v>
      </c>
      <c r="AA35">
        <v>0.34323868750000008</v>
      </c>
      <c r="AB35">
        <v>0.30371629653069443</v>
      </c>
      <c r="AC35">
        <v>0.45135053295238081</v>
      </c>
      <c r="AD35">
        <v>0.20969169523809522</v>
      </c>
      <c r="AE35">
        <v>1.4560071300000006</v>
      </c>
      <c r="AF35">
        <v>9.4509640952380958E-2</v>
      </c>
      <c r="AG35">
        <v>0.10319373039701435</v>
      </c>
      <c r="AH35">
        <v>0.94949359480327844</v>
      </c>
    </row>
    <row r="36" spans="1:34" ht="18.5" thickBot="1">
      <c r="A36" s="744"/>
      <c r="B36" s="747"/>
      <c r="C36" s="754"/>
      <c r="D36" s="23" t="s">
        <v>18</v>
      </c>
      <c r="E36" s="14">
        <f ca="1">SUM($E34:E34)/SUM($E33:E33)</f>
        <v>1.2720606400000001</v>
      </c>
      <c r="F36" s="7">
        <f ca="1">SUM($E34:F34)/SUM($E33:F33)</f>
        <v>0.9207948600000001</v>
      </c>
      <c r="G36" s="7">
        <f ca="1">SUM($E34:G34)/SUM($E33:G33)</f>
        <v>0.79116886222222227</v>
      </c>
      <c r="H36" s="7">
        <f ca="1">SUM($E34:H34)/SUM($E33:H33)</f>
        <v>0.62937076666666669</v>
      </c>
      <c r="I36" s="7">
        <f ca="1">SUM($E34:I34)/SUM($E33:I33)</f>
        <v>1.5142857869333335</v>
      </c>
      <c r="J36" s="15">
        <f ca="1">SUM($E34:J34)/SUM($E33:J33)</f>
        <v>1.457708293888889</v>
      </c>
      <c r="K36" s="10">
        <f ca="1">SUM($E34:K34)/SUM($E33:K33)</f>
        <v>1.7758833945714287</v>
      </c>
      <c r="L36" s="7">
        <f ca="1">SUM($E34:L34)/SUM($E33:L33)</f>
        <v>1.6447816369166668</v>
      </c>
      <c r="M36" s="7">
        <f ca="1">SUM($E34:M34)/SUM($E33:M33)</f>
        <v>1.7291119113333335</v>
      </c>
      <c r="N36" s="7">
        <f ca="1">SUM($E34:N34)/SUM($E33:N33)</f>
        <v>1.7291119113333333</v>
      </c>
      <c r="O36" s="7">
        <f ca="1">SUM($E34:O34)/SUM($E33:O33)</f>
        <v>1.7291119113333333</v>
      </c>
      <c r="P36" s="18">
        <f ca="1">SUM($E34:P34)/SUM($E33:P33)</f>
        <v>1.7291119113333333</v>
      </c>
      <c r="Q36" s="28" t="s">
        <v>22</v>
      </c>
      <c r="R36" s="59"/>
      <c r="S36"/>
      <c r="W36">
        <v>1.7404777550898212</v>
      </c>
      <c r="X36">
        <v>1.5753917891598923</v>
      </c>
      <c r="Y36">
        <v>0.81356156522948575</v>
      </c>
      <c r="Z36">
        <v>0.63599338391019666</v>
      </c>
      <c r="AA36">
        <v>0.53535334094536546</v>
      </c>
      <c r="AB36">
        <v>0.4660647396138094</v>
      </c>
      <c r="AC36">
        <v>0.46148595535587283</v>
      </c>
      <c r="AD36">
        <v>0.401727901289261</v>
      </c>
      <c r="AE36">
        <v>0.42503080362668655</v>
      </c>
      <c r="AF36">
        <v>0.32024981114814682</v>
      </c>
      <c r="AG36">
        <v>0.26936650935033629</v>
      </c>
      <c r="AH36">
        <v>0.29570141430624353</v>
      </c>
    </row>
    <row r="37" spans="1:34">
      <c r="A37" s="19"/>
      <c r="B37" s="764" t="s">
        <v>21</v>
      </c>
      <c r="C37" s="767" t="s">
        <v>15</v>
      </c>
      <c r="D37" s="125" t="s">
        <v>13</v>
      </c>
      <c r="E37" s="126">
        <f t="shared" ref="E37:Q38" si="27">SUM(E7,E17,E27)</f>
        <v>1590</v>
      </c>
      <c r="F37" s="127">
        <f t="shared" si="27"/>
        <v>9990</v>
      </c>
      <c r="G37" s="128">
        <f t="shared" si="27"/>
        <v>2980</v>
      </c>
      <c r="H37" s="127">
        <f t="shared" si="27"/>
        <v>3770</v>
      </c>
      <c r="I37" s="127">
        <f t="shared" si="27"/>
        <v>3640</v>
      </c>
      <c r="J37" s="129">
        <f t="shared" si="27"/>
        <v>3190</v>
      </c>
      <c r="K37" s="126">
        <f t="shared" si="27"/>
        <v>2710</v>
      </c>
      <c r="L37" s="127">
        <f t="shared" si="27"/>
        <v>1910</v>
      </c>
      <c r="M37" s="128">
        <f t="shared" si="27"/>
        <v>4250</v>
      </c>
      <c r="N37" s="127">
        <f t="shared" si="27"/>
        <v>8580</v>
      </c>
      <c r="O37" s="127">
        <f t="shared" si="27"/>
        <v>8670</v>
      </c>
      <c r="P37" s="129">
        <f t="shared" si="27"/>
        <v>7710</v>
      </c>
      <c r="Q37" s="130">
        <f t="shared" si="27"/>
        <v>58990</v>
      </c>
      <c r="R37" s="718">
        <f>SUM(R7,R17,R27)</f>
        <v>54588.5323699</v>
      </c>
      <c r="S37" s="68">
        <f>IFERROR(Q37/R37,"")</f>
        <v>1.0806298949434106</v>
      </c>
      <c r="W37">
        <v>2363.6543999999999</v>
      </c>
      <c r="X37">
        <v>5513.36</v>
      </c>
      <c r="Y37">
        <v>4462.1400000000003</v>
      </c>
      <c r="Z37">
        <v>4690.8999999999996</v>
      </c>
      <c r="AA37">
        <v>4120.9400000000005</v>
      </c>
      <c r="AB37">
        <v>5184.0999999999995</v>
      </c>
      <c r="AC37">
        <v>6232.7</v>
      </c>
      <c r="AD37">
        <v>5576.9400000000005</v>
      </c>
      <c r="AE37">
        <v>4673.72</v>
      </c>
      <c r="AF37">
        <v>7308.92</v>
      </c>
      <c r="AG37">
        <v>8601.58</v>
      </c>
      <c r="AH37">
        <v>4719.5999999999995</v>
      </c>
    </row>
    <row r="38" spans="1:34" ht="18.5" thickBot="1">
      <c r="A38" s="19"/>
      <c r="B38" s="765"/>
      <c r="C38" s="748"/>
      <c r="D38" s="147" t="s">
        <v>14</v>
      </c>
      <c r="E38" s="134">
        <f t="shared" ca="1" si="27"/>
        <v>3409.7282526999998</v>
      </c>
      <c r="F38" s="135">
        <f t="shared" ca="1" si="27"/>
        <v>2268.7809787000006</v>
      </c>
      <c r="G38" s="138">
        <f t="shared" ca="1" si="27"/>
        <v>1377.7882357999999</v>
      </c>
      <c r="H38" s="135">
        <f t="shared" ca="1" si="27"/>
        <v>2758.1339572000002</v>
      </c>
      <c r="I38" s="135">
        <f t="shared" ca="1" si="27"/>
        <v>3677.4591041999997</v>
      </c>
      <c r="J38" s="136">
        <f t="shared" ca="1" si="27"/>
        <v>3565.5852457000001</v>
      </c>
      <c r="K38" s="134">
        <f t="shared" ca="1" si="27"/>
        <v>4704.9064698000002</v>
      </c>
      <c r="L38" s="135">
        <f t="shared" ca="1" si="27"/>
        <v>4419.9287628000002</v>
      </c>
      <c r="M38" s="138">
        <f t="shared" ca="1" si="27"/>
        <v>4628.4264174999998</v>
      </c>
      <c r="N38" s="135">
        <f t="shared" ca="1" si="27"/>
        <v>3423.4152693777773</v>
      </c>
      <c r="O38" s="135">
        <f t="shared" ca="1" si="27"/>
        <v>3423.4152693777773</v>
      </c>
      <c r="P38" s="136">
        <f t="shared" ca="1" si="27"/>
        <v>3423.4152693777773</v>
      </c>
      <c r="Q38" s="148">
        <f t="shared" ca="1" si="27"/>
        <v>41080.983232533334</v>
      </c>
      <c r="R38" s="719"/>
      <c r="S38" s="69">
        <f ca="1">IFERROR(Q38/R37,"")</f>
        <v>0.75255701974477884</v>
      </c>
      <c r="W38">
        <v>1450.9016482000002</v>
      </c>
      <c r="X38">
        <v>9624.1917529999992</v>
      </c>
      <c r="Y38">
        <v>2334.1197244000005</v>
      </c>
      <c r="Z38">
        <v>3247.4372773</v>
      </c>
      <c r="AA38">
        <v>3194.9579332999997</v>
      </c>
      <c r="AB38">
        <v>2732.9689451000004</v>
      </c>
      <c r="AC38">
        <v>2447.0598531000001</v>
      </c>
      <c r="AD38">
        <v>1442.8380136999999</v>
      </c>
      <c r="AE38">
        <v>3811.1252522999994</v>
      </c>
      <c r="AF38">
        <v>8320.3200794999993</v>
      </c>
      <c r="AG38">
        <v>8421.9533921999991</v>
      </c>
      <c r="AH38">
        <v>7560.77</v>
      </c>
    </row>
    <row r="39" spans="1:34">
      <c r="A39" s="19"/>
      <c r="B39" s="765"/>
      <c r="C39" s="748"/>
      <c r="D39" s="24" t="s">
        <v>17</v>
      </c>
      <c r="E39" s="11">
        <f ca="1">E38/E37</f>
        <v>2.1444831777987421</v>
      </c>
      <c r="F39" s="4">
        <f t="shared" ref="F39:Q39" ca="1" si="28">F38/F37</f>
        <v>0.22710520307307314</v>
      </c>
      <c r="G39" s="16">
        <f t="shared" ca="1" si="28"/>
        <v>0.46234504557046979</v>
      </c>
      <c r="H39" s="4">
        <f t="shared" ca="1" si="28"/>
        <v>0.73160051915119373</v>
      </c>
      <c r="I39" s="4">
        <f t="shared" ca="1" si="28"/>
        <v>1.0102909626923076</v>
      </c>
      <c r="J39" s="6">
        <f t="shared" ca="1" si="28"/>
        <v>1.1177383215360501</v>
      </c>
      <c r="K39" s="11">
        <f t="shared" ca="1" si="28"/>
        <v>1.7361278486346865</v>
      </c>
      <c r="L39" s="4">
        <f t="shared" ca="1" si="28"/>
        <v>2.3140988286910997</v>
      </c>
      <c r="M39" s="16">
        <f t="shared" ca="1" si="28"/>
        <v>1.0890415099999999</v>
      </c>
      <c r="N39" s="4">
        <f t="shared" ca="1" si="28"/>
        <v>0.39899944864542858</v>
      </c>
      <c r="O39" s="4">
        <f t="shared" ca="1" si="28"/>
        <v>0.3948575858567217</v>
      </c>
      <c r="P39" s="6">
        <f t="shared" ca="1" si="28"/>
        <v>0.44402273273382326</v>
      </c>
      <c r="Q39" s="26">
        <f t="shared" ca="1" si="28"/>
        <v>0.69640588629485223</v>
      </c>
      <c r="W39">
        <v>0.61383832094912028</v>
      </c>
      <c r="X39">
        <v>1.7456127938317105</v>
      </c>
      <c r="Y39">
        <v>0.52309423828028712</v>
      </c>
      <c r="Z39">
        <v>0.69228448214628324</v>
      </c>
      <c r="AA39">
        <v>0.77529833807335202</v>
      </c>
      <c r="AB39">
        <v>0.52718291412202711</v>
      </c>
      <c r="AC39">
        <v>0.39261633852102623</v>
      </c>
      <c r="AD39">
        <v>0.25871499670069964</v>
      </c>
      <c r="AE39">
        <v>0.81543722180618416</v>
      </c>
      <c r="AF39">
        <v>1.1383788684921985</v>
      </c>
      <c r="AG39">
        <v>0.97911702177971949</v>
      </c>
      <c r="AH39">
        <v>1.6019938130350033</v>
      </c>
    </row>
    <row r="40" spans="1:34">
      <c r="A40" s="19"/>
      <c r="B40" s="765"/>
      <c r="C40" s="749"/>
      <c r="D40" s="25" t="s">
        <v>18</v>
      </c>
      <c r="E40" s="12">
        <f ca="1">SUM($E38:E38)/SUM($E37:E37)</f>
        <v>2.1444831777987421</v>
      </c>
      <c r="F40" s="5">
        <f ca="1">SUM($E38:F38)/SUM($E37:F37)</f>
        <v>0.49037212706390332</v>
      </c>
      <c r="G40" s="17">
        <f ca="1">SUM($E38:G38)/SUM($E37:G37)</f>
        <v>0.48463581505494507</v>
      </c>
      <c r="H40" s="5">
        <f ca="1">SUM($E38:H38)/SUM($E37:H37)</f>
        <v>0.53542997405346426</v>
      </c>
      <c r="I40" s="5">
        <f ca="1">SUM($E38:I38)/SUM($E37:I37)</f>
        <v>0.61410516743741461</v>
      </c>
      <c r="J40" s="13">
        <f ca="1">SUM($E38:J38)/SUM($E37:J37)</f>
        <v>0.67796008641891892</v>
      </c>
      <c r="K40" s="12">
        <f ca="1">SUM($E38:K38)/SUM($E37:K37)</f>
        <v>0.78085332773950489</v>
      </c>
      <c r="L40" s="5">
        <f ca="1">SUM($E38:L38)/SUM($E37:L37)</f>
        <v>0.87919110164204173</v>
      </c>
      <c r="M40" s="17">
        <f ca="1">SUM($E38:M38)/SUM($E37:M37)</f>
        <v>0.90539927782544816</v>
      </c>
      <c r="N40" s="5">
        <f ca="1">SUM($E38:N38)/SUM($E37:N37)</f>
        <v>0.80343000924144059</v>
      </c>
      <c r="O40" s="5">
        <f ca="1">SUM($E38:O38)/SUM($E37:O37)</f>
        <v>0.73435194935950787</v>
      </c>
      <c r="P40" s="13">
        <f ca="1">SUM($E38:P38)/SUM($E37:P37)</f>
        <v>0.69640588629485234</v>
      </c>
      <c r="Q40" s="27" t="s">
        <v>22</v>
      </c>
      <c r="R40" s="59"/>
      <c r="S40"/>
      <c r="W40">
        <v>0.61383832094912028</v>
      </c>
      <c r="X40">
        <v>1.4060014161203005</v>
      </c>
      <c r="Y40">
        <v>1.0867205880493722</v>
      </c>
      <c r="Z40">
        <v>0.97807382241245211</v>
      </c>
      <c r="AA40">
        <v>0.93856619508158901</v>
      </c>
      <c r="AB40">
        <v>0.85758482344001008</v>
      </c>
      <c r="AC40">
        <v>0.76860093216505931</v>
      </c>
      <c r="AD40">
        <v>0.69405320457808717</v>
      </c>
      <c r="AE40">
        <v>0.70730251301177272</v>
      </c>
      <c r="AF40">
        <v>0.7701564452954871</v>
      </c>
      <c r="AG40">
        <v>0.8007612999849355</v>
      </c>
      <c r="AH40">
        <v>0.86036071882671605</v>
      </c>
    </row>
    <row r="41" spans="1:34">
      <c r="A41" s="19"/>
      <c r="B41" s="765"/>
      <c r="C41" s="752" t="s">
        <v>16</v>
      </c>
      <c r="D41" s="131" t="s">
        <v>13</v>
      </c>
      <c r="E41" s="112">
        <f t="shared" ref="E41:Q42" si="29">SUM(E13,E23,E33)</f>
        <v>640</v>
      </c>
      <c r="F41" s="113">
        <f t="shared" si="29"/>
        <v>4310</v>
      </c>
      <c r="G41" s="116">
        <f t="shared" si="29"/>
        <v>1050</v>
      </c>
      <c r="H41" s="113">
        <f t="shared" si="29"/>
        <v>1440</v>
      </c>
      <c r="I41" s="113">
        <f t="shared" si="29"/>
        <v>1500</v>
      </c>
      <c r="J41" s="114">
        <f t="shared" si="29"/>
        <v>1150</v>
      </c>
      <c r="K41" s="112">
        <f t="shared" si="29"/>
        <v>1030</v>
      </c>
      <c r="L41" s="113">
        <f t="shared" si="29"/>
        <v>770</v>
      </c>
      <c r="M41" s="116">
        <f t="shared" si="29"/>
        <v>1810</v>
      </c>
      <c r="N41" s="113">
        <f t="shared" si="29"/>
        <v>3460</v>
      </c>
      <c r="O41" s="113">
        <f t="shared" si="29"/>
        <v>2840</v>
      </c>
      <c r="P41" s="114">
        <f t="shared" si="29"/>
        <v>2990</v>
      </c>
      <c r="Q41" s="132">
        <f t="shared" si="29"/>
        <v>22990</v>
      </c>
      <c r="R41" s="718">
        <f>SUM(R13,R23,R33)</f>
        <v>23451.5323699</v>
      </c>
      <c r="S41" s="68">
        <f>IFERROR(Q41/R41,"")</f>
        <v>0.98031973507657111</v>
      </c>
      <c r="W41">
        <v>808.65440000000001</v>
      </c>
      <c r="X41">
        <v>1831.508</v>
      </c>
      <c r="Y41">
        <v>1481.942</v>
      </c>
      <c r="Z41">
        <v>1574.3700000000001</v>
      </c>
      <c r="AA41">
        <v>1386.8820000000001</v>
      </c>
      <c r="AB41">
        <v>1746.9900000000002</v>
      </c>
      <c r="AC41">
        <v>2119.81</v>
      </c>
      <c r="AD41">
        <v>1896.482</v>
      </c>
      <c r="AE41">
        <v>948.71600000000012</v>
      </c>
      <c r="AF41">
        <v>2496.6759999999999</v>
      </c>
      <c r="AG41">
        <v>2939.5590000000002</v>
      </c>
      <c r="AH41">
        <v>1608.7750000000001</v>
      </c>
    </row>
    <row r="42" spans="1:34" ht="18.5" thickBot="1">
      <c r="A42" s="19"/>
      <c r="B42" s="765"/>
      <c r="C42" s="753"/>
      <c r="D42" s="147" t="s">
        <v>14</v>
      </c>
      <c r="E42" s="134">
        <f t="shared" ca="1" si="29"/>
        <v>1165.7852526999995</v>
      </c>
      <c r="F42" s="135">
        <f t="shared" ca="1" si="29"/>
        <v>1009.1689787000004</v>
      </c>
      <c r="G42" s="138">
        <f t="shared" ca="1" si="29"/>
        <v>618.89723580000009</v>
      </c>
      <c r="H42" s="135">
        <f t="shared" ca="1" si="29"/>
        <v>1177.2895572</v>
      </c>
      <c r="I42" s="135">
        <f t="shared" ca="1" si="29"/>
        <v>1821.0011041999999</v>
      </c>
      <c r="J42" s="136">
        <f t="shared" ca="1" si="29"/>
        <v>1423.6922456999998</v>
      </c>
      <c r="K42" s="134">
        <f t="shared" ca="1" si="29"/>
        <v>2155.8784698000009</v>
      </c>
      <c r="L42" s="135">
        <f t="shared" ca="1" si="29"/>
        <v>1827.3427628000002</v>
      </c>
      <c r="M42" s="138">
        <f t="shared" ca="1" si="29"/>
        <v>2008.1914174999995</v>
      </c>
      <c r="N42" s="135">
        <f t="shared" ca="1" si="29"/>
        <v>1467.4718915999997</v>
      </c>
      <c r="O42" s="135">
        <f t="shared" ca="1" si="29"/>
        <v>1467.4718915999997</v>
      </c>
      <c r="P42" s="136">
        <f t="shared" ca="1" si="29"/>
        <v>1467.4718915999997</v>
      </c>
      <c r="Q42" s="148">
        <f t="shared" ca="1" si="29"/>
        <v>17609.662699200002</v>
      </c>
      <c r="R42" s="719"/>
      <c r="S42" s="69">
        <f ca="1">IFERROR(Q42/R41,"")</f>
        <v>0.75089603619258471</v>
      </c>
      <c r="W42">
        <v>698.54164820000017</v>
      </c>
      <c r="X42">
        <v>4249.6417529999999</v>
      </c>
      <c r="Y42">
        <v>846.64072440000052</v>
      </c>
      <c r="Z42">
        <v>1297.2987773</v>
      </c>
      <c r="AA42">
        <v>1406.8869332999998</v>
      </c>
      <c r="AB42">
        <v>1049.5509451000005</v>
      </c>
      <c r="AC42">
        <v>1047.4838531</v>
      </c>
      <c r="AD42">
        <v>662.01701370000012</v>
      </c>
      <c r="AE42">
        <v>1703.9402522999997</v>
      </c>
      <c r="AF42">
        <v>3458.5830794999997</v>
      </c>
      <c r="AG42">
        <v>2827.0441922000005</v>
      </c>
      <c r="AH42">
        <v>3034.6409316302947</v>
      </c>
    </row>
    <row r="43" spans="1:34">
      <c r="A43" s="19"/>
      <c r="B43" s="765"/>
      <c r="C43" s="753"/>
      <c r="D43" s="24" t="s">
        <v>17</v>
      </c>
      <c r="E43" s="11">
        <f ca="1">E42/E41</f>
        <v>1.8215394573437493</v>
      </c>
      <c r="F43" s="4">
        <f t="shared" ref="F43:Q43" ca="1" si="30">F42/F41</f>
        <v>0.23414593473317874</v>
      </c>
      <c r="G43" s="16">
        <f t="shared" ca="1" si="30"/>
        <v>0.58942593885714289</v>
      </c>
      <c r="H43" s="4">
        <f t="shared" ca="1" si="30"/>
        <v>0.81756219249999995</v>
      </c>
      <c r="I43" s="4">
        <f t="shared" ca="1" si="30"/>
        <v>1.2140007361333331</v>
      </c>
      <c r="J43" s="6">
        <f t="shared" ca="1" si="30"/>
        <v>1.2379932571304346</v>
      </c>
      <c r="K43" s="11">
        <f t="shared" ca="1" si="30"/>
        <v>2.0930858930097096</v>
      </c>
      <c r="L43" s="4">
        <f t="shared" ca="1" si="30"/>
        <v>2.3731724192207793</v>
      </c>
      <c r="M43" s="16">
        <f t="shared" ca="1" si="30"/>
        <v>1.1094980207182317</v>
      </c>
      <c r="N43" s="4">
        <f t="shared" ca="1" si="30"/>
        <v>0.4241248241618496</v>
      </c>
      <c r="O43" s="4">
        <f t="shared" ca="1" si="30"/>
        <v>0.51671545478873226</v>
      </c>
      <c r="P43" s="6">
        <f t="shared" ca="1" si="30"/>
        <v>0.49079327478260859</v>
      </c>
      <c r="Q43" s="26">
        <f t="shared" ca="1" si="30"/>
        <v>0.76597053933014358</v>
      </c>
      <c r="W43">
        <v>0.86383212432900902</v>
      </c>
      <c r="X43">
        <v>2.3202965823791106</v>
      </c>
      <c r="Y43">
        <v>0.57130489884219526</v>
      </c>
      <c r="Z43">
        <v>0.82401136791224416</v>
      </c>
      <c r="AA43">
        <v>1.0144243946492923</v>
      </c>
      <c r="AB43">
        <v>0.60077673318107161</v>
      </c>
      <c r="AC43">
        <v>0.49414044329444623</v>
      </c>
      <c r="AD43">
        <v>0.34907634963052647</v>
      </c>
      <c r="AE43">
        <v>1.7960488199840621</v>
      </c>
      <c r="AF43">
        <v>1.3852750935644031</v>
      </c>
      <c r="AG43">
        <v>0.96172391579825423</v>
      </c>
      <c r="AH43">
        <v>1.8863053762212207</v>
      </c>
    </row>
    <row r="44" spans="1:34" ht="18.5" thickBot="1">
      <c r="A44" s="19"/>
      <c r="B44" s="766"/>
      <c r="C44" s="754"/>
      <c r="D44" s="30" t="s">
        <v>18</v>
      </c>
      <c r="E44" s="14">
        <f ca="1">SUM($E42:E42)/SUM($E41:E41)</f>
        <v>1.8215394573437493</v>
      </c>
      <c r="F44" s="7">
        <f ca="1">SUM($E42:F42)/SUM($E41:F41)</f>
        <v>0.4393846932121212</v>
      </c>
      <c r="G44" s="18">
        <f ca="1">SUM($E42:G42)/SUM($E41:G41)</f>
        <v>0.46564191120000004</v>
      </c>
      <c r="H44" s="7">
        <f ca="1">SUM($E42:H42)/SUM($E41:H41)</f>
        <v>0.53375551403225807</v>
      </c>
      <c r="I44" s="7">
        <f ca="1">SUM($E42:I42)/SUM($E41:I41)</f>
        <v>0.64789061841163309</v>
      </c>
      <c r="J44" s="15">
        <f ca="1">SUM($E42:J42)/SUM($E41:J41)</f>
        <v>0.71514711340931614</v>
      </c>
      <c r="K44" s="14">
        <f ca="1">SUM($E42:K42)/SUM($E41:K41)</f>
        <v>0.84277993202338131</v>
      </c>
      <c r="L44" s="7">
        <f ca="1">SUM($E42:L42)/SUM($E41:L41)</f>
        <v>0.94188861285954595</v>
      </c>
      <c r="M44" s="18">
        <f ca="1">SUM($E42:M42)/SUM($E41:M41)</f>
        <v>0.96403262951824831</v>
      </c>
      <c r="N44" s="7">
        <f ca="1">SUM($E42:N42)/SUM($E41:N41)</f>
        <v>0.85517010000000004</v>
      </c>
      <c r="O44" s="7">
        <f ca="1">SUM($E42:O42)/SUM($E41:O41)</f>
        <v>0.80710954038000005</v>
      </c>
      <c r="P44" s="15">
        <f ca="1">SUM($E42:P42)/SUM($E41:P41)</f>
        <v>0.76597053933014358</v>
      </c>
      <c r="Q44" s="28" t="s">
        <v>22</v>
      </c>
      <c r="W44">
        <v>0.86383212432900902</v>
      </c>
      <c r="X44">
        <v>1.8741966029059423</v>
      </c>
      <c r="Y44">
        <v>1.4057926639606702</v>
      </c>
      <c r="Z44">
        <v>1.2450021548240435</v>
      </c>
      <c r="AA44">
        <v>1.1998563048726449</v>
      </c>
      <c r="AB44">
        <v>1.0813347912716085</v>
      </c>
      <c r="AC44">
        <v>0.96766148786696793</v>
      </c>
      <c r="AD44">
        <v>0.8763430009908274</v>
      </c>
      <c r="AE44">
        <v>0.9395918020344588</v>
      </c>
      <c r="AF44">
        <v>1.0078906420344023</v>
      </c>
      <c r="AG44">
        <v>1.0008340325787113</v>
      </c>
      <c r="AH44">
        <v>1.0691881233962632</v>
      </c>
    </row>
    <row r="45" spans="1:34" ht="23" thickBot="1">
      <c r="B45" s="31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29"/>
    </row>
    <row r="46" spans="1:34" ht="18.5" thickBot="1">
      <c r="A46" s="768" t="s">
        <v>34</v>
      </c>
      <c r="B46" s="769"/>
      <c r="C46" s="737" t="s">
        <v>526</v>
      </c>
      <c r="D46" s="738"/>
      <c r="E46" s="763" t="s">
        <v>19</v>
      </c>
      <c r="F46" s="757"/>
      <c r="G46" s="757"/>
      <c r="H46" s="757"/>
      <c r="I46" s="757"/>
      <c r="J46" s="758"/>
      <c r="K46" s="756" t="s">
        <v>20</v>
      </c>
      <c r="L46" s="757"/>
      <c r="M46" s="757"/>
      <c r="N46" s="757"/>
      <c r="O46" s="757"/>
      <c r="P46" s="758"/>
      <c r="Q46" s="29"/>
    </row>
    <row r="47" spans="1:34" ht="18.5" thickBot="1">
      <c r="A47" s="770"/>
      <c r="B47" s="771"/>
      <c r="C47" s="739"/>
      <c r="D47" s="740"/>
      <c r="E47" s="33" t="s">
        <v>0</v>
      </c>
      <c r="F47" s="34" t="s">
        <v>1</v>
      </c>
      <c r="G47" s="34" t="s">
        <v>2</v>
      </c>
      <c r="H47" s="34" t="s">
        <v>3</v>
      </c>
      <c r="I47" s="34" t="s">
        <v>4</v>
      </c>
      <c r="J47" s="35" t="s">
        <v>5</v>
      </c>
      <c r="K47" s="36" t="s">
        <v>6</v>
      </c>
      <c r="L47" s="34" t="s">
        <v>7</v>
      </c>
      <c r="M47" s="34" t="s">
        <v>8</v>
      </c>
      <c r="N47" s="34" t="s">
        <v>9</v>
      </c>
      <c r="O47" s="34" t="s">
        <v>10</v>
      </c>
      <c r="P47" s="35" t="s">
        <v>11</v>
      </c>
      <c r="Q47" s="29"/>
    </row>
    <row r="48" spans="1:34" ht="39" customHeight="1">
      <c r="A48" s="759" t="s">
        <v>38</v>
      </c>
      <c r="B48" s="760"/>
      <c r="C48" s="71" t="s">
        <v>30</v>
      </c>
      <c r="D48" s="72" t="s">
        <v>23</v>
      </c>
      <c r="E48" s="97"/>
      <c r="F48" s="98"/>
      <c r="G48" s="98"/>
      <c r="H48" s="98"/>
      <c r="I48" s="98"/>
      <c r="J48" s="99"/>
      <c r="K48" s="97"/>
      <c r="L48" s="98"/>
      <c r="M48" s="511"/>
      <c r="N48" s="98"/>
      <c r="O48" s="98"/>
      <c r="P48" s="99"/>
    </row>
    <row r="49" spans="1:16" ht="39" customHeight="1">
      <c r="A49" s="759"/>
      <c r="B49" s="760"/>
      <c r="C49" s="772" t="str">
        <f>A7</f>
        <v>SF AMERICA
アパレル</v>
      </c>
      <c r="D49" s="81" t="s">
        <v>37</v>
      </c>
      <c r="E49" s="82"/>
      <c r="F49" s="83"/>
      <c r="G49" s="83"/>
      <c r="H49" s="83"/>
      <c r="I49" s="83"/>
      <c r="J49" s="84"/>
      <c r="K49" s="100"/>
      <c r="L49" s="83"/>
      <c r="M49" s="101"/>
      <c r="N49" s="83"/>
      <c r="O49" s="101"/>
      <c r="P49" s="84"/>
    </row>
    <row r="50" spans="1:16" ht="39" customHeight="1">
      <c r="A50" s="759"/>
      <c r="B50" s="760"/>
      <c r="C50" s="773"/>
      <c r="D50" s="85" t="s">
        <v>35</v>
      </c>
      <c r="E50" s="86"/>
      <c r="F50" s="506"/>
      <c r="G50" s="87"/>
      <c r="H50" s="87"/>
      <c r="I50" s="87"/>
      <c r="J50" s="102"/>
      <c r="K50" s="86"/>
      <c r="L50" s="87"/>
      <c r="M50" s="87"/>
      <c r="N50" s="87"/>
      <c r="O50" s="87"/>
      <c r="P50" s="88"/>
    </row>
    <row r="51" spans="1:16" ht="39" customHeight="1" thickBot="1">
      <c r="A51" s="759"/>
      <c r="B51" s="760"/>
      <c r="C51" s="151" t="str">
        <f>B7</f>
        <v>リボン・テープ等</v>
      </c>
      <c r="D51" s="89" t="s">
        <v>36</v>
      </c>
      <c r="E51" s="90"/>
      <c r="F51" s="91"/>
      <c r="G51" s="507"/>
      <c r="H51" s="91"/>
      <c r="I51" s="91"/>
      <c r="J51" s="91"/>
      <c r="K51" s="90"/>
      <c r="L51" s="91"/>
      <c r="M51" s="91"/>
      <c r="N51" s="91"/>
      <c r="O51" s="91"/>
      <c r="P51" s="92"/>
    </row>
    <row r="52" spans="1:16" ht="39" customHeight="1">
      <c r="A52" s="759"/>
      <c r="B52" s="760"/>
      <c r="C52" s="71" t="s">
        <v>31</v>
      </c>
      <c r="D52" s="72" t="s">
        <v>23</v>
      </c>
      <c r="E52" s="97"/>
      <c r="F52" s="104"/>
      <c r="G52" s="74"/>
      <c r="H52" s="74"/>
      <c r="I52" s="74"/>
      <c r="J52" s="95"/>
      <c r="K52" s="93"/>
      <c r="L52" s="74"/>
      <c r="M52" s="74"/>
      <c r="N52" s="74"/>
      <c r="O52" s="74"/>
      <c r="P52" s="80"/>
    </row>
    <row r="53" spans="1:16" ht="39" customHeight="1">
      <c r="A53" s="759"/>
      <c r="B53" s="760"/>
      <c r="C53" s="772" t="str">
        <f>A17</f>
        <v>MONIQUE
アパレル</v>
      </c>
      <c r="D53" s="81" t="s">
        <v>37</v>
      </c>
      <c r="E53" s="82"/>
      <c r="F53" s="83"/>
      <c r="G53" s="83"/>
      <c r="H53" s="83"/>
      <c r="I53" s="83"/>
      <c r="J53" s="105"/>
      <c r="K53" s="100"/>
      <c r="L53" s="83"/>
      <c r="M53" s="101"/>
      <c r="N53" s="83"/>
      <c r="O53" s="101"/>
      <c r="P53" s="84"/>
    </row>
    <row r="54" spans="1:16" ht="39" customHeight="1">
      <c r="A54" s="759"/>
      <c r="B54" s="760"/>
      <c r="C54" s="773"/>
      <c r="D54" s="85" t="s">
        <v>35</v>
      </c>
      <c r="E54" s="508"/>
      <c r="F54" s="509"/>
      <c r="G54" s="87"/>
      <c r="H54" s="87"/>
      <c r="I54" s="87"/>
      <c r="J54" s="102"/>
      <c r="K54" s="86"/>
      <c r="L54" s="87"/>
      <c r="M54" s="87"/>
      <c r="N54" s="87"/>
      <c r="O54" s="87"/>
      <c r="P54" s="88"/>
    </row>
    <row r="55" spans="1:16" ht="39" customHeight="1" thickBot="1">
      <c r="A55" s="759"/>
      <c r="B55" s="760"/>
      <c r="C55" s="151" t="str">
        <f>B17</f>
        <v>リボン・テープ等</v>
      </c>
      <c r="D55" s="89" t="s">
        <v>36</v>
      </c>
      <c r="E55" s="90"/>
      <c r="F55" s="91"/>
      <c r="G55" s="507"/>
      <c r="H55" s="91"/>
      <c r="I55" s="91"/>
      <c r="J55" s="103"/>
      <c r="K55" s="90"/>
      <c r="L55" s="91"/>
      <c r="M55" s="91"/>
      <c r="N55" s="91"/>
      <c r="O55" s="91"/>
      <c r="P55" s="92"/>
    </row>
    <row r="56" spans="1:16" ht="39" customHeight="1">
      <c r="A56" s="759"/>
      <c r="B56" s="760"/>
      <c r="C56" s="71" t="s">
        <v>32</v>
      </c>
      <c r="D56" s="72" t="s">
        <v>23</v>
      </c>
      <c r="E56" s="97"/>
      <c r="F56" s="104"/>
      <c r="G56" s="74"/>
      <c r="H56" s="74"/>
      <c r="I56" s="74"/>
      <c r="J56" s="95"/>
      <c r="K56" s="93"/>
      <c r="L56" s="74"/>
      <c r="M56" s="74"/>
      <c r="N56" s="74"/>
      <c r="O56" s="74"/>
      <c r="P56" s="80"/>
    </row>
    <row r="57" spans="1:16" ht="39" customHeight="1">
      <c r="A57" s="759"/>
      <c r="B57" s="760"/>
      <c r="C57" s="772" t="str">
        <f>A27</f>
        <v>欧州
アパレル</v>
      </c>
      <c r="D57" s="81" t="s">
        <v>37</v>
      </c>
      <c r="E57" s="82"/>
      <c r="F57" s="83"/>
      <c r="G57" s="83"/>
      <c r="H57" s="83"/>
      <c r="I57" s="83"/>
      <c r="J57" s="105"/>
      <c r="K57" s="100"/>
      <c r="L57" s="83"/>
      <c r="M57" s="101"/>
      <c r="N57" s="83"/>
      <c r="O57" s="101"/>
      <c r="P57" s="84"/>
    </row>
    <row r="58" spans="1:16" ht="39" customHeight="1">
      <c r="A58" s="759"/>
      <c r="B58" s="760"/>
      <c r="C58" s="773"/>
      <c r="D58" s="85" t="s">
        <v>35</v>
      </c>
      <c r="E58" s="86"/>
      <c r="F58" s="87"/>
      <c r="G58" s="87"/>
      <c r="H58" s="87"/>
      <c r="I58" s="87"/>
      <c r="J58" s="88"/>
      <c r="K58" s="86"/>
      <c r="L58" s="87"/>
      <c r="M58" s="87"/>
      <c r="N58" s="87"/>
      <c r="O58" s="87"/>
      <c r="P58" s="88"/>
    </row>
    <row r="59" spans="1:16" ht="39" customHeight="1" thickBot="1">
      <c r="A59" s="761"/>
      <c r="B59" s="762"/>
      <c r="C59" s="151" t="str">
        <f>B27</f>
        <v>リボン・テープ等</v>
      </c>
      <c r="D59" s="89" t="s">
        <v>36</v>
      </c>
      <c r="E59" s="90"/>
      <c r="F59" s="91"/>
      <c r="G59" s="507"/>
      <c r="H59" s="91"/>
      <c r="I59" s="91"/>
      <c r="J59" s="92"/>
      <c r="K59" s="90"/>
      <c r="L59" s="91"/>
      <c r="M59" s="91"/>
      <c r="N59" s="91"/>
      <c r="O59" s="91"/>
      <c r="P59" s="92"/>
    </row>
  </sheetData>
  <mergeCells count="45">
    <mergeCell ref="K46:P46"/>
    <mergeCell ref="A48:B59"/>
    <mergeCell ref="E46:J46"/>
    <mergeCell ref="B37:B44"/>
    <mergeCell ref="C37:C40"/>
    <mergeCell ref="C41:C44"/>
    <mergeCell ref="A46:B47"/>
    <mergeCell ref="C46:D47"/>
    <mergeCell ref="A17:A26"/>
    <mergeCell ref="B17:B26"/>
    <mergeCell ref="C17:C20"/>
    <mergeCell ref="C21:C22"/>
    <mergeCell ref="C23:C26"/>
    <mergeCell ref="A27:A36"/>
    <mergeCell ref="B27:B36"/>
    <mergeCell ref="C27:C30"/>
    <mergeCell ref="C31:C32"/>
    <mergeCell ref="C33:C36"/>
    <mergeCell ref="Q5:Q6"/>
    <mergeCell ref="A7:A16"/>
    <mergeCell ref="B7:B16"/>
    <mergeCell ref="C7:C10"/>
    <mergeCell ref="C11:C12"/>
    <mergeCell ref="C13:C16"/>
    <mergeCell ref="A1:A3"/>
    <mergeCell ref="B1:B3"/>
    <mergeCell ref="C1:E1"/>
    <mergeCell ref="C5:D6"/>
    <mergeCell ref="E5:J5"/>
    <mergeCell ref="R7:R8"/>
    <mergeCell ref="A5:B5"/>
    <mergeCell ref="C57:C58"/>
    <mergeCell ref="C53:C54"/>
    <mergeCell ref="C49:C50"/>
    <mergeCell ref="R23:R24"/>
    <mergeCell ref="R21:R22"/>
    <mergeCell ref="R17:R18"/>
    <mergeCell ref="R13:R14"/>
    <mergeCell ref="R11:R12"/>
    <mergeCell ref="R41:R42"/>
    <mergeCell ref="R37:R38"/>
    <mergeCell ref="R33:R34"/>
    <mergeCell ref="R31:R32"/>
    <mergeCell ref="R27:R28"/>
    <mergeCell ref="K5:P5"/>
  </mergeCells>
  <phoneticPr fontId="2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BA417-A6FE-4D14-BD25-3892CFE0B450}">
  <sheetPr codeName="Sheet25">
    <tabColor theme="3" tint="0.89999084444715716"/>
  </sheetPr>
  <dimension ref="A1:F10"/>
  <sheetViews>
    <sheetView workbookViewId="0">
      <selection activeCell="E6" activeCellId="1" sqref="E3 E6"/>
    </sheetView>
  </sheetViews>
  <sheetFormatPr defaultRowHeight="18"/>
  <cols>
    <col min="1" max="1" width="44.58203125" bestFit="1" customWidth="1"/>
    <col min="2" max="4" width="13" bestFit="1" customWidth="1"/>
    <col min="5" max="5" width="20.08203125" bestFit="1" customWidth="1"/>
    <col min="6" max="6" width="12.08203125" bestFit="1" customWidth="1"/>
  </cols>
  <sheetData>
    <row r="1" spans="1:6" ht="18.5" thickBot="1">
      <c r="A1" s="525"/>
      <c r="B1" s="526" t="s">
        <v>487</v>
      </c>
      <c r="C1" s="526" t="s">
        <v>488</v>
      </c>
      <c r="D1" s="526" t="s">
        <v>489</v>
      </c>
      <c r="E1" s="526" t="s">
        <v>490</v>
      </c>
      <c r="F1" s="526" t="s">
        <v>491</v>
      </c>
    </row>
    <row r="2" spans="1:6" ht="18.5" thickBot="1">
      <c r="A2" s="527" t="s">
        <v>492</v>
      </c>
      <c r="B2" s="528">
        <v>116704</v>
      </c>
      <c r="C2" s="528">
        <v>123353</v>
      </c>
      <c r="D2" s="529"/>
      <c r="E2" s="530" t="s">
        <v>493</v>
      </c>
      <c r="F2" s="530"/>
    </row>
    <row r="3" spans="1:6" ht="18.5" thickBot="1">
      <c r="A3" s="527" t="s">
        <v>494</v>
      </c>
      <c r="B3" s="531">
        <v>16338560</v>
      </c>
      <c r="C3" s="531">
        <v>17269420</v>
      </c>
      <c r="D3" s="532"/>
      <c r="E3" s="531">
        <v>1818329</v>
      </c>
      <c r="F3" s="531">
        <v>7451040</v>
      </c>
    </row>
    <row r="4" spans="1:6" ht="18.5" thickBot="1">
      <c r="A4" s="527" t="s">
        <v>495</v>
      </c>
      <c r="B4" s="533">
        <v>11509959</v>
      </c>
      <c r="C4" s="533">
        <v>9716658</v>
      </c>
      <c r="D4" s="529"/>
      <c r="E4" s="533">
        <v>958718</v>
      </c>
      <c r="F4" s="533">
        <v>5529963</v>
      </c>
    </row>
    <row r="5" spans="1:6" ht="18.5" thickBot="1">
      <c r="A5" s="527" t="s">
        <v>496</v>
      </c>
      <c r="B5" s="528">
        <v>62411</v>
      </c>
      <c r="C5" s="528">
        <v>38741</v>
      </c>
      <c r="D5" s="529"/>
      <c r="E5" s="534">
        <v>1500</v>
      </c>
      <c r="F5" s="529"/>
    </row>
    <row r="6" spans="1:6" ht="18.5" thickBot="1">
      <c r="A6" s="527" t="s">
        <v>497</v>
      </c>
      <c r="B6" s="531">
        <v>8737540</v>
      </c>
      <c r="C6" s="531">
        <v>5423740</v>
      </c>
      <c r="D6" s="532"/>
      <c r="E6" s="531">
        <v>217500</v>
      </c>
      <c r="F6" s="531">
        <v>500000</v>
      </c>
    </row>
    <row r="7" spans="1:6" ht="18.5" thickBot="1">
      <c r="A7" s="527" t="s">
        <v>498</v>
      </c>
      <c r="B7" s="533">
        <v>6815281</v>
      </c>
      <c r="C7" s="533">
        <v>2650552</v>
      </c>
      <c r="D7" s="529"/>
      <c r="E7" s="533">
        <v>150000</v>
      </c>
      <c r="F7" s="533">
        <v>375000</v>
      </c>
    </row>
    <row r="8" spans="1:6" ht="18.5" thickBot="1">
      <c r="A8" s="535" t="s">
        <v>499</v>
      </c>
      <c r="B8" s="531">
        <v>25076100</v>
      </c>
      <c r="C8" s="531">
        <v>22693160</v>
      </c>
      <c r="D8" s="536">
        <v>47769260</v>
      </c>
      <c r="E8" s="536">
        <v>2035829</v>
      </c>
      <c r="F8" s="536">
        <v>7951040</v>
      </c>
    </row>
    <row r="9" spans="1:6" ht="18.5" thickBot="1">
      <c r="A9" s="535" t="s">
        <v>500</v>
      </c>
      <c r="B9" s="533">
        <v>18325240</v>
      </c>
      <c r="C9" s="533">
        <v>12367210</v>
      </c>
      <c r="D9" s="537">
        <v>30692450</v>
      </c>
      <c r="E9" s="537">
        <v>1108718</v>
      </c>
      <c r="F9" s="537">
        <v>5904963</v>
      </c>
    </row>
    <row r="10" spans="1:6" ht="18.5" thickBot="1">
      <c r="A10" s="535" t="s">
        <v>501</v>
      </c>
      <c r="B10" s="538">
        <v>6750860</v>
      </c>
      <c r="C10" s="538">
        <v>10325950</v>
      </c>
      <c r="D10" s="539">
        <v>17076810</v>
      </c>
      <c r="E10" s="539">
        <v>927111</v>
      </c>
      <c r="F10" s="539">
        <v>2046077</v>
      </c>
    </row>
  </sheetData>
  <phoneticPr fontId="2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03BAAF-25FA-42C6-8642-723B12C66334}">
  <sheetPr codeName="Sheet12">
    <tabColor theme="3" tint="0.89999084444715716"/>
  </sheetPr>
  <dimension ref="A1:R400"/>
  <sheetViews>
    <sheetView topLeftCell="A187" zoomScale="85" zoomScaleNormal="85" workbookViewId="0">
      <selection activeCell="A202" sqref="A202:H220"/>
    </sheetView>
  </sheetViews>
  <sheetFormatPr defaultColWidth="9" defaultRowHeight="18"/>
  <cols>
    <col min="1" max="2" width="15.83203125" style="161" customWidth="1"/>
    <col min="3" max="4" width="15.83203125" style="159" customWidth="1"/>
    <col min="5" max="5" width="9" style="207"/>
    <col min="6" max="6" width="15.58203125" style="159" customWidth="1"/>
    <col min="7" max="7" width="15.58203125" style="160" customWidth="1"/>
    <col min="8" max="8" width="9" style="161"/>
    <col min="9" max="9" width="5.25" style="167" bestFit="1" customWidth="1"/>
    <col min="10" max="10" width="14.5" style="163" customWidth="1"/>
    <col min="11" max="11" width="14.5" style="164" customWidth="1"/>
    <col min="12" max="12" width="5.25" style="164" bestFit="1" customWidth="1"/>
    <col min="13" max="15" width="14.5" style="164" customWidth="1"/>
    <col min="16" max="16" width="7.08203125" style="166" bestFit="1" customWidth="1"/>
    <col min="17" max="19" width="15.58203125" style="161" customWidth="1"/>
    <col min="20" max="16384" width="9" style="161"/>
  </cols>
  <sheetData>
    <row r="1" spans="1:18" ht="18.75" customHeight="1">
      <c r="A1" s="782" t="s">
        <v>138</v>
      </c>
      <c r="B1" s="782"/>
      <c r="C1" s="782"/>
      <c r="D1" s="782"/>
      <c r="E1" s="782"/>
      <c r="I1" s="162" t="s">
        <v>139</v>
      </c>
      <c r="M1" s="162"/>
      <c r="N1" s="165"/>
      <c r="O1" s="165"/>
    </row>
    <row r="2" spans="1:18" ht="18.75" customHeight="1">
      <c r="A2" s="782"/>
      <c r="B2" s="782"/>
      <c r="C2" s="782"/>
      <c r="D2" s="782"/>
      <c r="E2" s="782"/>
      <c r="J2" s="168" t="s">
        <v>140</v>
      </c>
      <c r="K2" s="168" t="s">
        <v>141</v>
      </c>
      <c r="L2" s="165"/>
      <c r="M2" s="169" t="s">
        <v>142</v>
      </c>
      <c r="N2" s="169" t="s">
        <v>143</v>
      </c>
      <c r="O2" s="169" t="s">
        <v>144</v>
      </c>
      <c r="P2" s="170" t="s">
        <v>145</v>
      </c>
    </row>
    <row r="3" spans="1:18" ht="18.75" customHeight="1">
      <c r="A3" s="171" t="s">
        <v>146</v>
      </c>
      <c r="B3" s="172"/>
      <c r="C3" s="172"/>
      <c r="D3" s="172"/>
      <c r="E3" s="172"/>
      <c r="F3" s="173"/>
      <c r="G3" s="174"/>
      <c r="H3" s="174"/>
      <c r="I3" s="175"/>
      <c r="J3" s="168">
        <v>0.5</v>
      </c>
      <c r="K3" s="168">
        <v>-0.5</v>
      </c>
      <c r="L3" s="176"/>
      <c r="M3" s="177" t="str">
        <f>千葉!A7</f>
        <v>SF AMERICA
アパレル</v>
      </c>
      <c r="N3" s="178" t="str">
        <f>千葉!A17</f>
        <v>MONIQUE
アパレル</v>
      </c>
      <c r="O3" s="178" t="str">
        <f>千葉!A27</f>
        <v>欧州
アパレル</v>
      </c>
      <c r="P3" s="170">
        <v>0.6</v>
      </c>
    </row>
    <row r="4" spans="1:18">
      <c r="A4" s="179" t="s">
        <v>147</v>
      </c>
      <c r="B4" s="161" t="s">
        <v>148</v>
      </c>
      <c r="C4" s="180" t="s">
        <v>147</v>
      </c>
      <c r="D4" s="181" t="s">
        <v>147</v>
      </c>
      <c r="E4" s="182" t="s">
        <v>147</v>
      </c>
      <c r="F4" s="180" t="s">
        <v>147</v>
      </c>
      <c r="G4" s="183" t="s">
        <v>147</v>
      </c>
      <c r="H4" s="182" t="s">
        <v>147</v>
      </c>
      <c r="I4" s="184"/>
      <c r="J4" s="185" t="s">
        <v>150</v>
      </c>
      <c r="K4" s="186"/>
      <c r="L4" s="187"/>
      <c r="M4" s="185" t="s">
        <v>149</v>
      </c>
      <c r="N4" s="186"/>
      <c r="O4" s="184"/>
      <c r="P4" s="186"/>
    </row>
    <row r="5" spans="1:18">
      <c r="A5" s="174" t="s">
        <v>151</v>
      </c>
      <c r="B5" s="174" t="s">
        <v>152</v>
      </c>
      <c r="C5" s="188" t="s">
        <v>153</v>
      </c>
      <c r="D5" s="173" t="s">
        <v>154</v>
      </c>
      <c r="E5" s="189" t="s">
        <v>155</v>
      </c>
      <c r="F5" s="188" t="s">
        <v>156</v>
      </c>
      <c r="G5" s="190" t="s">
        <v>157</v>
      </c>
      <c r="H5" s="191" t="s">
        <v>158</v>
      </c>
      <c r="I5" s="192" t="s">
        <v>159</v>
      </c>
      <c r="J5" s="193" t="s">
        <v>160</v>
      </c>
      <c r="K5" s="194" t="s">
        <v>161</v>
      </c>
      <c r="L5" s="195" t="s">
        <v>159</v>
      </c>
      <c r="M5" s="196" t="s">
        <v>162</v>
      </c>
      <c r="N5" s="194" t="s">
        <v>163</v>
      </c>
      <c r="O5" s="195" t="s">
        <v>164</v>
      </c>
      <c r="P5" s="197" t="s">
        <v>165</v>
      </c>
    </row>
    <row r="6" spans="1:18">
      <c r="A6" s="161" t="s">
        <v>572</v>
      </c>
      <c r="B6" s="161" t="s">
        <v>502</v>
      </c>
      <c r="C6" s="198">
        <v>3372</v>
      </c>
      <c r="D6" s="199">
        <v>6291</v>
      </c>
      <c r="E6" s="200" t="s">
        <v>167</v>
      </c>
      <c r="F6" s="198">
        <v>115.2</v>
      </c>
      <c r="G6" s="160">
        <v>45811</v>
      </c>
      <c r="H6" s="201" t="s">
        <v>166</v>
      </c>
      <c r="I6" s="184">
        <f>IF(H6="","",IF(H6="JPY","",IF($H6="USD",4, IF(H6="EUR",7,IF(H6="CNY",47,IF(H6="HKD",34))))))</f>
        <v>4</v>
      </c>
      <c r="J6" s="202">
        <f>IF($H6="USD",IF(OR($I6="",$I6="-"),"",VLOOKUP($G6,為替!$A:$AX,$I6,FALSE))+$J$3,IF(OR($I6="",$I6="-"),"",VLOOKUP($G6,為替!$A:$AX,$I6,FALSE)))</f>
        <v>142.33000000000001</v>
      </c>
      <c r="K6" s="203">
        <f>IF($H6="JPY",$F6,IF($H6="","",$F6*$J6))</f>
        <v>16396.416000000001</v>
      </c>
      <c r="L6" s="187">
        <f>IF(H6="","",IF(H6="JPY","",IF($H6="USD",3, IF(H6="EUR",6,IF(H6="CNY",46,IF(H6="HKD",33))))))</f>
        <v>3</v>
      </c>
      <c r="M6" s="202">
        <f>IF($H6="USD",IF(OR($L6="",$L6="-"),"",VLOOKUP($G6,為替!$A:$AX,$L6,FALSE))+$K$3,IF(OR($L6="",$L6="-"),"",VLOOKUP($G6,為替!$A:$AX,$L6,FALSE)))</f>
        <v>143.33000000000001</v>
      </c>
      <c r="N6" s="203">
        <f>IF($E6="JPY",($C6+$D6),IF($E6="","",($C6+$D6)*$M6))</f>
        <v>9663</v>
      </c>
      <c r="O6" s="204">
        <f t="shared" ref="O6" si="0">IF(OR(K6="",N6=""),"",K6-N6)</f>
        <v>6733.4160000000011</v>
      </c>
      <c r="P6" s="205">
        <f>IF(OR(K6="",O6=""),"",O6/K6)</f>
        <v>0.41066389142602877</v>
      </c>
    </row>
    <row r="7" spans="1:18">
      <c r="A7" s="161" t="s">
        <v>572</v>
      </c>
      <c r="B7" s="161" t="s">
        <v>503</v>
      </c>
      <c r="C7" s="198">
        <v>85400</v>
      </c>
      <c r="D7" s="199">
        <v>0</v>
      </c>
      <c r="E7" s="200" t="s">
        <v>167</v>
      </c>
      <c r="F7" s="198">
        <v>1070.5</v>
      </c>
      <c r="G7" s="160">
        <v>45812</v>
      </c>
      <c r="H7" s="201" t="s">
        <v>166</v>
      </c>
      <c r="I7" s="184">
        <f t="shared" ref="I7:I70" si="1">IF(H7="","",IF(H7="JPY","",IF($H7="USD",4, IF(H7="EUR",7,IF(H7="CNY",47,IF(H7="HKD",34))))))</f>
        <v>4</v>
      </c>
      <c r="J7" s="202">
        <f>IF($H7="USD",IF(OR($I7="",$I7="-"),"",VLOOKUP($G7,為替!$A:$AX,$I7,FALSE))+$J$3,IF(OR($I7="",$I7="-"),"",VLOOKUP($G7,為替!$A:$AX,$I7,FALSE)))</f>
        <v>143.5</v>
      </c>
      <c r="K7" s="203">
        <f t="shared" ref="K7:K70" si="2">IF($H7="JPY",$F7,IF($H7="","",$F7*$J7))</f>
        <v>153616.75</v>
      </c>
      <c r="L7" s="187">
        <f t="shared" ref="L7:L17" si="3">IF(H7="","",IF(H7="JPY","",IF($H7="USD",3, IF(H7="EUR",6,IF(H7="CNY",46,IF(H7="HKD",33))))))</f>
        <v>3</v>
      </c>
      <c r="M7" s="202">
        <f>IF($H7="USD",IF(OR($L7="",$L7="-"),"",VLOOKUP($G7,為替!$A:$AX,$L7,FALSE))+$K$3,IF(OR($L7="",$L7="-"),"",VLOOKUP($G7,為替!$A:$AX,$L7,FALSE)))</f>
        <v>144.5</v>
      </c>
      <c r="N7" s="203">
        <f t="shared" ref="N7:N70" si="4">IF($E7="JPY",($C7+$D7),IF($E7="","",($C7+$D7)*$M7))</f>
        <v>85400</v>
      </c>
      <c r="O7" s="204">
        <f t="shared" ref="O7:O17" si="5">IF(OR(K7="",N7=""),"",K7-N7)</f>
        <v>68216.75</v>
      </c>
      <c r="P7" s="205">
        <f t="shared" ref="P7:P17" si="6">IF(OR(K7="",O7=""),"",O7/K7)</f>
        <v>0.44407104043016143</v>
      </c>
      <c r="R7" s="206"/>
    </row>
    <row r="8" spans="1:18">
      <c r="A8" s="161" t="s">
        <v>572</v>
      </c>
      <c r="B8" s="161" t="s">
        <v>504</v>
      </c>
      <c r="C8" s="198">
        <v>68292</v>
      </c>
      <c r="D8" s="199">
        <v>0</v>
      </c>
      <c r="E8" s="200" t="s">
        <v>167</v>
      </c>
      <c r="F8" s="198">
        <v>667.15</v>
      </c>
      <c r="G8" s="160">
        <v>45813</v>
      </c>
      <c r="H8" s="201" t="s">
        <v>166</v>
      </c>
      <c r="I8" s="184">
        <f t="shared" si="1"/>
        <v>4</v>
      </c>
      <c r="J8" s="202">
        <f>IF($H8="USD",IF(OR($I8="",$I8="-"),"",VLOOKUP($G8,為替!$A:$AX,$I8,FALSE))+$J$3,IF(OR($I8="",$I8="-"),"",VLOOKUP($G8,為替!$A:$AX,$I8,FALSE)))</f>
        <v>142.22999999999999</v>
      </c>
      <c r="K8" s="203">
        <f t="shared" si="2"/>
        <v>94888.744499999986</v>
      </c>
      <c r="L8" s="187">
        <f t="shared" si="3"/>
        <v>3</v>
      </c>
      <c r="M8" s="202">
        <f>IF($H8="USD",IF(OR($L8="",$L8="-"),"",VLOOKUP($G8,為替!$A:$AX,$L8,FALSE))+$K$3,IF(OR($L8="",$L8="-"),"",VLOOKUP($G8,為替!$A:$AX,$L8,FALSE)))</f>
        <v>143.22999999999999</v>
      </c>
      <c r="N8" s="203">
        <f t="shared" si="4"/>
        <v>68292</v>
      </c>
      <c r="O8" s="204">
        <f t="shared" si="5"/>
        <v>26596.744499999986</v>
      </c>
      <c r="P8" s="205">
        <f t="shared" si="6"/>
        <v>0.28029398681737211</v>
      </c>
    </row>
    <row r="9" spans="1:18">
      <c r="A9" s="161" t="s">
        <v>572</v>
      </c>
      <c r="B9" s="161" t="s">
        <v>505</v>
      </c>
      <c r="C9" s="198">
        <v>97260</v>
      </c>
      <c r="D9" s="199">
        <v>8176</v>
      </c>
      <c r="E9" s="200" t="s">
        <v>167</v>
      </c>
      <c r="F9" s="198">
        <v>1268.0999999999999</v>
      </c>
      <c r="G9" s="160">
        <v>45817</v>
      </c>
      <c r="H9" s="201" t="s">
        <v>166</v>
      </c>
      <c r="I9" s="184">
        <f t="shared" si="1"/>
        <v>4</v>
      </c>
      <c r="J9" s="202">
        <f>IF($H9="USD",IF(OR($I9="",$I9="-"),"",VLOOKUP($G9,為替!$A:$AX,$I9,FALSE))+$J$3,IF(OR($I9="",$I9="-"),"",VLOOKUP($G9,為替!$A:$AX,$I9,FALSE)))</f>
        <v>144.4</v>
      </c>
      <c r="K9" s="203">
        <f t="shared" si="2"/>
        <v>183113.63999999998</v>
      </c>
      <c r="L9" s="187">
        <f t="shared" si="3"/>
        <v>3</v>
      </c>
      <c r="M9" s="202">
        <f>IF($H9="USD",IF(OR($L9="",$L9="-"),"",VLOOKUP($G9,為替!$A:$AX,$L9,FALSE))+$K$3,IF(OR($L9="",$L9="-"),"",VLOOKUP($G9,為替!$A:$AX,$L9,FALSE)))</f>
        <v>145.4</v>
      </c>
      <c r="N9" s="203">
        <f t="shared" si="4"/>
        <v>105436</v>
      </c>
      <c r="O9" s="204">
        <f t="shared" si="5"/>
        <v>77677.639999999985</v>
      </c>
      <c r="P9" s="205">
        <f t="shared" si="6"/>
        <v>0.42420455406817315</v>
      </c>
    </row>
    <row r="10" spans="1:18">
      <c r="A10" s="161" t="s">
        <v>572</v>
      </c>
      <c r="B10" s="161" t="s">
        <v>506</v>
      </c>
      <c r="C10" s="198">
        <v>54130</v>
      </c>
      <c r="D10" s="199">
        <v>0</v>
      </c>
      <c r="E10" s="200" t="s">
        <v>167</v>
      </c>
      <c r="F10" s="198">
        <v>669.6</v>
      </c>
      <c r="G10" s="160">
        <v>45818</v>
      </c>
      <c r="H10" s="201" t="s">
        <v>166</v>
      </c>
      <c r="I10" s="184">
        <f t="shared" si="1"/>
        <v>4</v>
      </c>
      <c r="J10" s="202">
        <f>IF($H10="USD",IF(OR($I10="",$I10="-"),"",VLOOKUP($G10,為替!$A:$AX,$I10,FALSE))+$J$3,IF(OR($I10="",$I10="-"),"",VLOOKUP($G10,為替!$A:$AX,$I10,FALSE)))</f>
        <v>144.21</v>
      </c>
      <c r="K10" s="203">
        <f t="shared" si="2"/>
        <v>96563.016000000003</v>
      </c>
      <c r="L10" s="187">
        <f t="shared" si="3"/>
        <v>3</v>
      </c>
      <c r="M10" s="202">
        <f>IF($H10="USD",IF(OR($L10="",$L10="-"),"",VLOOKUP($G10,為替!$A:$AX,$L10,FALSE))+$K$3,IF(OR($L10="",$L10="-"),"",VLOOKUP($G10,為替!$A:$AX,$L10,FALSE)))</f>
        <v>145.21</v>
      </c>
      <c r="N10" s="203">
        <f t="shared" si="4"/>
        <v>54130</v>
      </c>
      <c r="O10" s="204">
        <f t="shared" si="5"/>
        <v>42433.016000000003</v>
      </c>
      <c r="P10" s="205">
        <f t="shared" si="6"/>
        <v>0.4394334162056413</v>
      </c>
    </row>
    <row r="11" spans="1:18">
      <c r="A11" s="161" t="s">
        <v>572</v>
      </c>
      <c r="B11" s="161" t="s">
        <v>507</v>
      </c>
      <c r="C11" s="198">
        <v>10300</v>
      </c>
      <c r="D11" s="199">
        <v>0</v>
      </c>
      <c r="E11" s="200" t="s">
        <v>167</v>
      </c>
      <c r="F11" s="198">
        <v>123</v>
      </c>
      <c r="G11" s="160">
        <v>45818</v>
      </c>
      <c r="H11" s="201" t="s">
        <v>166</v>
      </c>
      <c r="I11" s="184">
        <f t="shared" si="1"/>
        <v>4</v>
      </c>
      <c r="J11" s="202">
        <f>IF($H11="USD",IF(OR($I11="",$I11="-"),"",VLOOKUP($G11,為替!$A:$AX,$I11,FALSE))+$J$3,IF(OR($I11="",$I11="-"),"",VLOOKUP($G11,為替!$A:$AX,$I11,FALSE)))</f>
        <v>144.21</v>
      </c>
      <c r="K11" s="203">
        <f t="shared" si="2"/>
        <v>17737.830000000002</v>
      </c>
      <c r="L11" s="187">
        <f t="shared" si="3"/>
        <v>3</v>
      </c>
      <c r="M11" s="202">
        <f>IF($H11="USD",IF(OR($L11="",$L11="-"),"",VLOOKUP($G11,為替!$A:$AX,$L11,FALSE))+$K$3,IF(OR($L11="",$L11="-"),"",VLOOKUP($G11,為替!$A:$AX,$L11,FALSE)))</f>
        <v>145.21</v>
      </c>
      <c r="N11" s="203">
        <f t="shared" si="4"/>
        <v>10300</v>
      </c>
      <c r="O11" s="204">
        <f t="shared" si="5"/>
        <v>7437.8300000000017</v>
      </c>
      <c r="P11" s="205">
        <f t="shared" si="6"/>
        <v>0.41932017614330508</v>
      </c>
    </row>
    <row r="12" spans="1:18">
      <c r="A12" s="161" t="s">
        <v>572</v>
      </c>
      <c r="B12" s="161" t="s">
        <v>508</v>
      </c>
      <c r="C12" s="198">
        <v>13400</v>
      </c>
      <c r="D12" s="199">
        <v>0</v>
      </c>
      <c r="E12" s="200" t="s">
        <v>167</v>
      </c>
      <c r="F12" s="198">
        <v>153.80000000000001</v>
      </c>
      <c r="G12" s="160">
        <v>45821</v>
      </c>
      <c r="H12" s="201" t="s">
        <v>166</v>
      </c>
      <c r="I12" s="184">
        <f t="shared" si="1"/>
        <v>4</v>
      </c>
      <c r="J12" s="202">
        <f>IF($H12="USD",IF(OR($I12="",$I12="-"),"",VLOOKUP($G12,為替!$A:$AX,$I12,FALSE))+$J$3,IF(OR($I12="",$I12="-"),"",VLOOKUP($G12,為替!$A:$AX,$I12,FALSE)))</f>
        <v>142.58000000000001</v>
      </c>
      <c r="K12" s="203">
        <f t="shared" si="2"/>
        <v>21928.804000000004</v>
      </c>
      <c r="L12" s="187">
        <f t="shared" si="3"/>
        <v>3</v>
      </c>
      <c r="M12" s="202">
        <f>IF($H12="USD",IF(OR($L12="",$L12="-"),"",VLOOKUP($G12,為替!$A:$AX,$L12,FALSE))+$K$3,IF(OR($L12="",$L12="-"),"",VLOOKUP($G12,為替!$A:$AX,$L12,FALSE)))</f>
        <v>143.58000000000001</v>
      </c>
      <c r="N12" s="203">
        <f t="shared" si="4"/>
        <v>13400</v>
      </c>
      <c r="O12" s="204">
        <f t="shared" si="5"/>
        <v>8528.8040000000037</v>
      </c>
      <c r="P12" s="205">
        <f t="shared" si="6"/>
        <v>0.38893156234147575</v>
      </c>
    </row>
    <row r="13" spans="1:18">
      <c r="A13" s="161" t="s">
        <v>572</v>
      </c>
      <c r="B13" s="161" t="s">
        <v>509</v>
      </c>
      <c r="C13" s="198">
        <v>8875</v>
      </c>
      <c r="D13" s="199">
        <v>0</v>
      </c>
      <c r="E13" s="200" t="s">
        <v>167</v>
      </c>
      <c r="F13" s="198">
        <v>174.95</v>
      </c>
      <c r="G13" s="160">
        <v>45824</v>
      </c>
      <c r="H13" s="201" t="s">
        <v>166</v>
      </c>
      <c r="I13" s="184">
        <f t="shared" si="1"/>
        <v>4</v>
      </c>
      <c r="J13" s="202">
        <f>IF($H13="USD",IF(OR($I13="",$I13="-"),"",VLOOKUP($G13,為替!$A:$AX,$I13,FALSE))+$J$3,IF(OR($I13="",$I13="-"),"",VLOOKUP($G13,為替!$A:$AX,$I13,FALSE)))</f>
        <v>143.91999999999999</v>
      </c>
      <c r="K13" s="203">
        <f t="shared" si="2"/>
        <v>25178.803999999996</v>
      </c>
      <c r="L13" s="187">
        <f t="shared" si="3"/>
        <v>3</v>
      </c>
      <c r="M13" s="202">
        <f>IF($H13="USD",IF(OR($L13="",$L13="-"),"",VLOOKUP($G13,為替!$A:$AX,$L13,FALSE))+$K$3,IF(OR($L13="",$L13="-"),"",VLOOKUP($G13,為替!$A:$AX,$L13,FALSE)))</f>
        <v>144.91999999999999</v>
      </c>
      <c r="N13" s="203">
        <f t="shared" si="4"/>
        <v>8875</v>
      </c>
      <c r="O13" s="204">
        <f t="shared" si="5"/>
        <v>16303.803999999996</v>
      </c>
      <c r="P13" s="205">
        <f t="shared" si="6"/>
        <v>0.64752098630260591</v>
      </c>
    </row>
    <row r="14" spans="1:18">
      <c r="A14" s="161" t="s">
        <v>572</v>
      </c>
      <c r="B14" s="161" t="s">
        <v>510</v>
      </c>
      <c r="C14" s="198">
        <v>102077</v>
      </c>
      <c r="D14" s="199">
        <v>22372</v>
      </c>
      <c r="E14" s="200" t="s">
        <v>167</v>
      </c>
      <c r="F14" s="198">
        <v>1464.67</v>
      </c>
      <c r="G14" s="160">
        <v>45824</v>
      </c>
      <c r="H14" s="201" t="s">
        <v>166</v>
      </c>
      <c r="I14" s="184">
        <f t="shared" si="1"/>
        <v>4</v>
      </c>
      <c r="J14" s="202">
        <f>IF($H14="USD",IF(OR($I14="",$I14="-"),"",VLOOKUP($G14,為替!$A:$AX,$I14,FALSE))+$J$3,IF(OR($I14="",$I14="-"),"",VLOOKUP($G14,為替!$A:$AX,$I14,FALSE)))</f>
        <v>143.91999999999999</v>
      </c>
      <c r="K14" s="203">
        <f t="shared" si="2"/>
        <v>210795.3064</v>
      </c>
      <c r="L14" s="187">
        <f t="shared" si="3"/>
        <v>3</v>
      </c>
      <c r="M14" s="202">
        <f>IF($H14="USD",IF(OR($L14="",$L14="-"),"",VLOOKUP($G14,為替!$A:$AX,$L14,FALSE))+$K$3,IF(OR($L14="",$L14="-"),"",VLOOKUP($G14,為替!$A:$AX,$L14,FALSE)))</f>
        <v>144.91999999999999</v>
      </c>
      <c r="N14" s="203">
        <f t="shared" si="4"/>
        <v>124449</v>
      </c>
      <c r="O14" s="204">
        <f t="shared" si="5"/>
        <v>86346.306400000001</v>
      </c>
      <c r="P14" s="205">
        <f t="shared" si="6"/>
        <v>0.40962157969566632</v>
      </c>
    </row>
    <row r="15" spans="1:18">
      <c r="A15" s="161" t="s">
        <v>572</v>
      </c>
      <c r="B15" s="161" t="s">
        <v>511</v>
      </c>
      <c r="C15" s="198">
        <v>78738</v>
      </c>
      <c r="D15" s="199">
        <v>0</v>
      </c>
      <c r="E15" s="200" t="s">
        <v>167</v>
      </c>
      <c r="F15" s="198">
        <v>788.31</v>
      </c>
      <c r="G15" s="160">
        <v>45824</v>
      </c>
      <c r="H15" s="201" t="s">
        <v>166</v>
      </c>
      <c r="I15" s="184">
        <f t="shared" si="1"/>
        <v>4</v>
      </c>
      <c r="J15" s="202">
        <f>IF($H15="USD",IF(OR($I15="",$I15="-"),"",VLOOKUP($G15,為替!$A:$AX,$I15,FALSE))+$J$3,IF(OR($I15="",$I15="-"),"",VLOOKUP($G15,為替!$A:$AX,$I15,FALSE)))</f>
        <v>143.91999999999999</v>
      </c>
      <c r="K15" s="203">
        <f t="shared" si="2"/>
        <v>113453.57519999998</v>
      </c>
      <c r="L15" s="187">
        <f t="shared" si="3"/>
        <v>3</v>
      </c>
      <c r="M15" s="202">
        <f>IF($H15="USD",IF(OR($L15="",$L15="-"),"",VLOOKUP($G15,為替!$A:$AX,$L15,FALSE))+$K$3,IF(OR($L15="",$L15="-"),"",VLOOKUP($G15,為替!$A:$AX,$L15,FALSE)))</f>
        <v>144.91999999999999</v>
      </c>
      <c r="N15" s="203">
        <f t="shared" si="4"/>
        <v>78738</v>
      </c>
      <c r="O15" s="204">
        <f t="shared" si="5"/>
        <v>34715.575199999977</v>
      </c>
      <c r="P15" s="205">
        <f t="shared" si="6"/>
        <v>0.30598925718120501</v>
      </c>
    </row>
    <row r="16" spans="1:18">
      <c r="A16" s="161" t="s">
        <v>572</v>
      </c>
      <c r="B16" s="161" t="s">
        <v>512</v>
      </c>
      <c r="C16" s="198">
        <v>80620</v>
      </c>
      <c r="D16" s="199">
        <v>0</v>
      </c>
      <c r="E16" s="200" t="s">
        <v>167</v>
      </c>
      <c r="F16" s="198">
        <v>764.97</v>
      </c>
      <c r="G16" s="160">
        <v>45825</v>
      </c>
      <c r="H16" s="201" t="s">
        <v>166</v>
      </c>
      <c r="I16" s="184">
        <f t="shared" si="1"/>
        <v>4</v>
      </c>
      <c r="J16" s="202">
        <f>IF($H16="USD",IF(OR($I16="",$I16="-"),"",VLOOKUP($G16,為替!$A:$AX,$I16,FALSE))+$J$3,IF(OR($I16="",$I16="-"),"",VLOOKUP($G16,為替!$A:$AX,$I16,FALSE)))</f>
        <v>144.58000000000001</v>
      </c>
      <c r="K16" s="203">
        <f t="shared" si="2"/>
        <v>110599.36260000001</v>
      </c>
      <c r="L16" s="187">
        <f t="shared" si="3"/>
        <v>3</v>
      </c>
      <c r="M16" s="202">
        <f>IF($H16="USD",IF(OR($L16="",$L16="-"),"",VLOOKUP($G16,為替!$A:$AX,$L16,FALSE))+$K$3,IF(OR($L16="",$L16="-"),"",VLOOKUP($G16,為替!$A:$AX,$L16,FALSE)))</f>
        <v>145.58000000000001</v>
      </c>
      <c r="N16" s="203">
        <f t="shared" si="4"/>
        <v>80620</v>
      </c>
      <c r="O16" s="204">
        <f t="shared" si="5"/>
        <v>29979.362600000008</v>
      </c>
      <c r="P16" s="205">
        <f t="shared" si="6"/>
        <v>0.27106270682974087</v>
      </c>
    </row>
    <row r="17" spans="1:16">
      <c r="A17" s="161" t="s">
        <v>572</v>
      </c>
      <c r="B17" s="161" t="s">
        <v>513</v>
      </c>
      <c r="C17" s="198">
        <v>127134</v>
      </c>
      <c r="D17" s="199">
        <v>0</v>
      </c>
      <c r="E17" s="200" t="s">
        <v>167</v>
      </c>
      <c r="F17" s="198">
        <v>1204.75</v>
      </c>
      <c r="G17" s="160">
        <v>45825</v>
      </c>
      <c r="H17" s="201" t="s">
        <v>166</v>
      </c>
      <c r="I17" s="184">
        <f t="shared" si="1"/>
        <v>4</v>
      </c>
      <c r="J17" s="202">
        <f>IF($H17="USD",IF(OR($I17="",$I17="-"),"",VLOOKUP($G17,為替!$A:$AX,$I17,FALSE))+$J$3,IF(OR($I17="",$I17="-"),"",VLOOKUP($G17,為替!$A:$AX,$I17,FALSE)))</f>
        <v>144.58000000000001</v>
      </c>
      <c r="K17" s="203">
        <f t="shared" si="2"/>
        <v>174182.755</v>
      </c>
      <c r="L17" s="187">
        <f t="shared" si="3"/>
        <v>3</v>
      </c>
      <c r="M17" s="202">
        <f>IF($H17="USD",IF(OR($L17="",$L17="-"),"",VLOOKUP($G17,為替!$A:$AX,$L17,FALSE))+$K$3,IF(OR($L17="",$L17="-"),"",VLOOKUP($G17,為替!$A:$AX,$L17,FALSE)))</f>
        <v>145.58000000000001</v>
      </c>
      <c r="N17" s="203">
        <f t="shared" si="4"/>
        <v>127134</v>
      </c>
      <c r="O17" s="204">
        <f t="shared" si="5"/>
        <v>47048.755000000005</v>
      </c>
      <c r="P17" s="205">
        <f t="shared" si="6"/>
        <v>0.27011144128475867</v>
      </c>
    </row>
    <row r="18" spans="1:16">
      <c r="A18" s="161" t="s">
        <v>572</v>
      </c>
      <c r="B18" s="161" t="s">
        <v>514</v>
      </c>
      <c r="C18" s="198">
        <v>10450</v>
      </c>
      <c r="D18" s="199">
        <v>0</v>
      </c>
      <c r="E18" s="200" t="s">
        <v>167</v>
      </c>
      <c r="F18" s="198">
        <v>128.9</v>
      </c>
      <c r="G18" s="160">
        <v>45826</v>
      </c>
      <c r="H18" s="201" t="s">
        <v>166</v>
      </c>
      <c r="I18" s="184">
        <f t="shared" si="1"/>
        <v>4</v>
      </c>
      <c r="J18" s="202">
        <f>IF($H18="USD",IF(OR($I18="",$I18="-"),"",VLOOKUP($G18,為替!$A:$AX,$I18,FALSE))+$J$3,IF(OR($I18="",$I18="-"),"",VLOOKUP($G18,為替!$A:$AX,$I18,FALSE)))</f>
        <v>144.86000000000001</v>
      </c>
      <c r="K18" s="203">
        <f t="shared" si="2"/>
        <v>18672.454000000002</v>
      </c>
      <c r="L18" s="187">
        <f t="shared" ref="L18:L81" si="7">IF(H18="","",IF(H18="JPY","",IF($H18="USD",3, IF(H18="EUR",6,IF(H18="CNY",46,IF(H18="HKD",33))))))</f>
        <v>3</v>
      </c>
      <c r="M18" s="202">
        <f>IF($H18="USD",IF(OR($L18="",$L18="-"),"",VLOOKUP($G18,為替!$A:$AX,$L18,FALSE))+$K$3,IF(OR($L18="",$L18="-"),"",VLOOKUP($G18,為替!$A:$AX,$L18,FALSE)))</f>
        <v>145.86000000000001</v>
      </c>
      <c r="N18" s="203">
        <f t="shared" si="4"/>
        <v>10450</v>
      </c>
      <c r="O18" s="204">
        <f t="shared" ref="O18:O81" si="8">IF(OR(K18="",N18=""),"",K18-N18)</f>
        <v>8222.4540000000015</v>
      </c>
      <c r="P18" s="205">
        <f t="shared" ref="P18:P81" si="9">IF(OR(K18="",O18=""),"",O18/K18)</f>
        <v>0.44035208227049327</v>
      </c>
    </row>
    <row r="19" spans="1:16">
      <c r="A19" s="161" t="s">
        <v>572</v>
      </c>
      <c r="B19" s="161" t="s">
        <v>515</v>
      </c>
      <c r="C19" s="198">
        <v>63756</v>
      </c>
      <c r="D19" s="199">
        <v>0</v>
      </c>
      <c r="E19" s="200" t="s">
        <v>167</v>
      </c>
      <c r="F19" s="198">
        <v>624.16</v>
      </c>
      <c r="G19" s="160">
        <v>45827</v>
      </c>
      <c r="H19" s="201" t="s">
        <v>166</v>
      </c>
      <c r="I19" s="184">
        <f t="shared" si="1"/>
        <v>4</v>
      </c>
      <c r="J19" s="202">
        <f>IF($H19="USD",IF(OR($I19="",$I19="-"),"",VLOOKUP($G19,為替!$A:$AX,$I19,FALSE))+$J$3,IF(OR($I19="",$I19="-"),"",VLOOKUP($G19,為替!$A:$AX,$I19,FALSE)))</f>
        <v>144.41999999999999</v>
      </c>
      <c r="K19" s="203">
        <f t="shared" si="2"/>
        <v>90141.187199999986</v>
      </c>
      <c r="L19" s="187">
        <f t="shared" si="7"/>
        <v>3</v>
      </c>
      <c r="M19" s="202">
        <f>IF($H19="USD",IF(OR($L19="",$L19="-"),"",VLOOKUP($G19,為替!$A:$AX,$L19,FALSE))+$K$3,IF(OR($L19="",$L19="-"),"",VLOOKUP($G19,為替!$A:$AX,$L19,FALSE)))</f>
        <v>145.41999999999999</v>
      </c>
      <c r="N19" s="203">
        <f t="shared" si="4"/>
        <v>63756</v>
      </c>
      <c r="O19" s="204">
        <f t="shared" si="8"/>
        <v>26385.187199999986</v>
      </c>
      <c r="P19" s="205">
        <f t="shared" si="9"/>
        <v>0.29270955952086675</v>
      </c>
    </row>
    <row r="20" spans="1:16">
      <c r="A20" s="161" t="s">
        <v>572</v>
      </c>
      <c r="B20" s="161" t="s">
        <v>516</v>
      </c>
      <c r="C20" s="198">
        <v>4000</v>
      </c>
      <c r="D20" s="199">
        <v>0</v>
      </c>
      <c r="E20" s="200" t="s">
        <v>167</v>
      </c>
      <c r="F20" s="198">
        <v>72</v>
      </c>
      <c r="G20" s="160">
        <v>45828</v>
      </c>
      <c r="H20" s="201" t="s">
        <v>166</v>
      </c>
      <c r="I20" s="184">
        <f t="shared" si="1"/>
        <v>4</v>
      </c>
      <c r="J20" s="202">
        <f>IF($H20="USD",IF(OR($I20="",$I20="-"),"",VLOOKUP($G20,為替!$A:$AX,$I20,FALSE))+$J$3,IF(OR($I20="",$I20="-"),"",VLOOKUP($G20,為替!$A:$AX,$I20,FALSE)))</f>
        <v>144.85</v>
      </c>
      <c r="K20" s="203">
        <f t="shared" si="2"/>
        <v>10429.199999999999</v>
      </c>
      <c r="L20" s="187">
        <f t="shared" si="7"/>
        <v>3</v>
      </c>
      <c r="M20" s="202">
        <f>IF($H20="USD",IF(OR($L20="",$L20="-"),"",VLOOKUP($G20,為替!$A:$AX,$L20,FALSE))+$K$3,IF(OR($L20="",$L20="-"),"",VLOOKUP($G20,為替!$A:$AX,$L20,FALSE)))</f>
        <v>145.85</v>
      </c>
      <c r="N20" s="203">
        <f t="shared" si="4"/>
        <v>4000</v>
      </c>
      <c r="O20" s="204">
        <f t="shared" si="8"/>
        <v>6429.1999999999989</v>
      </c>
      <c r="P20" s="205">
        <f t="shared" si="9"/>
        <v>0.61646147355501857</v>
      </c>
    </row>
    <row r="21" spans="1:16">
      <c r="A21" s="161" t="s">
        <v>572</v>
      </c>
      <c r="B21" s="161" t="s">
        <v>517</v>
      </c>
      <c r="C21" s="198">
        <v>77927</v>
      </c>
      <c r="D21" s="199">
        <v>0</v>
      </c>
      <c r="E21" s="200" t="s">
        <v>167</v>
      </c>
      <c r="F21" s="198">
        <v>758.21</v>
      </c>
      <c r="G21" s="160">
        <v>45831</v>
      </c>
      <c r="H21" s="201" t="s">
        <v>166</v>
      </c>
      <c r="I21" s="184">
        <f t="shared" si="1"/>
        <v>4</v>
      </c>
      <c r="J21" s="202">
        <f>IF($H21="USD",IF(OR($I21="",$I21="-"),"",VLOOKUP($G21,為替!$A:$AX,$I21,FALSE))+$J$3,IF(OR($I21="",$I21="-"),"",VLOOKUP($G21,為替!$A:$AX,$I21,FALSE)))</f>
        <v>146</v>
      </c>
      <c r="K21" s="203">
        <f t="shared" si="2"/>
        <v>110698.66</v>
      </c>
      <c r="L21" s="187">
        <f t="shared" si="7"/>
        <v>3</v>
      </c>
      <c r="M21" s="202">
        <f>IF($H21="USD",IF(OR($L21="",$L21="-"),"",VLOOKUP($G21,為替!$A:$AX,$L21,FALSE))+$K$3,IF(OR($L21="",$L21="-"),"",VLOOKUP($G21,為替!$A:$AX,$L21,FALSE)))</f>
        <v>147</v>
      </c>
      <c r="N21" s="203">
        <f t="shared" si="4"/>
        <v>77927</v>
      </c>
      <c r="O21" s="204">
        <f t="shared" si="8"/>
        <v>32771.660000000003</v>
      </c>
      <c r="P21" s="205">
        <f t="shared" si="9"/>
        <v>0.29604387261778964</v>
      </c>
    </row>
    <row r="22" spans="1:16">
      <c r="A22" s="161" t="s">
        <v>572</v>
      </c>
      <c r="B22" s="161" t="s">
        <v>518</v>
      </c>
      <c r="C22" s="198">
        <v>1144936</v>
      </c>
      <c r="D22" s="199">
        <v>0</v>
      </c>
      <c r="E22" s="200" t="s">
        <v>167</v>
      </c>
      <c r="F22" s="198">
        <v>10845.4</v>
      </c>
      <c r="G22" s="160">
        <v>45834</v>
      </c>
      <c r="H22" s="201" t="s">
        <v>166</v>
      </c>
      <c r="I22" s="184">
        <f t="shared" si="1"/>
        <v>4</v>
      </c>
      <c r="J22" s="202">
        <f>IF($H22="USD",IF(OR($I22="",$I22="-"),"",VLOOKUP($G22,為替!$A:$AX,$I22,FALSE))+$J$3,IF(OR($I22="",$I22="-"),"",VLOOKUP($G22,為替!$A:$AX,$I22,FALSE)))</f>
        <v>144.30000000000001</v>
      </c>
      <c r="K22" s="203">
        <f t="shared" si="2"/>
        <v>1564991.22</v>
      </c>
      <c r="L22" s="187">
        <f t="shared" si="7"/>
        <v>3</v>
      </c>
      <c r="M22" s="202">
        <f>IF($H22="USD",IF(OR($L22="",$L22="-"),"",VLOOKUP($G22,為替!$A:$AX,$L22,FALSE))+$K$3,IF(OR($L22="",$L22="-"),"",VLOOKUP($G22,為替!$A:$AX,$L22,FALSE)))</f>
        <v>145.30000000000001</v>
      </c>
      <c r="N22" s="203">
        <f t="shared" si="4"/>
        <v>1144936</v>
      </c>
      <c r="O22" s="204">
        <f t="shared" si="8"/>
        <v>420055.22</v>
      </c>
      <c r="P22" s="205">
        <f t="shared" si="9"/>
        <v>0.26840739719932738</v>
      </c>
    </row>
    <row r="23" spans="1:16">
      <c r="A23" s="161" t="s">
        <v>572</v>
      </c>
      <c r="B23" s="161" t="s">
        <v>519</v>
      </c>
      <c r="C23" s="198">
        <v>6140</v>
      </c>
      <c r="D23" s="199">
        <v>0</v>
      </c>
      <c r="E23" s="200" t="s">
        <v>167</v>
      </c>
      <c r="F23" s="198">
        <v>72</v>
      </c>
      <c r="G23" s="160">
        <v>45835</v>
      </c>
      <c r="H23" s="201" t="s">
        <v>166</v>
      </c>
      <c r="I23" s="184">
        <f t="shared" si="1"/>
        <v>4</v>
      </c>
      <c r="J23" s="202">
        <f>IF($H23="USD",IF(OR($I23="",$I23="-"),"",VLOOKUP($G23,為替!$A:$AX,$I23,FALSE))+$J$3,IF(OR($I23="",$I23="-"),"",VLOOKUP($G23,為替!$A:$AX,$I23,FALSE)))</f>
        <v>144.08000000000001</v>
      </c>
      <c r="K23" s="203">
        <f t="shared" si="2"/>
        <v>10373.76</v>
      </c>
      <c r="L23" s="187">
        <f t="shared" si="7"/>
        <v>3</v>
      </c>
      <c r="M23" s="202">
        <f>IF($H23="USD",IF(OR($L23="",$L23="-"),"",VLOOKUP($G23,為替!$A:$AX,$L23,FALSE))+$K$3,IF(OR($L23="",$L23="-"),"",VLOOKUP($G23,為替!$A:$AX,$L23,FALSE)))</f>
        <v>145.08000000000001</v>
      </c>
      <c r="N23" s="203">
        <f t="shared" si="4"/>
        <v>6140</v>
      </c>
      <c r="O23" s="204">
        <f t="shared" si="8"/>
        <v>4233.76</v>
      </c>
      <c r="P23" s="205">
        <f t="shared" si="9"/>
        <v>0.40812203097044852</v>
      </c>
    </row>
    <row r="24" spans="1:16">
      <c r="A24" s="161" t="s">
        <v>572</v>
      </c>
      <c r="B24" s="161" t="s">
        <v>520</v>
      </c>
      <c r="C24" s="198">
        <v>2940</v>
      </c>
      <c r="D24" s="199">
        <v>0</v>
      </c>
      <c r="E24" s="200" t="s">
        <v>167</v>
      </c>
      <c r="F24" s="198">
        <v>37</v>
      </c>
      <c r="G24" s="160">
        <v>45835</v>
      </c>
      <c r="H24" s="201" t="s">
        <v>166</v>
      </c>
      <c r="I24" s="184">
        <f t="shared" si="1"/>
        <v>4</v>
      </c>
      <c r="J24" s="202">
        <f>IF($H24="USD",IF(OR($I24="",$I24="-"),"",VLOOKUP($G24,為替!$A:$AX,$I24,FALSE))+$J$3,IF(OR($I24="",$I24="-"),"",VLOOKUP($G24,為替!$A:$AX,$I24,FALSE)))</f>
        <v>144.08000000000001</v>
      </c>
      <c r="K24" s="203">
        <f t="shared" si="2"/>
        <v>5330.96</v>
      </c>
      <c r="L24" s="187">
        <f t="shared" si="7"/>
        <v>3</v>
      </c>
      <c r="M24" s="202">
        <f>IF($H24="USD",IF(OR($L24="",$L24="-"),"",VLOOKUP($G24,為替!$A:$AX,$L24,FALSE))+$K$3,IF(OR($L24="",$L24="-"),"",VLOOKUP($G24,為替!$A:$AX,$L24,FALSE)))</f>
        <v>145.08000000000001</v>
      </c>
      <c r="N24" s="203">
        <f t="shared" si="4"/>
        <v>2940</v>
      </c>
      <c r="O24" s="204">
        <f t="shared" si="8"/>
        <v>2390.96</v>
      </c>
      <c r="P24" s="205">
        <f t="shared" si="9"/>
        <v>0.44850458454012038</v>
      </c>
    </row>
    <row r="25" spans="1:16">
      <c r="A25" s="161" t="s">
        <v>572</v>
      </c>
      <c r="B25" s="161" t="s">
        <v>521</v>
      </c>
      <c r="C25" s="198">
        <v>14997</v>
      </c>
      <c r="D25" s="199">
        <v>0</v>
      </c>
      <c r="E25" s="200" t="s">
        <v>167</v>
      </c>
      <c r="F25" s="198">
        <v>187.14</v>
      </c>
      <c r="G25" s="160">
        <v>45838</v>
      </c>
      <c r="H25" s="201" t="s">
        <v>166</v>
      </c>
      <c r="I25" s="184">
        <f t="shared" si="1"/>
        <v>4</v>
      </c>
      <c r="J25" s="202">
        <f>IF($H25="USD",IF(OR($I25="",$I25="-"),"",VLOOKUP($G25,為替!$A:$AX,$I25,FALSE))+$J$3,IF(OR($I25="",$I25="-"),"",VLOOKUP($G25,為替!$A:$AX,$I25,FALSE)))</f>
        <v>144.31</v>
      </c>
      <c r="K25" s="203">
        <f t="shared" si="2"/>
        <v>27006.1734</v>
      </c>
      <c r="L25" s="187">
        <f t="shared" si="7"/>
        <v>3</v>
      </c>
      <c r="M25" s="202">
        <f>IF($H25="USD",IF(OR($L25="",$L25="-"),"",VLOOKUP($G25,為替!$A:$AX,$L25,FALSE))+$K$3,IF(OR($L25="",$L25="-"),"",VLOOKUP($G25,為替!$A:$AX,$L25,FALSE)))</f>
        <v>145.31</v>
      </c>
      <c r="N25" s="203">
        <f t="shared" si="4"/>
        <v>14997</v>
      </c>
      <c r="O25" s="204">
        <f t="shared" si="8"/>
        <v>12009.1734</v>
      </c>
      <c r="P25" s="205">
        <f t="shared" si="9"/>
        <v>0.44468252581093182</v>
      </c>
    </row>
    <row r="26" spans="1:16">
      <c r="A26" s="161" t="s">
        <v>572</v>
      </c>
      <c r="B26" s="161" t="s">
        <v>522</v>
      </c>
      <c r="C26" s="198">
        <v>29750</v>
      </c>
      <c r="D26" s="199">
        <v>0</v>
      </c>
      <c r="E26" s="200" t="s">
        <v>167</v>
      </c>
      <c r="F26" s="198">
        <v>278.64</v>
      </c>
      <c r="G26" s="160">
        <v>45838</v>
      </c>
      <c r="H26" s="201" t="s">
        <v>166</v>
      </c>
      <c r="I26" s="184">
        <f t="shared" si="1"/>
        <v>4</v>
      </c>
      <c r="J26" s="202">
        <f>IF($H26="USD",IF(OR($I26="",$I26="-"),"",VLOOKUP($G26,為替!$A:$AX,$I26,FALSE))+$J$3,IF(OR($I26="",$I26="-"),"",VLOOKUP($G26,為替!$A:$AX,$I26,FALSE)))</f>
        <v>144.31</v>
      </c>
      <c r="K26" s="203">
        <f t="shared" si="2"/>
        <v>40210.538399999998</v>
      </c>
      <c r="L26" s="187">
        <f t="shared" si="7"/>
        <v>3</v>
      </c>
      <c r="M26" s="202">
        <f>IF($H26="USD",IF(OR($L26="",$L26="-"),"",VLOOKUP($G26,為替!$A:$AX,$L26,FALSE))+$K$3,IF(OR($L26="",$L26="-"),"",VLOOKUP($G26,為替!$A:$AX,$L26,FALSE)))</f>
        <v>145.31</v>
      </c>
      <c r="N26" s="203">
        <f t="shared" si="4"/>
        <v>29750</v>
      </c>
      <c r="O26" s="204">
        <f t="shared" si="8"/>
        <v>10460.538399999998</v>
      </c>
      <c r="P26" s="205">
        <f t="shared" si="9"/>
        <v>0.2601442014016902</v>
      </c>
    </row>
    <row r="27" spans="1:16">
      <c r="A27" s="161" t="s">
        <v>231</v>
      </c>
      <c r="B27" s="161">
        <v>7214</v>
      </c>
      <c r="C27" s="198">
        <v>122610</v>
      </c>
      <c r="D27" s="199">
        <v>0</v>
      </c>
      <c r="E27" s="200" t="s">
        <v>167</v>
      </c>
      <c r="F27" s="198">
        <v>2163.6</v>
      </c>
      <c r="G27" s="160">
        <v>45826</v>
      </c>
      <c r="H27" s="201" t="s">
        <v>166</v>
      </c>
      <c r="I27" s="184">
        <f t="shared" si="1"/>
        <v>4</v>
      </c>
      <c r="J27" s="202">
        <f>IF($H27="USD",IF(OR($I27="",$I27="-"),"",VLOOKUP($G27,為替!$A:$AX,$I27,FALSE))+$J$3,IF(OR($I27="",$I27="-"),"",VLOOKUP($G27,為替!$A:$AX,$I27,FALSE)))</f>
        <v>144.86000000000001</v>
      </c>
      <c r="K27" s="203">
        <f t="shared" si="2"/>
        <v>313419.09600000002</v>
      </c>
      <c r="L27" s="187">
        <f t="shared" si="7"/>
        <v>3</v>
      </c>
      <c r="M27" s="202">
        <f>IF($H27="USD",IF(OR($L27="",$L27="-"),"",VLOOKUP($G27,為替!$A:$AX,$L27,FALSE))+$K$3,IF(OR($L27="",$L27="-"),"",VLOOKUP($G27,為替!$A:$AX,$L27,FALSE)))</f>
        <v>145.86000000000001</v>
      </c>
      <c r="N27" s="203">
        <f t="shared" si="4"/>
        <v>122610</v>
      </c>
      <c r="O27" s="204">
        <f t="shared" si="8"/>
        <v>190809.09600000002</v>
      </c>
      <c r="P27" s="205">
        <f t="shared" si="9"/>
        <v>0.60879856535608157</v>
      </c>
    </row>
    <row r="28" spans="1:16">
      <c r="A28" s="161" t="s">
        <v>572</v>
      </c>
      <c r="B28" s="161" t="s">
        <v>584</v>
      </c>
      <c r="C28" s="198">
        <v>11800</v>
      </c>
      <c r="D28" s="199">
        <v>0</v>
      </c>
      <c r="E28" s="200" t="s">
        <v>167</v>
      </c>
      <c r="F28" s="198">
        <v>156.5</v>
      </c>
      <c r="G28" s="160">
        <v>45839</v>
      </c>
      <c r="H28" s="201" t="s">
        <v>166</v>
      </c>
      <c r="I28" s="184">
        <f t="shared" si="1"/>
        <v>4</v>
      </c>
      <c r="J28" s="202">
        <f>IF($H28="USD",IF(OR($I28="",$I28="-"),"",VLOOKUP($G28,為替!$A:$AX,$I28,FALSE))+$J$3,IF(OR($I28="",$I28="-"),"",VLOOKUP($G28,為替!$A:$AX,$I28,FALSE)))</f>
        <v>143.19</v>
      </c>
      <c r="K28" s="203">
        <f t="shared" si="2"/>
        <v>22409.235000000001</v>
      </c>
      <c r="L28" s="187">
        <f t="shared" si="7"/>
        <v>3</v>
      </c>
      <c r="M28" s="202">
        <f>IF($H28="USD",IF(OR($L28="",$L28="-"),"",VLOOKUP($G28,為替!$A:$AX,$L28,FALSE))+$K$3,IF(OR($L28="",$L28="-"),"",VLOOKUP($G28,為替!$A:$AX,$L28,FALSE)))</f>
        <v>144.19</v>
      </c>
      <c r="N28" s="203">
        <f t="shared" si="4"/>
        <v>11800</v>
      </c>
      <c r="O28" s="204">
        <f t="shared" si="8"/>
        <v>10609.235000000001</v>
      </c>
      <c r="P28" s="205">
        <f t="shared" si="9"/>
        <v>0.47343137773333183</v>
      </c>
    </row>
    <row r="29" spans="1:16">
      <c r="A29" s="161" t="s">
        <v>572</v>
      </c>
      <c r="B29" s="161" t="s">
        <v>585</v>
      </c>
      <c r="C29" s="198">
        <v>20480</v>
      </c>
      <c r="D29" s="199">
        <v>12907</v>
      </c>
      <c r="E29" s="200" t="s">
        <v>167</v>
      </c>
      <c r="F29" s="198">
        <v>330.52</v>
      </c>
      <c r="G29" s="160">
        <v>45839</v>
      </c>
      <c r="H29" s="201" t="s">
        <v>166</v>
      </c>
      <c r="I29" s="184">
        <f t="shared" si="1"/>
        <v>4</v>
      </c>
      <c r="J29" s="202">
        <f>IF($H29="USD",IF(OR($I29="",$I29="-"),"",VLOOKUP($G29,為替!$A:$AX,$I29,FALSE))+$J$3,IF(OR($I29="",$I29="-"),"",VLOOKUP($G29,為替!$A:$AX,$I29,FALSE)))</f>
        <v>143.19</v>
      </c>
      <c r="K29" s="203">
        <f t="shared" si="2"/>
        <v>47327.158799999997</v>
      </c>
      <c r="L29" s="187">
        <f t="shared" si="7"/>
        <v>3</v>
      </c>
      <c r="M29" s="202">
        <f>IF($H29="USD",IF(OR($L29="",$L29="-"),"",VLOOKUP($G29,為替!$A:$AX,$L29,FALSE))+$K$3,IF(OR($L29="",$L29="-"),"",VLOOKUP($G29,為替!$A:$AX,$L29,FALSE)))</f>
        <v>144.19</v>
      </c>
      <c r="N29" s="203">
        <f t="shared" si="4"/>
        <v>33387</v>
      </c>
      <c r="O29" s="204">
        <f t="shared" si="8"/>
        <v>13940.158799999997</v>
      </c>
      <c r="P29" s="205">
        <f t="shared" si="9"/>
        <v>0.29454882045444059</v>
      </c>
    </row>
    <row r="30" spans="1:16">
      <c r="A30" s="161" t="s">
        <v>572</v>
      </c>
      <c r="B30" s="161" t="s">
        <v>586</v>
      </c>
      <c r="C30" s="198">
        <v>3900</v>
      </c>
      <c r="D30" s="199">
        <v>0</v>
      </c>
      <c r="E30" s="200" t="s">
        <v>167</v>
      </c>
      <c r="F30" s="198">
        <v>48</v>
      </c>
      <c r="G30" s="160">
        <v>45840</v>
      </c>
      <c r="H30" s="201" t="s">
        <v>166</v>
      </c>
      <c r="I30" s="184">
        <f t="shared" si="1"/>
        <v>4</v>
      </c>
      <c r="J30" s="202">
        <f>IF($H30="USD",IF(OR($I30="",$I30="-"),"",VLOOKUP($G30,為替!$A:$AX,$I30,FALSE))+$J$3,IF(OR($I30="",$I30="-"),"",VLOOKUP($G30,為替!$A:$AX,$I30,FALSE)))</f>
        <v>143.19999999999999</v>
      </c>
      <c r="K30" s="203">
        <f t="shared" si="2"/>
        <v>6873.5999999999995</v>
      </c>
      <c r="L30" s="187">
        <f t="shared" si="7"/>
        <v>3</v>
      </c>
      <c r="M30" s="202">
        <f>IF($H30="USD",IF(OR($L30="",$L30="-"),"",VLOOKUP($G30,為替!$A:$AX,$L30,FALSE))+$K$3,IF(OR($L30="",$L30="-"),"",VLOOKUP($G30,為替!$A:$AX,$L30,FALSE)))</f>
        <v>144.19999999999999</v>
      </c>
      <c r="N30" s="203">
        <f t="shared" si="4"/>
        <v>3900</v>
      </c>
      <c r="O30" s="204">
        <f t="shared" si="8"/>
        <v>2973.5999999999995</v>
      </c>
      <c r="P30" s="205">
        <f t="shared" si="9"/>
        <v>0.43261173184357538</v>
      </c>
    </row>
    <row r="31" spans="1:16">
      <c r="A31" s="161" t="s">
        <v>572</v>
      </c>
      <c r="B31" s="161" t="s">
        <v>587</v>
      </c>
      <c r="C31" s="198">
        <v>800</v>
      </c>
      <c r="D31" s="199">
        <v>0</v>
      </c>
      <c r="E31" s="200" t="s">
        <v>167</v>
      </c>
      <c r="F31" s="198">
        <v>11.37</v>
      </c>
      <c r="G31" s="160">
        <v>45840</v>
      </c>
      <c r="H31" s="201" t="s">
        <v>166</v>
      </c>
      <c r="I31" s="184">
        <f t="shared" si="1"/>
        <v>4</v>
      </c>
      <c r="J31" s="202">
        <f>IF($H31="USD",IF(OR($I31="",$I31="-"),"",VLOOKUP($G31,為替!$A:$AX,$I31,FALSE))+$J$3,IF(OR($I31="",$I31="-"),"",VLOOKUP($G31,為替!$A:$AX,$I31,FALSE)))</f>
        <v>143.19999999999999</v>
      </c>
      <c r="K31" s="203">
        <f t="shared" si="2"/>
        <v>1628.1839999999997</v>
      </c>
      <c r="L31" s="187">
        <f t="shared" si="7"/>
        <v>3</v>
      </c>
      <c r="M31" s="202">
        <f>IF($H31="USD",IF(OR($L31="",$L31="-"),"",VLOOKUP($G31,為替!$A:$AX,$L31,FALSE))+$K$3,IF(OR($L31="",$L31="-"),"",VLOOKUP($G31,為替!$A:$AX,$L31,FALSE)))</f>
        <v>144.19999999999999</v>
      </c>
      <c r="N31" s="203">
        <f t="shared" si="4"/>
        <v>800</v>
      </c>
      <c r="O31" s="204">
        <f t="shared" si="8"/>
        <v>828.18399999999974</v>
      </c>
      <c r="P31" s="205">
        <f t="shared" si="9"/>
        <v>0.50865504144494722</v>
      </c>
    </row>
    <row r="32" spans="1:16">
      <c r="A32" s="161" t="s">
        <v>572</v>
      </c>
      <c r="B32" s="161" t="s">
        <v>588</v>
      </c>
      <c r="C32" s="198">
        <v>6505</v>
      </c>
      <c r="D32" s="199">
        <v>0</v>
      </c>
      <c r="E32" s="200" t="s">
        <v>167</v>
      </c>
      <c r="F32" s="198">
        <v>77.849999999999994</v>
      </c>
      <c r="G32" s="160">
        <v>45842</v>
      </c>
      <c r="H32" s="201" t="s">
        <v>166</v>
      </c>
      <c r="I32" s="184">
        <f t="shared" si="1"/>
        <v>4</v>
      </c>
      <c r="J32" s="202">
        <f>IF($H32="USD",IF(OR($I32="",$I32="-"),"",VLOOKUP($G32,為替!$A:$AX,$I32,FALSE))+$J$3,IF(OR($I32="",$I32="-"),"",VLOOKUP($G32,為替!$A:$AX,$I32,FALSE)))</f>
        <v>144.13</v>
      </c>
      <c r="K32" s="203">
        <f t="shared" si="2"/>
        <v>11220.520499999999</v>
      </c>
      <c r="L32" s="187">
        <f t="shared" si="7"/>
        <v>3</v>
      </c>
      <c r="M32" s="202">
        <f>IF($H32="USD",IF(OR($L32="",$L32="-"),"",VLOOKUP($G32,為替!$A:$AX,$L32,FALSE))+$K$3,IF(OR($L32="",$L32="-"),"",VLOOKUP($G32,為替!$A:$AX,$L32,FALSE)))</f>
        <v>145.13</v>
      </c>
      <c r="N32" s="203">
        <f t="shared" si="4"/>
        <v>6505</v>
      </c>
      <c r="O32" s="204">
        <f t="shared" si="8"/>
        <v>4715.5204999999987</v>
      </c>
      <c r="P32" s="205">
        <f t="shared" si="9"/>
        <v>0.42025862347473092</v>
      </c>
    </row>
    <row r="33" spans="1:16">
      <c r="A33" s="161" t="s">
        <v>572</v>
      </c>
      <c r="B33" s="161" t="s">
        <v>589</v>
      </c>
      <c r="C33" s="198">
        <v>6284</v>
      </c>
      <c r="D33" s="199">
        <v>0</v>
      </c>
      <c r="E33" s="200" t="s">
        <v>167</v>
      </c>
      <c r="F33" s="198">
        <v>75.11</v>
      </c>
      <c r="G33" s="160">
        <v>45842</v>
      </c>
      <c r="H33" s="201" t="s">
        <v>166</v>
      </c>
      <c r="I33" s="184">
        <f t="shared" si="1"/>
        <v>4</v>
      </c>
      <c r="J33" s="202">
        <f>IF($H33="USD",IF(OR($I33="",$I33="-"),"",VLOOKUP($G33,為替!$A:$AX,$I33,FALSE))+$J$3,IF(OR($I33="",$I33="-"),"",VLOOKUP($G33,為替!$A:$AX,$I33,FALSE)))</f>
        <v>144.13</v>
      </c>
      <c r="K33" s="203">
        <f t="shared" si="2"/>
        <v>10825.604299999999</v>
      </c>
      <c r="L33" s="187">
        <f t="shared" si="7"/>
        <v>3</v>
      </c>
      <c r="M33" s="202">
        <f>IF($H33="USD",IF(OR($L33="",$L33="-"),"",VLOOKUP($G33,為替!$A:$AX,$L33,FALSE))+$K$3,IF(OR($L33="",$L33="-"),"",VLOOKUP($G33,為替!$A:$AX,$L33,FALSE)))</f>
        <v>145.13</v>
      </c>
      <c r="N33" s="203">
        <f t="shared" si="4"/>
        <v>6284</v>
      </c>
      <c r="O33" s="204">
        <f t="shared" si="8"/>
        <v>4541.6042999999991</v>
      </c>
      <c r="P33" s="205">
        <f t="shared" si="9"/>
        <v>0.41952432161223546</v>
      </c>
    </row>
    <row r="34" spans="1:16">
      <c r="A34" s="161" t="s">
        <v>572</v>
      </c>
      <c r="B34" s="161" t="s">
        <v>590</v>
      </c>
      <c r="C34" s="198">
        <v>48000</v>
      </c>
      <c r="D34" s="199">
        <v>10910</v>
      </c>
      <c r="E34" s="200" t="s">
        <v>167</v>
      </c>
      <c r="F34" s="198">
        <v>570</v>
      </c>
      <c r="G34" s="160">
        <v>45845</v>
      </c>
      <c r="H34" s="201" t="s">
        <v>166</v>
      </c>
      <c r="I34" s="184">
        <f t="shared" si="1"/>
        <v>4</v>
      </c>
      <c r="J34" s="202">
        <f>IF($H34="USD",IF(OR($I34="",$I34="-"),"",VLOOKUP($G34,為替!$A:$AX,$I34,FALSE))+$J$3,IF(OR($I34="",$I34="-"),"",VLOOKUP($G34,為替!$A:$AX,$I34,FALSE)))</f>
        <v>143.91</v>
      </c>
      <c r="K34" s="203">
        <f t="shared" si="2"/>
        <v>82028.7</v>
      </c>
      <c r="L34" s="187">
        <f t="shared" si="7"/>
        <v>3</v>
      </c>
      <c r="M34" s="202">
        <f>IF($H34="USD",IF(OR($L34="",$L34="-"),"",VLOOKUP($G34,為替!$A:$AX,$L34,FALSE))+$K$3,IF(OR($L34="",$L34="-"),"",VLOOKUP($G34,為替!$A:$AX,$L34,FALSE)))</f>
        <v>144.91</v>
      </c>
      <c r="N34" s="203">
        <f t="shared" si="4"/>
        <v>58910</v>
      </c>
      <c r="O34" s="204">
        <f t="shared" si="8"/>
        <v>23118.699999999997</v>
      </c>
      <c r="P34" s="205">
        <f t="shared" si="9"/>
        <v>0.2818367230006083</v>
      </c>
    </row>
    <row r="35" spans="1:16">
      <c r="A35" s="161" t="s">
        <v>572</v>
      </c>
      <c r="B35" s="161" t="s">
        <v>591</v>
      </c>
      <c r="C35" s="198">
        <v>6370</v>
      </c>
      <c r="D35" s="199">
        <v>0</v>
      </c>
      <c r="E35" s="200" t="s">
        <v>167</v>
      </c>
      <c r="F35" s="198">
        <v>76.8</v>
      </c>
      <c r="G35" s="160">
        <v>45847</v>
      </c>
      <c r="H35" s="201" t="s">
        <v>166</v>
      </c>
      <c r="I35" s="184">
        <f t="shared" si="1"/>
        <v>4</v>
      </c>
      <c r="J35" s="202">
        <f>IF($H35="USD",IF(OR($I35="",$I35="-"),"",VLOOKUP($G35,為替!$A:$AX,$I35,FALSE))+$J$3,IF(OR($I35="",$I35="-"),"",VLOOKUP($G35,為替!$A:$AX,$I35,FALSE)))</f>
        <v>146.38999999999999</v>
      </c>
      <c r="K35" s="203">
        <f t="shared" si="2"/>
        <v>11242.751999999999</v>
      </c>
      <c r="L35" s="187">
        <f t="shared" si="7"/>
        <v>3</v>
      </c>
      <c r="M35" s="202">
        <f>IF($H35="USD",IF(OR($L35="",$L35="-"),"",VLOOKUP($G35,為替!$A:$AX,$L35,FALSE))+$K$3,IF(OR($L35="",$L35="-"),"",VLOOKUP($G35,為替!$A:$AX,$L35,FALSE)))</f>
        <v>147.38999999999999</v>
      </c>
      <c r="N35" s="203">
        <f t="shared" si="4"/>
        <v>6370</v>
      </c>
      <c r="O35" s="204">
        <f t="shared" si="8"/>
        <v>4872.7519999999986</v>
      </c>
      <c r="P35" s="205">
        <f t="shared" si="9"/>
        <v>0.43341274449529787</v>
      </c>
    </row>
    <row r="36" spans="1:16">
      <c r="A36" s="161" t="s">
        <v>572</v>
      </c>
      <c r="B36" s="161" t="s">
        <v>592</v>
      </c>
      <c r="C36" s="198">
        <v>46400</v>
      </c>
      <c r="D36" s="199">
        <v>24231</v>
      </c>
      <c r="E36" s="200" t="s">
        <v>167</v>
      </c>
      <c r="F36" s="198">
        <v>947</v>
      </c>
      <c r="G36" s="160">
        <v>45847</v>
      </c>
      <c r="H36" s="201" t="s">
        <v>166</v>
      </c>
      <c r="I36" s="184">
        <f t="shared" si="1"/>
        <v>4</v>
      </c>
      <c r="J36" s="202">
        <f>IF($H36="USD",IF(OR($I36="",$I36="-"),"",VLOOKUP($G36,為替!$A:$AX,$I36,FALSE))+$J$3,IF(OR($I36="",$I36="-"),"",VLOOKUP($G36,為替!$A:$AX,$I36,FALSE)))</f>
        <v>146.38999999999999</v>
      </c>
      <c r="K36" s="203">
        <f t="shared" si="2"/>
        <v>138631.32999999999</v>
      </c>
      <c r="L36" s="187">
        <f t="shared" si="7"/>
        <v>3</v>
      </c>
      <c r="M36" s="202">
        <f>IF($H36="USD",IF(OR($L36="",$L36="-"),"",VLOOKUP($G36,為替!$A:$AX,$L36,FALSE))+$K$3,IF(OR($L36="",$L36="-"),"",VLOOKUP($G36,為替!$A:$AX,$L36,FALSE)))</f>
        <v>147.38999999999999</v>
      </c>
      <c r="N36" s="203">
        <f t="shared" si="4"/>
        <v>70631</v>
      </c>
      <c r="O36" s="204">
        <f t="shared" si="8"/>
        <v>68000.329999999987</v>
      </c>
      <c r="P36" s="205">
        <f t="shared" si="9"/>
        <v>0.49051199321250105</v>
      </c>
    </row>
    <row r="37" spans="1:16">
      <c r="A37" s="161" t="s">
        <v>572</v>
      </c>
      <c r="B37" s="161" t="s">
        <v>593</v>
      </c>
      <c r="C37" s="198">
        <v>236340</v>
      </c>
      <c r="D37" s="199">
        <v>113395</v>
      </c>
      <c r="E37" s="200" t="s">
        <v>167</v>
      </c>
      <c r="F37" s="198">
        <v>4105.4399999999996</v>
      </c>
      <c r="G37" s="160">
        <v>45848</v>
      </c>
      <c r="H37" s="201" t="s">
        <v>166</v>
      </c>
      <c r="I37" s="184">
        <f t="shared" si="1"/>
        <v>4</v>
      </c>
      <c r="J37" s="202">
        <f>IF($H37="USD",IF(OR($I37="",$I37="-"),"",VLOOKUP($G37,為替!$A:$AX,$I37,FALSE))+$J$3,IF(OR($I37="",$I37="-"),"",VLOOKUP($G37,為替!$A:$AX,$I37,FALSE)))</f>
        <v>145.38999999999999</v>
      </c>
      <c r="K37" s="203">
        <f t="shared" si="2"/>
        <v>596889.92159999989</v>
      </c>
      <c r="L37" s="187">
        <f t="shared" si="7"/>
        <v>3</v>
      </c>
      <c r="M37" s="202">
        <f>IF($H37="USD",IF(OR($L37="",$L37="-"),"",VLOOKUP($G37,為替!$A:$AX,$L37,FALSE))+$K$3,IF(OR($L37="",$L37="-"),"",VLOOKUP($G37,為替!$A:$AX,$L37,FALSE)))</f>
        <v>146.38999999999999</v>
      </c>
      <c r="N37" s="203">
        <f t="shared" si="4"/>
        <v>349735</v>
      </c>
      <c r="O37" s="204">
        <f t="shared" si="8"/>
        <v>247154.92159999989</v>
      </c>
      <c r="P37" s="205">
        <f t="shared" si="9"/>
        <v>0.41407119245284962</v>
      </c>
    </row>
    <row r="38" spans="1:16">
      <c r="A38" s="161" t="s">
        <v>572</v>
      </c>
      <c r="B38" s="161" t="s">
        <v>594</v>
      </c>
      <c r="C38" s="198">
        <v>110380</v>
      </c>
      <c r="D38" s="199">
        <v>0</v>
      </c>
      <c r="E38" s="200" t="s">
        <v>167</v>
      </c>
      <c r="F38" s="198">
        <v>1043.1199999999999</v>
      </c>
      <c r="G38" s="160">
        <v>45852</v>
      </c>
      <c r="H38" s="201" t="s">
        <v>166</v>
      </c>
      <c r="I38" s="184">
        <f t="shared" si="1"/>
        <v>4</v>
      </c>
      <c r="J38" s="202">
        <f>IF($H38="USD",IF(OR($I38="",$I38="-"),"",VLOOKUP($G38,為替!$A:$AX,$I38,FALSE))+$J$3,IF(OR($I38="",$I38="-"),"",VLOOKUP($G38,為替!$A:$AX,$I38,FALSE)))</f>
        <v>146.52000000000001</v>
      </c>
      <c r="K38" s="203">
        <f t="shared" si="2"/>
        <v>152837.9424</v>
      </c>
      <c r="L38" s="187">
        <f t="shared" si="7"/>
        <v>3</v>
      </c>
      <c r="M38" s="202">
        <f>IF($H38="USD",IF(OR($L38="",$L38="-"),"",VLOOKUP($G38,為替!$A:$AX,$L38,FALSE))+$K$3,IF(OR($L38="",$L38="-"),"",VLOOKUP($G38,為替!$A:$AX,$L38,FALSE)))</f>
        <v>147.52000000000001</v>
      </c>
      <c r="N38" s="203">
        <f t="shared" si="4"/>
        <v>110380</v>
      </c>
      <c r="O38" s="204">
        <f t="shared" si="8"/>
        <v>42457.9424</v>
      </c>
      <c r="P38" s="205">
        <f t="shared" si="9"/>
        <v>0.27779713422784208</v>
      </c>
    </row>
    <row r="39" spans="1:16">
      <c r="A39" s="161" t="s">
        <v>572</v>
      </c>
      <c r="B39" s="161" t="s">
        <v>595</v>
      </c>
      <c r="C39" s="198">
        <v>87046</v>
      </c>
      <c r="D39" s="199">
        <v>33169</v>
      </c>
      <c r="E39" s="200" t="s">
        <v>167</v>
      </c>
      <c r="F39" s="198">
        <v>1231.49</v>
      </c>
      <c r="G39" s="160">
        <v>45853</v>
      </c>
      <c r="H39" s="201" t="s">
        <v>166</v>
      </c>
      <c r="I39" s="184">
        <f t="shared" si="1"/>
        <v>4</v>
      </c>
      <c r="J39" s="202">
        <f>IF($H39="USD",IF(OR($I39="",$I39="-"),"",VLOOKUP($G39,為替!$A:$AX,$I39,FALSE))+$J$3,IF(OR($I39="",$I39="-"),"",VLOOKUP($G39,為替!$A:$AX,$I39,FALSE)))</f>
        <v>147.19</v>
      </c>
      <c r="K39" s="203">
        <f t="shared" si="2"/>
        <v>181263.01310000001</v>
      </c>
      <c r="L39" s="187">
        <f t="shared" si="7"/>
        <v>3</v>
      </c>
      <c r="M39" s="202">
        <f>IF($H39="USD",IF(OR($L39="",$L39="-"),"",VLOOKUP($G39,為替!$A:$AX,$L39,FALSE))+$K$3,IF(OR($L39="",$L39="-"),"",VLOOKUP($G39,為替!$A:$AX,$L39,FALSE)))</f>
        <v>148.19</v>
      </c>
      <c r="N39" s="203">
        <f t="shared" si="4"/>
        <v>120215</v>
      </c>
      <c r="O39" s="204">
        <f t="shared" si="8"/>
        <v>61048.013100000011</v>
      </c>
      <c r="P39" s="205">
        <f t="shared" si="9"/>
        <v>0.33679244351036336</v>
      </c>
    </row>
    <row r="40" spans="1:16">
      <c r="A40" s="161" t="s">
        <v>572</v>
      </c>
      <c r="B40" s="161" t="s">
        <v>596</v>
      </c>
      <c r="C40" s="198">
        <v>211200</v>
      </c>
      <c r="D40" s="199">
        <v>0</v>
      </c>
      <c r="E40" s="200" t="s">
        <v>167</v>
      </c>
      <c r="F40" s="198">
        <v>2838</v>
      </c>
      <c r="G40" s="160">
        <v>45854</v>
      </c>
      <c r="H40" s="201" t="s">
        <v>166</v>
      </c>
      <c r="I40" s="184">
        <f t="shared" si="1"/>
        <v>4</v>
      </c>
      <c r="J40" s="202">
        <f>IF($H40="USD",IF(OR($I40="",$I40="-"),"",VLOOKUP($G40,為替!$A:$AX,$I40,FALSE))+$J$3,IF(OR($I40="",$I40="-"),"",VLOOKUP($G40,為替!$A:$AX,$I40,FALSE)))</f>
        <v>148.55000000000001</v>
      </c>
      <c r="K40" s="203">
        <f t="shared" si="2"/>
        <v>421584.9</v>
      </c>
      <c r="L40" s="187">
        <f t="shared" si="7"/>
        <v>3</v>
      </c>
      <c r="M40" s="202">
        <f>IF($H40="USD",IF(OR($L40="",$L40="-"),"",VLOOKUP($G40,為替!$A:$AX,$L40,FALSE))+$K$3,IF(OR($L40="",$L40="-"),"",VLOOKUP($G40,為替!$A:$AX,$L40,FALSE)))</f>
        <v>149.55000000000001</v>
      </c>
      <c r="N40" s="203">
        <f t="shared" si="4"/>
        <v>211200</v>
      </c>
      <c r="O40" s="204">
        <f t="shared" si="8"/>
        <v>210384.90000000002</v>
      </c>
      <c r="P40" s="205">
        <f t="shared" si="9"/>
        <v>0.49903329080334713</v>
      </c>
    </row>
    <row r="41" spans="1:16">
      <c r="A41" s="161" t="s">
        <v>572</v>
      </c>
      <c r="B41" s="161" t="s">
        <v>597</v>
      </c>
      <c r="C41" s="198">
        <v>21906</v>
      </c>
      <c r="D41" s="199">
        <v>0</v>
      </c>
      <c r="E41" s="200" t="s">
        <v>167</v>
      </c>
      <c r="F41" s="198">
        <v>273.3</v>
      </c>
      <c r="G41" s="160">
        <v>45856</v>
      </c>
      <c r="H41" s="201" t="s">
        <v>166</v>
      </c>
      <c r="I41" s="184">
        <f t="shared" si="1"/>
        <v>4</v>
      </c>
      <c r="J41" s="202">
        <f>IF($H41="USD",IF(OR($I41="",$I41="-"),"",VLOOKUP($G41,為替!$A:$AX,$I41,FALSE))+$J$3,IF(OR($I41="",$I41="-"),"",VLOOKUP($G41,為替!$A:$AX,$I41,FALSE)))</f>
        <v>148.19</v>
      </c>
      <c r="K41" s="203">
        <f t="shared" si="2"/>
        <v>40500.326999999997</v>
      </c>
      <c r="L41" s="187">
        <f t="shared" si="7"/>
        <v>3</v>
      </c>
      <c r="M41" s="202">
        <f>IF($H41="USD",IF(OR($L41="",$L41="-"),"",VLOOKUP($G41,為替!$A:$AX,$L41,FALSE))+$K$3,IF(OR($L41="",$L41="-"),"",VLOOKUP($G41,為替!$A:$AX,$L41,FALSE)))</f>
        <v>149.19</v>
      </c>
      <c r="N41" s="203">
        <f t="shared" si="4"/>
        <v>21906</v>
      </c>
      <c r="O41" s="204">
        <f t="shared" si="8"/>
        <v>18594.326999999997</v>
      </c>
      <c r="P41" s="205">
        <f t="shared" si="9"/>
        <v>0.45911547825280519</v>
      </c>
    </row>
    <row r="42" spans="1:16">
      <c r="A42" s="161" t="s">
        <v>572</v>
      </c>
      <c r="B42" s="161" t="s">
        <v>598</v>
      </c>
      <c r="C42" s="198">
        <v>3740</v>
      </c>
      <c r="D42" s="199">
        <v>0</v>
      </c>
      <c r="E42" s="200" t="s">
        <v>167</v>
      </c>
      <c r="F42" s="198">
        <v>46.8</v>
      </c>
      <c r="G42" s="160">
        <v>45860</v>
      </c>
      <c r="H42" s="201" t="s">
        <v>166</v>
      </c>
      <c r="I42" s="184">
        <f t="shared" si="1"/>
        <v>4</v>
      </c>
      <c r="J42" s="202">
        <f>IF($H42="USD",IF(OR($I42="",$I42="-"),"",VLOOKUP($G42,為替!$A:$AX,$I42,FALSE))+$J$3,IF(OR($I42="",$I42="-"),"",VLOOKUP($G42,為替!$A:$AX,$I42,FALSE)))</f>
        <v>146.97</v>
      </c>
      <c r="K42" s="203">
        <f t="shared" si="2"/>
        <v>6878.1959999999999</v>
      </c>
      <c r="L42" s="187">
        <f t="shared" si="7"/>
        <v>3</v>
      </c>
      <c r="M42" s="202">
        <f>IF($H42="USD",IF(OR($L42="",$L42="-"),"",VLOOKUP($G42,為替!$A:$AX,$L42,FALSE))+$K$3,IF(OR($L42="",$L42="-"),"",VLOOKUP($G42,為替!$A:$AX,$L42,FALSE)))</f>
        <v>147.97</v>
      </c>
      <c r="N42" s="203">
        <f t="shared" si="4"/>
        <v>3740</v>
      </c>
      <c r="O42" s="204">
        <f t="shared" si="8"/>
        <v>3138.1959999999999</v>
      </c>
      <c r="P42" s="205">
        <f t="shared" si="9"/>
        <v>0.45625277325624336</v>
      </c>
    </row>
    <row r="43" spans="1:16">
      <c r="A43" s="161" t="s">
        <v>572</v>
      </c>
      <c r="B43" s="161" t="s">
        <v>599</v>
      </c>
      <c r="C43" s="198">
        <v>33800</v>
      </c>
      <c r="D43" s="199">
        <v>0</v>
      </c>
      <c r="E43" s="200" t="s">
        <v>167</v>
      </c>
      <c r="F43" s="198">
        <v>437</v>
      </c>
      <c r="G43" s="160">
        <v>45862</v>
      </c>
      <c r="H43" s="201" t="s">
        <v>166</v>
      </c>
      <c r="I43" s="184">
        <f t="shared" si="1"/>
        <v>4</v>
      </c>
      <c r="J43" s="202">
        <f>IF($H43="USD",IF(OR($I43="",$I43="-"),"",VLOOKUP($G43,為替!$A:$AX,$I43,FALSE))+$J$3,IF(OR($I43="",$I43="-"),"",VLOOKUP($G43,為替!$A:$AX,$I43,FALSE)))</f>
        <v>146</v>
      </c>
      <c r="K43" s="203">
        <f t="shared" si="2"/>
        <v>63802</v>
      </c>
      <c r="L43" s="187">
        <f t="shared" si="7"/>
        <v>3</v>
      </c>
      <c r="M43" s="202">
        <f>IF($H43="USD",IF(OR($L43="",$L43="-"),"",VLOOKUP($G43,為替!$A:$AX,$L43,FALSE))+$K$3,IF(OR($L43="",$L43="-"),"",VLOOKUP($G43,為替!$A:$AX,$L43,FALSE)))</f>
        <v>147</v>
      </c>
      <c r="N43" s="203">
        <f t="shared" si="4"/>
        <v>33800</v>
      </c>
      <c r="O43" s="204">
        <f t="shared" si="8"/>
        <v>30002</v>
      </c>
      <c r="P43" s="205">
        <f t="shared" si="9"/>
        <v>0.47023604275728031</v>
      </c>
    </row>
    <row r="44" spans="1:16">
      <c r="A44" s="161" t="s">
        <v>572</v>
      </c>
      <c r="B44" s="161" t="s">
        <v>600</v>
      </c>
      <c r="C44" s="198">
        <v>6590</v>
      </c>
      <c r="D44" s="199">
        <v>0</v>
      </c>
      <c r="E44" s="200" t="s">
        <v>167</v>
      </c>
      <c r="F44" s="198">
        <v>102</v>
      </c>
      <c r="G44" s="160">
        <v>45863</v>
      </c>
      <c r="H44" s="201" t="s">
        <v>166</v>
      </c>
      <c r="I44" s="184">
        <f t="shared" si="1"/>
        <v>4</v>
      </c>
      <c r="J44" s="202">
        <f>IF($H44="USD",IF(OR($I44="",$I44="-"),"",VLOOKUP($G44,為替!$A:$AX,$I44,FALSE))+$J$3,IF(OR($I44="",$I44="-"),"",VLOOKUP($G44,為替!$A:$AX,$I44,FALSE)))</f>
        <v>146.91999999999999</v>
      </c>
      <c r="K44" s="203">
        <f t="shared" si="2"/>
        <v>14985.839999999998</v>
      </c>
      <c r="L44" s="187">
        <f t="shared" si="7"/>
        <v>3</v>
      </c>
      <c r="M44" s="202">
        <f>IF($H44="USD",IF(OR($L44="",$L44="-"),"",VLOOKUP($G44,為替!$A:$AX,$L44,FALSE))+$K$3,IF(OR($L44="",$L44="-"),"",VLOOKUP($G44,為替!$A:$AX,$L44,FALSE)))</f>
        <v>147.91999999999999</v>
      </c>
      <c r="N44" s="203">
        <f t="shared" si="4"/>
        <v>6590</v>
      </c>
      <c r="O44" s="204">
        <f t="shared" si="8"/>
        <v>8395.8399999999983</v>
      </c>
      <c r="P44" s="205">
        <f t="shared" si="9"/>
        <v>0.56025154412431999</v>
      </c>
    </row>
    <row r="45" spans="1:16">
      <c r="A45" s="161" t="s">
        <v>572</v>
      </c>
      <c r="B45" s="161" t="s">
        <v>601</v>
      </c>
      <c r="C45" s="198">
        <v>7005</v>
      </c>
      <c r="D45" s="199">
        <v>0</v>
      </c>
      <c r="E45" s="200" t="s">
        <v>167</v>
      </c>
      <c r="F45" s="198">
        <v>97.2</v>
      </c>
      <c r="G45" s="160">
        <v>45863</v>
      </c>
      <c r="H45" s="201" t="s">
        <v>166</v>
      </c>
      <c r="I45" s="184">
        <f t="shared" si="1"/>
        <v>4</v>
      </c>
      <c r="J45" s="202">
        <f>IF($H45="USD",IF(OR($I45="",$I45="-"),"",VLOOKUP($G45,為替!$A:$AX,$I45,FALSE))+$J$3,IF(OR($I45="",$I45="-"),"",VLOOKUP($G45,為替!$A:$AX,$I45,FALSE)))</f>
        <v>146.91999999999999</v>
      </c>
      <c r="K45" s="203">
        <f t="shared" si="2"/>
        <v>14280.624</v>
      </c>
      <c r="L45" s="187">
        <f t="shared" si="7"/>
        <v>3</v>
      </c>
      <c r="M45" s="202">
        <f>IF($H45="USD",IF(OR($L45="",$L45="-"),"",VLOOKUP($G45,為替!$A:$AX,$L45,FALSE))+$K$3,IF(OR($L45="",$L45="-"),"",VLOOKUP($G45,為替!$A:$AX,$L45,FALSE)))</f>
        <v>147.91999999999999</v>
      </c>
      <c r="N45" s="203">
        <f t="shared" si="4"/>
        <v>7005</v>
      </c>
      <c r="O45" s="204">
        <f t="shared" si="8"/>
        <v>7275.6239999999998</v>
      </c>
      <c r="P45" s="205">
        <f t="shared" si="9"/>
        <v>0.50947521620903957</v>
      </c>
    </row>
    <row r="46" spans="1:16">
      <c r="A46" s="161" t="s">
        <v>572</v>
      </c>
      <c r="B46" s="161" t="s">
        <v>602</v>
      </c>
      <c r="C46" s="198">
        <v>1080</v>
      </c>
      <c r="D46" s="199">
        <v>0</v>
      </c>
      <c r="E46" s="200" t="s">
        <v>167</v>
      </c>
      <c r="F46" s="198">
        <v>24.9</v>
      </c>
      <c r="G46" s="160">
        <v>45867</v>
      </c>
      <c r="H46" s="201" t="s">
        <v>166</v>
      </c>
      <c r="I46" s="184">
        <f t="shared" si="1"/>
        <v>4</v>
      </c>
      <c r="J46" s="202">
        <f>IF($H46="USD",IF(OR($I46="",$I46="-"),"",VLOOKUP($G46,為替!$A:$AX,$I46,FALSE))+$J$3,IF(OR($I46="",$I46="-"),"",VLOOKUP($G46,為替!$A:$AX,$I46,FALSE)))</f>
        <v>148.04</v>
      </c>
      <c r="K46" s="203">
        <f t="shared" si="2"/>
        <v>3686.1959999999995</v>
      </c>
      <c r="L46" s="187">
        <f t="shared" si="7"/>
        <v>3</v>
      </c>
      <c r="M46" s="202">
        <f>IF($H46="USD",IF(OR($L46="",$L46="-"),"",VLOOKUP($G46,為替!$A:$AX,$L46,FALSE))+$K$3,IF(OR($L46="",$L46="-"),"",VLOOKUP($G46,為替!$A:$AX,$L46,FALSE)))</f>
        <v>149.04</v>
      </c>
      <c r="N46" s="203">
        <f t="shared" si="4"/>
        <v>1080</v>
      </c>
      <c r="O46" s="204">
        <f t="shared" si="8"/>
        <v>2606.1959999999995</v>
      </c>
      <c r="P46" s="205">
        <f t="shared" si="9"/>
        <v>0.70701503663939735</v>
      </c>
    </row>
    <row r="47" spans="1:16">
      <c r="A47" s="161" t="s">
        <v>574</v>
      </c>
      <c r="B47" s="161">
        <v>7318</v>
      </c>
      <c r="C47" s="198">
        <v>138330</v>
      </c>
      <c r="D47" s="199">
        <v>13192</v>
      </c>
      <c r="E47" s="200" t="s">
        <v>167</v>
      </c>
      <c r="F47" s="198">
        <v>2114.1</v>
      </c>
      <c r="G47" s="160">
        <v>45863</v>
      </c>
      <c r="H47" s="201" t="s">
        <v>166</v>
      </c>
      <c r="I47" s="184">
        <f t="shared" si="1"/>
        <v>4</v>
      </c>
      <c r="J47" s="202">
        <f>IF($H47="USD",IF(OR($I47="",$I47="-"),"",VLOOKUP($G47,為替!$A:$AX,$I47,FALSE))+$J$3,IF(OR($I47="",$I47="-"),"",VLOOKUP($G47,為替!$A:$AX,$I47,FALSE)))</f>
        <v>146.91999999999999</v>
      </c>
      <c r="K47" s="203">
        <f t="shared" si="2"/>
        <v>310603.57199999999</v>
      </c>
      <c r="L47" s="187">
        <f t="shared" si="7"/>
        <v>3</v>
      </c>
      <c r="M47" s="202">
        <f>IF($H47="USD",IF(OR($L47="",$L47="-"),"",VLOOKUP($G47,為替!$A:$AX,$L47,FALSE))+$K$3,IF(OR($L47="",$L47="-"),"",VLOOKUP($G47,為替!$A:$AX,$L47,FALSE)))</f>
        <v>147.91999999999999</v>
      </c>
      <c r="N47" s="203">
        <f t="shared" si="4"/>
        <v>151522</v>
      </c>
      <c r="O47" s="204">
        <f t="shared" si="8"/>
        <v>159081.57199999999</v>
      </c>
      <c r="P47" s="205">
        <f t="shared" si="9"/>
        <v>0.51216916462248541</v>
      </c>
    </row>
    <row r="48" spans="1:16">
      <c r="A48" s="161" t="s">
        <v>231</v>
      </c>
      <c r="B48" s="161">
        <v>7259</v>
      </c>
      <c r="C48" s="198">
        <v>1000</v>
      </c>
      <c r="D48" s="199">
        <v>0</v>
      </c>
      <c r="E48" s="200" t="s">
        <v>167</v>
      </c>
      <c r="F48" s="198">
        <v>60</v>
      </c>
      <c r="G48" s="160">
        <v>45841</v>
      </c>
      <c r="H48" s="201" t="s">
        <v>603</v>
      </c>
      <c r="I48" s="184">
        <f t="shared" si="1"/>
        <v>7</v>
      </c>
      <c r="J48" s="202">
        <f>IF($H48="USD",IF(OR($I48="",$I48="-"),"",VLOOKUP($G48,為替!$A:$AX,$I48,FALSE))+$J$3,IF(OR($I48="",$I48="-"),"",VLOOKUP($G48,為替!$A:$AX,$I48,FALSE)))</f>
        <v>168.07</v>
      </c>
      <c r="K48" s="203">
        <f t="shared" si="2"/>
        <v>10084.199999999999</v>
      </c>
      <c r="L48" s="187">
        <f t="shared" si="7"/>
        <v>6</v>
      </c>
      <c r="M48" s="202">
        <f>IF($H48="USD",IF(OR($L48="",$L48="-"),"",VLOOKUP($G48,為替!$A:$AX,$L48,FALSE))+$K$3,IF(OR($L48="",$L48="-"),"",VLOOKUP($G48,為替!$A:$AX,$L48,FALSE)))</f>
        <v>171.07</v>
      </c>
      <c r="N48" s="203">
        <f t="shared" si="4"/>
        <v>1000</v>
      </c>
      <c r="O48" s="204">
        <f t="shared" si="8"/>
        <v>9084.1999999999989</v>
      </c>
      <c r="P48" s="205">
        <f t="shared" si="9"/>
        <v>0.90083496955633569</v>
      </c>
    </row>
    <row r="49" spans="1:16">
      <c r="A49" s="161" t="s">
        <v>231</v>
      </c>
      <c r="B49" s="161">
        <v>7283</v>
      </c>
      <c r="C49" s="198">
        <v>3070</v>
      </c>
      <c r="D49" s="199">
        <v>0</v>
      </c>
      <c r="E49" s="200" t="s">
        <v>167</v>
      </c>
      <c r="F49" s="198">
        <v>37.96</v>
      </c>
      <c r="G49" s="160">
        <v>45852</v>
      </c>
      <c r="H49" s="201" t="s">
        <v>603</v>
      </c>
      <c r="I49" s="184">
        <f t="shared" si="1"/>
        <v>7</v>
      </c>
      <c r="J49" s="202">
        <f>IF($H49="USD",IF(OR($I49="",$I49="-"),"",VLOOKUP($G49,為替!$A:$AX,$I49,FALSE))+$J$3,IF(OR($I49="",$I49="-"),"",VLOOKUP($G49,為替!$A:$AX,$I49,FALSE)))</f>
        <v>170.35</v>
      </c>
      <c r="K49" s="203">
        <f t="shared" si="2"/>
        <v>6466.4859999999999</v>
      </c>
      <c r="L49" s="187">
        <f t="shared" si="7"/>
        <v>6</v>
      </c>
      <c r="M49" s="202">
        <f>IF($H49="USD",IF(OR($L49="",$L49="-"),"",VLOOKUP($G49,為替!$A:$AX,$L49,FALSE))+$K$3,IF(OR($L49="",$L49="-"),"",VLOOKUP($G49,為替!$A:$AX,$L49,FALSE)))</f>
        <v>173.35</v>
      </c>
      <c r="N49" s="203">
        <f t="shared" si="4"/>
        <v>3070</v>
      </c>
      <c r="O49" s="204">
        <f t="shared" si="8"/>
        <v>3396.4859999999999</v>
      </c>
      <c r="P49" s="205">
        <f t="shared" si="9"/>
        <v>0.52524446817019321</v>
      </c>
    </row>
    <row r="50" spans="1:16">
      <c r="A50" s="161" t="s">
        <v>231</v>
      </c>
      <c r="B50" s="161">
        <v>7291</v>
      </c>
      <c r="C50" s="198">
        <v>21847</v>
      </c>
      <c r="D50" s="199">
        <v>0</v>
      </c>
      <c r="E50" s="200" t="s">
        <v>167</v>
      </c>
      <c r="F50" s="198">
        <v>416.1</v>
      </c>
      <c r="G50" s="160">
        <v>45855</v>
      </c>
      <c r="H50" s="201" t="s">
        <v>166</v>
      </c>
      <c r="I50" s="184">
        <f t="shared" si="1"/>
        <v>4</v>
      </c>
      <c r="J50" s="202">
        <f>IF($H50="USD",IF(OR($I50="",$I50="-"),"",VLOOKUP($G50,為替!$A:$AX,$I50,FALSE))+$J$3,IF(OR($I50="",$I50="-"),"",VLOOKUP($G50,為替!$A:$AX,$I50,FALSE)))</f>
        <v>148.01</v>
      </c>
      <c r="K50" s="203">
        <f t="shared" si="2"/>
        <v>61586.961000000003</v>
      </c>
      <c r="L50" s="187">
        <f t="shared" si="7"/>
        <v>3</v>
      </c>
      <c r="M50" s="202">
        <f>IF($H50="USD",IF(OR($L50="",$L50="-"),"",VLOOKUP($G50,為替!$A:$AX,$L50,FALSE))+$K$3,IF(OR($L50="",$L50="-"),"",VLOOKUP($G50,為替!$A:$AX,$L50,FALSE)))</f>
        <v>149.01</v>
      </c>
      <c r="N50" s="203">
        <f t="shared" si="4"/>
        <v>21847</v>
      </c>
      <c r="O50" s="204">
        <f t="shared" si="8"/>
        <v>39739.961000000003</v>
      </c>
      <c r="P50" s="205">
        <f t="shared" si="9"/>
        <v>0.64526582177029324</v>
      </c>
    </row>
    <row r="51" spans="1:16">
      <c r="A51" s="161" t="s">
        <v>231</v>
      </c>
      <c r="B51" s="161">
        <v>7337</v>
      </c>
      <c r="C51" s="198">
        <v>17935</v>
      </c>
      <c r="D51" s="199">
        <v>0</v>
      </c>
      <c r="E51" s="200" t="s">
        <v>167</v>
      </c>
      <c r="F51" s="198">
        <v>343.5</v>
      </c>
      <c r="G51" s="160">
        <v>45869</v>
      </c>
      <c r="H51" s="201" t="s">
        <v>166</v>
      </c>
      <c r="I51" s="184">
        <f t="shared" si="1"/>
        <v>4</v>
      </c>
      <c r="J51" s="202">
        <f>IF($H51="USD",IF(OR($I51="",$I51="-"),"",VLOOKUP($G51,為替!$A:$AX,$I51,FALSE))+$J$3,IF(OR($I51="",$I51="-"),"",VLOOKUP($G51,為替!$A:$AX,$I51,FALSE)))</f>
        <v>148.88999999999999</v>
      </c>
      <c r="K51" s="203">
        <f t="shared" si="2"/>
        <v>51143.714999999997</v>
      </c>
      <c r="L51" s="187">
        <f t="shared" si="7"/>
        <v>3</v>
      </c>
      <c r="M51" s="202">
        <f>IF($H51="USD",IF(OR($L51="",$L51="-"),"",VLOOKUP($G51,為替!$A:$AX,$L51,FALSE))+$K$3,IF(OR($L51="",$L51="-"),"",VLOOKUP($G51,為替!$A:$AX,$L51,FALSE)))</f>
        <v>149.88999999999999</v>
      </c>
      <c r="N51" s="203">
        <f t="shared" si="4"/>
        <v>17935</v>
      </c>
      <c r="O51" s="204">
        <f t="shared" si="8"/>
        <v>33208.714999999997</v>
      </c>
      <c r="P51" s="205">
        <f t="shared" si="9"/>
        <v>0.64932152464872761</v>
      </c>
    </row>
    <row r="52" spans="1:16">
      <c r="A52" s="161" t="s">
        <v>572</v>
      </c>
      <c r="B52" s="161" t="s">
        <v>606</v>
      </c>
      <c r="C52" s="198">
        <v>17300</v>
      </c>
      <c r="D52" s="199">
        <v>0</v>
      </c>
      <c r="E52" s="200" t="s">
        <v>167</v>
      </c>
      <c r="F52" s="198">
        <v>224</v>
      </c>
      <c r="G52" s="160">
        <v>45870</v>
      </c>
      <c r="H52" s="201" t="s">
        <v>166</v>
      </c>
      <c r="I52" s="184">
        <f t="shared" si="1"/>
        <v>4</v>
      </c>
      <c r="J52" s="202">
        <f>IF($H52="USD",IF(OR($I52="",$I52="-"),"",VLOOKUP($G52,為替!$A:$AX,$I52,FALSE))+$J$3,IF(OR($I52="",$I52="-"),"",VLOOKUP($G52,為替!$A:$AX,$I52,FALSE)))</f>
        <v>150.29</v>
      </c>
      <c r="K52" s="203">
        <f t="shared" si="2"/>
        <v>33664.959999999999</v>
      </c>
      <c r="L52" s="187">
        <f t="shared" si="7"/>
        <v>3</v>
      </c>
      <c r="M52" s="202">
        <f>IF($H52="USD",IF(OR($L52="",$L52="-"),"",VLOOKUP($G52,為替!$A:$AX,$L52,FALSE))+$K$3,IF(OR($L52="",$L52="-"),"",VLOOKUP($G52,為替!$A:$AX,$L52,FALSE)))</f>
        <v>151.29</v>
      </c>
      <c r="N52" s="203">
        <f t="shared" si="4"/>
        <v>17300</v>
      </c>
      <c r="O52" s="204">
        <f t="shared" si="8"/>
        <v>16364.96</v>
      </c>
      <c r="P52" s="205">
        <f t="shared" si="9"/>
        <v>0.48611256332994307</v>
      </c>
    </row>
    <row r="53" spans="1:16">
      <c r="A53" s="161" t="s">
        <v>572</v>
      </c>
      <c r="B53" s="161" t="s">
        <v>607</v>
      </c>
      <c r="C53" s="198">
        <v>2860</v>
      </c>
      <c r="D53" s="199">
        <v>0</v>
      </c>
      <c r="E53" s="200" t="s">
        <v>167</v>
      </c>
      <c r="F53" s="198">
        <v>38.9</v>
      </c>
      <c r="G53" s="160">
        <v>45873</v>
      </c>
      <c r="H53" s="201" t="s">
        <v>166</v>
      </c>
      <c r="I53" s="184">
        <f t="shared" si="1"/>
        <v>4</v>
      </c>
      <c r="J53" s="202">
        <f>IF($H53="USD",IF(OR($I53="",$I53="-"),"",VLOOKUP($G53,為替!$A:$AX,$I53,FALSE))+$J$3,IF(OR($I53="",$I53="-"),"",VLOOKUP($G53,為替!$A:$AX,$I53,FALSE)))</f>
        <v>147.13999999999999</v>
      </c>
      <c r="K53" s="203">
        <f t="shared" si="2"/>
        <v>5723.7459999999992</v>
      </c>
      <c r="L53" s="187">
        <f t="shared" si="7"/>
        <v>3</v>
      </c>
      <c r="M53" s="202">
        <f>IF($H53="USD",IF(OR($L53="",$L53="-"),"",VLOOKUP($G53,為替!$A:$AX,$L53,FALSE))+$K$3,IF(OR($L53="",$L53="-"),"",VLOOKUP($G53,為替!$A:$AX,$L53,FALSE)))</f>
        <v>148.13999999999999</v>
      </c>
      <c r="N53" s="203">
        <f t="shared" si="4"/>
        <v>2860</v>
      </c>
      <c r="O53" s="204">
        <f t="shared" si="8"/>
        <v>2863.7459999999992</v>
      </c>
      <c r="P53" s="205">
        <f t="shared" si="9"/>
        <v>0.50032723324899453</v>
      </c>
    </row>
    <row r="54" spans="1:16">
      <c r="A54" s="161" t="s">
        <v>572</v>
      </c>
      <c r="B54" s="161" t="s">
        <v>608</v>
      </c>
      <c r="C54" s="198">
        <v>1180</v>
      </c>
      <c r="D54" s="199">
        <v>0</v>
      </c>
      <c r="E54" s="200" t="s">
        <v>167</v>
      </c>
      <c r="F54" s="198">
        <v>26.4</v>
      </c>
      <c r="G54" s="160">
        <v>45873</v>
      </c>
      <c r="H54" s="201" t="s">
        <v>166</v>
      </c>
      <c r="I54" s="184">
        <f t="shared" si="1"/>
        <v>4</v>
      </c>
      <c r="J54" s="202">
        <f>IF($H54="USD",IF(OR($I54="",$I54="-"),"",VLOOKUP($G54,為替!$A:$AX,$I54,FALSE))+$J$3,IF(OR($I54="",$I54="-"),"",VLOOKUP($G54,為替!$A:$AX,$I54,FALSE)))</f>
        <v>147.13999999999999</v>
      </c>
      <c r="K54" s="203">
        <f t="shared" si="2"/>
        <v>3884.4959999999996</v>
      </c>
      <c r="L54" s="187">
        <f t="shared" si="7"/>
        <v>3</v>
      </c>
      <c r="M54" s="202">
        <f>IF($H54="USD",IF(OR($L54="",$L54="-"),"",VLOOKUP($G54,為替!$A:$AX,$L54,FALSE))+$K$3,IF(OR($L54="",$L54="-"),"",VLOOKUP($G54,為替!$A:$AX,$L54,FALSE)))</f>
        <v>148.13999999999999</v>
      </c>
      <c r="N54" s="203">
        <f t="shared" si="4"/>
        <v>1180</v>
      </c>
      <c r="O54" s="204">
        <f t="shared" si="8"/>
        <v>2704.4959999999996</v>
      </c>
      <c r="P54" s="205">
        <f t="shared" si="9"/>
        <v>0.69622828804560488</v>
      </c>
    </row>
    <row r="55" spans="1:16">
      <c r="A55" s="161" t="s">
        <v>572</v>
      </c>
      <c r="B55" s="161" t="s">
        <v>609</v>
      </c>
      <c r="C55" s="198">
        <v>16650</v>
      </c>
      <c r="D55" s="199">
        <v>0</v>
      </c>
      <c r="E55" s="200" t="s">
        <v>167</v>
      </c>
      <c r="F55" s="198">
        <v>191</v>
      </c>
      <c r="G55" s="160">
        <v>45873</v>
      </c>
      <c r="H55" s="201" t="s">
        <v>166</v>
      </c>
      <c r="I55" s="184">
        <f t="shared" si="1"/>
        <v>4</v>
      </c>
      <c r="J55" s="202">
        <f>IF($H55="USD",IF(OR($I55="",$I55="-"),"",VLOOKUP($G55,為替!$A:$AX,$I55,FALSE))+$J$3,IF(OR($I55="",$I55="-"),"",VLOOKUP($G55,為替!$A:$AX,$I55,FALSE)))</f>
        <v>147.13999999999999</v>
      </c>
      <c r="K55" s="203">
        <f t="shared" si="2"/>
        <v>28103.739999999998</v>
      </c>
      <c r="L55" s="187">
        <f t="shared" si="7"/>
        <v>3</v>
      </c>
      <c r="M55" s="202">
        <f>IF($H55="USD",IF(OR($L55="",$L55="-"),"",VLOOKUP($G55,為替!$A:$AX,$L55,FALSE))+$K$3,IF(OR($L55="",$L55="-"),"",VLOOKUP($G55,為替!$A:$AX,$L55,FALSE)))</f>
        <v>148.13999999999999</v>
      </c>
      <c r="N55" s="203">
        <f t="shared" si="4"/>
        <v>16650</v>
      </c>
      <c r="O55" s="204">
        <f t="shared" si="8"/>
        <v>11453.739999999998</v>
      </c>
      <c r="P55" s="205">
        <f t="shared" si="9"/>
        <v>0.40755216209657502</v>
      </c>
    </row>
    <row r="56" spans="1:16">
      <c r="A56" s="161" t="s">
        <v>572</v>
      </c>
      <c r="B56" s="161" t="s">
        <v>610</v>
      </c>
      <c r="C56" s="198">
        <v>19200</v>
      </c>
      <c r="D56" s="199">
        <v>0</v>
      </c>
      <c r="E56" s="200" t="s">
        <v>167</v>
      </c>
      <c r="F56" s="198">
        <v>258</v>
      </c>
      <c r="G56" s="160">
        <v>45874</v>
      </c>
      <c r="H56" s="201" t="s">
        <v>166</v>
      </c>
      <c r="I56" s="184">
        <f t="shared" si="1"/>
        <v>4</v>
      </c>
      <c r="J56" s="202">
        <f>IF($H56="USD",IF(OR($I56="",$I56="-"),"",VLOOKUP($G56,為替!$A:$AX,$I56,FALSE))+$J$3,IF(OR($I56="",$I56="-"),"",VLOOKUP($G56,為替!$A:$AX,$I56,FALSE)))</f>
        <v>146.47999999999999</v>
      </c>
      <c r="K56" s="203">
        <f t="shared" si="2"/>
        <v>37791.839999999997</v>
      </c>
      <c r="L56" s="187">
        <f t="shared" si="7"/>
        <v>3</v>
      </c>
      <c r="M56" s="202">
        <f>IF($H56="USD",IF(OR($L56="",$L56="-"),"",VLOOKUP($G56,為替!$A:$AX,$L56,FALSE))+$K$3,IF(OR($L56="",$L56="-"),"",VLOOKUP($G56,為替!$A:$AX,$L56,FALSE)))</f>
        <v>147.47999999999999</v>
      </c>
      <c r="N56" s="203">
        <f t="shared" si="4"/>
        <v>19200</v>
      </c>
      <c r="O56" s="204">
        <f t="shared" si="8"/>
        <v>18591.839999999997</v>
      </c>
      <c r="P56" s="205">
        <f t="shared" si="9"/>
        <v>0.4919538186021109</v>
      </c>
    </row>
    <row r="57" spans="1:16">
      <c r="A57" s="161" t="s">
        <v>572</v>
      </c>
      <c r="B57" s="161" t="s">
        <v>611</v>
      </c>
      <c r="C57" s="198">
        <v>167484</v>
      </c>
      <c r="D57" s="199">
        <v>49401</v>
      </c>
      <c r="E57" s="200" t="s">
        <v>167</v>
      </c>
      <c r="F57" s="198">
        <v>2529.7600000000002</v>
      </c>
      <c r="G57" s="160">
        <v>45876</v>
      </c>
      <c r="H57" s="201" t="s">
        <v>166</v>
      </c>
      <c r="I57" s="184">
        <f t="shared" si="1"/>
        <v>4</v>
      </c>
      <c r="J57" s="202">
        <f>IF($H57="USD",IF(OR($I57="",$I57="-"),"",VLOOKUP($G57,為替!$A:$AX,$I57,FALSE))+$J$3,IF(OR($I57="",$I57="-"),"",VLOOKUP($G57,為替!$A:$AX,$I57,FALSE)))</f>
        <v>147.16999999999999</v>
      </c>
      <c r="K57" s="203">
        <f t="shared" si="2"/>
        <v>372304.77919999999</v>
      </c>
      <c r="L57" s="187">
        <f t="shared" si="7"/>
        <v>3</v>
      </c>
      <c r="M57" s="202">
        <f>IF($H57="USD",IF(OR($L57="",$L57="-"),"",VLOOKUP($G57,為替!$A:$AX,$L57,FALSE))+$K$3,IF(OR($L57="",$L57="-"),"",VLOOKUP($G57,為替!$A:$AX,$L57,FALSE)))</f>
        <v>148.16999999999999</v>
      </c>
      <c r="N57" s="203">
        <f t="shared" si="4"/>
        <v>216885</v>
      </c>
      <c r="O57" s="204">
        <f t="shared" si="8"/>
        <v>155419.77919999999</v>
      </c>
      <c r="P57" s="205">
        <f t="shared" si="9"/>
        <v>0.41745308651143953</v>
      </c>
    </row>
    <row r="58" spans="1:16">
      <c r="A58" s="161" t="s">
        <v>572</v>
      </c>
      <c r="B58" s="161" t="s">
        <v>612</v>
      </c>
      <c r="C58" s="198">
        <v>6750</v>
      </c>
      <c r="D58" s="199">
        <v>0</v>
      </c>
      <c r="E58" s="200" t="s">
        <v>167</v>
      </c>
      <c r="F58" s="198">
        <v>81.900000000000006</v>
      </c>
      <c r="G58" s="160">
        <v>45877</v>
      </c>
      <c r="H58" s="201" t="s">
        <v>166</v>
      </c>
      <c r="I58" s="184">
        <f t="shared" si="1"/>
        <v>4</v>
      </c>
      <c r="J58" s="202">
        <f>IF($H58="USD",IF(OR($I58="",$I58="-"),"",VLOOKUP($G58,為替!$A:$AX,$I58,FALSE))+$J$3,IF(OR($I58="",$I58="-"),"",VLOOKUP($G58,為替!$A:$AX,$I58,FALSE)))</f>
        <v>146.76</v>
      </c>
      <c r="K58" s="203">
        <f t="shared" si="2"/>
        <v>12019.644</v>
      </c>
      <c r="L58" s="187">
        <f t="shared" si="7"/>
        <v>3</v>
      </c>
      <c r="M58" s="202">
        <f>IF($H58="USD",IF(OR($L58="",$L58="-"),"",VLOOKUP($G58,為替!$A:$AX,$L58,FALSE))+$K$3,IF(OR($L58="",$L58="-"),"",VLOOKUP($G58,為替!$A:$AX,$L58,FALSE)))</f>
        <v>147.76</v>
      </c>
      <c r="N58" s="203">
        <f t="shared" si="4"/>
        <v>6750</v>
      </c>
      <c r="O58" s="204">
        <f t="shared" si="8"/>
        <v>5269.6440000000002</v>
      </c>
      <c r="P58" s="205">
        <f t="shared" si="9"/>
        <v>0.43841930759346948</v>
      </c>
    </row>
    <row r="59" spans="1:16">
      <c r="A59" s="161" t="s">
        <v>572</v>
      </c>
      <c r="B59" s="161" t="s">
        <v>613</v>
      </c>
      <c r="C59" s="198">
        <v>18180</v>
      </c>
      <c r="D59" s="199">
        <v>0</v>
      </c>
      <c r="E59" s="200" t="s">
        <v>167</v>
      </c>
      <c r="F59" s="198">
        <v>229.6</v>
      </c>
      <c r="G59" s="160">
        <v>45881</v>
      </c>
      <c r="H59" s="201" t="s">
        <v>166</v>
      </c>
      <c r="I59" s="184">
        <f t="shared" si="1"/>
        <v>4</v>
      </c>
      <c r="J59" s="202">
        <f>IF($H59="USD",IF(OR($I59="",$I59="-"),"",VLOOKUP($G59,為替!$A:$AX,$I59,FALSE))+$J$3,IF(OR($I59="",$I59="-"),"",VLOOKUP($G59,為替!$A:$AX,$I59,FALSE)))</f>
        <v>147.96</v>
      </c>
      <c r="K59" s="203">
        <f t="shared" si="2"/>
        <v>33971.616000000002</v>
      </c>
      <c r="L59" s="187">
        <f t="shared" si="7"/>
        <v>3</v>
      </c>
      <c r="M59" s="202">
        <f>IF($H59="USD",IF(OR($L59="",$L59="-"),"",VLOOKUP($G59,為替!$A:$AX,$L59,FALSE))+$K$3,IF(OR($L59="",$L59="-"),"",VLOOKUP($G59,為替!$A:$AX,$L59,FALSE)))</f>
        <v>148.96</v>
      </c>
      <c r="N59" s="203">
        <f t="shared" si="4"/>
        <v>18180</v>
      </c>
      <c r="O59" s="204">
        <f t="shared" si="8"/>
        <v>15791.616000000002</v>
      </c>
      <c r="P59" s="205">
        <f t="shared" si="9"/>
        <v>0.464847359631052</v>
      </c>
    </row>
    <row r="60" spans="1:16">
      <c r="A60" s="161" t="s">
        <v>572</v>
      </c>
      <c r="B60" s="161" t="s">
        <v>614</v>
      </c>
      <c r="C60" s="198">
        <v>3800</v>
      </c>
      <c r="D60" s="199">
        <v>0</v>
      </c>
      <c r="E60" s="200" t="s">
        <v>167</v>
      </c>
      <c r="F60" s="198">
        <v>47.52</v>
      </c>
      <c r="G60" s="160">
        <v>45890</v>
      </c>
      <c r="H60" s="201" t="s">
        <v>166</v>
      </c>
      <c r="I60" s="184">
        <f t="shared" si="1"/>
        <v>4</v>
      </c>
      <c r="J60" s="202">
        <f>IF($H60="USD",IF(OR($I60="",$I60="-"),"",VLOOKUP($G60,為替!$A:$AX,$I60,FALSE))+$J$3,IF(OR($I60="",$I60="-"),"",VLOOKUP($G60,為替!$A:$AX,$I60,FALSE)))</f>
        <v>147</v>
      </c>
      <c r="K60" s="203">
        <f t="shared" si="2"/>
        <v>6985.4400000000005</v>
      </c>
      <c r="L60" s="187">
        <f t="shared" si="7"/>
        <v>3</v>
      </c>
      <c r="M60" s="202">
        <f>IF($H60="USD",IF(OR($L60="",$L60="-"),"",VLOOKUP($G60,為替!$A:$AX,$L60,FALSE))+$K$3,IF(OR($L60="",$L60="-"),"",VLOOKUP($G60,為替!$A:$AX,$L60,FALSE)))</f>
        <v>148</v>
      </c>
      <c r="N60" s="203">
        <f t="shared" si="4"/>
        <v>3800</v>
      </c>
      <c r="O60" s="204">
        <f t="shared" si="8"/>
        <v>3185.4400000000005</v>
      </c>
      <c r="P60" s="205">
        <f t="shared" si="9"/>
        <v>0.45601136077326559</v>
      </c>
    </row>
    <row r="61" spans="1:16">
      <c r="A61" s="161" t="s">
        <v>572</v>
      </c>
      <c r="B61" s="161" t="s">
        <v>615</v>
      </c>
      <c r="C61" s="198">
        <v>10880</v>
      </c>
      <c r="D61" s="199">
        <v>3919</v>
      </c>
      <c r="E61" s="200" t="s">
        <v>167</v>
      </c>
      <c r="F61" s="198">
        <v>200.6</v>
      </c>
      <c r="G61" s="160">
        <v>45890</v>
      </c>
      <c r="H61" s="201" t="s">
        <v>166</v>
      </c>
      <c r="I61" s="184">
        <f t="shared" si="1"/>
        <v>4</v>
      </c>
      <c r="J61" s="202">
        <f>IF($H61="USD",IF(OR($I61="",$I61="-"),"",VLOOKUP($G61,為替!$A:$AX,$I61,FALSE))+$J$3,IF(OR($I61="",$I61="-"),"",VLOOKUP($G61,為替!$A:$AX,$I61,FALSE)))</f>
        <v>147</v>
      </c>
      <c r="K61" s="203">
        <f t="shared" si="2"/>
        <v>29488.2</v>
      </c>
      <c r="L61" s="187">
        <f t="shared" si="7"/>
        <v>3</v>
      </c>
      <c r="M61" s="202">
        <f>IF($H61="USD",IF(OR($L61="",$L61="-"),"",VLOOKUP($G61,為替!$A:$AX,$L61,FALSE))+$K$3,IF(OR($L61="",$L61="-"),"",VLOOKUP($G61,為替!$A:$AX,$L61,FALSE)))</f>
        <v>148</v>
      </c>
      <c r="N61" s="203">
        <f t="shared" si="4"/>
        <v>14799</v>
      </c>
      <c r="O61" s="204">
        <f t="shared" si="8"/>
        <v>14689.2</v>
      </c>
      <c r="P61" s="205">
        <f t="shared" si="9"/>
        <v>0.49813823834618592</v>
      </c>
    </row>
    <row r="62" spans="1:16">
      <c r="A62" s="161" t="s">
        <v>572</v>
      </c>
      <c r="B62" s="161" t="s">
        <v>616</v>
      </c>
      <c r="C62" s="198">
        <v>37200</v>
      </c>
      <c r="D62" s="199">
        <v>11882</v>
      </c>
      <c r="E62" s="200" t="s">
        <v>167</v>
      </c>
      <c r="F62" s="198">
        <v>577.20000000000005</v>
      </c>
      <c r="G62" s="160">
        <v>45890</v>
      </c>
      <c r="H62" s="201" t="s">
        <v>166</v>
      </c>
      <c r="I62" s="184">
        <f t="shared" si="1"/>
        <v>4</v>
      </c>
      <c r="J62" s="202">
        <f>IF($H62="USD",IF(OR($I62="",$I62="-"),"",VLOOKUP($G62,為替!$A:$AX,$I62,FALSE))+$J$3,IF(OR($I62="",$I62="-"),"",VLOOKUP($G62,為替!$A:$AX,$I62,FALSE)))</f>
        <v>147</v>
      </c>
      <c r="K62" s="203">
        <f t="shared" si="2"/>
        <v>84848.400000000009</v>
      </c>
      <c r="L62" s="187">
        <f t="shared" si="7"/>
        <v>3</v>
      </c>
      <c r="M62" s="202">
        <f>IF($H62="USD",IF(OR($L62="",$L62="-"),"",VLOOKUP($G62,為替!$A:$AX,$L62,FALSE))+$K$3,IF(OR($L62="",$L62="-"),"",VLOOKUP($G62,為替!$A:$AX,$L62,FALSE)))</f>
        <v>148</v>
      </c>
      <c r="N62" s="203">
        <f t="shared" si="4"/>
        <v>49082</v>
      </c>
      <c r="O62" s="204">
        <f t="shared" si="8"/>
        <v>35766.400000000009</v>
      </c>
      <c r="P62" s="205">
        <f t="shared" si="9"/>
        <v>0.42153299296156443</v>
      </c>
    </row>
    <row r="63" spans="1:16">
      <c r="A63" s="161" t="s">
        <v>572</v>
      </c>
      <c r="B63" s="161" t="s">
        <v>617</v>
      </c>
      <c r="C63" s="198">
        <v>41600</v>
      </c>
      <c r="D63" s="199">
        <v>0</v>
      </c>
      <c r="E63" s="200" t="s">
        <v>167</v>
      </c>
      <c r="F63" s="198">
        <v>390.3</v>
      </c>
      <c r="G63" s="160">
        <v>45891</v>
      </c>
      <c r="H63" s="201" t="s">
        <v>166</v>
      </c>
      <c r="I63" s="184">
        <f t="shared" si="1"/>
        <v>4</v>
      </c>
      <c r="J63" s="202">
        <f>IF($H63="USD",IF(OR($I63="",$I63="-"),"",VLOOKUP($G63,為替!$A:$AX,$I63,FALSE))+$J$3,IF(OR($I63="",$I63="-"),"",VLOOKUP($G63,為替!$A:$AX,$I63,FALSE)))</f>
        <v>148.03</v>
      </c>
      <c r="K63" s="203">
        <f t="shared" si="2"/>
        <v>57776.109000000004</v>
      </c>
      <c r="L63" s="187">
        <f t="shared" si="7"/>
        <v>3</v>
      </c>
      <c r="M63" s="202">
        <f>IF($H63="USD",IF(OR($L63="",$L63="-"),"",VLOOKUP($G63,為替!$A:$AX,$L63,FALSE))+$K$3,IF(OR($L63="",$L63="-"),"",VLOOKUP($G63,為替!$A:$AX,$L63,FALSE)))</f>
        <v>149.03</v>
      </c>
      <c r="N63" s="203">
        <f t="shared" si="4"/>
        <v>41600</v>
      </c>
      <c r="O63" s="204">
        <f t="shared" si="8"/>
        <v>16176.109000000004</v>
      </c>
      <c r="P63" s="205">
        <f t="shared" si="9"/>
        <v>0.27997920386089004</v>
      </c>
    </row>
    <row r="64" spans="1:16">
      <c r="A64" s="161" t="s">
        <v>572</v>
      </c>
      <c r="B64" s="161" t="s">
        <v>618</v>
      </c>
      <c r="C64" s="198">
        <v>971</v>
      </c>
      <c r="D64" s="199">
        <v>0</v>
      </c>
      <c r="E64" s="200" t="s">
        <v>167</v>
      </c>
      <c r="F64" s="198">
        <v>23.6</v>
      </c>
      <c r="G64" s="160">
        <v>45894</v>
      </c>
      <c r="H64" s="201" t="s">
        <v>166</v>
      </c>
      <c r="I64" s="184">
        <f t="shared" si="1"/>
        <v>4</v>
      </c>
      <c r="J64" s="202">
        <f>IF($H64="USD",IF(OR($I64="",$I64="-"),"",VLOOKUP($G64,為替!$A:$AX,$I64,FALSE))+$J$3,IF(OR($I64="",$I64="-"),"",VLOOKUP($G64,為替!$A:$AX,$I64,FALSE)))</f>
        <v>146.94999999999999</v>
      </c>
      <c r="K64" s="203">
        <f t="shared" si="2"/>
        <v>3468.02</v>
      </c>
      <c r="L64" s="187">
        <f t="shared" si="7"/>
        <v>3</v>
      </c>
      <c r="M64" s="202">
        <f>IF($H64="USD",IF(OR($L64="",$L64="-"),"",VLOOKUP($G64,為替!$A:$AX,$L64,FALSE))+$K$3,IF(OR($L64="",$L64="-"),"",VLOOKUP($G64,為替!$A:$AX,$L64,FALSE)))</f>
        <v>147.94999999999999</v>
      </c>
      <c r="N64" s="203">
        <f t="shared" si="4"/>
        <v>971</v>
      </c>
      <c r="O64" s="204">
        <f t="shared" si="8"/>
        <v>2497.02</v>
      </c>
      <c r="P64" s="205">
        <f t="shared" si="9"/>
        <v>0.72001314871309852</v>
      </c>
    </row>
    <row r="65" spans="1:16">
      <c r="A65" s="161" t="s">
        <v>572</v>
      </c>
      <c r="B65" s="161" t="s">
        <v>619</v>
      </c>
      <c r="C65" s="198">
        <v>28350</v>
      </c>
      <c r="D65" s="199">
        <v>11370</v>
      </c>
      <c r="E65" s="200" t="s">
        <v>167</v>
      </c>
      <c r="F65" s="198">
        <v>409</v>
      </c>
      <c r="G65" s="160">
        <v>45894</v>
      </c>
      <c r="H65" s="201" t="s">
        <v>166</v>
      </c>
      <c r="I65" s="184">
        <f t="shared" si="1"/>
        <v>4</v>
      </c>
      <c r="J65" s="202">
        <f>IF($H65="USD",IF(OR($I65="",$I65="-"),"",VLOOKUP($G65,為替!$A:$AX,$I65,FALSE))+$J$3,IF(OR($I65="",$I65="-"),"",VLOOKUP($G65,為替!$A:$AX,$I65,FALSE)))</f>
        <v>146.94999999999999</v>
      </c>
      <c r="K65" s="203">
        <f t="shared" si="2"/>
        <v>60102.549999999996</v>
      </c>
      <c r="L65" s="187">
        <f t="shared" si="7"/>
        <v>3</v>
      </c>
      <c r="M65" s="202">
        <f>IF($H65="USD",IF(OR($L65="",$L65="-"),"",VLOOKUP($G65,為替!$A:$AX,$L65,FALSE))+$K$3,IF(OR($L65="",$L65="-"),"",VLOOKUP($G65,為替!$A:$AX,$L65,FALSE)))</f>
        <v>147.94999999999999</v>
      </c>
      <c r="N65" s="203">
        <f t="shared" si="4"/>
        <v>39720</v>
      </c>
      <c r="O65" s="204">
        <f t="shared" si="8"/>
        <v>20382.549999999996</v>
      </c>
      <c r="P65" s="205">
        <f t="shared" si="9"/>
        <v>0.33912953776503657</v>
      </c>
    </row>
    <row r="66" spans="1:16">
      <c r="A66" s="161" t="s">
        <v>572</v>
      </c>
      <c r="B66" s="161" t="s">
        <v>620</v>
      </c>
      <c r="C66" s="198">
        <v>30520</v>
      </c>
      <c r="D66" s="199">
        <v>10885</v>
      </c>
      <c r="E66" s="200" t="s">
        <v>167</v>
      </c>
      <c r="F66" s="198">
        <v>485.5</v>
      </c>
      <c r="G66" s="160">
        <v>45896</v>
      </c>
      <c r="H66" s="201" t="s">
        <v>166</v>
      </c>
      <c r="I66" s="184">
        <f t="shared" si="1"/>
        <v>4</v>
      </c>
      <c r="J66" s="202">
        <f>IF($H66="USD",IF(OR($I66="",$I66="-"),"",VLOOKUP($G66,為替!$A:$AX,$I66,FALSE))+$J$3,IF(OR($I66="",$I66="-"),"",VLOOKUP($G66,為替!$A:$AX,$I66,FALSE)))</f>
        <v>147.05000000000001</v>
      </c>
      <c r="K66" s="203">
        <f t="shared" si="2"/>
        <v>71392.775000000009</v>
      </c>
      <c r="L66" s="187">
        <f t="shared" si="7"/>
        <v>3</v>
      </c>
      <c r="M66" s="202">
        <f>IF($H66="USD",IF(OR($L66="",$L66="-"),"",VLOOKUP($G66,為替!$A:$AX,$L66,FALSE))+$K$3,IF(OR($L66="",$L66="-"),"",VLOOKUP($G66,為替!$A:$AX,$L66,FALSE)))</f>
        <v>148.05000000000001</v>
      </c>
      <c r="N66" s="203">
        <f t="shared" si="4"/>
        <v>41405</v>
      </c>
      <c r="O66" s="204">
        <f t="shared" si="8"/>
        <v>29987.775000000009</v>
      </c>
      <c r="P66" s="205">
        <f t="shared" si="9"/>
        <v>0.42003935272161652</v>
      </c>
    </row>
    <row r="67" spans="1:16">
      <c r="A67" s="161" t="s">
        <v>572</v>
      </c>
      <c r="B67" s="161" t="s">
        <v>621</v>
      </c>
      <c r="C67" s="198">
        <v>105600</v>
      </c>
      <c r="D67" s="199">
        <v>0</v>
      </c>
      <c r="E67" s="200" t="s">
        <v>167</v>
      </c>
      <c r="F67" s="198">
        <v>1431</v>
      </c>
      <c r="G67" s="160">
        <v>45898</v>
      </c>
      <c r="H67" s="201" t="s">
        <v>166</v>
      </c>
      <c r="I67" s="184">
        <f t="shared" si="1"/>
        <v>4</v>
      </c>
      <c r="J67" s="202">
        <f>IF($H67="USD",IF(OR($I67="",$I67="-"),"",VLOOKUP($G67,為替!$A:$AX,$I67,FALSE))+$J$3,IF(OR($I67="",$I67="-"),"",VLOOKUP($G67,為替!$A:$AX,$I67,FALSE)))</f>
        <v>146.41999999999999</v>
      </c>
      <c r="K67" s="203">
        <f t="shared" si="2"/>
        <v>209527.02</v>
      </c>
      <c r="L67" s="187">
        <f t="shared" si="7"/>
        <v>3</v>
      </c>
      <c r="M67" s="202">
        <f>IF($H67="USD",IF(OR($L67="",$L67="-"),"",VLOOKUP($G67,為替!$A:$AX,$L67,FALSE))+$K$3,IF(OR($L67="",$L67="-"),"",VLOOKUP($G67,為替!$A:$AX,$L67,FALSE)))</f>
        <v>147.41999999999999</v>
      </c>
      <c r="N67" s="203">
        <f t="shared" si="4"/>
        <v>105600</v>
      </c>
      <c r="O67" s="204">
        <f t="shared" si="8"/>
        <v>103927.01999999999</v>
      </c>
      <c r="P67" s="205">
        <f t="shared" si="9"/>
        <v>0.49600772253621511</v>
      </c>
    </row>
    <row r="68" spans="1:16">
      <c r="A68" s="161" t="s">
        <v>572</v>
      </c>
      <c r="B68" s="161" t="s">
        <v>622</v>
      </c>
      <c r="C68" s="198">
        <v>102957</v>
      </c>
      <c r="D68" s="199">
        <v>12272</v>
      </c>
      <c r="E68" s="200" t="s">
        <v>167</v>
      </c>
      <c r="F68" s="198">
        <v>1360.93</v>
      </c>
      <c r="G68" s="160">
        <v>45898</v>
      </c>
      <c r="H68" s="201" t="s">
        <v>166</v>
      </c>
      <c r="I68" s="184">
        <f t="shared" si="1"/>
        <v>4</v>
      </c>
      <c r="J68" s="202">
        <f>IF($H68="USD",IF(OR($I68="",$I68="-"),"",VLOOKUP($G68,為替!$A:$AX,$I68,FALSE))+$J$3,IF(OR($I68="",$I68="-"),"",VLOOKUP($G68,為替!$A:$AX,$I68,FALSE)))</f>
        <v>146.41999999999999</v>
      </c>
      <c r="K68" s="203">
        <f t="shared" si="2"/>
        <v>199267.37059999999</v>
      </c>
      <c r="L68" s="187">
        <f t="shared" si="7"/>
        <v>3</v>
      </c>
      <c r="M68" s="202">
        <f>IF($H68="USD",IF(OR($L68="",$L68="-"),"",VLOOKUP($G68,為替!$A:$AX,$L68,FALSE))+$K$3,IF(OR($L68="",$L68="-"),"",VLOOKUP($G68,為替!$A:$AX,$L68,FALSE)))</f>
        <v>147.41999999999999</v>
      </c>
      <c r="N68" s="203">
        <f t="shared" si="4"/>
        <v>115229</v>
      </c>
      <c r="O68" s="204">
        <f t="shared" si="8"/>
        <v>84038.370599999995</v>
      </c>
      <c r="P68" s="205">
        <f t="shared" si="9"/>
        <v>0.42173673666169204</v>
      </c>
    </row>
    <row r="69" spans="1:16">
      <c r="A69" s="161" t="s">
        <v>231</v>
      </c>
      <c r="B69" s="161">
        <v>7356</v>
      </c>
      <c r="C69" s="198">
        <v>25320</v>
      </c>
      <c r="D69" s="199">
        <v>0</v>
      </c>
      <c r="E69" s="200" t="s">
        <v>167</v>
      </c>
      <c r="F69" s="198">
        <v>468</v>
      </c>
      <c r="G69" s="160">
        <v>45874</v>
      </c>
      <c r="H69" s="201" t="s">
        <v>166</v>
      </c>
      <c r="I69" s="184">
        <f t="shared" si="1"/>
        <v>4</v>
      </c>
      <c r="J69" s="202">
        <f>IF($H69="USD",IF(OR($I69="",$I69="-"),"",VLOOKUP($G69,為替!$A:$AX,$I69,FALSE))+$J$3,IF(OR($I69="",$I69="-"),"",VLOOKUP($G69,為替!$A:$AX,$I69,FALSE)))</f>
        <v>146.47999999999999</v>
      </c>
      <c r="K69" s="203">
        <f t="shared" si="2"/>
        <v>68552.639999999999</v>
      </c>
      <c r="L69" s="187">
        <f t="shared" si="7"/>
        <v>3</v>
      </c>
      <c r="M69" s="202">
        <f>IF($H69="USD",IF(OR($L69="",$L69="-"),"",VLOOKUP($G69,為替!$A:$AX,$L69,FALSE))+$K$3,IF(OR($L69="",$L69="-"),"",VLOOKUP($G69,為替!$A:$AX,$L69,FALSE)))</f>
        <v>147.47999999999999</v>
      </c>
      <c r="N69" s="203">
        <f t="shared" si="4"/>
        <v>25320</v>
      </c>
      <c r="O69" s="204">
        <f t="shared" si="8"/>
        <v>43232.639999999999</v>
      </c>
      <c r="P69" s="205">
        <f t="shared" si="9"/>
        <v>0.63064879777058913</v>
      </c>
    </row>
    <row r="70" spans="1:16">
      <c r="A70" s="161" t="s">
        <v>231</v>
      </c>
      <c r="B70" s="161">
        <v>7371</v>
      </c>
      <c r="C70" s="198">
        <v>19360</v>
      </c>
      <c r="D70" s="199">
        <v>0</v>
      </c>
      <c r="E70" s="200" t="s">
        <v>167</v>
      </c>
      <c r="F70" s="198">
        <v>358</v>
      </c>
      <c r="G70" s="160">
        <v>45887</v>
      </c>
      <c r="H70" s="201" t="s">
        <v>166</v>
      </c>
      <c r="I70" s="184">
        <f t="shared" si="1"/>
        <v>4</v>
      </c>
      <c r="J70" s="202">
        <f>IF($H70="USD",IF(OR($I70="",$I70="-"),"",VLOOKUP($G70,為替!$A:$AX,$I70,FALSE))+$J$3,IF(OR($I70="",$I70="-"),"",VLOOKUP($G70,為替!$A:$AX,$I70,FALSE)))</f>
        <v>147</v>
      </c>
      <c r="K70" s="203">
        <f t="shared" si="2"/>
        <v>52626</v>
      </c>
      <c r="L70" s="187">
        <f t="shared" si="7"/>
        <v>3</v>
      </c>
      <c r="M70" s="202">
        <f>IF($H70="USD",IF(OR($L70="",$L70="-"),"",VLOOKUP($G70,為替!$A:$AX,$L70,FALSE))+$K$3,IF(OR($L70="",$L70="-"),"",VLOOKUP($G70,為替!$A:$AX,$L70,FALSE)))</f>
        <v>148</v>
      </c>
      <c r="N70" s="203">
        <f t="shared" si="4"/>
        <v>19360</v>
      </c>
      <c r="O70" s="204">
        <f t="shared" si="8"/>
        <v>33266</v>
      </c>
      <c r="P70" s="205">
        <f t="shared" si="9"/>
        <v>0.63212100482651157</v>
      </c>
    </row>
    <row r="71" spans="1:16">
      <c r="A71" s="161" t="s">
        <v>231</v>
      </c>
      <c r="B71" s="161">
        <v>7412</v>
      </c>
      <c r="C71" s="198">
        <v>3000</v>
      </c>
      <c r="D71" s="199">
        <v>0</v>
      </c>
      <c r="E71" s="200" t="s">
        <v>167</v>
      </c>
      <c r="F71" s="198">
        <v>37</v>
      </c>
      <c r="G71" s="160">
        <v>45898</v>
      </c>
      <c r="H71" s="201" t="s">
        <v>603</v>
      </c>
      <c r="I71" s="184">
        <f t="shared" ref="I71:I134" si="10">IF(H71="","",IF(H71="JPY","",IF($H71="USD",4, IF(H71="EUR",7,IF(H71="CNY",47,IF(H71="HKD",34))))))</f>
        <v>7</v>
      </c>
      <c r="J71" s="202">
        <f>IF($H71="USD",IF(OR($I71="",$I71="-"),"",VLOOKUP($G71,為替!$A:$AX,$I71,FALSE))+$J$3,IF(OR($I71="",$I71="-"),"",VLOOKUP($G71,為替!$A:$AX,$I71,FALSE)))</f>
        <v>169.97</v>
      </c>
      <c r="K71" s="203">
        <f t="shared" ref="K71:K134" si="11">IF($H71="JPY",$F71,IF($H71="","",$F71*$J71))</f>
        <v>6288.89</v>
      </c>
      <c r="L71" s="187">
        <f t="shared" si="7"/>
        <v>6</v>
      </c>
      <c r="M71" s="202">
        <f>IF($H71="USD",IF(OR($L71="",$L71="-"),"",VLOOKUP($G71,為替!$A:$AX,$L71,FALSE))+$K$3,IF(OR($L71="",$L71="-"),"",VLOOKUP($G71,為替!$A:$AX,$L71,FALSE)))</f>
        <v>172.97</v>
      </c>
      <c r="N71" s="203">
        <f t="shared" ref="N71:N134" si="12">IF($E71="JPY",($C71+$D71),IF($E71="","",($C71+$D71)*$M71))</f>
        <v>3000</v>
      </c>
      <c r="O71" s="204">
        <f t="shared" si="8"/>
        <v>3288.8900000000003</v>
      </c>
      <c r="P71" s="205">
        <f t="shared" si="9"/>
        <v>0.52296828216108093</v>
      </c>
    </row>
    <row r="72" spans="1:16">
      <c r="A72" s="161" t="s">
        <v>572</v>
      </c>
      <c r="B72" s="161" t="s">
        <v>669</v>
      </c>
      <c r="C72" s="198">
        <v>241100</v>
      </c>
      <c r="D72" s="199">
        <v>0</v>
      </c>
      <c r="E72" s="200" t="s">
        <v>167</v>
      </c>
      <c r="F72" s="198">
        <v>3237</v>
      </c>
      <c r="G72" s="160">
        <v>45904</v>
      </c>
      <c r="H72" s="201" t="s">
        <v>166</v>
      </c>
      <c r="I72" s="184">
        <f t="shared" si="10"/>
        <v>4</v>
      </c>
      <c r="J72" s="202">
        <f>IF($H72="USD",IF(OR($I72="",$I72="-"),"",VLOOKUP($G72,為替!$A:$AX,$I72,FALSE))+$J$3,IF(OR($I72="",$I72="-"),"",VLOOKUP($G72,為替!$A:$AX,$I72,FALSE)))</f>
        <v>147.52000000000001</v>
      </c>
      <c r="K72" s="203">
        <f t="shared" si="11"/>
        <v>477522.24000000005</v>
      </c>
      <c r="L72" s="187">
        <f t="shared" si="7"/>
        <v>3</v>
      </c>
      <c r="M72" s="202">
        <f>IF($H72="USD",IF(OR($L72="",$L72="-"),"",VLOOKUP($G72,為替!$A:$AX,$L72,FALSE))+$K$3,IF(OR($L72="",$L72="-"),"",VLOOKUP($G72,為替!$A:$AX,$L72,FALSE)))</f>
        <v>148.52000000000001</v>
      </c>
      <c r="N72" s="203">
        <f t="shared" si="12"/>
        <v>241100</v>
      </c>
      <c r="O72" s="204">
        <f t="shared" si="8"/>
        <v>236422.24000000005</v>
      </c>
      <c r="P72" s="205">
        <f t="shared" si="9"/>
        <v>0.49510205011603237</v>
      </c>
    </row>
    <row r="73" spans="1:16">
      <c r="A73" s="161" t="s">
        <v>572</v>
      </c>
      <c r="B73" s="161" t="s">
        <v>670</v>
      </c>
      <c r="C73" s="198">
        <v>29350</v>
      </c>
      <c r="D73" s="199">
        <v>0</v>
      </c>
      <c r="E73" s="200" t="s">
        <v>167</v>
      </c>
      <c r="F73" s="198">
        <v>371.5</v>
      </c>
      <c r="G73" s="160">
        <v>45905</v>
      </c>
      <c r="H73" s="201" t="s">
        <v>166</v>
      </c>
      <c r="I73" s="184">
        <f t="shared" si="10"/>
        <v>4</v>
      </c>
      <c r="J73" s="202">
        <f>IF($H73="USD",IF(OR($I73="",$I73="-"),"",VLOOKUP($G73,為替!$A:$AX,$I73,FALSE))+$J$3,IF(OR($I73="",$I73="-"),"",VLOOKUP($G73,為替!$A:$AX,$I73,FALSE)))</f>
        <v>147.75</v>
      </c>
      <c r="K73" s="203">
        <f t="shared" si="11"/>
        <v>54889.125</v>
      </c>
      <c r="L73" s="187">
        <f t="shared" si="7"/>
        <v>3</v>
      </c>
      <c r="M73" s="202">
        <f>IF($H73="USD",IF(OR($L73="",$L73="-"),"",VLOOKUP($G73,為替!$A:$AX,$L73,FALSE))+$K$3,IF(OR($L73="",$L73="-"),"",VLOOKUP($G73,為替!$A:$AX,$L73,FALSE)))</f>
        <v>148.75</v>
      </c>
      <c r="N73" s="203">
        <f t="shared" si="12"/>
        <v>29350</v>
      </c>
      <c r="O73" s="204">
        <f t="shared" si="8"/>
        <v>25539.125</v>
      </c>
      <c r="P73" s="205">
        <f t="shared" si="9"/>
        <v>0.46528570094713662</v>
      </c>
    </row>
    <row r="74" spans="1:16">
      <c r="A74" s="161" t="s">
        <v>572</v>
      </c>
      <c r="B74" s="161" t="s">
        <v>671</v>
      </c>
      <c r="C74" s="198">
        <v>4260</v>
      </c>
      <c r="D74" s="199">
        <v>0</v>
      </c>
      <c r="E74" s="200" t="s">
        <v>167</v>
      </c>
      <c r="F74" s="198">
        <v>52.2</v>
      </c>
      <c r="G74" s="160">
        <v>45908</v>
      </c>
      <c r="H74" s="201" t="s">
        <v>166</v>
      </c>
      <c r="I74" s="184">
        <f t="shared" si="10"/>
        <v>4</v>
      </c>
      <c r="J74" s="202">
        <f>IF($H74="USD",IF(OR($I74="",$I74="-"),"",VLOOKUP($G74,為替!$A:$AX,$I74,FALSE))+$J$3,IF(OR($I74="",$I74="-"),"",VLOOKUP($G74,為替!$A:$AX,$I74,FALSE)))</f>
        <v>147.97</v>
      </c>
      <c r="K74" s="203">
        <f t="shared" si="11"/>
        <v>7724.0340000000006</v>
      </c>
      <c r="L74" s="187">
        <f t="shared" si="7"/>
        <v>3</v>
      </c>
      <c r="M74" s="202">
        <f>IF($H74="USD",IF(OR($L74="",$L74="-"),"",VLOOKUP($G74,為替!$A:$AX,$L74,FALSE))+$K$3,IF(OR($L74="",$L74="-"),"",VLOOKUP($G74,為替!$A:$AX,$L74,FALSE)))</f>
        <v>148.97</v>
      </c>
      <c r="N74" s="203">
        <f t="shared" si="12"/>
        <v>4260</v>
      </c>
      <c r="O74" s="204">
        <f t="shared" si="8"/>
        <v>3464.0340000000006</v>
      </c>
      <c r="P74" s="205">
        <f t="shared" si="9"/>
        <v>0.44847472188755261</v>
      </c>
    </row>
    <row r="75" spans="1:16">
      <c r="A75" s="161" t="s">
        <v>572</v>
      </c>
      <c r="B75" s="161" t="s">
        <v>672</v>
      </c>
      <c r="C75" s="198">
        <v>2055</v>
      </c>
      <c r="D75" s="199">
        <v>0</v>
      </c>
      <c r="E75" s="200" t="s">
        <v>167</v>
      </c>
      <c r="F75" s="198">
        <v>37.200000000000003</v>
      </c>
      <c r="G75" s="160">
        <v>45910</v>
      </c>
      <c r="H75" s="201" t="s">
        <v>166</v>
      </c>
      <c r="I75" s="184">
        <f t="shared" si="10"/>
        <v>4</v>
      </c>
      <c r="J75" s="202">
        <f>IF($H75="USD",IF(OR($I75="",$I75="-"),"",VLOOKUP($G75,為替!$A:$AX,$I75,FALSE))+$J$3,IF(OR($I75="",$I75="-"),"",VLOOKUP($G75,為替!$A:$AX,$I75,FALSE)))</f>
        <v>147.02000000000001</v>
      </c>
      <c r="K75" s="203">
        <f t="shared" si="11"/>
        <v>5469.1440000000011</v>
      </c>
      <c r="L75" s="187">
        <f t="shared" si="7"/>
        <v>3</v>
      </c>
      <c r="M75" s="202">
        <f>IF($H75="USD",IF(OR($L75="",$L75="-"),"",VLOOKUP($G75,為替!$A:$AX,$L75,FALSE))+$K$3,IF(OR($L75="",$L75="-"),"",VLOOKUP($G75,為替!$A:$AX,$L75,FALSE)))</f>
        <v>148.02000000000001</v>
      </c>
      <c r="N75" s="203">
        <f t="shared" si="12"/>
        <v>2055</v>
      </c>
      <c r="O75" s="204">
        <f t="shared" si="8"/>
        <v>3414.1440000000011</v>
      </c>
      <c r="P75" s="205">
        <f t="shared" si="9"/>
        <v>0.62425564219921814</v>
      </c>
    </row>
    <row r="76" spans="1:16">
      <c r="A76" s="161" t="s">
        <v>572</v>
      </c>
      <c r="B76" s="161" t="s">
        <v>673</v>
      </c>
      <c r="C76" s="198">
        <v>146150</v>
      </c>
      <c r="D76" s="199">
        <v>0</v>
      </c>
      <c r="E76" s="200" t="s">
        <v>167</v>
      </c>
      <c r="F76" s="198">
        <v>1380.45</v>
      </c>
      <c r="G76" s="160">
        <v>45910</v>
      </c>
      <c r="H76" s="201" t="s">
        <v>166</v>
      </c>
      <c r="I76" s="184">
        <f t="shared" si="10"/>
        <v>4</v>
      </c>
      <c r="J76" s="202">
        <f>IF($H76="USD",IF(OR($I76="",$I76="-"),"",VLOOKUP($G76,為替!$A:$AX,$I76,FALSE))+$J$3,IF(OR($I76="",$I76="-"),"",VLOOKUP($G76,為替!$A:$AX,$I76,FALSE)))</f>
        <v>147.02000000000001</v>
      </c>
      <c r="K76" s="203">
        <f t="shared" si="11"/>
        <v>202953.75900000002</v>
      </c>
      <c r="L76" s="187">
        <f t="shared" si="7"/>
        <v>3</v>
      </c>
      <c r="M76" s="202">
        <f>IF($H76="USD",IF(OR($L76="",$L76="-"),"",VLOOKUP($G76,為替!$A:$AX,$L76,FALSE))+$K$3,IF(OR($L76="",$L76="-"),"",VLOOKUP($G76,為替!$A:$AX,$L76,FALSE)))</f>
        <v>148.02000000000001</v>
      </c>
      <c r="N76" s="203">
        <f t="shared" si="12"/>
        <v>146150</v>
      </c>
      <c r="O76" s="204">
        <f t="shared" si="8"/>
        <v>56803.75900000002</v>
      </c>
      <c r="P76" s="205">
        <f t="shared" si="9"/>
        <v>0.27988522745222971</v>
      </c>
    </row>
    <row r="77" spans="1:16">
      <c r="A77" s="161" t="s">
        <v>572</v>
      </c>
      <c r="B77" s="161" t="s">
        <v>674</v>
      </c>
      <c r="C77" s="198">
        <v>75040</v>
      </c>
      <c r="D77" s="199">
        <v>12127</v>
      </c>
      <c r="E77" s="200" t="s">
        <v>167</v>
      </c>
      <c r="F77" s="198">
        <v>940</v>
      </c>
      <c r="G77" s="160">
        <v>45911</v>
      </c>
      <c r="H77" s="201" t="s">
        <v>166</v>
      </c>
      <c r="I77" s="184">
        <f t="shared" si="10"/>
        <v>4</v>
      </c>
      <c r="J77" s="202">
        <f>IF($H77="USD",IF(OR($I77="",$I77="-"),"",VLOOKUP($G77,為替!$A:$AX,$I77,FALSE))+$J$3,IF(OR($I77="",$I77="-"),"",VLOOKUP($G77,為替!$A:$AX,$I77,FALSE)))</f>
        <v>147.06</v>
      </c>
      <c r="K77" s="203">
        <f t="shared" si="11"/>
        <v>138236.4</v>
      </c>
      <c r="L77" s="187">
        <f t="shared" si="7"/>
        <v>3</v>
      </c>
      <c r="M77" s="202">
        <f>IF($H77="USD",IF(OR($L77="",$L77="-"),"",VLOOKUP($G77,為替!$A:$AX,$L77,FALSE))+$K$3,IF(OR($L77="",$L77="-"),"",VLOOKUP($G77,為替!$A:$AX,$L77,FALSE)))</f>
        <v>148.06</v>
      </c>
      <c r="N77" s="203">
        <f t="shared" si="12"/>
        <v>87167</v>
      </c>
      <c r="O77" s="204">
        <f t="shared" si="8"/>
        <v>51069.399999999994</v>
      </c>
      <c r="P77" s="205">
        <f t="shared" si="9"/>
        <v>0.36943525728389914</v>
      </c>
    </row>
    <row r="78" spans="1:16">
      <c r="A78" s="161" t="s">
        <v>572</v>
      </c>
      <c r="B78" s="161" t="s">
        <v>675</v>
      </c>
      <c r="C78" s="198">
        <v>38460</v>
      </c>
      <c r="D78" s="199">
        <v>0</v>
      </c>
      <c r="E78" s="200" t="s">
        <v>167</v>
      </c>
      <c r="F78" s="198">
        <v>361.04</v>
      </c>
      <c r="G78" s="160">
        <v>45917</v>
      </c>
      <c r="H78" s="201" t="s">
        <v>166</v>
      </c>
      <c r="I78" s="184">
        <f t="shared" si="10"/>
        <v>4</v>
      </c>
      <c r="J78" s="202">
        <f>IF($H78="USD",IF(OR($I78="",$I78="-"),"",VLOOKUP($G78,為替!$A:$AX,$I78,FALSE))+$J$3,IF(OR($I78="",$I78="-"),"",VLOOKUP($G78,為替!$A:$AX,$I78,FALSE)))</f>
        <v>146.05000000000001</v>
      </c>
      <c r="K78" s="203">
        <f t="shared" si="11"/>
        <v>52729.892000000007</v>
      </c>
      <c r="L78" s="187">
        <f t="shared" si="7"/>
        <v>3</v>
      </c>
      <c r="M78" s="202">
        <f>IF($H78="USD",IF(OR($L78="",$L78="-"),"",VLOOKUP($G78,為替!$A:$AX,$L78,FALSE))+$K$3,IF(OR($L78="",$L78="-"),"",VLOOKUP($G78,為替!$A:$AX,$L78,FALSE)))</f>
        <v>147.05000000000001</v>
      </c>
      <c r="N78" s="203">
        <f t="shared" si="12"/>
        <v>38460</v>
      </c>
      <c r="O78" s="204">
        <f t="shared" si="8"/>
        <v>14269.892000000007</v>
      </c>
      <c r="P78" s="205">
        <f t="shared" si="9"/>
        <v>0.27062243935565061</v>
      </c>
    </row>
    <row r="79" spans="1:16">
      <c r="A79" s="161" t="s">
        <v>572</v>
      </c>
      <c r="B79" s="161" t="s">
        <v>676</v>
      </c>
      <c r="C79" s="198">
        <v>93494</v>
      </c>
      <c r="D79" s="199">
        <v>25366</v>
      </c>
      <c r="E79" s="200" t="s">
        <v>167</v>
      </c>
      <c r="F79" s="198">
        <v>1391.21</v>
      </c>
      <c r="G79" s="160">
        <v>45919</v>
      </c>
      <c r="H79" s="201" t="s">
        <v>166</v>
      </c>
      <c r="I79" s="184">
        <f t="shared" si="10"/>
        <v>4</v>
      </c>
      <c r="J79" s="202">
        <f>IF($H79="USD",IF(OR($I79="",$I79="-"),"",VLOOKUP($G79,為替!$A:$AX,$I79,FALSE))+$J$3,IF(OR($I79="",$I79="-"),"",VLOOKUP($G79,為替!$A:$AX,$I79,FALSE)))</f>
        <v>147.55000000000001</v>
      </c>
      <c r="K79" s="203">
        <f t="shared" si="11"/>
        <v>205273.03550000003</v>
      </c>
      <c r="L79" s="187">
        <f t="shared" si="7"/>
        <v>3</v>
      </c>
      <c r="M79" s="202">
        <f>IF($H79="USD",IF(OR($L79="",$L79="-"),"",VLOOKUP($G79,為替!$A:$AX,$L79,FALSE))+$K$3,IF(OR($L79="",$L79="-"),"",VLOOKUP($G79,為替!$A:$AX,$L79,FALSE)))</f>
        <v>148.55000000000001</v>
      </c>
      <c r="N79" s="203">
        <f t="shared" si="12"/>
        <v>118860</v>
      </c>
      <c r="O79" s="204">
        <f t="shared" si="8"/>
        <v>86413.035500000027</v>
      </c>
      <c r="P79" s="205">
        <f t="shared" si="9"/>
        <v>0.42096632560392966</v>
      </c>
    </row>
    <row r="80" spans="1:16">
      <c r="A80" s="161" t="s">
        <v>572</v>
      </c>
      <c r="B80" s="161" t="s">
        <v>677</v>
      </c>
      <c r="C80" s="198">
        <v>10020</v>
      </c>
      <c r="D80" s="199">
        <v>0</v>
      </c>
      <c r="E80" s="200" t="s">
        <v>167</v>
      </c>
      <c r="F80" s="198">
        <v>131.6</v>
      </c>
      <c r="G80" s="160">
        <v>45924</v>
      </c>
      <c r="H80" s="201" t="s">
        <v>166</v>
      </c>
      <c r="I80" s="184">
        <f t="shared" si="10"/>
        <v>4</v>
      </c>
      <c r="J80" s="202">
        <f>IF($H80="USD",IF(OR($I80="",$I80="-"),"",VLOOKUP($G80,為替!$A:$AX,$I80,FALSE))+$J$3,IF(OR($I80="",$I80="-"),"",VLOOKUP($G80,為替!$A:$AX,$I80,FALSE)))</f>
        <v>147.35</v>
      </c>
      <c r="K80" s="203">
        <f t="shared" si="11"/>
        <v>19391.259999999998</v>
      </c>
      <c r="L80" s="187">
        <f t="shared" si="7"/>
        <v>3</v>
      </c>
      <c r="M80" s="202">
        <f>IF($H80="USD",IF(OR($L80="",$L80="-"),"",VLOOKUP($G80,為替!$A:$AX,$L80,FALSE))+$K$3,IF(OR($L80="",$L80="-"),"",VLOOKUP($G80,為替!$A:$AX,$L80,FALSE)))</f>
        <v>148.35</v>
      </c>
      <c r="N80" s="203">
        <f t="shared" si="12"/>
        <v>10020</v>
      </c>
      <c r="O80" s="204">
        <f t="shared" si="8"/>
        <v>9371.2599999999984</v>
      </c>
      <c r="P80" s="205">
        <f t="shared" si="9"/>
        <v>0.48327236084710323</v>
      </c>
    </row>
    <row r="81" spans="1:16">
      <c r="A81" s="161" t="s">
        <v>572</v>
      </c>
      <c r="B81" s="161" t="s">
        <v>678</v>
      </c>
      <c r="C81" s="198">
        <v>22950</v>
      </c>
      <c r="D81" s="199">
        <v>0</v>
      </c>
      <c r="E81" s="200" t="s">
        <v>167</v>
      </c>
      <c r="F81" s="198">
        <v>224.7</v>
      </c>
      <c r="G81" s="160">
        <v>45924</v>
      </c>
      <c r="H81" s="201" t="s">
        <v>166</v>
      </c>
      <c r="I81" s="184">
        <f t="shared" si="10"/>
        <v>4</v>
      </c>
      <c r="J81" s="202">
        <f>IF($H81="USD",IF(OR($I81="",$I81="-"),"",VLOOKUP($G81,為替!$A:$AX,$I81,FALSE))+$J$3,IF(OR($I81="",$I81="-"),"",VLOOKUP($G81,為替!$A:$AX,$I81,FALSE)))</f>
        <v>147.35</v>
      </c>
      <c r="K81" s="203">
        <f t="shared" si="11"/>
        <v>33109.544999999998</v>
      </c>
      <c r="L81" s="187">
        <f t="shared" si="7"/>
        <v>3</v>
      </c>
      <c r="M81" s="202">
        <f>IF($H81="USD",IF(OR($L81="",$L81="-"),"",VLOOKUP($G81,為替!$A:$AX,$L81,FALSE))+$K$3,IF(OR($L81="",$L81="-"),"",VLOOKUP($G81,為替!$A:$AX,$L81,FALSE)))</f>
        <v>148.35</v>
      </c>
      <c r="N81" s="203">
        <f t="shared" si="12"/>
        <v>22950</v>
      </c>
      <c r="O81" s="204">
        <f t="shared" si="8"/>
        <v>10159.544999999998</v>
      </c>
      <c r="P81" s="205">
        <f t="shared" si="9"/>
        <v>0.30684640939644442</v>
      </c>
    </row>
    <row r="82" spans="1:16">
      <c r="A82" s="161" t="s">
        <v>572</v>
      </c>
      <c r="B82" s="161" t="s">
        <v>679</v>
      </c>
      <c r="C82" s="198">
        <v>97724</v>
      </c>
      <c r="D82" s="199">
        <v>0</v>
      </c>
      <c r="E82" s="200" t="s">
        <v>167</v>
      </c>
      <c r="F82" s="198">
        <v>969.19</v>
      </c>
      <c r="G82" s="160">
        <v>45924</v>
      </c>
      <c r="H82" s="201" t="s">
        <v>166</v>
      </c>
      <c r="I82" s="184">
        <f t="shared" si="10"/>
        <v>4</v>
      </c>
      <c r="J82" s="202">
        <f>IF($H82="USD",IF(OR($I82="",$I82="-"),"",VLOOKUP($G82,為替!$A:$AX,$I82,FALSE))+$J$3,IF(OR($I82="",$I82="-"),"",VLOOKUP($G82,為替!$A:$AX,$I82,FALSE)))</f>
        <v>147.35</v>
      </c>
      <c r="K82" s="203">
        <f t="shared" si="11"/>
        <v>142810.1465</v>
      </c>
      <c r="L82" s="187">
        <f t="shared" ref="L82:L145" si="13">IF(H82="","",IF(H82="JPY","",IF($H82="USD",3, IF(H82="EUR",6,IF(H82="CNY",46,IF(H82="HKD",33))))))</f>
        <v>3</v>
      </c>
      <c r="M82" s="202">
        <f>IF($H82="USD",IF(OR($L82="",$L82="-"),"",VLOOKUP($G82,為替!$A:$AX,$L82,FALSE))+$K$3,IF(OR($L82="",$L82="-"),"",VLOOKUP($G82,為替!$A:$AX,$L82,FALSE)))</f>
        <v>148.35</v>
      </c>
      <c r="N82" s="203">
        <f t="shared" si="12"/>
        <v>97724</v>
      </c>
      <c r="O82" s="204">
        <f t="shared" ref="O82:O145" si="14">IF(OR(K82="",N82=""),"",K82-N82)</f>
        <v>45086.146500000003</v>
      </c>
      <c r="P82" s="205">
        <f t="shared" ref="P82:P145" si="15">IF(OR(K82="",O82=""),"",O82/K82)</f>
        <v>0.31570688501464428</v>
      </c>
    </row>
    <row r="83" spans="1:16">
      <c r="A83" s="161" t="s">
        <v>572</v>
      </c>
      <c r="B83" s="161" t="s">
        <v>680</v>
      </c>
      <c r="C83" s="198">
        <v>4494</v>
      </c>
      <c r="D83" s="199">
        <v>0</v>
      </c>
      <c r="E83" s="200" t="s">
        <v>167</v>
      </c>
      <c r="F83" s="198">
        <v>66</v>
      </c>
      <c r="G83" s="160">
        <v>45925</v>
      </c>
      <c r="H83" s="201" t="s">
        <v>166</v>
      </c>
      <c r="I83" s="184">
        <f t="shared" si="10"/>
        <v>4</v>
      </c>
      <c r="J83" s="202">
        <f>IF($H83="USD",IF(OR($I83="",$I83="-"),"",VLOOKUP($G83,為替!$A:$AX,$I83,FALSE))+$J$3,IF(OR($I83="",$I83="-"),"",VLOOKUP($G83,為替!$A:$AX,$I83,FALSE)))</f>
        <v>148.27000000000001</v>
      </c>
      <c r="K83" s="203">
        <f t="shared" si="11"/>
        <v>9785.8200000000015</v>
      </c>
      <c r="L83" s="187">
        <f t="shared" si="13"/>
        <v>3</v>
      </c>
      <c r="M83" s="202">
        <f>IF($H83="USD",IF(OR($L83="",$L83="-"),"",VLOOKUP($G83,為替!$A:$AX,$L83,FALSE))+$K$3,IF(OR($L83="",$L83="-"),"",VLOOKUP($G83,為替!$A:$AX,$L83,FALSE)))</f>
        <v>149.27000000000001</v>
      </c>
      <c r="N83" s="203">
        <f t="shared" si="12"/>
        <v>4494</v>
      </c>
      <c r="O83" s="204">
        <f t="shared" si="14"/>
        <v>5291.8200000000015</v>
      </c>
      <c r="P83" s="205">
        <f t="shared" si="15"/>
        <v>0.54076408517630614</v>
      </c>
    </row>
    <row r="84" spans="1:16">
      <c r="A84" s="161" t="s">
        <v>572</v>
      </c>
      <c r="B84" s="161" t="s">
        <v>681</v>
      </c>
      <c r="C84" s="198">
        <v>159900</v>
      </c>
      <c r="D84" s="199">
        <v>0</v>
      </c>
      <c r="E84" s="200" t="s">
        <v>167</v>
      </c>
      <c r="F84" s="198">
        <v>1856.4</v>
      </c>
      <c r="G84" s="160">
        <v>45926</v>
      </c>
      <c r="H84" s="201" t="s">
        <v>166</v>
      </c>
      <c r="I84" s="184">
        <f t="shared" si="10"/>
        <v>4</v>
      </c>
      <c r="J84" s="202">
        <f>IF($H84="USD",IF(OR($I84="",$I84="-"),"",VLOOKUP($G84,為替!$A:$AX,$I84,FALSE))+$J$3,IF(OR($I84="",$I84="-"),"",VLOOKUP($G84,為替!$A:$AX,$I84,FALSE)))</f>
        <v>149.29</v>
      </c>
      <c r="K84" s="203">
        <f t="shared" si="11"/>
        <v>277141.95600000001</v>
      </c>
      <c r="L84" s="187">
        <f t="shared" si="13"/>
        <v>3</v>
      </c>
      <c r="M84" s="202">
        <f>IF($H84="USD",IF(OR($L84="",$L84="-"),"",VLOOKUP($G84,為替!$A:$AX,$L84,FALSE))+$K$3,IF(OR($L84="",$L84="-"),"",VLOOKUP($G84,為替!$A:$AX,$L84,FALSE)))</f>
        <v>150.29</v>
      </c>
      <c r="N84" s="203">
        <f t="shared" si="12"/>
        <v>159900</v>
      </c>
      <c r="O84" s="204">
        <f t="shared" si="14"/>
        <v>117241.95600000001</v>
      </c>
      <c r="P84" s="205">
        <f t="shared" si="15"/>
        <v>0.42303936109911849</v>
      </c>
    </row>
    <row r="85" spans="1:16">
      <c r="A85" s="161" t="s">
        <v>572</v>
      </c>
      <c r="B85" s="161" t="s">
        <v>682</v>
      </c>
      <c r="C85" s="198">
        <v>19180</v>
      </c>
      <c r="D85" s="199">
        <v>3222</v>
      </c>
      <c r="E85" s="200" t="s">
        <v>167</v>
      </c>
      <c r="F85" s="198">
        <v>273.52</v>
      </c>
      <c r="G85" s="160">
        <v>45929</v>
      </c>
      <c r="H85" s="201" t="s">
        <v>166</v>
      </c>
      <c r="I85" s="184">
        <f t="shared" si="10"/>
        <v>4</v>
      </c>
      <c r="J85" s="202">
        <f>IF($H85="USD",IF(OR($I85="",$I85="-"),"",VLOOKUP($G85,為替!$A:$AX,$I85,FALSE))+$J$3,IF(OR($I85="",$I85="-"),"",VLOOKUP($G85,為替!$A:$AX,$I85,FALSE)))</f>
        <v>148.71</v>
      </c>
      <c r="K85" s="203">
        <f t="shared" si="11"/>
        <v>40675.159200000002</v>
      </c>
      <c r="L85" s="187">
        <f t="shared" si="13"/>
        <v>3</v>
      </c>
      <c r="M85" s="202">
        <f>IF($H85="USD",IF(OR($L85="",$L85="-"),"",VLOOKUP($G85,為替!$A:$AX,$L85,FALSE))+$K$3,IF(OR($L85="",$L85="-"),"",VLOOKUP($G85,為替!$A:$AX,$L85,FALSE)))</f>
        <v>149.71</v>
      </c>
      <c r="N85" s="203">
        <f t="shared" si="12"/>
        <v>22402</v>
      </c>
      <c r="O85" s="204">
        <f t="shared" si="14"/>
        <v>18273.159200000002</v>
      </c>
      <c r="P85" s="205">
        <f t="shared" si="15"/>
        <v>0.44924616299965214</v>
      </c>
    </row>
    <row r="86" spans="1:16">
      <c r="A86" s="161" t="s">
        <v>574</v>
      </c>
      <c r="B86" s="161">
        <v>7427</v>
      </c>
      <c r="C86" s="198">
        <v>146810</v>
      </c>
      <c r="D86" s="199">
        <v>14000.4</v>
      </c>
      <c r="E86" s="200" t="s">
        <v>167</v>
      </c>
      <c r="F86" s="198">
        <v>2243.6999999999998</v>
      </c>
      <c r="G86" s="160">
        <v>45903</v>
      </c>
      <c r="H86" s="201" t="s">
        <v>166</v>
      </c>
      <c r="I86" s="184">
        <f t="shared" si="10"/>
        <v>4</v>
      </c>
      <c r="J86" s="202">
        <f>IF($H86="USD",IF(OR($I86="",$I86="-"),"",VLOOKUP($G86,為替!$A:$AX,$I86,FALSE))+$J$3,IF(OR($I86="",$I86="-"),"",VLOOKUP($G86,為替!$A:$AX,$I86,FALSE)))</f>
        <v>148.29</v>
      </c>
      <c r="K86" s="203">
        <f t="shared" si="11"/>
        <v>332718.27299999993</v>
      </c>
      <c r="L86" s="187">
        <f t="shared" si="13"/>
        <v>3</v>
      </c>
      <c r="M86" s="202">
        <f>IF($H86="USD",IF(OR($L86="",$L86="-"),"",VLOOKUP($G86,為替!$A:$AX,$L86,FALSE))+$K$3,IF(OR($L86="",$L86="-"),"",VLOOKUP($G86,為替!$A:$AX,$L86,FALSE)))</f>
        <v>149.29</v>
      </c>
      <c r="N86" s="203">
        <f t="shared" si="12"/>
        <v>160810.4</v>
      </c>
      <c r="O86" s="204">
        <f t="shared" si="14"/>
        <v>171907.87299999993</v>
      </c>
      <c r="P86" s="205">
        <f t="shared" si="15"/>
        <v>0.51667698154949238</v>
      </c>
    </row>
    <row r="87" spans="1:16">
      <c r="A87" s="161" t="s">
        <v>574</v>
      </c>
      <c r="B87" s="161">
        <v>7482</v>
      </c>
      <c r="C87" s="198">
        <v>381460</v>
      </c>
      <c r="D87" s="199">
        <v>29982</v>
      </c>
      <c r="E87" s="200" t="s">
        <v>167</v>
      </c>
      <c r="F87" s="198">
        <v>4804.8</v>
      </c>
      <c r="G87" s="160">
        <v>45925</v>
      </c>
      <c r="H87" s="201" t="s">
        <v>166</v>
      </c>
      <c r="I87" s="184">
        <f t="shared" si="10"/>
        <v>4</v>
      </c>
      <c r="J87" s="202">
        <f>IF($H87="USD",IF(OR($I87="",$I87="-"),"",VLOOKUP($G87,為替!$A:$AX,$I87,FALSE))+$J$3,IF(OR($I87="",$I87="-"),"",VLOOKUP($G87,為替!$A:$AX,$I87,FALSE)))</f>
        <v>148.27000000000001</v>
      </c>
      <c r="K87" s="203">
        <f t="shared" si="11"/>
        <v>712407.69600000011</v>
      </c>
      <c r="L87" s="187">
        <f t="shared" si="13"/>
        <v>3</v>
      </c>
      <c r="M87" s="202">
        <f>IF($H87="USD",IF(OR($L87="",$L87="-"),"",VLOOKUP($G87,為替!$A:$AX,$L87,FALSE))+$K$3,IF(OR($L87="",$L87="-"),"",VLOOKUP($G87,為替!$A:$AX,$L87,FALSE)))</f>
        <v>149.27000000000001</v>
      </c>
      <c r="N87" s="203">
        <f t="shared" si="12"/>
        <v>411442</v>
      </c>
      <c r="O87" s="204">
        <f t="shared" si="14"/>
        <v>300965.69600000011</v>
      </c>
      <c r="P87" s="205">
        <f t="shared" si="15"/>
        <v>0.42246272420953757</v>
      </c>
    </row>
    <row r="88" spans="1:16">
      <c r="A88" s="161" t="s">
        <v>231</v>
      </c>
      <c r="B88" s="161">
        <v>7424</v>
      </c>
      <c r="C88" s="198">
        <v>5880</v>
      </c>
      <c r="D88" s="199">
        <v>0</v>
      </c>
      <c r="E88" s="200" t="s">
        <v>167</v>
      </c>
      <c r="F88" s="198">
        <v>86.4</v>
      </c>
      <c r="G88" s="160">
        <v>45904</v>
      </c>
      <c r="H88" s="201" t="s">
        <v>603</v>
      </c>
      <c r="I88" s="184">
        <f t="shared" si="10"/>
        <v>7</v>
      </c>
      <c r="J88" s="202">
        <f>IF($H88="USD",IF(OR($I88="",$I88="-"),"",VLOOKUP($G88,為替!$A:$AX,$I88,FALSE))+$J$3,IF(OR($I88="",$I88="-"),"",VLOOKUP($G88,為替!$A:$AX,$I88,FALSE)))</f>
        <v>171</v>
      </c>
      <c r="K88" s="203">
        <f t="shared" si="11"/>
        <v>14774.400000000001</v>
      </c>
      <c r="L88" s="187">
        <f t="shared" si="13"/>
        <v>6</v>
      </c>
      <c r="M88" s="202">
        <f>IF($H88="USD",IF(OR($L88="",$L88="-"),"",VLOOKUP($G88,為替!$A:$AX,$L88,FALSE))+$K$3,IF(OR($L88="",$L88="-"),"",VLOOKUP($G88,為替!$A:$AX,$L88,FALSE)))</f>
        <v>174</v>
      </c>
      <c r="N88" s="203">
        <f t="shared" si="12"/>
        <v>5880</v>
      </c>
      <c r="O88" s="204">
        <f t="shared" si="14"/>
        <v>8894.4000000000015</v>
      </c>
      <c r="P88" s="205">
        <f t="shared" si="15"/>
        <v>0.60201429499675119</v>
      </c>
    </row>
    <row r="89" spans="1:16">
      <c r="A89" s="161" t="s">
        <v>231</v>
      </c>
      <c r="B89" s="161">
        <v>7454</v>
      </c>
      <c r="C89" s="198">
        <v>7820</v>
      </c>
      <c r="D89" s="199">
        <v>0</v>
      </c>
      <c r="E89" s="200" t="s">
        <v>167</v>
      </c>
      <c r="F89" s="198">
        <v>86.8</v>
      </c>
      <c r="G89" s="160">
        <v>45918</v>
      </c>
      <c r="H89" s="201" t="s">
        <v>603</v>
      </c>
      <c r="I89" s="184">
        <f t="shared" si="10"/>
        <v>7</v>
      </c>
      <c r="J89" s="202">
        <f>IF($H89="USD",IF(OR($I89="",$I89="-"),"",VLOOKUP($G89,為替!$A:$AX,$I89,FALSE))+$J$3,IF(OR($I89="",$I89="-"),"",VLOOKUP($G89,為替!$A:$AX,$I89,FALSE)))</f>
        <v>172.29</v>
      </c>
      <c r="K89" s="203">
        <f t="shared" si="11"/>
        <v>14954.771999999999</v>
      </c>
      <c r="L89" s="187">
        <f t="shared" si="13"/>
        <v>6</v>
      </c>
      <c r="M89" s="202">
        <f>IF($H89="USD",IF(OR($L89="",$L89="-"),"",VLOOKUP($G89,為替!$A:$AX,$L89,FALSE))+$K$3,IF(OR($L89="",$L89="-"),"",VLOOKUP($G89,為替!$A:$AX,$L89,FALSE)))</f>
        <v>175.29</v>
      </c>
      <c r="N89" s="203">
        <f t="shared" si="12"/>
        <v>7820</v>
      </c>
      <c r="O89" s="204">
        <f t="shared" si="14"/>
        <v>7134.771999999999</v>
      </c>
      <c r="P89" s="205">
        <f t="shared" si="15"/>
        <v>0.47708998839968936</v>
      </c>
    </row>
    <row r="90" spans="1:16">
      <c r="A90" s="161" t="s">
        <v>231</v>
      </c>
      <c r="B90" s="161">
        <v>7495</v>
      </c>
      <c r="C90" s="198">
        <v>10000</v>
      </c>
      <c r="D90" s="199">
        <v>0</v>
      </c>
      <c r="E90" s="200" t="s">
        <v>167</v>
      </c>
      <c r="F90" s="198">
        <v>90</v>
      </c>
      <c r="G90" s="160">
        <v>45930</v>
      </c>
      <c r="H90" s="201" t="s">
        <v>603</v>
      </c>
      <c r="I90" s="184">
        <f t="shared" si="10"/>
        <v>7</v>
      </c>
      <c r="J90" s="202">
        <f>IF($H90="USD",IF(OR($I90="",$I90="-"),"",VLOOKUP($G90,為替!$A:$AX,$I90,FALSE))+$J$3,IF(OR($I90="",$I90="-"),"",VLOOKUP($G90,為替!$A:$AX,$I90,FALSE)))</f>
        <v>172.97</v>
      </c>
      <c r="K90" s="203">
        <f t="shared" si="11"/>
        <v>15567.3</v>
      </c>
      <c r="L90" s="187">
        <f t="shared" si="13"/>
        <v>6</v>
      </c>
      <c r="M90" s="202">
        <f>IF($H90="USD",IF(OR($L90="",$L90="-"),"",VLOOKUP($G90,為替!$A:$AX,$L90,FALSE))+$K$3,IF(OR($L90="",$L90="-"),"",VLOOKUP($G90,為替!$A:$AX,$L90,FALSE)))</f>
        <v>175.97</v>
      </c>
      <c r="N90" s="203">
        <f t="shared" si="12"/>
        <v>10000</v>
      </c>
      <c r="O90" s="204">
        <f t="shared" si="14"/>
        <v>5567.2999999999993</v>
      </c>
      <c r="P90" s="205">
        <f t="shared" si="15"/>
        <v>0.3576278481175284</v>
      </c>
    </row>
    <row r="91" spans="1:16">
      <c r="A91" s="161" t="s">
        <v>572</v>
      </c>
      <c r="B91" s="161" t="s">
        <v>683</v>
      </c>
      <c r="C91" s="198">
        <v>36458</v>
      </c>
      <c r="D91" s="199">
        <v>0</v>
      </c>
      <c r="E91" s="200" t="s">
        <v>167</v>
      </c>
      <c r="F91" s="198">
        <v>399.4</v>
      </c>
      <c r="G91" s="160">
        <v>45936</v>
      </c>
      <c r="H91" s="201" t="s">
        <v>166</v>
      </c>
      <c r="I91" s="184">
        <f t="shared" si="10"/>
        <v>4</v>
      </c>
      <c r="J91" s="202">
        <f>IF($H91="USD",IF(OR($I91="",$I91="-"),"",VLOOKUP($G91,為替!$A:$AX,$I91,FALSE))+$J$3,IF(OR($I91="",$I91="-"),"",VLOOKUP($G91,為替!$A:$AX,$I91,FALSE)))</f>
        <v>149.28</v>
      </c>
      <c r="K91" s="203">
        <f t="shared" si="11"/>
        <v>59622.432000000001</v>
      </c>
      <c r="L91" s="187">
        <f t="shared" si="13"/>
        <v>3</v>
      </c>
      <c r="M91" s="202">
        <f>IF($H91="USD",IF(OR($L91="",$L91="-"),"",VLOOKUP($G91,為替!$A:$AX,$L91,FALSE))+$K$3,IF(OR($L91="",$L91="-"),"",VLOOKUP($G91,為替!$A:$AX,$L91,FALSE)))</f>
        <v>150.28</v>
      </c>
      <c r="N91" s="203">
        <f t="shared" si="12"/>
        <v>36458</v>
      </c>
      <c r="O91" s="204">
        <f t="shared" si="14"/>
        <v>23164.432000000001</v>
      </c>
      <c r="P91" s="205">
        <f t="shared" si="15"/>
        <v>0.38851873737723414</v>
      </c>
    </row>
    <row r="92" spans="1:16">
      <c r="A92" s="161" t="s">
        <v>572</v>
      </c>
      <c r="B92" s="161" t="s">
        <v>684</v>
      </c>
      <c r="C92" s="198">
        <v>17700</v>
      </c>
      <c r="D92" s="199">
        <v>12274</v>
      </c>
      <c r="E92" s="200" t="s">
        <v>167</v>
      </c>
      <c r="F92" s="198">
        <v>300.7</v>
      </c>
      <c r="G92" s="160">
        <v>45936</v>
      </c>
      <c r="H92" s="201" t="s">
        <v>166</v>
      </c>
      <c r="I92" s="184">
        <f t="shared" si="10"/>
        <v>4</v>
      </c>
      <c r="J92" s="202">
        <f>IF($H92="USD",IF(OR($I92="",$I92="-"),"",VLOOKUP($G92,為替!$A:$AX,$I92,FALSE))+$J$3,IF(OR($I92="",$I92="-"),"",VLOOKUP($G92,為替!$A:$AX,$I92,FALSE)))</f>
        <v>149.28</v>
      </c>
      <c r="K92" s="203">
        <f t="shared" si="11"/>
        <v>44888.495999999999</v>
      </c>
      <c r="L92" s="187">
        <f t="shared" si="13"/>
        <v>3</v>
      </c>
      <c r="M92" s="202">
        <f>IF($H92="USD",IF(OR($L92="",$L92="-"),"",VLOOKUP($G92,為替!$A:$AX,$L92,FALSE))+$K$3,IF(OR($L92="",$L92="-"),"",VLOOKUP($G92,為替!$A:$AX,$L92,FALSE)))</f>
        <v>150.28</v>
      </c>
      <c r="N92" s="203">
        <f t="shared" si="12"/>
        <v>29974</v>
      </c>
      <c r="O92" s="204">
        <f t="shared" si="14"/>
        <v>14914.495999999999</v>
      </c>
      <c r="P92" s="205">
        <f t="shared" si="15"/>
        <v>0.33225653182944687</v>
      </c>
    </row>
    <row r="93" spans="1:16">
      <c r="A93" s="161" t="s">
        <v>572</v>
      </c>
      <c r="B93" s="161" t="s">
        <v>685</v>
      </c>
      <c r="C93" s="198">
        <v>15260</v>
      </c>
      <c r="D93" s="199">
        <v>0</v>
      </c>
      <c r="E93" s="200" t="s">
        <v>167</v>
      </c>
      <c r="F93" s="198">
        <v>166.54</v>
      </c>
      <c r="G93" s="160">
        <v>45937</v>
      </c>
      <c r="H93" s="201" t="s">
        <v>166</v>
      </c>
      <c r="I93" s="184">
        <f t="shared" si="10"/>
        <v>4</v>
      </c>
      <c r="J93" s="202">
        <f>IF($H93="USD",IF(OR($I93="",$I93="-"),"",VLOOKUP($G93,為替!$A:$AX,$I93,FALSE))+$J$3,IF(OR($I93="",$I93="-"),"",VLOOKUP($G93,為替!$A:$AX,$I93,FALSE)))</f>
        <v>149.97</v>
      </c>
      <c r="K93" s="203">
        <f t="shared" si="11"/>
        <v>24976.003799999999</v>
      </c>
      <c r="L93" s="187">
        <f t="shared" si="13"/>
        <v>3</v>
      </c>
      <c r="M93" s="202">
        <f>IF($H93="USD",IF(OR($L93="",$L93="-"),"",VLOOKUP($G93,為替!$A:$AX,$L93,FALSE))+$K$3,IF(OR($L93="",$L93="-"),"",VLOOKUP($G93,為替!$A:$AX,$L93,FALSE)))</f>
        <v>150.97</v>
      </c>
      <c r="N93" s="203">
        <f t="shared" si="12"/>
        <v>15260</v>
      </c>
      <c r="O93" s="204">
        <f t="shared" si="14"/>
        <v>9716.0037999999986</v>
      </c>
      <c r="P93" s="205">
        <f t="shared" si="15"/>
        <v>0.38901354587398002</v>
      </c>
    </row>
    <row r="94" spans="1:16">
      <c r="A94" s="161" t="s">
        <v>572</v>
      </c>
      <c r="B94" s="161" t="s">
        <v>686</v>
      </c>
      <c r="C94" s="198">
        <v>4700</v>
      </c>
      <c r="D94" s="199">
        <v>0</v>
      </c>
      <c r="E94" s="200" t="s">
        <v>167</v>
      </c>
      <c r="F94" s="198">
        <v>49.9</v>
      </c>
      <c r="G94" s="160">
        <v>45937</v>
      </c>
      <c r="H94" s="201" t="s">
        <v>166</v>
      </c>
      <c r="I94" s="184">
        <f t="shared" si="10"/>
        <v>4</v>
      </c>
      <c r="J94" s="202">
        <f>IF($H94="USD",IF(OR($I94="",$I94="-"),"",VLOOKUP($G94,為替!$A:$AX,$I94,FALSE))+$J$3,IF(OR($I94="",$I94="-"),"",VLOOKUP($G94,為替!$A:$AX,$I94,FALSE)))</f>
        <v>149.97</v>
      </c>
      <c r="K94" s="203">
        <f t="shared" si="11"/>
        <v>7483.5029999999997</v>
      </c>
      <c r="L94" s="187">
        <f t="shared" si="13"/>
        <v>3</v>
      </c>
      <c r="M94" s="202">
        <f>IF($H94="USD",IF(OR($L94="",$L94="-"),"",VLOOKUP($G94,為替!$A:$AX,$L94,FALSE))+$K$3,IF(OR($L94="",$L94="-"),"",VLOOKUP($G94,為替!$A:$AX,$L94,FALSE)))</f>
        <v>150.97</v>
      </c>
      <c r="N94" s="203">
        <f t="shared" si="12"/>
        <v>4700</v>
      </c>
      <c r="O94" s="204">
        <f t="shared" si="14"/>
        <v>2783.5029999999997</v>
      </c>
      <c r="P94" s="205">
        <f t="shared" si="15"/>
        <v>0.37195187868569035</v>
      </c>
    </row>
    <row r="95" spans="1:16">
      <c r="A95" s="161" t="s">
        <v>572</v>
      </c>
      <c r="B95" s="161" t="s">
        <v>687</v>
      </c>
      <c r="C95" s="198">
        <v>7740</v>
      </c>
      <c r="D95" s="199">
        <v>0</v>
      </c>
      <c r="E95" s="200" t="s">
        <v>167</v>
      </c>
      <c r="F95" s="198">
        <v>93.6</v>
      </c>
      <c r="G95" s="160">
        <v>45938</v>
      </c>
      <c r="H95" s="201" t="s">
        <v>166</v>
      </c>
      <c r="I95" s="184">
        <f t="shared" si="10"/>
        <v>4</v>
      </c>
      <c r="J95" s="202">
        <f>IF($H95="USD",IF(OR($I95="",$I95="-"),"",VLOOKUP($G95,為替!$A:$AX,$I95,FALSE))+$J$3,IF(OR($I95="",$I95="-"),"",VLOOKUP($G95,為替!$A:$AX,$I95,FALSE)))</f>
        <v>151.81</v>
      </c>
      <c r="K95" s="203">
        <f t="shared" si="11"/>
        <v>14209.415999999999</v>
      </c>
      <c r="L95" s="187">
        <f t="shared" si="13"/>
        <v>3</v>
      </c>
      <c r="M95" s="202">
        <f>IF($H95="USD",IF(OR($L95="",$L95="-"),"",VLOOKUP($G95,為替!$A:$AX,$L95,FALSE))+$K$3,IF(OR($L95="",$L95="-"),"",VLOOKUP($G95,為替!$A:$AX,$L95,FALSE)))</f>
        <v>152.81</v>
      </c>
      <c r="N95" s="203">
        <f t="shared" si="12"/>
        <v>7740</v>
      </c>
      <c r="O95" s="204">
        <f t="shared" si="14"/>
        <v>6469.4159999999993</v>
      </c>
      <c r="P95" s="205">
        <f t="shared" si="15"/>
        <v>0.45529077338576052</v>
      </c>
    </row>
    <row r="96" spans="1:16">
      <c r="A96" s="161" t="s">
        <v>572</v>
      </c>
      <c r="B96" s="161" t="s">
        <v>688</v>
      </c>
      <c r="C96" s="198">
        <v>5470</v>
      </c>
      <c r="D96" s="199">
        <v>0</v>
      </c>
      <c r="E96" s="200" t="s">
        <v>167</v>
      </c>
      <c r="F96" s="198">
        <v>78</v>
      </c>
      <c r="G96" s="160">
        <v>45938</v>
      </c>
      <c r="H96" s="201" t="s">
        <v>166</v>
      </c>
      <c r="I96" s="184">
        <f t="shared" si="10"/>
        <v>4</v>
      </c>
      <c r="J96" s="202">
        <f>IF($H96="USD",IF(OR($I96="",$I96="-"),"",VLOOKUP($G96,為替!$A:$AX,$I96,FALSE))+$J$3,IF(OR($I96="",$I96="-"),"",VLOOKUP($G96,為替!$A:$AX,$I96,FALSE)))</f>
        <v>151.81</v>
      </c>
      <c r="K96" s="203">
        <f t="shared" si="11"/>
        <v>11841.18</v>
      </c>
      <c r="L96" s="187">
        <f t="shared" si="13"/>
        <v>3</v>
      </c>
      <c r="M96" s="202">
        <f>IF($H96="USD",IF(OR($L96="",$L96="-"),"",VLOOKUP($G96,為替!$A:$AX,$L96,FALSE))+$K$3,IF(OR($L96="",$L96="-"),"",VLOOKUP($G96,為替!$A:$AX,$L96,FALSE)))</f>
        <v>152.81</v>
      </c>
      <c r="N96" s="203">
        <f t="shared" si="12"/>
        <v>5470</v>
      </c>
      <c r="O96" s="204">
        <f t="shared" si="14"/>
        <v>6371.18</v>
      </c>
      <c r="P96" s="205">
        <f t="shared" si="15"/>
        <v>0.53805279541397055</v>
      </c>
    </row>
    <row r="97" spans="1:16">
      <c r="A97" s="161" t="s">
        <v>572</v>
      </c>
      <c r="B97" s="161" t="s">
        <v>689</v>
      </c>
      <c r="C97" s="198">
        <v>41570</v>
      </c>
      <c r="D97" s="199">
        <v>0</v>
      </c>
      <c r="E97" s="200" t="s">
        <v>167</v>
      </c>
      <c r="F97" s="198">
        <v>512.84</v>
      </c>
      <c r="G97" s="160">
        <v>45939</v>
      </c>
      <c r="H97" s="201" t="s">
        <v>166</v>
      </c>
      <c r="I97" s="184">
        <f t="shared" si="10"/>
        <v>4</v>
      </c>
      <c r="J97" s="202">
        <f>IF($H97="USD",IF(OR($I97="",$I97="-"),"",VLOOKUP($G97,為替!$A:$AX,$I97,FALSE))+$J$3,IF(OR($I97="",$I97="-"),"",VLOOKUP($G97,為替!$A:$AX,$I97,FALSE)))</f>
        <v>152.24</v>
      </c>
      <c r="K97" s="203">
        <f t="shared" si="11"/>
        <v>78074.761600000013</v>
      </c>
      <c r="L97" s="187">
        <f t="shared" si="13"/>
        <v>3</v>
      </c>
      <c r="M97" s="202">
        <f>IF($H97="USD",IF(OR($L97="",$L97="-"),"",VLOOKUP($G97,為替!$A:$AX,$L97,FALSE))+$K$3,IF(OR($L97="",$L97="-"),"",VLOOKUP($G97,為替!$A:$AX,$L97,FALSE)))</f>
        <v>153.24</v>
      </c>
      <c r="N97" s="203">
        <f t="shared" si="12"/>
        <v>41570</v>
      </c>
      <c r="O97" s="204">
        <f t="shared" si="14"/>
        <v>36504.761600000013</v>
      </c>
      <c r="P97" s="205">
        <f t="shared" si="15"/>
        <v>0.46756161468701823</v>
      </c>
    </row>
    <row r="98" spans="1:16">
      <c r="A98" s="161" t="s">
        <v>572</v>
      </c>
      <c r="B98" s="161" t="s">
        <v>690</v>
      </c>
      <c r="C98" s="198">
        <v>48585</v>
      </c>
      <c r="D98" s="199">
        <v>11360</v>
      </c>
      <c r="E98" s="200" t="s">
        <v>167</v>
      </c>
      <c r="F98" s="198">
        <v>716.52</v>
      </c>
      <c r="G98" s="160">
        <v>45940</v>
      </c>
      <c r="H98" s="201" t="s">
        <v>166</v>
      </c>
      <c r="I98" s="184">
        <f t="shared" si="10"/>
        <v>4</v>
      </c>
      <c r="J98" s="202">
        <f>IF($H98="USD",IF(OR($I98="",$I98="-"),"",VLOOKUP($G98,為替!$A:$AX,$I98,FALSE))+$J$3,IF(OR($I98="",$I98="-"),"",VLOOKUP($G98,為替!$A:$AX,$I98,FALSE)))</f>
        <v>152.59</v>
      </c>
      <c r="K98" s="203">
        <f t="shared" si="11"/>
        <v>109333.7868</v>
      </c>
      <c r="L98" s="187">
        <f t="shared" si="13"/>
        <v>3</v>
      </c>
      <c r="M98" s="202">
        <f>IF($H98="USD",IF(OR($L98="",$L98="-"),"",VLOOKUP($G98,為替!$A:$AX,$L98,FALSE))+$K$3,IF(OR($L98="",$L98="-"),"",VLOOKUP($G98,為替!$A:$AX,$L98,FALSE)))</f>
        <v>153.59</v>
      </c>
      <c r="N98" s="203">
        <f t="shared" si="12"/>
        <v>59945</v>
      </c>
      <c r="O98" s="204">
        <f t="shared" si="14"/>
        <v>49388.786800000002</v>
      </c>
      <c r="P98" s="205">
        <f t="shared" si="15"/>
        <v>0.45172483498028809</v>
      </c>
    </row>
    <row r="99" spans="1:16">
      <c r="A99" s="161" t="s">
        <v>572</v>
      </c>
      <c r="B99" s="161" t="s">
        <v>691</v>
      </c>
      <c r="C99" s="198">
        <v>5250</v>
      </c>
      <c r="D99" s="199">
        <v>0</v>
      </c>
      <c r="E99" s="200" t="s">
        <v>167</v>
      </c>
      <c r="F99" s="198">
        <v>78</v>
      </c>
      <c r="G99" s="160">
        <v>45945</v>
      </c>
      <c r="H99" s="201" t="s">
        <v>166</v>
      </c>
      <c r="I99" s="184">
        <f t="shared" si="10"/>
        <v>4</v>
      </c>
      <c r="J99" s="202">
        <f>IF($H99="USD",IF(OR($I99="",$I99="-"),"",VLOOKUP($G99,為替!$A:$AX,$I99,FALSE))+$J$3,IF(OR($I99="",$I99="-"),"",VLOOKUP($G99,為替!$A:$AX,$I99,FALSE)))</f>
        <v>151.16999999999999</v>
      </c>
      <c r="K99" s="203">
        <f t="shared" si="11"/>
        <v>11791.259999999998</v>
      </c>
      <c r="L99" s="187">
        <f t="shared" si="13"/>
        <v>3</v>
      </c>
      <c r="M99" s="202">
        <f>IF($H99="USD",IF(OR($L99="",$L99="-"),"",VLOOKUP($G99,為替!$A:$AX,$L99,FALSE))+$K$3,IF(OR($L99="",$L99="-"),"",VLOOKUP($G99,為替!$A:$AX,$L99,FALSE)))</f>
        <v>152.16999999999999</v>
      </c>
      <c r="N99" s="203">
        <f t="shared" si="12"/>
        <v>5250</v>
      </c>
      <c r="O99" s="204">
        <f t="shared" si="14"/>
        <v>6541.2599999999984</v>
      </c>
      <c r="P99" s="205">
        <f t="shared" si="15"/>
        <v>0.55475496257397428</v>
      </c>
    </row>
    <row r="100" spans="1:16">
      <c r="A100" s="161" t="s">
        <v>572</v>
      </c>
      <c r="B100" s="161" t="s">
        <v>692</v>
      </c>
      <c r="C100" s="198">
        <v>77500</v>
      </c>
      <c r="D100" s="199">
        <v>0</v>
      </c>
      <c r="E100" s="200" t="s">
        <v>167</v>
      </c>
      <c r="F100" s="198">
        <v>948</v>
      </c>
      <c r="G100" s="160">
        <v>45946</v>
      </c>
      <c r="H100" s="201" t="s">
        <v>166</v>
      </c>
      <c r="I100" s="184">
        <f t="shared" si="10"/>
        <v>4</v>
      </c>
      <c r="J100" s="202">
        <f>IF($H100="USD",IF(OR($I100="",$I100="-"),"",VLOOKUP($G100,為替!$A:$AX,$I100,FALSE))+$J$3,IF(OR($I100="",$I100="-"),"",VLOOKUP($G100,為替!$A:$AX,$I100,FALSE)))</f>
        <v>150.22999999999999</v>
      </c>
      <c r="K100" s="203">
        <f t="shared" si="11"/>
        <v>142418.03999999998</v>
      </c>
      <c r="L100" s="187">
        <f t="shared" si="13"/>
        <v>3</v>
      </c>
      <c r="M100" s="202">
        <f>IF($H100="USD",IF(OR($L100="",$L100="-"),"",VLOOKUP($G100,為替!$A:$AX,$L100,FALSE))+$K$3,IF(OR($L100="",$L100="-"),"",VLOOKUP($G100,為替!$A:$AX,$L100,FALSE)))</f>
        <v>151.22999999999999</v>
      </c>
      <c r="N100" s="203">
        <f t="shared" si="12"/>
        <v>77500</v>
      </c>
      <c r="O100" s="204">
        <f t="shared" si="14"/>
        <v>64918.039999999979</v>
      </c>
      <c r="P100" s="205">
        <f t="shared" si="15"/>
        <v>0.45582736569047005</v>
      </c>
    </row>
    <row r="101" spans="1:16">
      <c r="A101" s="161" t="s">
        <v>572</v>
      </c>
      <c r="B101" s="161" t="s">
        <v>693</v>
      </c>
      <c r="C101" s="198">
        <v>240660</v>
      </c>
      <c r="D101" s="199">
        <v>37908</v>
      </c>
      <c r="E101" s="200" t="s">
        <v>167</v>
      </c>
      <c r="F101" s="198">
        <v>2690.54</v>
      </c>
      <c r="G101" s="160">
        <v>45951</v>
      </c>
      <c r="H101" s="201" t="s">
        <v>166</v>
      </c>
      <c r="I101" s="184">
        <f t="shared" si="10"/>
        <v>4</v>
      </c>
      <c r="J101" s="202">
        <f>IF($H101="USD",IF(OR($I101="",$I101="-"),"",VLOOKUP($G101,為替!$A:$AX,$I101,FALSE))+$J$3,IF(OR($I101="",$I101="-"),"",VLOOKUP($G101,為替!$A:$AX,$I101,FALSE)))</f>
        <v>150.06</v>
      </c>
      <c r="K101" s="203">
        <f t="shared" si="11"/>
        <v>403742.43239999999</v>
      </c>
      <c r="L101" s="187">
        <f t="shared" si="13"/>
        <v>3</v>
      </c>
      <c r="M101" s="202">
        <f>IF($H101="USD",IF(OR($L101="",$L101="-"),"",VLOOKUP($G101,為替!$A:$AX,$L101,FALSE))+$K$3,IF(OR($L101="",$L101="-"),"",VLOOKUP($G101,為替!$A:$AX,$L101,FALSE)))</f>
        <v>151.06</v>
      </c>
      <c r="N101" s="203">
        <f t="shared" si="12"/>
        <v>278568</v>
      </c>
      <c r="O101" s="204">
        <f t="shared" si="14"/>
        <v>125174.43239999999</v>
      </c>
      <c r="P101" s="205">
        <f t="shared" si="15"/>
        <v>0.3100353650120824</v>
      </c>
    </row>
    <row r="102" spans="1:16">
      <c r="A102" s="161" t="s">
        <v>572</v>
      </c>
      <c r="B102" s="161" t="s">
        <v>694</v>
      </c>
      <c r="C102" s="198">
        <v>-19180</v>
      </c>
      <c r="D102" s="199">
        <v>0</v>
      </c>
      <c r="E102" s="200" t="s">
        <v>167</v>
      </c>
      <c r="F102" s="198">
        <v>-228.52</v>
      </c>
      <c r="G102" s="160">
        <v>45951</v>
      </c>
      <c r="H102" s="201" t="s">
        <v>166</v>
      </c>
      <c r="I102" s="184">
        <f t="shared" si="10"/>
        <v>4</v>
      </c>
      <c r="J102" s="202">
        <f>IF($H102="USD",IF(OR($I102="",$I102="-"),"",VLOOKUP($G102,為替!$A:$AX,$I102,FALSE))+$J$3,IF(OR($I102="",$I102="-"),"",VLOOKUP($G102,為替!$A:$AX,$I102,FALSE)))</f>
        <v>150.06</v>
      </c>
      <c r="K102" s="203">
        <f t="shared" si="11"/>
        <v>-34291.711200000005</v>
      </c>
      <c r="L102" s="187">
        <f t="shared" si="13"/>
        <v>3</v>
      </c>
      <c r="M102" s="202">
        <f>IF($H102="USD",IF(OR($L102="",$L102="-"),"",VLOOKUP($G102,為替!$A:$AX,$L102,FALSE))+$K$3,IF(OR($L102="",$L102="-"),"",VLOOKUP($G102,為替!$A:$AX,$L102,FALSE)))</f>
        <v>151.06</v>
      </c>
      <c r="N102" s="203">
        <f t="shared" si="12"/>
        <v>-19180</v>
      </c>
      <c r="O102" s="204">
        <f t="shared" si="14"/>
        <v>-15111.711200000005</v>
      </c>
      <c r="P102" s="205">
        <f t="shared" si="15"/>
        <v>0.44068116379097472</v>
      </c>
    </row>
    <row r="103" spans="1:16">
      <c r="A103" s="161" t="s">
        <v>572</v>
      </c>
      <c r="B103" s="161" t="s">
        <v>695</v>
      </c>
      <c r="C103" s="198">
        <v>3440</v>
      </c>
      <c r="D103" s="199">
        <v>0</v>
      </c>
      <c r="E103" s="200" t="s">
        <v>167</v>
      </c>
      <c r="F103" s="198">
        <v>37.96</v>
      </c>
      <c r="G103" s="160">
        <v>45951</v>
      </c>
      <c r="H103" s="201" t="s">
        <v>166</v>
      </c>
      <c r="I103" s="184">
        <f t="shared" si="10"/>
        <v>4</v>
      </c>
      <c r="J103" s="202">
        <f>IF($H103="USD",IF(OR($I103="",$I103="-"),"",VLOOKUP($G103,為替!$A:$AX,$I103,FALSE))+$J$3,IF(OR($I103="",$I103="-"),"",VLOOKUP($G103,為替!$A:$AX,$I103,FALSE)))</f>
        <v>150.06</v>
      </c>
      <c r="K103" s="203">
        <f t="shared" si="11"/>
        <v>5696.2776000000003</v>
      </c>
      <c r="L103" s="187">
        <f t="shared" si="13"/>
        <v>3</v>
      </c>
      <c r="M103" s="202">
        <f>IF($H103="USD",IF(OR($L103="",$L103="-"),"",VLOOKUP($G103,為替!$A:$AX,$L103,FALSE))+$K$3,IF(OR($L103="",$L103="-"),"",VLOOKUP($G103,為替!$A:$AX,$L103,FALSE)))</f>
        <v>151.06</v>
      </c>
      <c r="N103" s="203">
        <f t="shared" si="12"/>
        <v>3440</v>
      </c>
      <c r="O103" s="204">
        <f t="shared" si="14"/>
        <v>2256.2776000000003</v>
      </c>
      <c r="P103" s="205">
        <f t="shared" si="15"/>
        <v>0.39609684752723429</v>
      </c>
    </row>
    <row r="104" spans="1:16">
      <c r="A104" s="161" t="s">
        <v>572</v>
      </c>
      <c r="B104" s="161" t="s">
        <v>696</v>
      </c>
      <c r="C104" s="198">
        <v>28800</v>
      </c>
      <c r="D104" s="199">
        <v>0</v>
      </c>
      <c r="E104" s="200" t="s">
        <v>167</v>
      </c>
      <c r="F104" s="198">
        <v>399</v>
      </c>
      <c r="G104" s="160">
        <v>45952</v>
      </c>
      <c r="H104" s="201" t="s">
        <v>166</v>
      </c>
      <c r="I104" s="184">
        <f t="shared" si="10"/>
        <v>4</v>
      </c>
      <c r="J104" s="202">
        <f>IF($H104="USD",IF(OR($I104="",$I104="-"),"",VLOOKUP($G104,為替!$A:$AX,$I104,FALSE))+$J$3,IF(OR($I104="",$I104="-"),"",VLOOKUP($G104,為替!$A:$AX,$I104,FALSE)))</f>
        <v>151.21</v>
      </c>
      <c r="K104" s="203">
        <f t="shared" si="11"/>
        <v>60332.79</v>
      </c>
      <c r="L104" s="187">
        <f t="shared" si="13"/>
        <v>3</v>
      </c>
      <c r="M104" s="202">
        <f>IF($H104="USD",IF(OR($L104="",$L104="-"),"",VLOOKUP($G104,為替!$A:$AX,$L104,FALSE))+$K$3,IF(OR($L104="",$L104="-"),"",VLOOKUP($G104,為替!$A:$AX,$L104,FALSE)))</f>
        <v>152.21</v>
      </c>
      <c r="N104" s="203">
        <f t="shared" si="12"/>
        <v>28800</v>
      </c>
      <c r="O104" s="204">
        <f t="shared" si="14"/>
        <v>31532.79</v>
      </c>
      <c r="P104" s="205">
        <f t="shared" si="15"/>
        <v>0.52264763489306565</v>
      </c>
    </row>
    <row r="105" spans="1:16">
      <c r="A105" s="161" t="s">
        <v>572</v>
      </c>
      <c r="B105" s="161" t="s">
        <v>697</v>
      </c>
      <c r="C105" s="198">
        <v>94500</v>
      </c>
      <c r="D105" s="199">
        <v>0</v>
      </c>
      <c r="E105" s="200" t="s">
        <v>167</v>
      </c>
      <c r="F105" s="198">
        <v>1157</v>
      </c>
      <c r="G105" s="160">
        <v>45952</v>
      </c>
      <c r="H105" s="201" t="s">
        <v>166</v>
      </c>
      <c r="I105" s="184">
        <f t="shared" si="10"/>
        <v>4</v>
      </c>
      <c r="J105" s="202">
        <f>IF($H105="USD",IF(OR($I105="",$I105="-"),"",VLOOKUP($G105,為替!$A:$AX,$I105,FALSE))+$J$3,IF(OR($I105="",$I105="-"),"",VLOOKUP($G105,為替!$A:$AX,$I105,FALSE)))</f>
        <v>151.21</v>
      </c>
      <c r="K105" s="203">
        <f t="shared" si="11"/>
        <v>174949.97</v>
      </c>
      <c r="L105" s="187">
        <f t="shared" si="13"/>
        <v>3</v>
      </c>
      <c r="M105" s="202">
        <f>IF($H105="USD",IF(OR($L105="",$L105="-"),"",VLOOKUP($G105,為替!$A:$AX,$L105,FALSE))+$K$3,IF(OR($L105="",$L105="-"),"",VLOOKUP($G105,為替!$A:$AX,$L105,FALSE)))</f>
        <v>152.21</v>
      </c>
      <c r="N105" s="203">
        <f t="shared" si="12"/>
        <v>94500</v>
      </c>
      <c r="O105" s="204">
        <f t="shared" si="14"/>
        <v>80449.97</v>
      </c>
      <c r="P105" s="205">
        <f t="shared" si="15"/>
        <v>0.45984557756711819</v>
      </c>
    </row>
    <row r="106" spans="1:16">
      <c r="A106" s="161" t="s">
        <v>572</v>
      </c>
      <c r="B106" s="161" t="s">
        <v>698</v>
      </c>
      <c r="C106" s="198">
        <v>295680</v>
      </c>
      <c r="D106" s="199">
        <v>0</v>
      </c>
      <c r="E106" s="200" t="s">
        <v>167</v>
      </c>
      <c r="F106" s="198">
        <v>3973.2</v>
      </c>
      <c r="G106" s="160">
        <v>45958</v>
      </c>
      <c r="H106" s="201" t="s">
        <v>166</v>
      </c>
      <c r="I106" s="184">
        <f t="shared" si="10"/>
        <v>4</v>
      </c>
      <c r="J106" s="202">
        <f>IF($H106="USD",IF(OR($I106="",$I106="-"),"",VLOOKUP($G106,為替!$A:$AX,$I106,FALSE))+$J$3,IF(OR($I106="",$I106="-"),"",VLOOKUP($G106,為替!$A:$AX,$I106,FALSE)))</f>
        <v>152.07</v>
      </c>
      <c r="K106" s="203">
        <f t="shared" si="11"/>
        <v>604204.52399999998</v>
      </c>
      <c r="L106" s="187">
        <f t="shared" si="13"/>
        <v>3</v>
      </c>
      <c r="M106" s="202">
        <f>IF($H106="USD",IF(OR($L106="",$L106="-"),"",VLOOKUP($G106,為替!$A:$AX,$L106,FALSE))+$K$3,IF(OR($L106="",$L106="-"),"",VLOOKUP($G106,為替!$A:$AX,$L106,FALSE)))</f>
        <v>153.07</v>
      </c>
      <c r="N106" s="203">
        <f t="shared" si="12"/>
        <v>295680</v>
      </c>
      <c r="O106" s="204">
        <f t="shared" si="14"/>
        <v>308524.52399999998</v>
      </c>
      <c r="P106" s="205">
        <f t="shared" si="15"/>
        <v>0.51062928486116399</v>
      </c>
    </row>
    <row r="107" spans="1:16">
      <c r="A107" s="161" t="s">
        <v>572</v>
      </c>
      <c r="B107" s="161" t="s">
        <v>699</v>
      </c>
      <c r="C107" s="198">
        <v>7332</v>
      </c>
      <c r="D107" s="199">
        <v>0</v>
      </c>
      <c r="E107" s="200" t="s">
        <v>167</v>
      </c>
      <c r="F107" s="198">
        <v>87.48</v>
      </c>
      <c r="G107" s="160">
        <v>45959</v>
      </c>
      <c r="H107" s="201" t="s">
        <v>166</v>
      </c>
      <c r="I107" s="184">
        <f t="shared" si="10"/>
        <v>4</v>
      </c>
      <c r="J107" s="202">
        <f>IF($H107="USD",IF(OR($I107="",$I107="-"),"",VLOOKUP($G107,為替!$A:$AX,$I107,FALSE))+$J$3,IF(OR($I107="",$I107="-"),"",VLOOKUP($G107,為替!$A:$AX,$I107,FALSE)))</f>
        <v>151.1</v>
      </c>
      <c r="K107" s="203">
        <f t="shared" si="11"/>
        <v>13218.228000000001</v>
      </c>
      <c r="L107" s="187">
        <f t="shared" si="13"/>
        <v>3</v>
      </c>
      <c r="M107" s="202">
        <f>IF($H107="USD",IF(OR($L107="",$L107="-"),"",VLOOKUP($G107,為替!$A:$AX,$L107,FALSE))+$K$3,IF(OR($L107="",$L107="-"),"",VLOOKUP($G107,為替!$A:$AX,$L107,FALSE)))</f>
        <v>152.1</v>
      </c>
      <c r="N107" s="203">
        <f t="shared" si="12"/>
        <v>7332</v>
      </c>
      <c r="O107" s="204">
        <f t="shared" si="14"/>
        <v>5886.228000000001</v>
      </c>
      <c r="P107" s="205">
        <f t="shared" si="15"/>
        <v>0.44531142903572252</v>
      </c>
    </row>
    <row r="108" spans="1:16">
      <c r="A108" s="161" t="s">
        <v>572</v>
      </c>
      <c r="B108" s="161" t="s">
        <v>700</v>
      </c>
      <c r="C108" s="198">
        <v>5837</v>
      </c>
      <c r="D108" s="199">
        <v>0</v>
      </c>
      <c r="E108" s="200" t="s">
        <v>167</v>
      </c>
      <c r="F108" s="198">
        <v>49</v>
      </c>
      <c r="G108" s="160">
        <v>45959</v>
      </c>
      <c r="H108" s="201" t="s">
        <v>166</v>
      </c>
      <c r="I108" s="184">
        <f t="shared" si="10"/>
        <v>4</v>
      </c>
      <c r="J108" s="202">
        <f>IF($H108="USD",IF(OR($I108="",$I108="-"),"",VLOOKUP($G108,為替!$A:$AX,$I108,FALSE))+$J$3,IF(OR($I108="",$I108="-"),"",VLOOKUP($G108,為替!$A:$AX,$I108,FALSE)))</f>
        <v>151.1</v>
      </c>
      <c r="K108" s="203">
        <f t="shared" si="11"/>
        <v>7403.9</v>
      </c>
      <c r="L108" s="187">
        <f t="shared" si="13"/>
        <v>3</v>
      </c>
      <c r="M108" s="202">
        <f>IF($H108="USD",IF(OR($L108="",$L108="-"),"",VLOOKUP($G108,為替!$A:$AX,$L108,FALSE))+$K$3,IF(OR($L108="",$L108="-"),"",VLOOKUP($G108,為替!$A:$AX,$L108,FALSE)))</f>
        <v>152.1</v>
      </c>
      <c r="N108" s="203">
        <f t="shared" si="12"/>
        <v>5837</v>
      </c>
      <c r="O108" s="204">
        <f t="shared" si="14"/>
        <v>1566.8999999999996</v>
      </c>
      <c r="P108" s="205">
        <f t="shared" si="15"/>
        <v>0.21163170761355499</v>
      </c>
    </row>
    <row r="109" spans="1:16">
      <c r="A109" s="161" t="s">
        <v>572</v>
      </c>
      <c r="B109" s="161" t="s">
        <v>701</v>
      </c>
      <c r="C109" s="198">
        <v>20160</v>
      </c>
      <c r="D109" s="199">
        <v>3437</v>
      </c>
      <c r="E109" s="200" t="s">
        <v>167</v>
      </c>
      <c r="F109" s="198">
        <v>294.32</v>
      </c>
      <c r="G109" s="160">
        <v>45960</v>
      </c>
      <c r="H109" s="201" t="s">
        <v>166</v>
      </c>
      <c r="I109" s="184">
        <f t="shared" si="10"/>
        <v>4</v>
      </c>
      <c r="J109" s="202">
        <f>IF($H109="USD",IF(OR($I109="",$I109="-"),"",VLOOKUP($G109,為替!$A:$AX,$I109,FALSE))+$J$3,IF(OR($I109="",$I109="-"),"",VLOOKUP($G109,為替!$A:$AX,$I109,FALSE)))</f>
        <v>152.30000000000001</v>
      </c>
      <c r="K109" s="203">
        <f t="shared" si="11"/>
        <v>44824.936000000002</v>
      </c>
      <c r="L109" s="187">
        <f t="shared" si="13"/>
        <v>3</v>
      </c>
      <c r="M109" s="202">
        <f>IF($H109="USD",IF(OR($L109="",$L109="-"),"",VLOOKUP($G109,為替!$A:$AX,$L109,FALSE))+$K$3,IF(OR($L109="",$L109="-"),"",VLOOKUP($G109,為替!$A:$AX,$L109,FALSE)))</f>
        <v>153.30000000000001</v>
      </c>
      <c r="N109" s="203">
        <f t="shared" si="12"/>
        <v>23597</v>
      </c>
      <c r="O109" s="204">
        <f t="shared" si="14"/>
        <v>21227.936000000002</v>
      </c>
      <c r="P109" s="205">
        <f t="shared" si="15"/>
        <v>0.47357426232577332</v>
      </c>
    </row>
    <row r="110" spans="1:16">
      <c r="A110" s="161" t="s">
        <v>572</v>
      </c>
      <c r="B110" s="161" t="s">
        <v>702</v>
      </c>
      <c r="C110" s="198">
        <v>82300</v>
      </c>
      <c r="D110" s="199">
        <v>0</v>
      </c>
      <c r="E110" s="200" t="s">
        <v>167</v>
      </c>
      <c r="F110" s="198">
        <v>1108</v>
      </c>
      <c r="G110" s="160">
        <v>45960</v>
      </c>
      <c r="H110" s="201" t="s">
        <v>166</v>
      </c>
      <c r="I110" s="184">
        <f t="shared" si="10"/>
        <v>4</v>
      </c>
      <c r="J110" s="202">
        <f>IF($H110="USD",IF(OR($I110="",$I110="-"),"",VLOOKUP($G110,為替!$A:$AX,$I110,FALSE))+$J$3,IF(OR($I110="",$I110="-"),"",VLOOKUP($G110,為替!$A:$AX,$I110,FALSE)))</f>
        <v>152.30000000000001</v>
      </c>
      <c r="K110" s="203">
        <f t="shared" si="11"/>
        <v>168748.40000000002</v>
      </c>
      <c r="L110" s="187">
        <f t="shared" si="13"/>
        <v>3</v>
      </c>
      <c r="M110" s="202">
        <f>IF($H110="USD",IF(OR($L110="",$L110="-"),"",VLOOKUP($G110,為替!$A:$AX,$L110,FALSE))+$K$3,IF(OR($L110="",$L110="-"),"",VLOOKUP($G110,為替!$A:$AX,$L110,FALSE)))</f>
        <v>153.30000000000001</v>
      </c>
      <c r="N110" s="203">
        <f t="shared" si="12"/>
        <v>82300</v>
      </c>
      <c r="O110" s="204">
        <f t="shared" si="14"/>
        <v>86448.400000000023</v>
      </c>
      <c r="P110" s="205">
        <f t="shared" si="15"/>
        <v>0.51229167209881699</v>
      </c>
    </row>
    <row r="111" spans="1:16">
      <c r="A111" s="161" t="s">
        <v>572</v>
      </c>
      <c r="B111" s="161" t="s">
        <v>703</v>
      </c>
      <c r="C111" s="198">
        <v>44800</v>
      </c>
      <c r="D111" s="199">
        <v>9077</v>
      </c>
      <c r="E111" s="200" t="s">
        <v>167</v>
      </c>
      <c r="F111" s="198">
        <v>614</v>
      </c>
      <c r="G111" s="160">
        <v>45961</v>
      </c>
      <c r="H111" s="201" t="s">
        <v>166</v>
      </c>
      <c r="I111" s="184">
        <f t="shared" si="10"/>
        <v>4</v>
      </c>
      <c r="J111" s="202">
        <f>IF($H111="USD",IF(OR($I111="",$I111="-"),"",VLOOKUP($G111,為替!$A:$AX,$I111,FALSE))+$J$3,IF(OR($I111="",$I111="-"),"",VLOOKUP($G111,為替!$A:$AX,$I111,FALSE)))</f>
        <v>153.6</v>
      </c>
      <c r="K111" s="203">
        <f t="shared" si="11"/>
        <v>94310.399999999994</v>
      </c>
      <c r="L111" s="187">
        <f t="shared" si="13"/>
        <v>3</v>
      </c>
      <c r="M111" s="202">
        <f>IF($H111="USD",IF(OR($L111="",$L111="-"),"",VLOOKUP($G111,為替!$A:$AX,$L111,FALSE))+$K$3,IF(OR($L111="",$L111="-"),"",VLOOKUP($G111,為替!$A:$AX,$L111,FALSE)))</f>
        <v>154.6</v>
      </c>
      <c r="N111" s="203">
        <f t="shared" si="12"/>
        <v>53877</v>
      </c>
      <c r="O111" s="204">
        <f t="shared" si="14"/>
        <v>40433.399999999994</v>
      </c>
      <c r="P111" s="205">
        <f t="shared" si="15"/>
        <v>0.42872684242671005</v>
      </c>
    </row>
    <row r="112" spans="1:16">
      <c r="A112" s="161" t="s">
        <v>574</v>
      </c>
      <c r="B112" s="161">
        <v>7491</v>
      </c>
      <c r="C112" s="198">
        <v>18900</v>
      </c>
      <c r="D112" s="199">
        <v>4249</v>
      </c>
      <c r="E112" s="200" t="s">
        <v>167</v>
      </c>
      <c r="F112" s="198">
        <v>316.2</v>
      </c>
      <c r="G112" s="160">
        <v>45931</v>
      </c>
      <c r="H112" s="201" t="s">
        <v>166</v>
      </c>
      <c r="I112" s="184">
        <f t="shared" si="10"/>
        <v>4</v>
      </c>
      <c r="J112" s="202">
        <f>IF($H112="USD",IF(OR($I112="",$I112="-"),"",VLOOKUP($G112,為替!$A:$AX,$I112,FALSE))+$J$3,IF(OR($I112="",$I112="-"),"",VLOOKUP($G112,為替!$A:$AX,$I112,FALSE)))</f>
        <v>147.66999999999999</v>
      </c>
      <c r="K112" s="203">
        <f t="shared" si="11"/>
        <v>46693.253999999994</v>
      </c>
      <c r="L112" s="187">
        <f t="shared" si="13"/>
        <v>3</v>
      </c>
      <c r="M112" s="202">
        <f>IF($H112="USD",IF(OR($L112="",$L112="-"),"",VLOOKUP($G112,為替!$A:$AX,$L112,FALSE))+$K$3,IF(OR($L112="",$L112="-"),"",VLOOKUP($G112,為替!$A:$AX,$L112,FALSE)))</f>
        <v>148.66999999999999</v>
      </c>
      <c r="N112" s="203">
        <f t="shared" si="12"/>
        <v>23149</v>
      </c>
      <c r="O112" s="204">
        <f t="shared" si="14"/>
        <v>23544.253999999994</v>
      </c>
      <c r="P112" s="205">
        <f t="shared" si="15"/>
        <v>0.50423245293634911</v>
      </c>
    </row>
    <row r="113" spans="1:16">
      <c r="A113" s="161" t="s">
        <v>574</v>
      </c>
      <c r="B113" s="161">
        <v>7573</v>
      </c>
      <c r="C113" s="198">
        <v>143840</v>
      </c>
      <c r="D113" s="199">
        <v>11726</v>
      </c>
      <c r="E113" s="200" t="s">
        <v>167</v>
      </c>
      <c r="F113" s="198">
        <v>1879.2</v>
      </c>
      <c r="G113" s="160">
        <v>45958</v>
      </c>
      <c r="H113" s="201" t="s">
        <v>166</v>
      </c>
      <c r="I113" s="184">
        <f t="shared" si="10"/>
        <v>4</v>
      </c>
      <c r="J113" s="202">
        <f>IF($H113="USD",IF(OR($I113="",$I113="-"),"",VLOOKUP($G113,為替!$A:$AX,$I113,FALSE))+$J$3,IF(OR($I113="",$I113="-"),"",VLOOKUP($G113,為替!$A:$AX,$I113,FALSE)))</f>
        <v>152.07</v>
      </c>
      <c r="K113" s="203">
        <f t="shared" si="11"/>
        <v>285769.94400000002</v>
      </c>
      <c r="L113" s="187">
        <f t="shared" si="13"/>
        <v>3</v>
      </c>
      <c r="M113" s="202">
        <f>IF($H113="USD",IF(OR($L113="",$L113="-"),"",VLOOKUP($G113,為替!$A:$AX,$L113,FALSE))+$K$3,IF(OR($L113="",$L113="-"),"",VLOOKUP($G113,為替!$A:$AX,$L113,FALSE)))</f>
        <v>153.07</v>
      </c>
      <c r="N113" s="203">
        <f t="shared" si="12"/>
        <v>155566</v>
      </c>
      <c r="O113" s="204">
        <f t="shared" si="14"/>
        <v>130203.94400000002</v>
      </c>
      <c r="P113" s="205">
        <f t="shared" si="15"/>
        <v>0.45562504641845752</v>
      </c>
    </row>
    <row r="114" spans="1:16">
      <c r="A114" s="161" t="s">
        <v>231</v>
      </c>
      <c r="B114" s="161">
        <v>7463</v>
      </c>
      <c r="C114" s="198">
        <v>29735</v>
      </c>
      <c r="D114" s="199">
        <v>0</v>
      </c>
      <c r="E114" s="200" t="s">
        <v>167</v>
      </c>
      <c r="F114" s="198">
        <v>510</v>
      </c>
      <c r="G114" s="160">
        <v>45939</v>
      </c>
      <c r="H114" s="201" t="s">
        <v>166</v>
      </c>
      <c r="I114" s="184">
        <f t="shared" si="10"/>
        <v>4</v>
      </c>
      <c r="J114" s="202">
        <f>IF($H114="USD",IF(OR($I114="",$I114="-"),"",VLOOKUP($G114,為替!$A:$AX,$I114,FALSE))+$J$3,IF(OR($I114="",$I114="-"),"",VLOOKUP($G114,為替!$A:$AX,$I114,FALSE)))</f>
        <v>152.24</v>
      </c>
      <c r="K114" s="203">
        <f t="shared" si="11"/>
        <v>77642.400000000009</v>
      </c>
      <c r="L114" s="187">
        <f t="shared" si="13"/>
        <v>3</v>
      </c>
      <c r="M114" s="202">
        <f>IF($H114="USD",IF(OR($L114="",$L114="-"),"",VLOOKUP($G114,為替!$A:$AX,$L114,FALSE))+$K$3,IF(OR($L114="",$L114="-"),"",VLOOKUP($G114,為替!$A:$AX,$L114,FALSE)))</f>
        <v>153.24</v>
      </c>
      <c r="N114" s="203">
        <f t="shared" si="12"/>
        <v>29735</v>
      </c>
      <c r="O114" s="204">
        <f t="shared" si="14"/>
        <v>47907.400000000009</v>
      </c>
      <c r="P114" s="205">
        <f t="shared" si="15"/>
        <v>0.61702626400008243</v>
      </c>
    </row>
    <row r="115" spans="1:16">
      <c r="A115" s="161" t="s">
        <v>231</v>
      </c>
      <c r="B115" s="161">
        <v>7505</v>
      </c>
      <c r="C115" s="198">
        <v>40376</v>
      </c>
      <c r="D115" s="199">
        <v>0</v>
      </c>
      <c r="E115" s="200" t="s">
        <v>167</v>
      </c>
      <c r="F115" s="198">
        <v>443.52</v>
      </c>
      <c r="G115" s="160">
        <v>45938</v>
      </c>
      <c r="H115" s="201" t="s">
        <v>603</v>
      </c>
      <c r="I115" s="184">
        <f t="shared" si="10"/>
        <v>7</v>
      </c>
      <c r="J115" s="202">
        <f>IF($H115="USD",IF(OR($I115="",$I115="-"),"",VLOOKUP($G115,為替!$A:$AX,$I115,FALSE))+$J$3,IF(OR($I115="",$I115="-"),"",VLOOKUP($G115,為替!$A:$AX,$I115,FALSE)))</f>
        <v>175.9</v>
      </c>
      <c r="K115" s="203">
        <f t="shared" si="11"/>
        <v>78015.168000000005</v>
      </c>
      <c r="L115" s="187">
        <f t="shared" si="13"/>
        <v>6</v>
      </c>
      <c r="M115" s="202">
        <f>IF($H115="USD",IF(OR($L115="",$L115="-"),"",VLOOKUP($G115,為替!$A:$AX,$L115,FALSE))+$K$3,IF(OR($L115="",$L115="-"),"",VLOOKUP($G115,為替!$A:$AX,$L115,FALSE)))</f>
        <v>178.9</v>
      </c>
      <c r="N115" s="203">
        <f t="shared" si="12"/>
        <v>40376</v>
      </c>
      <c r="O115" s="204">
        <f t="shared" si="14"/>
        <v>37639.168000000005</v>
      </c>
      <c r="P115" s="205">
        <f t="shared" si="15"/>
        <v>0.48245961605825166</v>
      </c>
    </row>
    <row r="116" spans="1:16">
      <c r="A116" s="161" t="s">
        <v>231</v>
      </c>
      <c r="B116" s="161">
        <v>7527</v>
      </c>
      <c r="C116" s="198">
        <v>3746</v>
      </c>
      <c r="D116" s="199">
        <v>0</v>
      </c>
      <c r="E116" s="200" t="s">
        <v>167</v>
      </c>
      <c r="F116" s="198">
        <v>104.4</v>
      </c>
      <c r="G116" s="160">
        <v>45944</v>
      </c>
      <c r="H116" s="201" t="s">
        <v>166</v>
      </c>
      <c r="I116" s="184">
        <f t="shared" si="10"/>
        <v>4</v>
      </c>
      <c r="J116" s="202">
        <f>IF($H116="USD",IF(OR($I116="",$I116="-"),"",VLOOKUP($G116,為替!$A:$AX,$I116,FALSE))+$J$3,IF(OR($I116="",$I116="-"),"",VLOOKUP($G116,為替!$A:$AX,$I116,FALSE)))</f>
        <v>151.99</v>
      </c>
      <c r="K116" s="203">
        <f t="shared" si="11"/>
        <v>15867.756000000001</v>
      </c>
      <c r="L116" s="187">
        <f t="shared" si="13"/>
        <v>3</v>
      </c>
      <c r="M116" s="202">
        <f>IF($H116="USD",IF(OR($L116="",$L116="-"),"",VLOOKUP($G116,為替!$A:$AX,$L116,FALSE))+$K$3,IF(OR($L116="",$L116="-"),"",VLOOKUP($G116,為替!$A:$AX,$L116,FALSE)))</f>
        <v>152.99</v>
      </c>
      <c r="N116" s="203">
        <f t="shared" si="12"/>
        <v>3746</v>
      </c>
      <c r="O116" s="204">
        <f t="shared" si="14"/>
        <v>12121.756000000001</v>
      </c>
      <c r="P116" s="205">
        <f t="shared" si="15"/>
        <v>0.76392377094782649</v>
      </c>
    </row>
    <row r="117" spans="1:16">
      <c r="A117" s="161" t="s">
        <v>231</v>
      </c>
      <c r="B117" s="161">
        <v>7531</v>
      </c>
      <c r="C117" s="198">
        <v>9631</v>
      </c>
      <c r="D117" s="199">
        <v>0</v>
      </c>
      <c r="E117" s="200" t="s">
        <v>167</v>
      </c>
      <c r="F117" s="198">
        <v>118.04</v>
      </c>
      <c r="G117" s="160">
        <v>45945</v>
      </c>
      <c r="H117" s="201" t="s">
        <v>603</v>
      </c>
      <c r="I117" s="184">
        <f t="shared" si="10"/>
        <v>7</v>
      </c>
      <c r="J117" s="202">
        <f>IF($H117="USD",IF(OR($I117="",$I117="-"),"",VLOOKUP($G117,為替!$A:$AX,$I117,FALSE))+$J$3,IF(OR($I117="",$I117="-"),"",VLOOKUP($G117,為替!$A:$AX,$I117,FALSE)))</f>
        <v>174.62</v>
      </c>
      <c r="K117" s="203">
        <f t="shared" si="11"/>
        <v>20612.144800000002</v>
      </c>
      <c r="L117" s="187">
        <f t="shared" si="13"/>
        <v>6</v>
      </c>
      <c r="M117" s="202">
        <f>IF($H117="USD",IF(OR($L117="",$L117="-"),"",VLOOKUP($G117,為替!$A:$AX,$L117,FALSE))+$K$3,IF(OR($L117="",$L117="-"),"",VLOOKUP($G117,為替!$A:$AX,$L117,FALSE)))</f>
        <v>177.62</v>
      </c>
      <c r="N117" s="203">
        <f t="shared" si="12"/>
        <v>9631</v>
      </c>
      <c r="O117" s="204">
        <f t="shared" si="14"/>
        <v>10981.144800000002</v>
      </c>
      <c r="P117" s="205">
        <f t="shared" si="15"/>
        <v>0.53275119627531442</v>
      </c>
    </row>
    <row r="118" spans="1:16">
      <c r="A118" s="161" t="s">
        <v>231</v>
      </c>
      <c r="B118" s="161">
        <v>7556</v>
      </c>
      <c r="C118" s="198">
        <v>2175</v>
      </c>
      <c r="D118" s="199">
        <v>0</v>
      </c>
      <c r="E118" s="200" t="s">
        <v>167</v>
      </c>
      <c r="F118" s="198">
        <v>38</v>
      </c>
      <c r="G118" s="160">
        <v>45950</v>
      </c>
      <c r="H118" s="201" t="s">
        <v>603</v>
      </c>
      <c r="I118" s="184">
        <f t="shared" si="10"/>
        <v>7</v>
      </c>
      <c r="J118" s="202">
        <f>IF($H118="USD",IF(OR($I118="",$I118="-"),"",VLOOKUP($G118,為替!$A:$AX,$I118,FALSE))+$J$3,IF(OR($I118="",$I118="-"),"",VLOOKUP($G118,為替!$A:$AX,$I118,FALSE)))</f>
        <v>174.61</v>
      </c>
      <c r="K118" s="203">
        <f t="shared" si="11"/>
        <v>6635.18</v>
      </c>
      <c r="L118" s="187">
        <f t="shared" si="13"/>
        <v>6</v>
      </c>
      <c r="M118" s="202">
        <f>IF($H118="USD",IF(OR($L118="",$L118="-"),"",VLOOKUP($G118,為替!$A:$AX,$L118,FALSE))+$K$3,IF(OR($L118="",$L118="-"),"",VLOOKUP($G118,為替!$A:$AX,$L118,FALSE)))</f>
        <v>177.61</v>
      </c>
      <c r="N118" s="203">
        <f t="shared" si="12"/>
        <v>2175</v>
      </c>
      <c r="O118" s="204">
        <f t="shared" si="14"/>
        <v>4460.18</v>
      </c>
      <c r="P118" s="205">
        <f t="shared" si="15"/>
        <v>0.67220180914458993</v>
      </c>
    </row>
    <row r="119" spans="1:16">
      <c r="A119" s="161" t="s">
        <v>231</v>
      </c>
      <c r="B119" s="161">
        <v>7555</v>
      </c>
      <c r="C119" s="198">
        <v>99148</v>
      </c>
      <c r="D119" s="199">
        <v>0</v>
      </c>
      <c r="E119" s="200" t="s">
        <v>167</v>
      </c>
      <c r="F119" s="198">
        <v>1668.19</v>
      </c>
      <c r="G119" s="160">
        <v>45951</v>
      </c>
      <c r="H119" s="201" t="s">
        <v>166</v>
      </c>
      <c r="I119" s="184">
        <f t="shared" si="10"/>
        <v>4</v>
      </c>
      <c r="J119" s="202">
        <f>IF($H119="USD",IF(OR($I119="",$I119="-"),"",VLOOKUP($G119,為替!$A:$AX,$I119,FALSE))+$J$3,IF(OR($I119="",$I119="-"),"",VLOOKUP($G119,為替!$A:$AX,$I119,FALSE)))</f>
        <v>150.06</v>
      </c>
      <c r="K119" s="203">
        <f t="shared" si="11"/>
        <v>250328.5914</v>
      </c>
      <c r="L119" s="187">
        <f t="shared" si="13"/>
        <v>3</v>
      </c>
      <c r="M119" s="202">
        <f>IF($H119="USD",IF(OR($L119="",$L119="-"),"",VLOOKUP($G119,為替!$A:$AX,$L119,FALSE))+$K$3,IF(OR($L119="",$L119="-"),"",VLOOKUP($G119,為替!$A:$AX,$L119,FALSE)))</f>
        <v>151.06</v>
      </c>
      <c r="N119" s="203">
        <f t="shared" si="12"/>
        <v>99148</v>
      </c>
      <c r="O119" s="204">
        <f t="shared" si="14"/>
        <v>151180.5914</v>
      </c>
      <c r="P119" s="205">
        <f t="shared" si="15"/>
        <v>0.60392858264611315</v>
      </c>
    </row>
    <row r="120" spans="1:16">
      <c r="A120" s="161" t="s">
        <v>231</v>
      </c>
      <c r="B120" s="161">
        <v>7562</v>
      </c>
      <c r="C120" s="198">
        <v>31380</v>
      </c>
      <c r="D120" s="199">
        <v>0</v>
      </c>
      <c r="E120" s="200" t="s">
        <v>167</v>
      </c>
      <c r="F120" s="198">
        <v>366.3</v>
      </c>
      <c r="G120" s="160">
        <v>45951</v>
      </c>
      <c r="H120" s="201" t="s">
        <v>603</v>
      </c>
      <c r="I120" s="184">
        <f t="shared" si="10"/>
        <v>7</v>
      </c>
      <c r="J120" s="202">
        <f>IF($H120="USD",IF(OR($I120="",$I120="-"),"",VLOOKUP($G120,為替!$A:$AX,$I120,FALSE))+$J$3,IF(OR($I120="",$I120="-"),"",VLOOKUP($G120,為替!$A:$AX,$I120,FALSE)))</f>
        <v>173.95</v>
      </c>
      <c r="K120" s="203">
        <f t="shared" si="11"/>
        <v>63717.884999999995</v>
      </c>
      <c r="L120" s="187">
        <f t="shared" si="13"/>
        <v>6</v>
      </c>
      <c r="M120" s="202">
        <f>IF($H120="USD",IF(OR($L120="",$L120="-"),"",VLOOKUP($G120,為替!$A:$AX,$L120,FALSE))+$K$3,IF(OR($L120="",$L120="-"),"",VLOOKUP($G120,為替!$A:$AX,$L120,FALSE)))</f>
        <v>176.95</v>
      </c>
      <c r="N120" s="203">
        <f t="shared" si="12"/>
        <v>31380</v>
      </c>
      <c r="O120" s="204">
        <f t="shared" si="14"/>
        <v>32337.884999999995</v>
      </c>
      <c r="P120" s="205">
        <f t="shared" si="15"/>
        <v>0.5075166101323042</v>
      </c>
    </row>
    <row r="121" spans="1:16">
      <c r="A121" s="161" t="s">
        <v>231</v>
      </c>
      <c r="B121" s="161">
        <v>7564</v>
      </c>
      <c r="C121" s="198">
        <v>25742</v>
      </c>
      <c r="D121" s="199">
        <v>0</v>
      </c>
      <c r="E121" s="200" t="s">
        <v>167</v>
      </c>
      <c r="F121" s="198">
        <v>457.5</v>
      </c>
      <c r="G121" s="160">
        <v>45953</v>
      </c>
      <c r="H121" s="201" t="s">
        <v>166</v>
      </c>
      <c r="I121" s="184">
        <f t="shared" si="10"/>
        <v>4</v>
      </c>
      <c r="J121" s="202">
        <f>IF($H121="USD",IF(OR($I121="",$I121="-"),"",VLOOKUP($G121,為替!$A:$AX,$I121,FALSE))+$J$3,IF(OR($I121="",$I121="-"),"",VLOOKUP($G121,為替!$A:$AX,$I121,FALSE)))</f>
        <v>151.76</v>
      </c>
      <c r="K121" s="203">
        <f t="shared" si="11"/>
        <v>69430.2</v>
      </c>
      <c r="L121" s="187">
        <f t="shared" si="13"/>
        <v>3</v>
      </c>
      <c r="M121" s="202">
        <f>IF($H121="USD",IF(OR($L121="",$L121="-"),"",VLOOKUP($G121,為替!$A:$AX,$L121,FALSE))+$K$3,IF(OR($L121="",$L121="-"),"",VLOOKUP($G121,為替!$A:$AX,$L121,FALSE)))</f>
        <v>152.76</v>
      </c>
      <c r="N121" s="203">
        <f t="shared" si="12"/>
        <v>25742</v>
      </c>
      <c r="O121" s="204">
        <f t="shared" si="14"/>
        <v>43688.2</v>
      </c>
      <c r="P121" s="205">
        <f t="shared" si="15"/>
        <v>0.62923914953435245</v>
      </c>
    </row>
    <row r="122" spans="1:16">
      <c r="A122" s="161" t="s">
        <v>231</v>
      </c>
      <c r="B122" s="161">
        <v>7542</v>
      </c>
      <c r="C122" s="198">
        <v>205680</v>
      </c>
      <c r="D122" s="199">
        <v>0</v>
      </c>
      <c r="E122" s="200" t="s">
        <v>167</v>
      </c>
      <c r="F122" s="198">
        <v>3186.26</v>
      </c>
      <c r="G122" s="160">
        <v>45957</v>
      </c>
      <c r="H122" s="201" t="s">
        <v>603</v>
      </c>
      <c r="I122" s="184">
        <f t="shared" si="10"/>
        <v>7</v>
      </c>
      <c r="J122" s="202">
        <f>IF($H122="USD",IF(OR($I122="",$I122="-"),"",VLOOKUP($G122,為替!$A:$AX,$I122,FALSE))+$J$3,IF(OR($I122="",$I122="-"),"",VLOOKUP($G122,為替!$A:$AX,$I122,FALSE)))</f>
        <v>176.5</v>
      </c>
      <c r="K122" s="203">
        <f t="shared" si="11"/>
        <v>562374.89</v>
      </c>
      <c r="L122" s="187">
        <f t="shared" si="13"/>
        <v>6</v>
      </c>
      <c r="M122" s="202">
        <f>IF($H122="USD",IF(OR($L122="",$L122="-"),"",VLOOKUP($G122,為替!$A:$AX,$L122,FALSE))+$K$3,IF(OR($L122="",$L122="-"),"",VLOOKUP($G122,為替!$A:$AX,$L122,FALSE)))</f>
        <v>179.5</v>
      </c>
      <c r="N122" s="203">
        <f t="shared" si="12"/>
        <v>205680</v>
      </c>
      <c r="O122" s="204">
        <f t="shared" si="14"/>
        <v>356694.89</v>
      </c>
      <c r="P122" s="205">
        <f t="shared" si="15"/>
        <v>0.63426532077205655</v>
      </c>
    </row>
    <row r="123" spans="1:16">
      <c r="A123" s="161" t="s">
        <v>231</v>
      </c>
      <c r="B123" s="161">
        <v>7569</v>
      </c>
      <c r="C123" s="198">
        <v>87612</v>
      </c>
      <c r="D123" s="199">
        <v>0</v>
      </c>
      <c r="E123" s="200" t="s">
        <v>167</v>
      </c>
      <c r="F123" s="198">
        <v>834.55</v>
      </c>
      <c r="G123" s="160">
        <v>45957</v>
      </c>
      <c r="H123" s="201" t="s">
        <v>603</v>
      </c>
      <c r="I123" s="184">
        <f t="shared" si="10"/>
        <v>7</v>
      </c>
      <c r="J123" s="202">
        <f>IF($H123="USD",IF(OR($I123="",$I123="-"),"",VLOOKUP($G123,為替!$A:$AX,$I123,FALSE))+$J$3,IF(OR($I123="",$I123="-"),"",VLOOKUP($G123,為替!$A:$AX,$I123,FALSE)))</f>
        <v>176.5</v>
      </c>
      <c r="K123" s="203">
        <f t="shared" si="11"/>
        <v>147298.07499999998</v>
      </c>
      <c r="L123" s="187">
        <f t="shared" si="13"/>
        <v>6</v>
      </c>
      <c r="M123" s="202">
        <f>IF($H123="USD",IF(OR($L123="",$L123="-"),"",VLOOKUP($G123,為替!$A:$AX,$L123,FALSE))+$K$3,IF(OR($L123="",$L123="-"),"",VLOOKUP($G123,為替!$A:$AX,$L123,FALSE)))</f>
        <v>179.5</v>
      </c>
      <c r="N123" s="203">
        <f t="shared" si="12"/>
        <v>87612</v>
      </c>
      <c r="O123" s="204">
        <f t="shared" si="14"/>
        <v>59686.074999999983</v>
      </c>
      <c r="P123" s="205">
        <f t="shared" si="15"/>
        <v>0.40520607618259769</v>
      </c>
    </row>
    <row r="124" spans="1:16">
      <c r="A124" s="161" t="s">
        <v>231</v>
      </c>
      <c r="B124" s="161">
        <v>7586</v>
      </c>
      <c r="C124" s="198">
        <v>3900</v>
      </c>
      <c r="D124" s="199">
        <v>0</v>
      </c>
      <c r="E124" s="200" t="s">
        <v>167</v>
      </c>
      <c r="F124" s="198">
        <v>30.1</v>
      </c>
      <c r="G124" s="160">
        <v>45960</v>
      </c>
      <c r="H124" s="201" t="s">
        <v>603</v>
      </c>
      <c r="I124" s="184">
        <f t="shared" si="10"/>
        <v>7</v>
      </c>
      <c r="J124" s="202">
        <f>IF($H124="USD",IF(OR($I124="",$I124="-"),"",VLOOKUP($G124,為替!$A:$AX,$I124,FALSE))+$J$3,IF(OR($I124="",$I124="-"),"",VLOOKUP($G124,為替!$A:$AX,$I124,FALSE)))</f>
        <v>175.9</v>
      </c>
      <c r="K124" s="203">
        <f t="shared" si="11"/>
        <v>5294.59</v>
      </c>
      <c r="L124" s="187">
        <f t="shared" si="13"/>
        <v>6</v>
      </c>
      <c r="M124" s="202">
        <f>IF($H124="USD",IF(OR($L124="",$L124="-"),"",VLOOKUP($G124,為替!$A:$AX,$L124,FALSE))+$K$3,IF(OR($L124="",$L124="-"),"",VLOOKUP($G124,為替!$A:$AX,$L124,FALSE)))</f>
        <v>178.9</v>
      </c>
      <c r="N124" s="203">
        <f t="shared" si="12"/>
        <v>3900</v>
      </c>
      <c r="O124" s="204">
        <f t="shared" si="14"/>
        <v>1394.5900000000001</v>
      </c>
      <c r="P124" s="205">
        <f t="shared" si="15"/>
        <v>0.26339905450658124</v>
      </c>
    </row>
    <row r="125" spans="1:16">
      <c r="A125" s="161" t="s">
        <v>572</v>
      </c>
      <c r="B125" s="161" t="s">
        <v>704</v>
      </c>
      <c r="C125" s="198">
        <v>160318</v>
      </c>
      <c r="D125" s="199">
        <v>0</v>
      </c>
      <c r="E125" s="200" t="s">
        <v>167</v>
      </c>
      <c r="F125" s="198">
        <v>1914.41</v>
      </c>
      <c r="G125" s="160">
        <v>45966</v>
      </c>
      <c r="H125" s="201" t="s">
        <v>166</v>
      </c>
      <c r="I125" s="184">
        <f t="shared" si="10"/>
        <v>4</v>
      </c>
      <c r="J125" s="202">
        <f>IF($H125="USD",IF(OR($I125="",$I125="-"),"",VLOOKUP($G125,為替!$A:$AX,$I125,FALSE))+$J$3,IF(OR($I125="",$I125="-"),"",VLOOKUP($G125,為替!$A:$AX,$I125,FALSE)))</f>
        <v>152.99</v>
      </c>
      <c r="K125" s="203">
        <f t="shared" si="11"/>
        <v>292885.58590000001</v>
      </c>
      <c r="L125" s="187">
        <f t="shared" si="13"/>
        <v>3</v>
      </c>
      <c r="M125" s="202">
        <f>IF($H125="USD",IF(OR($L125="",$L125="-"),"",VLOOKUP($G125,為替!$A:$AX,$L125,FALSE))+$K$3,IF(OR($L125="",$L125="-"),"",VLOOKUP($G125,為替!$A:$AX,$L125,FALSE)))</f>
        <v>153.99</v>
      </c>
      <c r="N125" s="203">
        <f t="shared" si="12"/>
        <v>160318</v>
      </c>
      <c r="O125" s="204">
        <f t="shared" si="14"/>
        <v>132567.58590000001</v>
      </c>
      <c r="P125" s="205">
        <f t="shared" si="15"/>
        <v>0.45262584531989425</v>
      </c>
    </row>
    <row r="126" spans="1:16">
      <c r="A126" s="161" t="s">
        <v>572</v>
      </c>
      <c r="B126" s="161" t="s">
        <v>705</v>
      </c>
      <c r="C126" s="198">
        <v>24998</v>
      </c>
      <c r="D126" s="199">
        <v>0</v>
      </c>
      <c r="E126" s="200" t="s">
        <v>167</v>
      </c>
      <c r="F126" s="198">
        <v>265.93</v>
      </c>
      <c r="G126" s="160">
        <v>45966</v>
      </c>
      <c r="H126" s="201" t="s">
        <v>166</v>
      </c>
      <c r="I126" s="184">
        <f t="shared" si="10"/>
        <v>4</v>
      </c>
      <c r="J126" s="202">
        <f>IF($H126="USD",IF(OR($I126="",$I126="-"),"",VLOOKUP($G126,為替!$A:$AX,$I126,FALSE))+$J$3,IF(OR($I126="",$I126="-"),"",VLOOKUP($G126,為替!$A:$AX,$I126,FALSE)))</f>
        <v>152.99</v>
      </c>
      <c r="K126" s="203">
        <f t="shared" si="11"/>
        <v>40684.630700000002</v>
      </c>
      <c r="L126" s="187">
        <f t="shared" si="13"/>
        <v>3</v>
      </c>
      <c r="M126" s="202">
        <f>IF($H126="USD",IF(OR($L126="",$L126="-"),"",VLOOKUP($G126,為替!$A:$AX,$L126,FALSE))+$K$3,IF(OR($L126="",$L126="-"),"",VLOOKUP($G126,為替!$A:$AX,$L126,FALSE)))</f>
        <v>153.99</v>
      </c>
      <c r="N126" s="203">
        <f t="shared" si="12"/>
        <v>24998</v>
      </c>
      <c r="O126" s="204">
        <f t="shared" si="14"/>
        <v>15686.630700000002</v>
      </c>
      <c r="P126" s="205">
        <f t="shared" si="15"/>
        <v>0.38556650091455791</v>
      </c>
    </row>
    <row r="127" spans="1:16">
      <c r="A127" s="161" t="s">
        <v>572</v>
      </c>
      <c r="B127" s="161" t="s">
        <v>706</v>
      </c>
      <c r="C127" s="198">
        <v>9800</v>
      </c>
      <c r="D127" s="199">
        <v>18017</v>
      </c>
      <c r="E127" s="200" t="s">
        <v>167</v>
      </c>
      <c r="F127" s="198">
        <v>279.2</v>
      </c>
      <c r="G127" s="160">
        <v>45967</v>
      </c>
      <c r="H127" s="201" t="s">
        <v>166</v>
      </c>
      <c r="I127" s="184">
        <f t="shared" si="10"/>
        <v>4</v>
      </c>
      <c r="J127" s="202">
        <f>IF($H127="USD",IF(OR($I127="",$I127="-"),"",VLOOKUP($G127,為替!$A:$AX,$I127,FALSE))+$J$3,IF(OR($I127="",$I127="-"),"",VLOOKUP($G127,為替!$A:$AX,$I127,FALSE)))</f>
        <v>153.54</v>
      </c>
      <c r="K127" s="203">
        <f t="shared" si="11"/>
        <v>42868.367999999995</v>
      </c>
      <c r="L127" s="187">
        <f t="shared" si="13"/>
        <v>3</v>
      </c>
      <c r="M127" s="202">
        <f>IF($H127="USD",IF(OR($L127="",$L127="-"),"",VLOOKUP($G127,為替!$A:$AX,$L127,FALSE))+$K$3,IF(OR($L127="",$L127="-"),"",VLOOKUP($G127,為替!$A:$AX,$L127,FALSE)))</f>
        <v>154.54</v>
      </c>
      <c r="N127" s="203">
        <f t="shared" si="12"/>
        <v>27817</v>
      </c>
      <c r="O127" s="204">
        <f t="shared" si="14"/>
        <v>15051.367999999995</v>
      </c>
      <c r="P127" s="205">
        <f t="shared" si="15"/>
        <v>0.3511066248194939</v>
      </c>
    </row>
    <row r="128" spans="1:16">
      <c r="A128" s="161" t="s">
        <v>572</v>
      </c>
      <c r="B128" s="161" t="s">
        <v>707</v>
      </c>
      <c r="C128" s="198">
        <v>19570</v>
      </c>
      <c r="D128" s="199">
        <v>0</v>
      </c>
      <c r="E128" s="200" t="s">
        <v>167</v>
      </c>
      <c r="F128" s="198">
        <v>246.3</v>
      </c>
      <c r="G128" s="160">
        <v>45967</v>
      </c>
      <c r="H128" s="201" t="s">
        <v>166</v>
      </c>
      <c r="I128" s="184">
        <f t="shared" si="10"/>
        <v>4</v>
      </c>
      <c r="J128" s="202">
        <f>IF($H128="USD",IF(OR($I128="",$I128="-"),"",VLOOKUP($G128,為替!$A:$AX,$I128,FALSE))+$J$3,IF(OR($I128="",$I128="-"),"",VLOOKUP($G128,為替!$A:$AX,$I128,FALSE)))</f>
        <v>153.54</v>
      </c>
      <c r="K128" s="203">
        <f t="shared" si="11"/>
        <v>37816.902000000002</v>
      </c>
      <c r="L128" s="187">
        <f t="shared" si="13"/>
        <v>3</v>
      </c>
      <c r="M128" s="202">
        <f>IF($H128="USD",IF(OR($L128="",$L128="-"),"",VLOOKUP($G128,為替!$A:$AX,$L128,FALSE))+$K$3,IF(OR($L128="",$L128="-"),"",VLOOKUP($G128,為替!$A:$AX,$L128,FALSE)))</f>
        <v>154.54</v>
      </c>
      <c r="N128" s="203">
        <f t="shared" si="12"/>
        <v>19570</v>
      </c>
      <c r="O128" s="204">
        <f t="shared" si="14"/>
        <v>18246.902000000002</v>
      </c>
      <c r="P128" s="205">
        <f t="shared" si="15"/>
        <v>0.48250652578574527</v>
      </c>
    </row>
    <row r="129" spans="1:16">
      <c r="A129" s="161" t="s">
        <v>572</v>
      </c>
      <c r="B129" s="161" t="s">
        <v>708</v>
      </c>
      <c r="C129" s="198">
        <v>4400</v>
      </c>
      <c r="D129" s="199">
        <v>0</v>
      </c>
      <c r="E129" s="200" t="s">
        <v>167</v>
      </c>
      <c r="F129" s="198">
        <v>65.8</v>
      </c>
      <c r="G129" s="160">
        <v>45968</v>
      </c>
      <c r="H129" s="201" t="s">
        <v>166</v>
      </c>
      <c r="I129" s="184">
        <f t="shared" si="10"/>
        <v>4</v>
      </c>
      <c r="J129" s="202">
        <f>IF($H129="USD",IF(OR($I129="",$I129="-"),"",VLOOKUP($G129,為替!$A:$AX,$I129,FALSE))+$J$3,IF(OR($I129="",$I129="-"),"",VLOOKUP($G129,為替!$A:$AX,$I129,FALSE)))</f>
        <v>152.74</v>
      </c>
      <c r="K129" s="203">
        <f t="shared" si="11"/>
        <v>10050.291999999999</v>
      </c>
      <c r="L129" s="187">
        <f t="shared" si="13"/>
        <v>3</v>
      </c>
      <c r="M129" s="202">
        <f>IF($H129="USD",IF(OR($L129="",$L129="-"),"",VLOOKUP($G129,為替!$A:$AX,$L129,FALSE))+$K$3,IF(OR($L129="",$L129="-"),"",VLOOKUP($G129,為替!$A:$AX,$L129,FALSE)))</f>
        <v>153.74</v>
      </c>
      <c r="N129" s="203">
        <f t="shared" si="12"/>
        <v>4400</v>
      </c>
      <c r="O129" s="204">
        <f t="shared" si="14"/>
        <v>5650.2919999999995</v>
      </c>
      <c r="P129" s="205">
        <f t="shared" si="15"/>
        <v>0.5622017748340048</v>
      </c>
    </row>
    <row r="130" spans="1:16">
      <c r="A130" s="161" t="s">
        <v>572</v>
      </c>
      <c r="B130" s="161" t="s">
        <v>709</v>
      </c>
      <c r="C130" s="198">
        <v>888540</v>
      </c>
      <c r="D130" s="199">
        <v>0</v>
      </c>
      <c r="E130" s="200" t="s">
        <v>167</v>
      </c>
      <c r="F130" s="198">
        <v>8649.3799999999992</v>
      </c>
      <c r="G130" s="160">
        <v>45968</v>
      </c>
      <c r="H130" s="201" t="s">
        <v>166</v>
      </c>
      <c r="I130" s="184">
        <f t="shared" si="10"/>
        <v>4</v>
      </c>
      <c r="J130" s="202">
        <f>IF($H130="USD",IF(OR($I130="",$I130="-"),"",VLOOKUP($G130,為替!$A:$AX,$I130,FALSE))+$J$3,IF(OR($I130="",$I130="-"),"",VLOOKUP($G130,為替!$A:$AX,$I130,FALSE)))</f>
        <v>152.74</v>
      </c>
      <c r="K130" s="203">
        <f t="shared" si="11"/>
        <v>1321106.3011999999</v>
      </c>
      <c r="L130" s="187">
        <f t="shared" si="13"/>
        <v>3</v>
      </c>
      <c r="M130" s="202">
        <f>IF($H130="USD",IF(OR($L130="",$L130="-"),"",VLOOKUP($G130,為替!$A:$AX,$L130,FALSE))+$K$3,IF(OR($L130="",$L130="-"),"",VLOOKUP($G130,為替!$A:$AX,$L130,FALSE)))</f>
        <v>153.74</v>
      </c>
      <c r="N130" s="203">
        <f t="shared" si="12"/>
        <v>888540</v>
      </c>
      <c r="O130" s="204">
        <f t="shared" si="14"/>
        <v>432566.30119999987</v>
      </c>
      <c r="P130" s="205">
        <f t="shared" si="15"/>
        <v>0.32742732421084292</v>
      </c>
    </row>
    <row r="131" spans="1:16">
      <c r="A131" s="161" t="s">
        <v>572</v>
      </c>
      <c r="B131" s="161" t="s">
        <v>710</v>
      </c>
      <c r="C131" s="198">
        <v>8540</v>
      </c>
      <c r="D131" s="199">
        <v>3455</v>
      </c>
      <c r="E131" s="200" t="s">
        <v>167</v>
      </c>
      <c r="F131" s="198">
        <v>138.44</v>
      </c>
      <c r="G131" s="160">
        <v>45968</v>
      </c>
      <c r="H131" s="201" t="s">
        <v>166</v>
      </c>
      <c r="I131" s="184">
        <f t="shared" si="10"/>
        <v>4</v>
      </c>
      <c r="J131" s="202">
        <f>IF($H131="USD",IF(OR($I131="",$I131="-"),"",VLOOKUP($G131,為替!$A:$AX,$I131,FALSE))+$J$3,IF(OR($I131="",$I131="-"),"",VLOOKUP($G131,為替!$A:$AX,$I131,FALSE)))</f>
        <v>152.74</v>
      </c>
      <c r="K131" s="203">
        <f t="shared" si="11"/>
        <v>21145.3256</v>
      </c>
      <c r="L131" s="187">
        <f t="shared" si="13"/>
        <v>3</v>
      </c>
      <c r="M131" s="202">
        <f>IF($H131="USD",IF(OR($L131="",$L131="-"),"",VLOOKUP($G131,為替!$A:$AX,$L131,FALSE))+$K$3,IF(OR($L131="",$L131="-"),"",VLOOKUP($G131,為替!$A:$AX,$L131,FALSE)))</f>
        <v>153.74</v>
      </c>
      <c r="N131" s="203">
        <f t="shared" si="12"/>
        <v>11995</v>
      </c>
      <c r="O131" s="204">
        <f t="shared" si="14"/>
        <v>9150.3256000000001</v>
      </c>
      <c r="P131" s="205">
        <f t="shared" si="15"/>
        <v>0.43273514785698075</v>
      </c>
    </row>
    <row r="132" spans="1:16">
      <c r="A132" s="161" t="s">
        <v>572</v>
      </c>
      <c r="B132" s="161" t="s">
        <v>711</v>
      </c>
      <c r="C132" s="198">
        <v>4850</v>
      </c>
      <c r="D132" s="199">
        <v>0</v>
      </c>
      <c r="E132" s="200" t="s">
        <v>167</v>
      </c>
      <c r="F132" s="198">
        <v>46.92</v>
      </c>
      <c r="G132" s="160">
        <v>45971</v>
      </c>
      <c r="H132" s="201" t="s">
        <v>166</v>
      </c>
      <c r="I132" s="184">
        <f t="shared" si="10"/>
        <v>4</v>
      </c>
      <c r="J132" s="202">
        <f>IF($H132="USD",IF(OR($I132="",$I132="-"),"",VLOOKUP($G132,為替!$A:$AX,$I132,FALSE))+$J$3,IF(OR($I132="",$I132="-"),"",VLOOKUP($G132,為替!$A:$AX,$I132,FALSE)))</f>
        <v>153.43</v>
      </c>
      <c r="K132" s="203">
        <f t="shared" si="11"/>
        <v>7198.9356000000007</v>
      </c>
      <c r="L132" s="187">
        <f t="shared" si="13"/>
        <v>3</v>
      </c>
      <c r="M132" s="202">
        <f>IF($H132="USD",IF(OR($L132="",$L132="-"),"",VLOOKUP($G132,為替!$A:$AX,$L132,FALSE))+$K$3,IF(OR($L132="",$L132="-"),"",VLOOKUP($G132,為替!$A:$AX,$L132,FALSE)))</f>
        <v>154.43</v>
      </c>
      <c r="N132" s="203">
        <f t="shared" si="12"/>
        <v>4850</v>
      </c>
      <c r="O132" s="204">
        <f t="shared" si="14"/>
        <v>2348.9356000000007</v>
      </c>
      <c r="P132" s="205">
        <f t="shared" si="15"/>
        <v>0.32628929198922135</v>
      </c>
    </row>
    <row r="133" spans="1:16">
      <c r="A133" s="161" t="s">
        <v>572</v>
      </c>
      <c r="B133" s="161" t="s">
        <v>712</v>
      </c>
      <c r="C133" s="198">
        <v>40220</v>
      </c>
      <c r="D133" s="199">
        <v>6278</v>
      </c>
      <c r="E133" s="200" t="s">
        <v>167</v>
      </c>
      <c r="F133" s="198">
        <v>1005</v>
      </c>
      <c r="G133" s="160">
        <v>45971</v>
      </c>
      <c r="H133" s="201" t="s">
        <v>166</v>
      </c>
      <c r="I133" s="184">
        <f t="shared" si="10"/>
        <v>4</v>
      </c>
      <c r="J133" s="202">
        <f>IF($H133="USD",IF(OR($I133="",$I133="-"),"",VLOOKUP($G133,為替!$A:$AX,$I133,FALSE))+$J$3,IF(OR($I133="",$I133="-"),"",VLOOKUP($G133,為替!$A:$AX,$I133,FALSE)))</f>
        <v>153.43</v>
      </c>
      <c r="K133" s="203">
        <f t="shared" si="11"/>
        <v>154197.15</v>
      </c>
      <c r="L133" s="187">
        <f t="shared" si="13"/>
        <v>3</v>
      </c>
      <c r="M133" s="202">
        <f>IF($H133="USD",IF(OR($L133="",$L133="-"),"",VLOOKUP($G133,為替!$A:$AX,$L133,FALSE))+$K$3,IF(OR($L133="",$L133="-"),"",VLOOKUP($G133,為替!$A:$AX,$L133,FALSE)))</f>
        <v>154.43</v>
      </c>
      <c r="N133" s="203">
        <f t="shared" si="12"/>
        <v>46498</v>
      </c>
      <c r="O133" s="204">
        <f t="shared" si="14"/>
        <v>107699.15</v>
      </c>
      <c r="P133" s="205">
        <f t="shared" si="15"/>
        <v>0.69845097655825672</v>
      </c>
    </row>
    <row r="134" spans="1:16">
      <c r="A134" s="161" t="s">
        <v>572</v>
      </c>
      <c r="B134" s="161" t="s">
        <v>713</v>
      </c>
      <c r="C134" s="198">
        <v>2580</v>
      </c>
      <c r="D134" s="199">
        <v>0</v>
      </c>
      <c r="E134" s="200" t="s">
        <v>167</v>
      </c>
      <c r="F134" s="198">
        <v>30.78</v>
      </c>
      <c r="G134" s="160">
        <v>45971</v>
      </c>
      <c r="H134" s="201" t="s">
        <v>166</v>
      </c>
      <c r="I134" s="184">
        <f t="shared" si="10"/>
        <v>4</v>
      </c>
      <c r="J134" s="202">
        <f>IF($H134="USD",IF(OR($I134="",$I134="-"),"",VLOOKUP($G134,為替!$A:$AX,$I134,FALSE))+$J$3,IF(OR($I134="",$I134="-"),"",VLOOKUP($G134,為替!$A:$AX,$I134,FALSE)))</f>
        <v>153.43</v>
      </c>
      <c r="K134" s="203">
        <f t="shared" si="11"/>
        <v>4722.5754000000006</v>
      </c>
      <c r="L134" s="187">
        <f t="shared" si="13"/>
        <v>3</v>
      </c>
      <c r="M134" s="202">
        <f>IF($H134="USD",IF(OR($L134="",$L134="-"),"",VLOOKUP($G134,為替!$A:$AX,$L134,FALSE))+$K$3,IF(OR($L134="",$L134="-"),"",VLOOKUP($G134,為替!$A:$AX,$L134,FALSE)))</f>
        <v>154.43</v>
      </c>
      <c r="N134" s="203">
        <f t="shared" si="12"/>
        <v>2580</v>
      </c>
      <c r="O134" s="204">
        <f t="shared" si="14"/>
        <v>2142.5754000000006</v>
      </c>
      <c r="P134" s="205">
        <f t="shared" si="15"/>
        <v>0.45368791782551537</v>
      </c>
    </row>
    <row r="135" spans="1:16">
      <c r="A135" s="161" t="s">
        <v>572</v>
      </c>
      <c r="B135" s="161" t="s">
        <v>714</v>
      </c>
      <c r="C135" s="198">
        <v>3440</v>
      </c>
      <c r="D135" s="199">
        <v>0</v>
      </c>
      <c r="E135" s="200" t="s">
        <v>167</v>
      </c>
      <c r="F135" s="198">
        <v>37.96</v>
      </c>
      <c r="G135" s="160">
        <v>45971</v>
      </c>
      <c r="H135" s="201" t="s">
        <v>166</v>
      </c>
      <c r="I135" s="184">
        <f t="shared" ref="I135:I198" si="16">IF(H135="","",IF(H135="JPY","",IF($H135="USD",4, IF(H135="EUR",7,IF(H135="CNY",47,IF(H135="HKD",34))))))</f>
        <v>4</v>
      </c>
      <c r="J135" s="202">
        <f>IF($H135="USD",IF(OR($I135="",$I135="-"),"",VLOOKUP($G135,為替!$A:$AX,$I135,FALSE))+$J$3,IF(OR($I135="",$I135="-"),"",VLOOKUP($G135,為替!$A:$AX,$I135,FALSE)))</f>
        <v>153.43</v>
      </c>
      <c r="K135" s="203">
        <f t="shared" ref="K135:K198" si="17">IF($H135="JPY",$F135,IF($H135="","",$F135*$J135))</f>
        <v>5824.2028</v>
      </c>
      <c r="L135" s="187">
        <f t="shared" si="13"/>
        <v>3</v>
      </c>
      <c r="M135" s="202">
        <f>IF($H135="USD",IF(OR($L135="",$L135="-"),"",VLOOKUP($G135,為替!$A:$AX,$L135,FALSE))+$K$3,IF(OR($L135="",$L135="-"),"",VLOOKUP($G135,為替!$A:$AX,$L135,FALSE)))</f>
        <v>154.43</v>
      </c>
      <c r="N135" s="203">
        <f t="shared" ref="N135:N198" si="18">IF($E135="JPY",($C135+$D135),IF($E135="","",($C135+$D135)*$M135))</f>
        <v>3440</v>
      </c>
      <c r="O135" s="204">
        <f t="shared" si="14"/>
        <v>2384.2028</v>
      </c>
      <c r="P135" s="205">
        <f t="shared" si="15"/>
        <v>0.40936122622653182</v>
      </c>
    </row>
    <row r="136" spans="1:16">
      <c r="A136" s="161" t="s">
        <v>572</v>
      </c>
      <c r="B136" s="161" t="s">
        <v>715</v>
      </c>
      <c r="C136" s="198">
        <v>86066</v>
      </c>
      <c r="D136" s="199">
        <v>33243</v>
      </c>
      <c r="E136" s="200" t="s">
        <v>167</v>
      </c>
      <c r="F136" s="198">
        <v>1337.2</v>
      </c>
      <c r="G136" s="160">
        <v>45972</v>
      </c>
      <c r="H136" s="201" t="s">
        <v>166</v>
      </c>
      <c r="I136" s="184">
        <f t="shared" si="16"/>
        <v>4</v>
      </c>
      <c r="J136" s="202">
        <f>IF($H136="USD",IF(OR($I136="",$I136="-"),"",VLOOKUP($G136,為替!$A:$AX,$I136,FALSE))+$J$3,IF(OR($I136="",$I136="-"),"",VLOOKUP($G136,為替!$A:$AX,$I136,FALSE)))</f>
        <v>153.86000000000001</v>
      </c>
      <c r="K136" s="203">
        <f t="shared" si="17"/>
        <v>205741.59200000003</v>
      </c>
      <c r="L136" s="187">
        <f t="shared" si="13"/>
        <v>3</v>
      </c>
      <c r="M136" s="202">
        <f>IF($H136="USD",IF(OR($L136="",$L136="-"),"",VLOOKUP($G136,為替!$A:$AX,$L136,FALSE))+$K$3,IF(OR($L136="",$L136="-"),"",VLOOKUP($G136,為替!$A:$AX,$L136,FALSE)))</f>
        <v>154.86000000000001</v>
      </c>
      <c r="N136" s="203">
        <f t="shared" si="18"/>
        <v>119309</v>
      </c>
      <c r="O136" s="204">
        <f t="shared" si="14"/>
        <v>86432.592000000033</v>
      </c>
      <c r="P136" s="205">
        <f t="shared" si="15"/>
        <v>0.42010266937178176</v>
      </c>
    </row>
    <row r="137" spans="1:16">
      <c r="A137" s="161" t="s">
        <v>572</v>
      </c>
      <c r="B137" s="161" t="s">
        <v>716</v>
      </c>
      <c r="C137" s="198">
        <v>174660</v>
      </c>
      <c r="D137" s="199">
        <v>42974</v>
      </c>
      <c r="E137" s="200" t="s">
        <v>167</v>
      </c>
      <c r="F137" s="198">
        <v>2084.35</v>
      </c>
      <c r="G137" s="160">
        <v>45972</v>
      </c>
      <c r="H137" s="201" t="s">
        <v>166</v>
      </c>
      <c r="I137" s="184">
        <f t="shared" si="16"/>
        <v>4</v>
      </c>
      <c r="J137" s="202">
        <f>IF($H137="USD",IF(OR($I137="",$I137="-"),"",VLOOKUP($G137,為替!$A:$AX,$I137,FALSE))+$J$3,IF(OR($I137="",$I137="-"),"",VLOOKUP($G137,為替!$A:$AX,$I137,FALSE)))</f>
        <v>153.86000000000001</v>
      </c>
      <c r="K137" s="203">
        <f t="shared" si="17"/>
        <v>320698.09100000001</v>
      </c>
      <c r="L137" s="187">
        <f t="shared" si="13"/>
        <v>3</v>
      </c>
      <c r="M137" s="202">
        <f>IF($H137="USD",IF(OR($L137="",$L137="-"),"",VLOOKUP($G137,為替!$A:$AX,$L137,FALSE))+$K$3,IF(OR($L137="",$L137="-"),"",VLOOKUP($G137,為替!$A:$AX,$L137,FALSE)))</f>
        <v>154.86000000000001</v>
      </c>
      <c r="N137" s="203">
        <f t="shared" si="18"/>
        <v>217634</v>
      </c>
      <c r="O137" s="204">
        <f t="shared" si="14"/>
        <v>103064.09100000001</v>
      </c>
      <c r="P137" s="205">
        <f t="shared" si="15"/>
        <v>0.32137419552023466</v>
      </c>
    </row>
    <row r="138" spans="1:16">
      <c r="A138" s="161" t="s">
        <v>572</v>
      </c>
      <c r="B138" s="161" t="s">
        <v>717</v>
      </c>
      <c r="C138" s="198">
        <v>12330</v>
      </c>
      <c r="D138" s="199">
        <v>0</v>
      </c>
      <c r="E138" s="200" t="s">
        <v>167</v>
      </c>
      <c r="F138" s="198">
        <v>151.19</v>
      </c>
      <c r="G138" s="160">
        <v>45972</v>
      </c>
      <c r="H138" s="201" t="s">
        <v>166</v>
      </c>
      <c r="I138" s="184">
        <f t="shared" si="16"/>
        <v>4</v>
      </c>
      <c r="J138" s="202">
        <f>IF($H138="USD",IF(OR($I138="",$I138="-"),"",VLOOKUP($G138,為替!$A:$AX,$I138,FALSE))+$J$3,IF(OR($I138="",$I138="-"),"",VLOOKUP($G138,為替!$A:$AX,$I138,FALSE)))</f>
        <v>153.86000000000001</v>
      </c>
      <c r="K138" s="203">
        <f t="shared" si="17"/>
        <v>23262.093400000002</v>
      </c>
      <c r="L138" s="187">
        <f t="shared" si="13"/>
        <v>3</v>
      </c>
      <c r="M138" s="202">
        <f>IF($H138="USD",IF(OR($L138="",$L138="-"),"",VLOOKUP($G138,為替!$A:$AX,$L138,FALSE))+$K$3,IF(OR($L138="",$L138="-"),"",VLOOKUP($G138,為替!$A:$AX,$L138,FALSE)))</f>
        <v>154.86000000000001</v>
      </c>
      <c r="N138" s="203">
        <f t="shared" si="18"/>
        <v>12330</v>
      </c>
      <c r="O138" s="204">
        <f t="shared" si="14"/>
        <v>10932.093400000002</v>
      </c>
      <c r="P138" s="205">
        <f t="shared" si="15"/>
        <v>0.46995312124402361</v>
      </c>
    </row>
    <row r="139" spans="1:16">
      <c r="A139" s="161" t="s">
        <v>572</v>
      </c>
      <c r="B139" s="161" t="s">
        <v>718</v>
      </c>
      <c r="C139" s="198">
        <v>15590</v>
      </c>
      <c r="D139" s="199">
        <v>0</v>
      </c>
      <c r="E139" s="200" t="s">
        <v>167</v>
      </c>
      <c r="F139" s="198">
        <v>191.95</v>
      </c>
      <c r="G139" s="160">
        <v>45972</v>
      </c>
      <c r="H139" s="201" t="s">
        <v>166</v>
      </c>
      <c r="I139" s="184">
        <f t="shared" si="16"/>
        <v>4</v>
      </c>
      <c r="J139" s="202">
        <f>IF($H139="USD",IF(OR($I139="",$I139="-"),"",VLOOKUP($G139,為替!$A:$AX,$I139,FALSE))+$J$3,IF(OR($I139="",$I139="-"),"",VLOOKUP($G139,為替!$A:$AX,$I139,FALSE)))</f>
        <v>153.86000000000001</v>
      </c>
      <c r="K139" s="203">
        <f t="shared" si="17"/>
        <v>29533.427</v>
      </c>
      <c r="L139" s="187">
        <f t="shared" si="13"/>
        <v>3</v>
      </c>
      <c r="M139" s="202">
        <f>IF($H139="USD",IF(OR($L139="",$L139="-"),"",VLOOKUP($G139,為替!$A:$AX,$L139,FALSE))+$K$3,IF(OR($L139="",$L139="-"),"",VLOOKUP($G139,為替!$A:$AX,$L139,FALSE)))</f>
        <v>154.86000000000001</v>
      </c>
      <c r="N139" s="203">
        <f t="shared" si="18"/>
        <v>15590</v>
      </c>
      <c r="O139" s="204">
        <f t="shared" si="14"/>
        <v>13943.427</v>
      </c>
      <c r="P139" s="205">
        <f t="shared" si="15"/>
        <v>0.4721235703530105</v>
      </c>
    </row>
    <row r="140" spans="1:16">
      <c r="A140" s="161" t="s">
        <v>572</v>
      </c>
      <c r="B140" s="161" t="s">
        <v>719</v>
      </c>
      <c r="C140" s="198">
        <v>1860</v>
      </c>
      <c r="D140" s="199">
        <v>0</v>
      </c>
      <c r="E140" s="200" t="s">
        <v>167</v>
      </c>
      <c r="F140" s="198">
        <v>23.7</v>
      </c>
      <c r="G140" s="160">
        <v>45973</v>
      </c>
      <c r="H140" s="201" t="s">
        <v>166</v>
      </c>
      <c r="I140" s="184">
        <f t="shared" si="16"/>
        <v>4</v>
      </c>
      <c r="J140" s="202">
        <f>IF($H140="USD",IF(OR($I140="",$I140="-"),"",VLOOKUP($G140,為替!$A:$AX,$I140,FALSE))+$J$3,IF(OR($I140="",$I140="-"),"",VLOOKUP($G140,為替!$A:$AX,$I140,FALSE)))</f>
        <v>153.78</v>
      </c>
      <c r="K140" s="203">
        <f t="shared" si="17"/>
        <v>3644.5859999999998</v>
      </c>
      <c r="L140" s="187">
        <f t="shared" si="13"/>
        <v>3</v>
      </c>
      <c r="M140" s="202">
        <f>IF($H140="USD",IF(OR($L140="",$L140="-"),"",VLOOKUP($G140,為替!$A:$AX,$L140,FALSE))+$K$3,IF(OR($L140="",$L140="-"),"",VLOOKUP($G140,為替!$A:$AX,$L140,FALSE)))</f>
        <v>154.78</v>
      </c>
      <c r="N140" s="203">
        <f t="shared" si="18"/>
        <v>1860</v>
      </c>
      <c r="O140" s="204">
        <f t="shared" si="14"/>
        <v>1784.5859999999998</v>
      </c>
      <c r="P140" s="205">
        <f t="shared" si="15"/>
        <v>0.48965396892815805</v>
      </c>
    </row>
    <row r="141" spans="1:16">
      <c r="A141" s="161" t="s">
        <v>572</v>
      </c>
      <c r="B141" s="161" t="s">
        <v>720</v>
      </c>
      <c r="C141" s="198">
        <v>55180</v>
      </c>
      <c r="D141" s="199">
        <v>25350</v>
      </c>
      <c r="E141" s="200" t="s">
        <v>167</v>
      </c>
      <c r="F141" s="198">
        <v>793.46</v>
      </c>
      <c r="G141" s="160">
        <v>45973</v>
      </c>
      <c r="H141" s="201" t="s">
        <v>166</v>
      </c>
      <c r="I141" s="184">
        <f t="shared" si="16"/>
        <v>4</v>
      </c>
      <c r="J141" s="202">
        <f>IF($H141="USD",IF(OR($I141="",$I141="-"),"",VLOOKUP($G141,為替!$A:$AX,$I141,FALSE))+$J$3,IF(OR($I141="",$I141="-"),"",VLOOKUP($G141,為替!$A:$AX,$I141,FALSE)))</f>
        <v>153.78</v>
      </c>
      <c r="K141" s="203">
        <f t="shared" si="17"/>
        <v>122018.2788</v>
      </c>
      <c r="L141" s="187">
        <f t="shared" si="13"/>
        <v>3</v>
      </c>
      <c r="M141" s="202">
        <f>IF($H141="USD",IF(OR($L141="",$L141="-"),"",VLOOKUP($G141,為替!$A:$AX,$L141,FALSE))+$K$3,IF(OR($L141="",$L141="-"),"",VLOOKUP($G141,為替!$A:$AX,$L141,FALSE)))</f>
        <v>154.78</v>
      </c>
      <c r="N141" s="203">
        <f t="shared" si="18"/>
        <v>80530</v>
      </c>
      <c r="O141" s="204">
        <f t="shared" si="14"/>
        <v>41488.2788</v>
      </c>
      <c r="P141" s="205">
        <f t="shared" si="15"/>
        <v>0.34001691556396546</v>
      </c>
    </row>
    <row r="142" spans="1:16">
      <c r="A142" s="161" t="s">
        <v>572</v>
      </c>
      <c r="B142" s="161" t="s">
        <v>721</v>
      </c>
      <c r="C142" s="198">
        <v>680</v>
      </c>
      <c r="D142" s="199">
        <v>0</v>
      </c>
      <c r="E142" s="200" t="s">
        <v>167</v>
      </c>
      <c r="F142" s="198">
        <v>20.36</v>
      </c>
      <c r="G142" s="160">
        <v>45973</v>
      </c>
      <c r="H142" s="201" t="s">
        <v>166</v>
      </c>
      <c r="I142" s="184">
        <f t="shared" si="16"/>
        <v>4</v>
      </c>
      <c r="J142" s="202">
        <f>IF($H142="USD",IF(OR($I142="",$I142="-"),"",VLOOKUP($G142,為替!$A:$AX,$I142,FALSE))+$J$3,IF(OR($I142="",$I142="-"),"",VLOOKUP($G142,為替!$A:$AX,$I142,FALSE)))</f>
        <v>153.78</v>
      </c>
      <c r="K142" s="203">
        <f t="shared" si="17"/>
        <v>3130.9607999999998</v>
      </c>
      <c r="L142" s="187">
        <f t="shared" si="13"/>
        <v>3</v>
      </c>
      <c r="M142" s="202">
        <f>IF($H142="USD",IF(OR($L142="",$L142="-"),"",VLOOKUP($G142,為替!$A:$AX,$L142,FALSE))+$K$3,IF(OR($L142="",$L142="-"),"",VLOOKUP($G142,為替!$A:$AX,$L142,FALSE)))</f>
        <v>154.78</v>
      </c>
      <c r="N142" s="203">
        <f t="shared" si="18"/>
        <v>680</v>
      </c>
      <c r="O142" s="204">
        <f t="shared" si="14"/>
        <v>2450.9607999999998</v>
      </c>
      <c r="P142" s="205">
        <f t="shared" si="15"/>
        <v>0.78281427221956912</v>
      </c>
    </row>
    <row r="143" spans="1:16">
      <c r="A143" s="161" t="s">
        <v>572</v>
      </c>
      <c r="B143" s="161" t="s">
        <v>722</v>
      </c>
      <c r="C143" s="198">
        <v>2580</v>
      </c>
      <c r="D143" s="199">
        <v>0</v>
      </c>
      <c r="E143" s="200" t="s">
        <v>167</v>
      </c>
      <c r="F143" s="198">
        <v>32.1</v>
      </c>
      <c r="G143" s="160">
        <v>45975</v>
      </c>
      <c r="H143" s="201" t="s">
        <v>166</v>
      </c>
      <c r="I143" s="184">
        <f t="shared" si="16"/>
        <v>4</v>
      </c>
      <c r="J143" s="202">
        <f>IF($H143="USD",IF(OR($I143="",$I143="-"),"",VLOOKUP($G143,為替!$A:$AX,$I143,FALSE))+$J$3,IF(OR($I143="",$I143="-"),"",VLOOKUP($G143,為替!$A:$AX,$I143,FALSE)))</f>
        <v>154.24</v>
      </c>
      <c r="K143" s="203">
        <f t="shared" si="17"/>
        <v>4951.1040000000003</v>
      </c>
      <c r="L143" s="187">
        <f t="shared" si="13"/>
        <v>3</v>
      </c>
      <c r="M143" s="202">
        <f>IF($H143="USD",IF(OR($L143="",$L143="-"),"",VLOOKUP($G143,為替!$A:$AX,$L143,FALSE))+$K$3,IF(OR($L143="",$L143="-"),"",VLOOKUP($G143,為替!$A:$AX,$L143,FALSE)))</f>
        <v>155.24</v>
      </c>
      <c r="N143" s="203">
        <f t="shared" si="18"/>
        <v>2580</v>
      </c>
      <c r="O143" s="204">
        <f t="shared" si="14"/>
        <v>2371.1040000000003</v>
      </c>
      <c r="P143" s="205">
        <f t="shared" si="15"/>
        <v>0.47890409896459457</v>
      </c>
    </row>
    <row r="144" spans="1:16">
      <c r="A144" s="161" t="s">
        <v>572</v>
      </c>
      <c r="B144" s="161" t="s">
        <v>723</v>
      </c>
      <c r="C144" s="198">
        <v>92500</v>
      </c>
      <c r="D144" s="199">
        <v>41081</v>
      </c>
      <c r="E144" s="200" t="s">
        <v>167</v>
      </c>
      <c r="F144" s="198">
        <v>1327.5</v>
      </c>
      <c r="G144" s="160">
        <v>45975</v>
      </c>
      <c r="H144" s="201" t="s">
        <v>166</v>
      </c>
      <c r="I144" s="184">
        <f t="shared" si="16"/>
        <v>4</v>
      </c>
      <c r="J144" s="202">
        <f>IF($H144="USD",IF(OR($I144="",$I144="-"),"",VLOOKUP($G144,為替!$A:$AX,$I144,FALSE))+$J$3,IF(OR($I144="",$I144="-"),"",VLOOKUP($G144,為替!$A:$AX,$I144,FALSE)))</f>
        <v>154.24</v>
      </c>
      <c r="K144" s="203">
        <f t="shared" si="17"/>
        <v>204753.6</v>
      </c>
      <c r="L144" s="187">
        <f t="shared" si="13"/>
        <v>3</v>
      </c>
      <c r="M144" s="202">
        <f>IF($H144="USD",IF(OR($L144="",$L144="-"),"",VLOOKUP($G144,為替!$A:$AX,$L144,FALSE))+$K$3,IF(OR($L144="",$L144="-"),"",VLOOKUP($G144,為替!$A:$AX,$L144,FALSE)))</f>
        <v>155.24</v>
      </c>
      <c r="N144" s="203">
        <f t="shared" si="18"/>
        <v>133581</v>
      </c>
      <c r="O144" s="204">
        <f t="shared" si="14"/>
        <v>71172.600000000006</v>
      </c>
      <c r="P144" s="205">
        <f t="shared" si="15"/>
        <v>0.34760121433762337</v>
      </c>
    </row>
    <row r="145" spans="1:16">
      <c r="A145" s="161" t="s">
        <v>572</v>
      </c>
      <c r="B145" s="161" t="s">
        <v>724</v>
      </c>
      <c r="C145" s="198">
        <v>67280</v>
      </c>
      <c r="D145" s="199">
        <v>0</v>
      </c>
      <c r="E145" s="200" t="s">
        <v>167</v>
      </c>
      <c r="F145" s="198">
        <v>802.95</v>
      </c>
      <c r="G145" s="160">
        <v>45975</v>
      </c>
      <c r="H145" s="201" t="s">
        <v>166</v>
      </c>
      <c r="I145" s="184">
        <f t="shared" si="16"/>
        <v>4</v>
      </c>
      <c r="J145" s="202">
        <f>IF($H145="USD",IF(OR($I145="",$I145="-"),"",VLOOKUP($G145,為替!$A:$AX,$I145,FALSE))+$J$3,IF(OR($I145="",$I145="-"),"",VLOOKUP($G145,為替!$A:$AX,$I145,FALSE)))</f>
        <v>154.24</v>
      </c>
      <c r="K145" s="203">
        <f t="shared" si="17"/>
        <v>123847.00800000002</v>
      </c>
      <c r="L145" s="187">
        <f t="shared" si="13"/>
        <v>3</v>
      </c>
      <c r="M145" s="202">
        <f>IF($H145="USD",IF(OR($L145="",$L145="-"),"",VLOOKUP($G145,為替!$A:$AX,$L145,FALSE))+$K$3,IF(OR($L145="",$L145="-"),"",VLOOKUP($G145,為替!$A:$AX,$L145,FALSE)))</f>
        <v>155.24</v>
      </c>
      <c r="N145" s="203">
        <f t="shared" si="18"/>
        <v>67280</v>
      </c>
      <c r="O145" s="204">
        <f t="shared" si="14"/>
        <v>56567.008000000016</v>
      </c>
      <c r="P145" s="205">
        <f t="shared" si="15"/>
        <v>0.45674908835908257</v>
      </c>
    </row>
    <row r="146" spans="1:16">
      <c r="A146" s="161" t="s">
        <v>572</v>
      </c>
      <c r="B146" s="161" t="s">
        <v>725</v>
      </c>
      <c r="C146" s="198">
        <v>5000</v>
      </c>
      <c r="D146" s="199">
        <v>0</v>
      </c>
      <c r="E146" s="200" t="s">
        <v>167</v>
      </c>
      <c r="F146" s="198">
        <v>59.6</v>
      </c>
      <c r="G146" s="160">
        <v>45975</v>
      </c>
      <c r="H146" s="201" t="s">
        <v>166</v>
      </c>
      <c r="I146" s="184">
        <f t="shared" si="16"/>
        <v>4</v>
      </c>
      <c r="J146" s="202">
        <f>IF($H146="USD",IF(OR($I146="",$I146="-"),"",VLOOKUP($G146,為替!$A:$AX,$I146,FALSE))+$J$3,IF(OR($I146="",$I146="-"),"",VLOOKUP($G146,為替!$A:$AX,$I146,FALSE)))</f>
        <v>154.24</v>
      </c>
      <c r="K146" s="203">
        <f t="shared" si="17"/>
        <v>9192.7040000000015</v>
      </c>
      <c r="L146" s="187">
        <f t="shared" ref="L146:L209" si="19">IF(H146="","",IF(H146="JPY","",IF($H146="USD",3, IF(H146="EUR",6,IF(H146="CNY",46,IF(H146="HKD",33))))))</f>
        <v>3</v>
      </c>
      <c r="M146" s="202">
        <f>IF($H146="USD",IF(OR($L146="",$L146="-"),"",VLOOKUP($G146,為替!$A:$AX,$L146,FALSE))+$K$3,IF(OR($L146="",$L146="-"),"",VLOOKUP($G146,為替!$A:$AX,$L146,FALSE)))</f>
        <v>155.24</v>
      </c>
      <c r="N146" s="203">
        <f t="shared" si="18"/>
        <v>5000</v>
      </c>
      <c r="O146" s="204">
        <f t="shared" ref="O146:O209" si="20">IF(OR(K146="",N146=""),"",K146-N146)</f>
        <v>4192.7040000000015</v>
      </c>
      <c r="P146" s="205">
        <f t="shared" ref="P146:P209" si="21">IF(OR(K146="",O146=""),"",O146/K146)</f>
        <v>0.45609039516555749</v>
      </c>
    </row>
    <row r="147" spans="1:16">
      <c r="A147" s="161" t="s">
        <v>572</v>
      </c>
      <c r="B147" s="161" t="s">
        <v>726</v>
      </c>
      <c r="C147" s="198">
        <v>1018</v>
      </c>
      <c r="D147" s="199">
        <v>0</v>
      </c>
      <c r="E147" s="200" t="s">
        <v>167</v>
      </c>
      <c r="F147" s="198">
        <v>20.100000000000001</v>
      </c>
      <c r="G147" s="160">
        <v>45979</v>
      </c>
      <c r="H147" s="201" t="s">
        <v>166</v>
      </c>
      <c r="I147" s="184">
        <f t="shared" si="16"/>
        <v>4</v>
      </c>
      <c r="J147" s="202">
        <f>IF($H147="USD",IF(OR($I147="",$I147="-"),"",VLOOKUP($G147,為替!$A:$AX,$I147,FALSE))+$J$3,IF(OR($I147="",$I147="-"),"",VLOOKUP($G147,為替!$A:$AX,$I147,FALSE)))</f>
        <v>154.84</v>
      </c>
      <c r="K147" s="203">
        <f t="shared" si="17"/>
        <v>3112.2840000000001</v>
      </c>
      <c r="L147" s="187">
        <f t="shared" si="19"/>
        <v>3</v>
      </c>
      <c r="M147" s="202">
        <f>IF($H147="USD",IF(OR($L147="",$L147="-"),"",VLOOKUP($G147,為替!$A:$AX,$L147,FALSE))+$K$3,IF(OR($L147="",$L147="-"),"",VLOOKUP($G147,為替!$A:$AX,$L147,FALSE)))</f>
        <v>155.84</v>
      </c>
      <c r="N147" s="203">
        <f t="shared" si="18"/>
        <v>1018</v>
      </c>
      <c r="O147" s="204">
        <f t="shared" si="20"/>
        <v>2094.2840000000001</v>
      </c>
      <c r="P147" s="205">
        <f t="shared" si="21"/>
        <v>0.67290902758231574</v>
      </c>
    </row>
    <row r="148" spans="1:16">
      <c r="A148" s="161" t="s">
        <v>572</v>
      </c>
      <c r="B148" s="161" t="s">
        <v>727</v>
      </c>
      <c r="C148" s="198">
        <v>4340</v>
      </c>
      <c r="D148" s="199">
        <v>0</v>
      </c>
      <c r="E148" s="200" t="s">
        <v>167</v>
      </c>
      <c r="F148" s="198">
        <v>64.3</v>
      </c>
      <c r="G148" s="160">
        <v>45986</v>
      </c>
      <c r="H148" s="201" t="s">
        <v>166</v>
      </c>
      <c r="I148" s="184">
        <f t="shared" si="16"/>
        <v>4</v>
      </c>
      <c r="J148" s="202">
        <f>IF($H148="USD",IF(OR($I148="",$I148="-"),"",VLOOKUP($G148,為替!$A:$AX,$I148,FALSE))+$J$3,IF(OR($I148="",$I148="-"),"",VLOOKUP($G148,為替!$A:$AX,$I148,FALSE)))</f>
        <v>156.37</v>
      </c>
      <c r="K148" s="203">
        <f t="shared" si="17"/>
        <v>10054.591</v>
      </c>
      <c r="L148" s="187">
        <f t="shared" si="19"/>
        <v>3</v>
      </c>
      <c r="M148" s="202">
        <f>IF($H148="USD",IF(OR($L148="",$L148="-"),"",VLOOKUP($G148,為替!$A:$AX,$L148,FALSE))+$K$3,IF(OR($L148="",$L148="-"),"",VLOOKUP($G148,為替!$A:$AX,$L148,FALSE)))</f>
        <v>157.37</v>
      </c>
      <c r="N148" s="203">
        <f t="shared" si="18"/>
        <v>4340</v>
      </c>
      <c r="O148" s="204">
        <f t="shared" si="20"/>
        <v>5714.5910000000003</v>
      </c>
      <c r="P148" s="205">
        <f t="shared" si="21"/>
        <v>0.56835638565507041</v>
      </c>
    </row>
    <row r="149" spans="1:16">
      <c r="A149" s="161" t="s">
        <v>572</v>
      </c>
      <c r="B149" s="161" t="s">
        <v>728</v>
      </c>
      <c r="C149" s="198">
        <v>42772</v>
      </c>
      <c r="D149" s="199">
        <v>0</v>
      </c>
      <c r="E149" s="200" t="s">
        <v>167</v>
      </c>
      <c r="F149" s="198">
        <v>405.18</v>
      </c>
      <c r="G149" s="160">
        <v>45987</v>
      </c>
      <c r="H149" s="201" t="s">
        <v>166</v>
      </c>
      <c r="I149" s="184">
        <f t="shared" si="16"/>
        <v>4</v>
      </c>
      <c r="J149" s="202">
        <f>IF($H149="USD",IF(OR($I149="",$I149="-"),"",VLOOKUP($G149,為替!$A:$AX,$I149,FALSE))+$J$3,IF(OR($I149="",$I149="-"),"",VLOOKUP($G149,為替!$A:$AX,$I149,FALSE)))</f>
        <v>155.88</v>
      </c>
      <c r="K149" s="203">
        <f t="shared" si="17"/>
        <v>63159.458399999996</v>
      </c>
      <c r="L149" s="187">
        <f t="shared" si="19"/>
        <v>3</v>
      </c>
      <c r="M149" s="202">
        <f>IF($H149="USD",IF(OR($L149="",$L149="-"),"",VLOOKUP($G149,為替!$A:$AX,$L149,FALSE))+$K$3,IF(OR($L149="",$L149="-"),"",VLOOKUP($G149,為替!$A:$AX,$L149,FALSE)))</f>
        <v>156.88</v>
      </c>
      <c r="N149" s="203">
        <f t="shared" si="18"/>
        <v>42772</v>
      </c>
      <c r="O149" s="204">
        <f t="shared" si="20"/>
        <v>20387.458399999996</v>
      </c>
      <c r="P149" s="205">
        <f t="shared" si="21"/>
        <v>0.3227934329468537</v>
      </c>
    </row>
    <row r="150" spans="1:16">
      <c r="A150" s="161" t="s">
        <v>572</v>
      </c>
      <c r="B150" s="161" t="s">
        <v>729</v>
      </c>
      <c r="C150" s="198">
        <v>18720</v>
      </c>
      <c r="D150" s="199">
        <v>0</v>
      </c>
      <c r="E150" s="200" t="s">
        <v>167</v>
      </c>
      <c r="F150" s="198">
        <v>272.7</v>
      </c>
      <c r="G150" s="160">
        <v>45988</v>
      </c>
      <c r="H150" s="201" t="s">
        <v>166</v>
      </c>
      <c r="I150" s="184">
        <f t="shared" si="16"/>
        <v>4</v>
      </c>
      <c r="J150" s="202">
        <f>IF($H150="USD",IF(OR($I150="",$I150="-"),"",VLOOKUP($G150,為替!$A:$AX,$I150,FALSE))+$J$3,IF(OR($I150="",$I150="-"),"",VLOOKUP($G150,為替!$A:$AX,$I150,FALSE)))</f>
        <v>155.41</v>
      </c>
      <c r="K150" s="203">
        <f t="shared" si="17"/>
        <v>42380.307000000001</v>
      </c>
      <c r="L150" s="187">
        <f t="shared" si="19"/>
        <v>3</v>
      </c>
      <c r="M150" s="202">
        <f>IF($H150="USD",IF(OR($L150="",$L150="-"),"",VLOOKUP($G150,為替!$A:$AX,$L150,FALSE))+$K$3,IF(OR($L150="",$L150="-"),"",VLOOKUP($G150,為替!$A:$AX,$L150,FALSE)))</f>
        <v>156.41</v>
      </c>
      <c r="N150" s="203">
        <f t="shared" si="18"/>
        <v>18720</v>
      </c>
      <c r="O150" s="204">
        <f t="shared" si="20"/>
        <v>23660.307000000001</v>
      </c>
      <c r="P150" s="205">
        <f t="shared" si="21"/>
        <v>0.5582854083619545</v>
      </c>
    </row>
    <row r="151" spans="1:16">
      <c r="A151" s="161" t="s">
        <v>572</v>
      </c>
      <c r="B151" s="161" t="s">
        <v>730</v>
      </c>
      <c r="C151" s="198">
        <v>108520</v>
      </c>
      <c r="D151" s="199">
        <v>0</v>
      </c>
      <c r="E151" s="200" t="s">
        <v>167</v>
      </c>
      <c r="F151" s="198">
        <v>1025.48</v>
      </c>
      <c r="G151" s="160">
        <v>45988</v>
      </c>
      <c r="H151" s="201" t="s">
        <v>166</v>
      </c>
      <c r="I151" s="184">
        <f t="shared" si="16"/>
        <v>4</v>
      </c>
      <c r="J151" s="202">
        <f>IF($H151="USD",IF(OR($I151="",$I151="-"),"",VLOOKUP($G151,為替!$A:$AX,$I151,FALSE))+$J$3,IF(OR($I151="",$I151="-"),"",VLOOKUP($G151,為替!$A:$AX,$I151,FALSE)))</f>
        <v>155.41</v>
      </c>
      <c r="K151" s="203">
        <f t="shared" si="17"/>
        <v>159369.8468</v>
      </c>
      <c r="L151" s="187">
        <f t="shared" si="19"/>
        <v>3</v>
      </c>
      <c r="M151" s="202">
        <f>IF($H151="USD",IF(OR($L151="",$L151="-"),"",VLOOKUP($G151,為替!$A:$AX,$L151,FALSE))+$K$3,IF(OR($L151="",$L151="-"),"",VLOOKUP($G151,為替!$A:$AX,$L151,FALSE)))</f>
        <v>156.41</v>
      </c>
      <c r="N151" s="203">
        <f t="shared" si="18"/>
        <v>108520</v>
      </c>
      <c r="O151" s="204">
        <f t="shared" si="20"/>
        <v>50849.846799999999</v>
      </c>
      <c r="P151" s="205">
        <f t="shared" si="21"/>
        <v>0.31906817896244599</v>
      </c>
    </row>
    <row r="152" spans="1:16">
      <c r="A152" s="161" t="s">
        <v>572</v>
      </c>
      <c r="B152" s="161" t="s">
        <v>731</v>
      </c>
      <c r="C152" s="198">
        <v>5900</v>
      </c>
      <c r="D152" s="199">
        <v>4004</v>
      </c>
      <c r="E152" s="200" t="s">
        <v>167</v>
      </c>
      <c r="F152" s="198">
        <v>109</v>
      </c>
      <c r="G152" s="160">
        <v>45965</v>
      </c>
      <c r="H152" s="201" t="s">
        <v>166</v>
      </c>
      <c r="I152" s="184">
        <f t="shared" si="16"/>
        <v>4</v>
      </c>
      <c r="J152" s="202">
        <f>IF($H152="USD",IF(OR($I152="",$I152="-"),"",VLOOKUP($G152,為替!$A:$AX,$I152,FALSE))+$J$3,IF(OR($I152="",$I152="-"),"",VLOOKUP($G152,為替!$A:$AX,$I152,FALSE)))</f>
        <v>153.88</v>
      </c>
      <c r="K152" s="203">
        <f t="shared" si="17"/>
        <v>16772.919999999998</v>
      </c>
      <c r="L152" s="187">
        <f t="shared" si="19"/>
        <v>3</v>
      </c>
      <c r="M152" s="202">
        <f>IF($H152="USD",IF(OR($L152="",$L152="-"),"",VLOOKUP($G152,為替!$A:$AX,$L152,FALSE))+$K$3,IF(OR($L152="",$L152="-"),"",VLOOKUP($G152,為替!$A:$AX,$L152,FALSE)))</f>
        <v>154.88</v>
      </c>
      <c r="N152" s="203">
        <f t="shared" si="18"/>
        <v>9904</v>
      </c>
      <c r="O152" s="204">
        <f t="shared" si="20"/>
        <v>6868.9199999999983</v>
      </c>
      <c r="P152" s="205">
        <f t="shared" si="21"/>
        <v>0.40952440004483409</v>
      </c>
    </row>
    <row r="153" spans="1:16">
      <c r="A153" s="161" t="s">
        <v>231</v>
      </c>
      <c r="B153" s="161">
        <v>7609</v>
      </c>
      <c r="C153" s="198">
        <v>1055</v>
      </c>
      <c r="D153" s="199">
        <v>0</v>
      </c>
      <c r="E153" s="200" t="s">
        <v>167</v>
      </c>
      <c r="F153" s="198">
        <v>54</v>
      </c>
      <c r="G153" s="160">
        <v>45967</v>
      </c>
      <c r="H153" s="201" t="s">
        <v>166</v>
      </c>
      <c r="I153" s="184">
        <f t="shared" si="16"/>
        <v>4</v>
      </c>
      <c r="J153" s="202">
        <f>IF($H153="USD",IF(OR($I153="",$I153="-"),"",VLOOKUP($G153,為替!$A:$AX,$I153,FALSE))+$J$3,IF(OR($I153="",$I153="-"),"",VLOOKUP($G153,為替!$A:$AX,$I153,FALSE)))</f>
        <v>153.54</v>
      </c>
      <c r="K153" s="203">
        <f t="shared" si="17"/>
        <v>8291.16</v>
      </c>
      <c r="L153" s="187">
        <f t="shared" si="19"/>
        <v>3</v>
      </c>
      <c r="M153" s="202">
        <f>IF($H153="USD",IF(OR($L153="",$L153="-"),"",VLOOKUP($G153,為替!$A:$AX,$L153,FALSE))+$K$3,IF(OR($L153="",$L153="-"),"",VLOOKUP($G153,為替!$A:$AX,$L153,FALSE)))</f>
        <v>154.54</v>
      </c>
      <c r="N153" s="203">
        <f t="shared" si="18"/>
        <v>1055</v>
      </c>
      <c r="O153" s="204">
        <f t="shared" si="20"/>
        <v>7236.16</v>
      </c>
      <c r="P153" s="205">
        <f t="shared" si="21"/>
        <v>0.87275604378639415</v>
      </c>
    </row>
    <row r="154" spans="1:16">
      <c r="A154" s="161" t="s">
        <v>231</v>
      </c>
      <c r="B154" s="161" t="s">
        <v>732</v>
      </c>
      <c r="C154" s="198">
        <v>90238</v>
      </c>
      <c r="D154" s="199">
        <v>0</v>
      </c>
      <c r="E154" s="200" t="s">
        <v>167</v>
      </c>
      <c r="F154" s="198">
        <v>1352.49</v>
      </c>
      <c r="G154" s="160">
        <v>45987</v>
      </c>
      <c r="H154" s="201" t="s">
        <v>603</v>
      </c>
      <c r="I154" s="184">
        <f t="shared" si="16"/>
        <v>7</v>
      </c>
      <c r="J154" s="202">
        <f>IF($H154="USD",IF(OR($I154="",$I154="-"),"",VLOOKUP($G154,為替!$A:$AX,$I154,FALSE))+$J$3,IF(OR($I154="",$I154="-"),"",VLOOKUP($G154,為替!$A:$AX,$I154,FALSE)))</f>
        <v>179.29</v>
      </c>
      <c r="K154" s="203">
        <f t="shared" si="17"/>
        <v>242487.93209999998</v>
      </c>
      <c r="L154" s="187">
        <f t="shared" si="19"/>
        <v>6</v>
      </c>
      <c r="M154" s="202">
        <f>IF($H154="USD",IF(OR($L154="",$L154="-"),"",VLOOKUP($G154,為替!$A:$AX,$L154,FALSE))+$K$3,IF(OR($L154="",$L154="-"),"",VLOOKUP($G154,為替!$A:$AX,$L154,FALSE)))</f>
        <v>182.29</v>
      </c>
      <c r="N154" s="203">
        <f t="shared" si="18"/>
        <v>90238</v>
      </c>
      <c r="O154" s="204">
        <f t="shared" si="20"/>
        <v>152249.93209999998</v>
      </c>
      <c r="P154" s="205">
        <f t="shared" si="21"/>
        <v>0.62786601700745004</v>
      </c>
    </row>
    <row r="155" spans="1:16">
      <c r="A155" s="161" t="s">
        <v>231</v>
      </c>
      <c r="B155" s="161">
        <v>7672</v>
      </c>
      <c r="C155" s="198">
        <v>13946</v>
      </c>
      <c r="D155" s="199">
        <v>0</v>
      </c>
      <c r="E155" s="200" t="s">
        <v>167</v>
      </c>
      <c r="F155" s="198">
        <v>171.06</v>
      </c>
      <c r="G155" s="160">
        <v>45988</v>
      </c>
      <c r="H155" s="201" t="s">
        <v>603</v>
      </c>
      <c r="I155" s="184">
        <f t="shared" si="16"/>
        <v>7</v>
      </c>
      <c r="J155" s="202">
        <f>IF($H155="USD",IF(OR($I155="",$I155="-"),"",VLOOKUP($G155,為替!$A:$AX,$I155,FALSE))+$J$3,IF(OR($I155="",$I155="-"),"",VLOOKUP($G155,為替!$A:$AX,$I155,FALSE)))</f>
        <v>179.37</v>
      </c>
      <c r="K155" s="203">
        <f t="shared" si="17"/>
        <v>30683.032200000001</v>
      </c>
      <c r="L155" s="187">
        <f t="shared" si="19"/>
        <v>6</v>
      </c>
      <c r="M155" s="202">
        <f>IF($H155="USD",IF(OR($L155="",$L155="-"),"",VLOOKUP($G155,為替!$A:$AX,$L155,FALSE))+$K$3,IF(OR($L155="",$L155="-"),"",VLOOKUP($G155,為替!$A:$AX,$L155,FALSE)))</f>
        <v>182.37</v>
      </c>
      <c r="N155" s="203">
        <f t="shared" si="18"/>
        <v>13946</v>
      </c>
      <c r="O155" s="204">
        <f t="shared" si="20"/>
        <v>16737.032200000001</v>
      </c>
      <c r="P155" s="205">
        <f t="shared" si="21"/>
        <v>0.54548168808426956</v>
      </c>
    </row>
    <row r="156" spans="1:16">
      <c r="A156" s="161" t="s">
        <v>572</v>
      </c>
      <c r="B156" s="161" t="s">
        <v>734</v>
      </c>
      <c r="C156" s="198">
        <v>42500</v>
      </c>
      <c r="D156" s="199">
        <v>26901</v>
      </c>
      <c r="E156" s="200" t="s">
        <v>167</v>
      </c>
      <c r="F156" s="198">
        <v>856</v>
      </c>
      <c r="G156" s="160">
        <v>45992</v>
      </c>
      <c r="H156" s="201" t="s">
        <v>166</v>
      </c>
      <c r="I156" s="184">
        <f t="shared" si="16"/>
        <v>4</v>
      </c>
      <c r="J156" s="202">
        <f>IF($H156="USD",IF(OR($I156="",$I156="-"),"",VLOOKUP($G156,為替!$A:$AX,$I156,FALSE))+$J$3,IF(OR($I156="",$I156="-"),"",VLOOKUP($G156,為替!$A:$AX,$I156,FALSE)))</f>
        <v>155.37</v>
      </c>
      <c r="K156" s="203">
        <f t="shared" si="17"/>
        <v>132996.72</v>
      </c>
      <c r="L156" s="187">
        <f t="shared" si="19"/>
        <v>3</v>
      </c>
      <c r="M156" s="202">
        <f>IF($H156="USD",IF(OR($L156="",$L156="-"),"",VLOOKUP($G156,為替!$A:$AX,$L156,FALSE))+$K$3,IF(OR($L156="",$L156="-"),"",VLOOKUP($G156,為替!$A:$AX,$L156,FALSE)))</f>
        <v>156.37</v>
      </c>
      <c r="N156" s="203">
        <f t="shared" si="18"/>
        <v>69401</v>
      </c>
      <c r="O156" s="204">
        <f t="shared" si="20"/>
        <v>63595.72</v>
      </c>
      <c r="P156" s="205">
        <f t="shared" si="21"/>
        <v>0.47817510085963022</v>
      </c>
    </row>
    <row r="157" spans="1:16">
      <c r="A157" s="161" t="s">
        <v>572</v>
      </c>
      <c r="B157" s="161" t="s">
        <v>735</v>
      </c>
      <c r="C157" s="198">
        <v>56330</v>
      </c>
      <c r="D157" s="199">
        <v>0</v>
      </c>
      <c r="E157" s="200" t="s">
        <v>167</v>
      </c>
      <c r="F157" s="198">
        <v>672.8</v>
      </c>
      <c r="G157" s="160">
        <v>45994</v>
      </c>
      <c r="H157" s="201" t="s">
        <v>166</v>
      </c>
      <c r="I157" s="184">
        <f t="shared" si="16"/>
        <v>4</v>
      </c>
      <c r="J157" s="202">
        <f>IF($H157="USD",IF(OR($I157="",$I157="-"),"",VLOOKUP($G157,為替!$A:$AX,$I157,FALSE))+$J$3,IF(OR($I157="",$I157="-"),"",VLOOKUP($G157,為替!$A:$AX,$I157,FALSE)))</f>
        <v>155.34</v>
      </c>
      <c r="K157" s="203">
        <f t="shared" si="17"/>
        <v>104512.75199999999</v>
      </c>
      <c r="L157" s="187">
        <f t="shared" si="19"/>
        <v>3</v>
      </c>
      <c r="M157" s="202">
        <f>IF($H157="USD",IF(OR($L157="",$L157="-"),"",VLOOKUP($G157,為替!$A:$AX,$L157,FALSE))+$K$3,IF(OR($L157="",$L157="-"),"",VLOOKUP($G157,為替!$A:$AX,$L157,FALSE)))</f>
        <v>156.34</v>
      </c>
      <c r="N157" s="203">
        <f t="shared" si="18"/>
        <v>56330</v>
      </c>
      <c r="O157" s="204">
        <f t="shared" si="20"/>
        <v>48182.751999999993</v>
      </c>
      <c r="P157" s="205">
        <f t="shared" si="21"/>
        <v>0.46102270850163812</v>
      </c>
    </row>
    <row r="158" spans="1:16">
      <c r="A158" s="161" t="s">
        <v>572</v>
      </c>
      <c r="B158" s="161" t="s">
        <v>736</v>
      </c>
      <c r="C158" s="198">
        <v>31450</v>
      </c>
      <c r="D158" s="199">
        <v>0</v>
      </c>
      <c r="E158" s="200" t="s">
        <v>167</v>
      </c>
      <c r="F158" s="198">
        <v>373.6</v>
      </c>
      <c r="G158" s="160">
        <v>45999</v>
      </c>
      <c r="H158" s="201" t="s">
        <v>166</v>
      </c>
      <c r="I158" s="184">
        <f t="shared" si="16"/>
        <v>4</v>
      </c>
      <c r="J158" s="202">
        <f>IF($H158="USD",IF(OR($I158="",$I158="-"),"",VLOOKUP($G158,為替!$A:$AX,$I158,FALSE))+$J$3,IF(OR($I158="",$I158="-"),"",VLOOKUP($G158,為替!$A:$AX,$I158,FALSE)))</f>
        <v>154.74</v>
      </c>
      <c r="K158" s="203">
        <f t="shared" si="17"/>
        <v>57810.864000000009</v>
      </c>
      <c r="L158" s="187">
        <f t="shared" si="19"/>
        <v>3</v>
      </c>
      <c r="M158" s="202">
        <f>IF($H158="USD",IF(OR($L158="",$L158="-"),"",VLOOKUP($G158,為替!$A:$AX,$L158,FALSE))+$K$3,IF(OR($L158="",$L158="-"),"",VLOOKUP($G158,為替!$A:$AX,$L158,FALSE)))</f>
        <v>155.74</v>
      </c>
      <c r="N158" s="203">
        <f t="shared" si="18"/>
        <v>31450</v>
      </c>
      <c r="O158" s="204">
        <f t="shared" si="20"/>
        <v>26360.864000000009</v>
      </c>
      <c r="P158" s="205">
        <f t="shared" si="21"/>
        <v>0.45598460524651568</v>
      </c>
    </row>
    <row r="159" spans="1:16">
      <c r="A159" s="161" t="s">
        <v>572</v>
      </c>
      <c r="B159" s="161" t="s">
        <v>737</v>
      </c>
      <c r="C159" s="198">
        <v>17115</v>
      </c>
      <c r="D159" s="199">
        <v>0</v>
      </c>
      <c r="E159" s="200" t="s">
        <v>167</v>
      </c>
      <c r="F159" s="198">
        <v>204.5</v>
      </c>
      <c r="G159" s="160">
        <v>45999</v>
      </c>
      <c r="H159" s="201" t="s">
        <v>166</v>
      </c>
      <c r="I159" s="184">
        <f t="shared" si="16"/>
        <v>4</v>
      </c>
      <c r="J159" s="202">
        <f>IF($H159="USD",IF(OR($I159="",$I159="-"),"",VLOOKUP($G159,為替!$A:$AX,$I159,FALSE))+$J$3,IF(OR($I159="",$I159="-"),"",VLOOKUP($G159,為替!$A:$AX,$I159,FALSE)))</f>
        <v>154.74</v>
      </c>
      <c r="K159" s="203">
        <f t="shared" si="17"/>
        <v>31644.33</v>
      </c>
      <c r="L159" s="187">
        <f t="shared" si="19"/>
        <v>3</v>
      </c>
      <c r="M159" s="202">
        <f>IF($H159="USD",IF(OR($L159="",$L159="-"),"",VLOOKUP($G159,為替!$A:$AX,$L159,FALSE))+$K$3,IF(OR($L159="",$L159="-"),"",VLOOKUP($G159,為替!$A:$AX,$L159,FALSE)))</f>
        <v>155.74</v>
      </c>
      <c r="N159" s="203">
        <f t="shared" si="18"/>
        <v>17115</v>
      </c>
      <c r="O159" s="204">
        <f t="shared" si="20"/>
        <v>14529.330000000002</v>
      </c>
      <c r="P159" s="205">
        <f t="shared" si="21"/>
        <v>0.45914481362063919</v>
      </c>
    </row>
    <row r="160" spans="1:16">
      <c r="A160" s="161" t="s">
        <v>572</v>
      </c>
      <c r="B160" s="161" t="s">
        <v>738</v>
      </c>
      <c r="C160" s="198">
        <v>13055</v>
      </c>
      <c r="D160" s="199">
        <v>0</v>
      </c>
      <c r="E160" s="200" t="s">
        <v>167</v>
      </c>
      <c r="F160" s="198">
        <v>168</v>
      </c>
      <c r="G160" s="160">
        <v>46000</v>
      </c>
      <c r="H160" s="201" t="s">
        <v>166</v>
      </c>
      <c r="I160" s="184">
        <f t="shared" si="16"/>
        <v>4</v>
      </c>
      <c r="J160" s="202">
        <f>IF($H160="USD",IF(OR($I160="",$I160="-"),"",VLOOKUP($G160,為替!$A:$AX,$I160,FALSE))+$J$3,IF(OR($I160="",$I160="-"),"",VLOOKUP($G160,為替!$A:$AX,$I160,FALSE)))</f>
        <v>155.53</v>
      </c>
      <c r="K160" s="203">
        <f t="shared" si="17"/>
        <v>26129.040000000001</v>
      </c>
      <c r="L160" s="187">
        <f t="shared" si="19"/>
        <v>3</v>
      </c>
      <c r="M160" s="202">
        <f>IF($H160="USD",IF(OR($L160="",$L160="-"),"",VLOOKUP($G160,為替!$A:$AX,$L160,FALSE))+$K$3,IF(OR($L160="",$L160="-"),"",VLOOKUP($G160,為替!$A:$AX,$L160,FALSE)))</f>
        <v>156.53</v>
      </c>
      <c r="N160" s="203">
        <f t="shared" si="18"/>
        <v>13055</v>
      </c>
      <c r="O160" s="204">
        <f t="shared" si="20"/>
        <v>13074.04</v>
      </c>
      <c r="P160" s="205">
        <f t="shared" si="21"/>
        <v>0.50036434557105813</v>
      </c>
    </row>
    <row r="161" spans="1:16">
      <c r="A161" s="161" t="s">
        <v>572</v>
      </c>
      <c r="B161" s="161" t="s">
        <v>739</v>
      </c>
      <c r="C161" s="198">
        <v>4290</v>
      </c>
      <c r="D161" s="199">
        <v>0</v>
      </c>
      <c r="E161" s="200" t="s">
        <v>167</v>
      </c>
      <c r="F161" s="198">
        <v>59.88</v>
      </c>
      <c r="G161" s="160">
        <v>46001</v>
      </c>
      <c r="H161" s="201" t="s">
        <v>166</v>
      </c>
      <c r="I161" s="184">
        <f t="shared" si="16"/>
        <v>4</v>
      </c>
      <c r="J161" s="202">
        <f>IF($H161="USD",IF(OR($I161="",$I161="-"),"",VLOOKUP($G161,為替!$A:$AX,$I161,FALSE))+$J$3,IF(OR($I161="",$I161="-"),"",VLOOKUP($G161,為替!$A:$AX,$I161,FALSE)))</f>
        <v>156.38</v>
      </c>
      <c r="K161" s="203">
        <f t="shared" si="17"/>
        <v>9364.0344000000005</v>
      </c>
      <c r="L161" s="187">
        <f t="shared" si="19"/>
        <v>3</v>
      </c>
      <c r="M161" s="202">
        <f>IF($H161="USD",IF(OR($L161="",$L161="-"),"",VLOOKUP($G161,為替!$A:$AX,$L161,FALSE))+$K$3,IF(OR($L161="",$L161="-"),"",VLOOKUP($G161,為替!$A:$AX,$L161,FALSE)))</f>
        <v>157.38</v>
      </c>
      <c r="N161" s="203">
        <f t="shared" si="18"/>
        <v>4290</v>
      </c>
      <c r="O161" s="204">
        <f t="shared" si="20"/>
        <v>5074.0344000000005</v>
      </c>
      <c r="P161" s="205">
        <f t="shared" si="21"/>
        <v>0.54186413497156738</v>
      </c>
    </row>
    <row r="162" spans="1:16">
      <c r="A162" s="161" t="s">
        <v>572</v>
      </c>
      <c r="B162" s="161" t="s">
        <v>740</v>
      </c>
      <c r="C162" s="198">
        <v>6800</v>
      </c>
      <c r="D162" s="199">
        <v>0</v>
      </c>
      <c r="E162" s="200" t="s">
        <v>167</v>
      </c>
      <c r="F162" s="198">
        <v>54.8</v>
      </c>
      <c r="G162" s="160">
        <v>46001</v>
      </c>
      <c r="H162" s="201" t="s">
        <v>166</v>
      </c>
      <c r="I162" s="184">
        <f t="shared" si="16"/>
        <v>4</v>
      </c>
      <c r="J162" s="202">
        <f>IF($H162="USD",IF(OR($I162="",$I162="-"),"",VLOOKUP($G162,為替!$A:$AX,$I162,FALSE))+$J$3,IF(OR($I162="",$I162="-"),"",VLOOKUP($G162,為替!$A:$AX,$I162,FALSE)))</f>
        <v>156.38</v>
      </c>
      <c r="K162" s="203">
        <f t="shared" si="17"/>
        <v>8569.6239999999998</v>
      </c>
      <c r="L162" s="187">
        <f t="shared" si="19"/>
        <v>3</v>
      </c>
      <c r="M162" s="202">
        <f>IF($H162="USD",IF(OR($L162="",$L162="-"),"",VLOOKUP($G162,為替!$A:$AX,$L162,FALSE))+$K$3,IF(OR($L162="",$L162="-"),"",VLOOKUP($G162,為替!$A:$AX,$L162,FALSE)))</f>
        <v>157.38</v>
      </c>
      <c r="N162" s="203">
        <f t="shared" si="18"/>
        <v>6800</v>
      </c>
      <c r="O162" s="204">
        <f t="shared" si="20"/>
        <v>1769.6239999999998</v>
      </c>
      <c r="P162" s="205">
        <f t="shared" si="21"/>
        <v>0.20649960838421846</v>
      </c>
    </row>
    <row r="163" spans="1:16">
      <c r="A163" s="161" t="s">
        <v>572</v>
      </c>
      <c r="B163" s="161" t="s">
        <v>741</v>
      </c>
      <c r="C163" s="198">
        <v>6800</v>
      </c>
      <c r="D163" s="199">
        <v>0</v>
      </c>
      <c r="E163" s="200" t="s">
        <v>167</v>
      </c>
      <c r="F163" s="198">
        <v>69.8</v>
      </c>
      <c r="G163" s="160">
        <v>46001</v>
      </c>
      <c r="H163" s="201" t="s">
        <v>166</v>
      </c>
      <c r="I163" s="184">
        <f t="shared" si="16"/>
        <v>4</v>
      </c>
      <c r="J163" s="202">
        <f>IF($H163="USD",IF(OR($I163="",$I163="-"),"",VLOOKUP($G163,為替!$A:$AX,$I163,FALSE))+$J$3,IF(OR($I163="",$I163="-"),"",VLOOKUP($G163,為替!$A:$AX,$I163,FALSE)))</f>
        <v>156.38</v>
      </c>
      <c r="K163" s="203">
        <f t="shared" si="17"/>
        <v>10915.323999999999</v>
      </c>
      <c r="L163" s="187">
        <f t="shared" si="19"/>
        <v>3</v>
      </c>
      <c r="M163" s="202">
        <f>IF($H163="USD",IF(OR($L163="",$L163="-"),"",VLOOKUP($G163,為替!$A:$AX,$L163,FALSE))+$K$3,IF(OR($L163="",$L163="-"),"",VLOOKUP($G163,為替!$A:$AX,$L163,FALSE)))</f>
        <v>157.38</v>
      </c>
      <c r="N163" s="203">
        <f t="shared" si="18"/>
        <v>6800</v>
      </c>
      <c r="O163" s="204">
        <f t="shared" si="20"/>
        <v>4115.3239999999987</v>
      </c>
      <c r="P163" s="205">
        <f t="shared" si="21"/>
        <v>0.37702261517844082</v>
      </c>
    </row>
    <row r="164" spans="1:16">
      <c r="A164" s="161" t="s">
        <v>572</v>
      </c>
      <c r="B164" s="161" t="s">
        <v>742</v>
      </c>
      <c r="C164" s="198">
        <v>21000</v>
      </c>
      <c r="D164" s="199">
        <v>0</v>
      </c>
      <c r="E164" s="200" t="s">
        <v>167</v>
      </c>
      <c r="F164" s="198">
        <v>242</v>
      </c>
      <c r="G164" s="160">
        <v>46008</v>
      </c>
      <c r="H164" s="201" t="s">
        <v>166</v>
      </c>
      <c r="I164" s="184">
        <f t="shared" si="16"/>
        <v>4</v>
      </c>
      <c r="J164" s="202">
        <f>IF($H164="USD",IF(OR($I164="",$I164="-"),"",VLOOKUP($G164,為替!$A:$AX,$I164,FALSE))+$J$3,IF(OR($I164="",$I164="-"),"",VLOOKUP($G164,為替!$A:$AX,$I164,FALSE)))</f>
        <v>154.19</v>
      </c>
      <c r="K164" s="203">
        <f t="shared" si="17"/>
        <v>37313.979999999996</v>
      </c>
      <c r="L164" s="187">
        <f t="shared" si="19"/>
        <v>3</v>
      </c>
      <c r="M164" s="202">
        <f>IF($H164="USD",IF(OR($L164="",$L164="-"),"",VLOOKUP($G164,為替!$A:$AX,$L164,FALSE))+$K$3,IF(OR($L164="",$L164="-"),"",VLOOKUP($G164,為替!$A:$AX,$L164,FALSE)))</f>
        <v>155.19</v>
      </c>
      <c r="N164" s="203">
        <f t="shared" si="18"/>
        <v>21000</v>
      </c>
      <c r="O164" s="204">
        <f t="shared" si="20"/>
        <v>16313.979999999996</v>
      </c>
      <c r="P164" s="205">
        <f t="shared" si="21"/>
        <v>0.43720825277818121</v>
      </c>
    </row>
    <row r="165" spans="1:16">
      <c r="A165" s="161" t="s">
        <v>572</v>
      </c>
      <c r="B165" s="161" t="s">
        <v>743</v>
      </c>
      <c r="C165" s="198">
        <v>177215</v>
      </c>
      <c r="D165" s="199">
        <v>2938</v>
      </c>
      <c r="E165" s="200" t="s">
        <v>167</v>
      </c>
      <c r="F165" s="198">
        <v>2201.6</v>
      </c>
      <c r="G165" s="160">
        <v>46008</v>
      </c>
      <c r="H165" s="201" t="s">
        <v>166</v>
      </c>
      <c r="I165" s="184">
        <f t="shared" si="16"/>
        <v>4</v>
      </c>
      <c r="J165" s="202">
        <f>IF($H165="USD",IF(OR($I165="",$I165="-"),"",VLOOKUP($G165,為替!$A:$AX,$I165,FALSE))+$J$3,IF(OR($I165="",$I165="-"),"",VLOOKUP($G165,為替!$A:$AX,$I165,FALSE)))</f>
        <v>154.19</v>
      </c>
      <c r="K165" s="203">
        <f t="shared" si="17"/>
        <v>339464.70399999997</v>
      </c>
      <c r="L165" s="187">
        <f t="shared" si="19"/>
        <v>3</v>
      </c>
      <c r="M165" s="202">
        <f>IF($H165="USD",IF(OR($L165="",$L165="-"),"",VLOOKUP($G165,為替!$A:$AX,$L165,FALSE))+$K$3,IF(OR($L165="",$L165="-"),"",VLOOKUP($G165,為替!$A:$AX,$L165,FALSE)))</f>
        <v>155.19</v>
      </c>
      <c r="N165" s="203">
        <f t="shared" si="18"/>
        <v>180153</v>
      </c>
      <c r="O165" s="204">
        <f t="shared" si="20"/>
        <v>159311.70399999997</v>
      </c>
      <c r="P165" s="205">
        <f t="shared" si="21"/>
        <v>0.46930270547361524</v>
      </c>
    </row>
    <row r="166" spans="1:16">
      <c r="A166" s="161" t="s">
        <v>572</v>
      </c>
      <c r="B166" s="161" t="s">
        <v>744</v>
      </c>
      <c r="C166" s="198">
        <v>83812</v>
      </c>
      <c r="D166" s="199">
        <v>0</v>
      </c>
      <c r="E166" s="200" t="s">
        <v>167</v>
      </c>
      <c r="F166" s="198">
        <v>1028.0999999999999</v>
      </c>
      <c r="G166" s="160">
        <v>46010</v>
      </c>
      <c r="H166" s="201" t="s">
        <v>166</v>
      </c>
      <c r="I166" s="184">
        <f t="shared" si="16"/>
        <v>4</v>
      </c>
      <c r="J166" s="202">
        <f>IF($H166="USD",IF(OR($I166="",$I166="-"),"",VLOOKUP($G166,為替!$A:$AX,$I166,FALSE))+$J$3,IF(OR($I166="",$I166="-"),"",VLOOKUP($G166,為替!$A:$AX,$I166,FALSE)))</f>
        <v>155.35</v>
      </c>
      <c r="K166" s="203">
        <f t="shared" si="17"/>
        <v>159715.33499999999</v>
      </c>
      <c r="L166" s="187">
        <f t="shared" si="19"/>
        <v>3</v>
      </c>
      <c r="M166" s="202">
        <f>IF($H166="USD",IF(OR($L166="",$L166="-"),"",VLOOKUP($G166,為替!$A:$AX,$L166,FALSE))+$K$3,IF(OR($L166="",$L166="-"),"",VLOOKUP($G166,為替!$A:$AX,$L166,FALSE)))</f>
        <v>156.35</v>
      </c>
      <c r="N166" s="203">
        <f t="shared" si="18"/>
        <v>83812</v>
      </c>
      <c r="O166" s="204">
        <f t="shared" si="20"/>
        <v>75903.334999999992</v>
      </c>
      <c r="P166" s="205">
        <f t="shared" si="21"/>
        <v>0.4752413724079782</v>
      </c>
    </row>
    <row r="167" spans="1:16">
      <c r="A167" s="161" t="s">
        <v>572</v>
      </c>
      <c r="B167" s="161" t="s">
        <v>745</v>
      </c>
      <c r="C167" s="198">
        <v>4820</v>
      </c>
      <c r="D167" s="199">
        <v>8582</v>
      </c>
      <c r="E167" s="200" t="s">
        <v>167</v>
      </c>
      <c r="F167" s="198">
        <v>142.4</v>
      </c>
      <c r="G167" s="160">
        <v>46013</v>
      </c>
      <c r="H167" s="201" t="s">
        <v>166</v>
      </c>
      <c r="I167" s="184">
        <f t="shared" si="16"/>
        <v>4</v>
      </c>
      <c r="J167" s="202">
        <f>IF($H167="USD",IF(OR($I167="",$I167="-"),"",VLOOKUP($G167,為替!$A:$AX,$I167,FALSE))+$J$3,IF(OR($I167="",$I167="-"),"",VLOOKUP($G167,為替!$A:$AX,$I167,FALSE)))</f>
        <v>157.12</v>
      </c>
      <c r="K167" s="203">
        <f t="shared" si="17"/>
        <v>22373.888000000003</v>
      </c>
      <c r="L167" s="187">
        <f t="shared" si="19"/>
        <v>3</v>
      </c>
      <c r="M167" s="202">
        <f>IF($H167="USD",IF(OR($L167="",$L167="-"),"",VLOOKUP($G167,為替!$A:$AX,$L167,FALSE))+$K$3,IF(OR($L167="",$L167="-"),"",VLOOKUP($G167,為替!$A:$AX,$L167,FALSE)))</f>
        <v>158.12</v>
      </c>
      <c r="N167" s="203">
        <f t="shared" si="18"/>
        <v>13402</v>
      </c>
      <c r="O167" s="204">
        <f t="shared" si="20"/>
        <v>8971.8880000000026</v>
      </c>
      <c r="P167" s="205">
        <f t="shared" si="21"/>
        <v>0.40099816357353724</v>
      </c>
    </row>
    <row r="168" spans="1:16">
      <c r="A168" s="161" t="s">
        <v>572</v>
      </c>
      <c r="B168" s="161" t="s">
        <v>746</v>
      </c>
      <c r="C168" s="198">
        <v>162920</v>
      </c>
      <c r="D168" s="199">
        <v>0</v>
      </c>
      <c r="E168" s="200" t="s">
        <v>167</v>
      </c>
      <c r="F168" s="198">
        <v>1870.4</v>
      </c>
      <c r="G168" s="160">
        <v>46009</v>
      </c>
      <c r="H168" s="201" t="s">
        <v>166</v>
      </c>
      <c r="I168" s="184">
        <f t="shared" si="16"/>
        <v>4</v>
      </c>
      <c r="J168" s="202">
        <f>IF($H168="USD",IF(OR($I168="",$I168="-"),"",VLOOKUP($G168,為替!$A:$AX,$I168,FALSE))+$J$3,IF(OR($I168="",$I168="-"),"",VLOOKUP($G168,為替!$A:$AX,$I168,FALSE)))</f>
        <v>155.11000000000001</v>
      </c>
      <c r="K168" s="203">
        <f t="shared" si="17"/>
        <v>290117.74400000006</v>
      </c>
      <c r="L168" s="187">
        <f t="shared" si="19"/>
        <v>3</v>
      </c>
      <c r="M168" s="202">
        <f>IF($H168="USD",IF(OR($L168="",$L168="-"),"",VLOOKUP($G168,為替!$A:$AX,$L168,FALSE))+$K$3,IF(OR($L168="",$L168="-"),"",VLOOKUP($G168,為替!$A:$AX,$L168,FALSE)))</f>
        <v>156.11000000000001</v>
      </c>
      <c r="N168" s="203">
        <f t="shared" si="18"/>
        <v>162920</v>
      </c>
      <c r="O168" s="204">
        <f t="shared" si="20"/>
        <v>127197.74400000006</v>
      </c>
      <c r="P168" s="205">
        <f t="shared" si="21"/>
        <v>0.43843489972816013</v>
      </c>
    </row>
    <row r="169" spans="1:16">
      <c r="A169" s="161" t="s">
        <v>572</v>
      </c>
      <c r="B169" s="161" t="s">
        <v>747</v>
      </c>
      <c r="C169" s="198">
        <v>625600</v>
      </c>
      <c r="D169" s="199">
        <v>6858</v>
      </c>
      <c r="E169" s="200" t="s">
        <v>167</v>
      </c>
      <c r="F169" s="198">
        <v>6598</v>
      </c>
      <c r="G169" s="160">
        <v>46014</v>
      </c>
      <c r="H169" s="201" t="s">
        <v>166</v>
      </c>
      <c r="I169" s="184">
        <f t="shared" si="16"/>
        <v>4</v>
      </c>
      <c r="J169" s="202">
        <f>IF($H169="USD",IF(OR($I169="",$I169="-"),"",VLOOKUP($G169,為替!$A:$AX,$I169,FALSE))+$J$3,IF(OR($I169="",$I169="-"),"",VLOOKUP($G169,為替!$A:$AX,$I169,FALSE)))</f>
        <v>156.25</v>
      </c>
      <c r="K169" s="203">
        <f t="shared" si="17"/>
        <v>1030937.5</v>
      </c>
      <c r="L169" s="187">
        <f t="shared" si="19"/>
        <v>3</v>
      </c>
      <c r="M169" s="202">
        <f>IF($H169="USD",IF(OR($L169="",$L169="-"),"",VLOOKUP($G169,為替!$A:$AX,$L169,FALSE))+$K$3,IF(OR($L169="",$L169="-"),"",VLOOKUP($G169,為替!$A:$AX,$L169,FALSE)))</f>
        <v>157.25</v>
      </c>
      <c r="N169" s="203">
        <f t="shared" si="18"/>
        <v>632458</v>
      </c>
      <c r="O169" s="204">
        <f t="shared" si="20"/>
        <v>398479.5</v>
      </c>
      <c r="P169" s="205">
        <f t="shared" si="21"/>
        <v>0.38652149136101849</v>
      </c>
    </row>
    <row r="170" spans="1:16">
      <c r="A170" s="161" t="s">
        <v>572</v>
      </c>
      <c r="B170" s="161" t="s">
        <v>748</v>
      </c>
      <c r="C170" s="198">
        <v>7710</v>
      </c>
      <c r="D170" s="199">
        <v>0</v>
      </c>
      <c r="E170" s="200" t="s">
        <v>167</v>
      </c>
      <c r="F170" s="198">
        <v>102.6</v>
      </c>
      <c r="G170" s="160">
        <v>46014</v>
      </c>
      <c r="H170" s="201" t="s">
        <v>166</v>
      </c>
      <c r="I170" s="184">
        <f t="shared" si="16"/>
        <v>4</v>
      </c>
      <c r="J170" s="202">
        <f>IF($H170="USD",IF(OR($I170="",$I170="-"),"",VLOOKUP($G170,為替!$A:$AX,$I170,FALSE))+$J$3,IF(OR($I170="",$I170="-"),"",VLOOKUP($G170,為替!$A:$AX,$I170,FALSE)))</f>
        <v>156.25</v>
      </c>
      <c r="K170" s="203">
        <f t="shared" si="17"/>
        <v>16031.25</v>
      </c>
      <c r="L170" s="187">
        <f t="shared" si="19"/>
        <v>3</v>
      </c>
      <c r="M170" s="202">
        <f>IF($H170="USD",IF(OR($L170="",$L170="-"),"",VLOOKUP($G170,為替!$A:$AX,$L170,FALSE))+$K$3,IF(OR($L170="",$L170="-"),"",VLOOKUP($G170,為替!$A:$AX,$L170,FALSE)))</f>
        <v>157.25</v>
      </c>
      <c r="N170" s="203">
        <f t="shared" si="18"/>
        <v>7710</v>
      </c>
      <c r="O170" s="204">
        <f t="shared" si="20"/>
        <v>8321.25</v>
      </c>
      <c r="P170" s="205">
        <f t="shared" si="21"/>
        <v>0.51906432748538012</v>
      </c>
    </row>
    <row r="171" spans="1:16">
      <c r="A171" s="161" t="s">
        <v>572</v>
      </c>
      <c r="B171" s="161" t="s">
        <v>749</v>
      </c>
      <c r="C171" s="198">
        <v>17020</v>
      </c>
      <c r="D171" s="199">
        <v>0</v>
      </c>
      <c r="E171" s="200" t="s">
        <v>167</v>
      </c>
      <c r="F171" s="198">
        <v>168.18</v>
      </c>
      <c r="G171" s="160">
        <v>46014</v>
      </c>
      <c r="H171" s="201" t="s">
        <v>166</v>
      </c>
      <c r="I171" s="184">
        <f t="shared" si="16"/>
        <v>4</v>
      </c>
      <c r="J171" s="202">
        <f>IF($H171="USD",IF(OR($I171="",$I171="-"),"",VLOOKUP($G171,為替!$A:$AX,$I171,FALSE))+$J$3,IF(OR($I171="",$I171="-"),"",VLOOKUP($G171,為替!$A:$AX,$I171,FALSE)))</f>
        <v>156.25</v>
      </c>
      <c r="K171" s="203">
        <f t="shared" si="17"/>
        <v>26278.125</v>
      </c>
      <c r="L171" s="187">
        <f t="shared" si="19"/>
        <v>3</v>
      </c>
      <c r="M171" s="202">
        <f>IF($H171="USD",IF(OR($L171="",$L171="-"),"",VLOOKUP($G171,為替!$A:$AX,$L171,FALSE))+$K$3,IF(OR($L171="",$L171="-"),"",VLOOKUP($G171,為替!$A:$AX,$L171,FALSE)))</f>
        <v>157.25</v>
      </c>
      <c r="N171" s="203">
        <f t="shared" si="18"/>
        <v>17020</v>
      </c>
      <c r="O171" s="204">
        <f t="shared" si="20"/>
        <v>9258.125</v>
      </c>
      <c r="P171" s="205">
        <f t="shared" si="21"/>
        <v>0.35231299797835652</v>
      </c>
    </row>
    <row r="172" spans="1:16">
      <c r="A172" s="161" t="s">
        <v>572</v>
      </c>
      <c r="B172" s="161" t="s">
        <v>750</v>
      </c>
      <c r="C172" s="198">
        <v>8500</v>
      </c>
      <c r="D172" s="199">
        <v>0</v>
      </c>
      <c r="E172" s="200" t="s">
        <v>167</v>
      </c>
      <c r="F172" s="198">
        <v>98.4</v>
      </c>
      <c r="G172" s="160">
        <v>46015</v>
      </c>
      <c r="H172" s="201" t="s">
        <v>166</v>
      </c>
      <c r="I172" s="184">
        <f t="shared" si="16"/>
        <v>4</v>
      </c>
      <c r="J172" s="202">
        <f>IF($H172="USD",IF(OR($I172="",$I172="-"),"",VLOOKUP($G172,為替!$A:$AX,$I172,FALSE))+$J$3,IF(OR($I172="",$I172="-"),"",VLOOKUP($G172,為替!$A:$AX,$I172,FALSE)))</f>
        <v>155.72</v>
      </c>
      <c r="K172" s="203">
        <f t="shared" si="17"/>
        <v>15322.848</v>
      </c>
      <c r="L172" s="187">
        <f t="shared" si="19"/>
        <v>3</v>
      </c>
      <c r="M172" s="202">
        <f>IF($H172="USD",IF(OR($L172="",$L172="-"),"",VLOOKUP($G172,為替!$A:$AX,$L172,FALSE))+$K$3,IF(OR($L172="",$L172="-"),"",VLOOKUP($G172,為替!$A:$AX,$L172,FALSE)))</f>
        <v>156.72</v>
      </c>
      <c r="N172" s="203">
        <f t="shared" si="18"/>
        <v>8500</v>
      </c>
      <c r="O172" s="204">
        <f t="shared" si="20"/>
        <v>6822.848</v>
      </c>
      <c r="P172" s="205">
        <f t="shared" si="21"/>
        <v>0.44527283700784603</v>
      </c>
    </row>
    <row r="173" spans="1:16">
      <c r="A173" s="161" t="s">
        <v>572</v>
      </c>
      <c r="B173" s="161" t="s">
        <v>751</v>
      </c>
      <c r="C173" s="198">
        <v>185101</v>
      </c>
      <c r="D173" s="199">
        <v>60193</v>
      </c>
      <c r="E173" s="200" t="s">
        <v>167</v>
      </c>
      <c r="F173" s="198">
        <v>2714.88</v>
      </c>
      <c r="G173" s="160">
        <v>46015</v>
      </c>
      <c r="H173" s="201" t="s">
        <v>166</v>
      </c>
      <c r="I173" s="184">
        <f t="shared" si="16"/>
        <v>4</v>
      </c>
      <c r="J173" s="202">
        <f>IF($H173="USD",IF(OR($I173="",$I173="-"),"",VLOOKUP($G173,為替!$A:$AX,$I173,FALSE))+$J$3,IF(OR($I173="",$I173="-"),"",VLOOKUP($G173,為替!$A:$AX,$I173,FALSE)))</f>
        <v>155.72</v>
      </c>
      <c r="K173" s="203">
        <f t="shared" si="17"/>
        <v>422761.11360000004</v>
      </c>
      <c r="L173" s="187">
        <f t="shared" si="19"/>
        <v>3</v>
      </c>
      <c r="M173" s="202">
        <f>IF($H173="USD",IF(OR($L173="",$L173="-"),"",VLOOKUP($G173,為替!$A:$AX,$L173,FALSE))+$K$3,IF(OR($L173="",$L173="-"),"",VLOOKUP($G173,為替!$A:$AX,$L173,FALSE)))</f>
        <v>156.72</v>
      </c>
      <c r="N173" s="203">
        <f t="shared" si="18"/>
        <v>245294</v>
      </c>
      <c r="O173" s="204">
        <f t="shared" si="20"/>
        <v>177467.11360000004</v>
      </c>
      <c r="P173" s="205">
        <f t="shared" si="21"/>
        <v>0.41978107231478357</v>
      </c>
    </row>
    <row r="174" spans="1:16">
      <c r="A174" s="161" t="s">
        <v>572</v>
      </c>
      <c r="B174" s="161" t="s">
        <v>752</v>
      </c>
      <c r="C174" s="198">
        <v>212500</v>
      </c>
      <c r="D174" s="199">
        <v>80096</v>
      </c>
      <c r="E174" s="200" t="s">
        <v>167</v>
      </c>
      <c r="F174" s="198">
        <v>3145</v>
      </c>
      <c r="G174" s="160">
        <v>46017</v>
      </c>
      <c r="H174" s="201" t="s">
        <v>166</v>
      </c>
      <c r="I174" s="184">
        <f t="shared" si="16"/>
        <v>4</v>
      </c>
      <c r="J174" s="202">
        <f>IF($H174="USD",IF(OR($I174="",$I174="-"),"",VLOOKUP($G174,為替!$A:$AX,$I174,FALSE))+$J$3,IF(OR($I174="",$I174="-"),"",VLOOKUP($G174,為替!$A:$AX,$I174,FALSE)))</f>
        <v>156.01</v>
      </c>
      <c r="K174" s="203">
        <f t="shared" si="17"/>
        <v>490651.44999999995</v>
      </c>
      <c r="L174" s="187">
        <f t="shared" si="19"/>
        <v>3</v>
      </c>
      <c r="M174" s="202">
        <f>IF($H174="USD",IF(OR($L174="",$L174="-"),"",VLOOKUP($G174,為替!$A:$AX,$L174,FALSE))+$K$3,IF(OR($L174="",$L174="-"),"",VLOOKUP($G174,為替!$A:$AX,$L174,FALSE)))</f>
        <v>157.01</v>
      </c>
      <c r="N174" s="203">
        <f t="shared" si="18"/>
        <v>292596</v>
      </c>
      <c r="O174" s="204">
        <f t="shared" si="20"/>
        <v>198055.44999999995</v>
      </c>
      <c r="P174" s="205">
        <f t="shared" si="21"/>
        <v>0.40365813654479155</v>
      </c>
    </row>
    <row r="175" spans="1:16">
      <c r="A175" s="161" t="s">
        <v>572</v>
      </c>
      <c r="B175" s="161" t="s">
        <v>753</v>
      </c>
      <c r="C175" s="198">
        <v>45100</v>
      </c>
      <c r="D175" s="199">
        <v>0</v>
      </c>
      <c r="E175" s="200" t="s">
        <v>167</v>
      </c>
      <c r="F175" s="198">
        <v>485.6</v>
      </c>
      <c r="G175" s="160">
        <v>46017</v>
      </c>
      <c r="H175" s="201" t="s">
        <v>166</v>
      </c>
      <c r="I175" s="184">
        <f t="shared" si="16"/>
        <v>4</v>
      </c>
      <c r="J175" s="202">
        <f>IF($H175="USD",IF(OR($I175="",$I175="-"),"",VLOOKUP($G175,為替!$A:$AX,$I175,FALSE))+$J$3,IF(OR($I175="",$I175="-"),"",VLOOKUP($G175,為替!$A:$AX,$I175,FALSE)))</f>
        <v>156.01</v>
      </c>
      <c r="K175" s="203">
        <f t="shared" si="17"/>
        <v>75758.456000000006</v>
      </c>
      <c r="L175" s="187">
        <f t="shared" si="19"/>
        <v>3</v>
      </c>
      <c r="M175" s="202">
        <f>IF($H175="USD",IF(OR($L175="",$L175="-"),"",VLOOKUP($G175,為替!$A:$AX,$L175,FALSE))+$K$3,IF(OR($L175="",$L175="-"),"",VLOOKUP($G175,為替!$A:$AX,$L175,FALSE)))</f>
        <v>157.01</v>
      </c>
      <c r="N175" s="203">
        <f t="shared" si="18"/>
        <v>45100</v>
      </c>
      <c r="O175" s="204">
        <f t="shared" si="20"/>
        <v>30658.456000000006</v>
      </c>
      <c r="P175" s="205">
        <f t="shared" si="21"/>
        <v>0.40468691706177334</v>
      </c>
    </row>
    <row r="176" spans="1:16">
      <c r="A176" s="161" t="s">
        <v>574</v>
      </c>
      <c r="B176" s="161">
        <v>7723</v>
      </c>
      <c r="C176" s="198">
        <v>211349</v>
      </c>
      <c r="D176" s="199">
        <v>17364</v>
      </c>
      <c r="E176" s="200" t="s">
        <v>167</v>
      </c>
      <c r="F176" s="198">
        <v>2782.8</v>
      </c>
      <c r="G176" s="160">
        <v>46007</v>
      </c>
      <c r="H176" s="201" t="s">
        <v>166</v>
      </c>
      <c r="I176" s="184">
        <f t="shared" si="16"/>
        <v>4</v>
      </c>
      <c r="J176" s="202">
        <f>IF($H176="USD",IF(OR($I176="",$I176="-"),"",VLOOKUP($G176,為替!$A:$AX,$I176,FALSE))+$J$3,IF(OR($I176="",$I176="-"),"",VLOOKUP($G176,為替!$A:$AX,$I176,FALSE)))</f>
        <v>154.62</v>
      </c>
      <c r="K176" s="203">
        <f t="shared" si="17"/>
        <v>430276.53600000002</v>
      </c>
      <c r="L176" s="187">
        <f t="shared" si="19"/>
        <v>3</v>
      </c>
      <c r="M176" s="202">
        <f>IF($H176="USD",IF(OR($L176="",$L176="-"),"",VLOOKUP($G176,為替!$A:$AX,$L176,FALSE))+$K$3,IF(OR($L176="",$L176="-"),"",VLOOKUP($G176,為替!$A:$AX,$L176,FALSE)))</f>
        <v>155.62</v>
      </c>
      <c r="N176" s="203">
        <f t="shared" si="18"/>
        <v>228713</v>
      </c>
      <c r="O176" s="204">
        <f t="shared" si="20"/>
        <v>201563.53600000002</v>
      </c>
      <c r="P176" s="205">
        <f t="shared" si="21"/>
        <v>0.46845114510264629</v>
      </c>
    </row>
    <row r="177" spans="1:16">
      <c r="A177" s="161" t="s">
        <v>574</v>
      </c>
      <c r="B177" s="161">
        <v>7736</v>
      </c>
      <c r="C177" s="198">
        <v>5121</v>
      </c>
      <c r="D177" s="199">
        <v>1238</v>
      </c>
      <c r="E177" s="200" t="s">
        <v>167</v>
      </c>
      <c r="F177" s="198">
        <v>92.1</v>
      </c>
      <c r="G177" s="160">
        <v>46013</v>
      </c>
      <c r="H177" s="201" t="s">
        <v>166</v>
      </c>
      <c r="I177" s="184">
        <f t="shared" si="16"/>
        <v>4</v>
      </c>
      <c r="J177" s="202">
        <f>IF($H177="USD",IF(OR($I177="",$I177="-"),"",VLOOKUP($G177,為替!$A:$AX,$I177,FALSE))+$J$3,IF(OR($I177="",$I177="-"),"",VLOOKUP($G177,為替!$A:$AX,$I177,FALSE)))</f>
        <v>157.12</v>
      </c>
      <c r="K177" s="203">
        <f t="shared" si="17"/>
        <v>14470.752</v>
      </c>
      <c r="L177" s="187">
        <f t="shared" si="19"/>
        <v>3</v>
      </c>
      <c r="M177" s="202">
        <f>IF($H177="USD",IF(OR($L177="",$L177="-"),"",VLOOKUP($G177,為替!$A:$AX,$L177,FALSE))+$K$3,IF(OR($L177="",$L177="-"),"",VLOOKUP($G177,為替!$A:$AX,$L177,FALSE)))</f>
        <v>158.12</v>
      </c>
      <c r="N177" s="203">
        <f t="shared" si="18"/>
        <v>6359</v>
      </c>
      <c r="O177" s="204">
        <f t="shared" si="20"/>
        <v>8111.7520000000004</v>
      </c>
      <c r="P177" s="205">
        <f t="shared" si="21"/>
        <v>0.56056188372242166</v>
      </c>
    </row>
    <row r="178" spans="1:16">
      <c r="A178" s="161" t="s">
        <v>231</v>
      </c>
      <c r="B178" s="161">
        <v>7722</v>
      </c>
      <c r="C178" s="198">
        <v>2580</v>
      </c>
      <c r="D178" s="199">
        <v>0</v>
      </c>
      <c r="E178" s="200" t="s">
        <v>167</v>
      </c>
      <c r="F178" s="198">
        <v>29.96</v>
      </c>
      <c r="G178" s="160">
        <v>46007</v>
      </c>
      <c r="H178" s="201" t="s">
        <v>603</v>
      </c>
      <c r="I178" s="184">
        <f t="shared" si="16"/>
        <v>7</v>
      </c>
      <c r="J178" s="202">
        <f>IF($H178="USD",IF(OR($I178="",$I178="-"),"",VLOOKUP($G178,為替!$A:$AX,$I178,FALSE))+$J$3,IF(OR($I178="",$I178="-"),"",VLOOKUP($G178,為替!$A:$AX,$I178,FALSE)))</f>
        <v>180.78</v>
      </c>
      <c r="K178" s="203">
        <f t="shared" si="17"/>
        <v>5416.1688000000004</v>
      </c>
      <c r="L178" s="187">
        <f t="shared" si="19"/>
        <v>6</v>
      </c>
      <c r="M178" s="202">
        <f>IF($H178="USD",IF(OR($L178="",$L178="-"),"",VLOOKUP($G178,為替!$A:$AX,$L178,FALSE))+$K$3,IF(OR($L178="",$L178="-"),"",VLOOKUP($G178,為替!$A:$AX,$L178,FALSE)))</f>
        <v>183.78</v>
      </c>
      <c r="N178" s="203">
        <f t="shared" si="18"/>
        <v>2580</v>
      </c>
      <c r="O178" s="204">
        <f t="shared" si="20"/>
        <v>2836.1688000000004</v>
      </c>
      <c r="P178" s="205">
        <f t="shared" si="21"/>
        <v>0.52364852439606391</v>
      </c>
    </row>
    <row r="179" spans="1:16">
      <c r="A179" s="161" t="s">
        <v>231</v>
      </c>
      <c r="B179" s="161">
        <v>7700</v>
      </c>
      <c r="C179" s="198">
        <v>190800</v>
      </c>
      <c r="D179" s="199">
        <v>0</v>
      </c>
      <c r="E179" s="200" t="s">
        <v>167</v>
      </c>
      <c r="F179" s="198">
        <v>2277.5</v>
      </c>
      <c r="G179" s="160">
        <v>46008</v>
      </c>
      <c r="H179" s="201" t="s">
        <v>603</v>
      </c>
      <c r="I179" s="184">
        <f t="shared" si="16"/>
        <v>7</v>
      </c>
      <c r="J179" s="202">
        <f>IF($H179="USD",IF(OR($I179="",$I179="-"),"",VLOOKUP($G179,為替!$A:$AX,$I179,FALSE))+$J$3,IF(OR($I179="",$I179="-"),"",VLOOKUP($G179,為替!$A:$AX,$I179,FALSE)))</f>
        <v>180.21</v>
      </c>
      <c r="K179" s="203">
        <f t="shared" si="17"/>
        <v>410428.27500000002</v>
      </c>
      <c r="L179" s="187">
        <f t="shared" si="19"/>
        <v>6</v>
      </c>
      <c r="M179" s="202">
        <f>IF($H179="USD",IF(OR($L179="",$L179="-"),"",VLOOKUP($G179,為替!$A:$AX,$L179,FALSE))+$K$3,IF(OR($L179="",$L179="-"),"",VLOOKUP($G179,為替!$A:$AX,$L179,FALSE)))</f>
        <v>183.21</v>
      </c>
      <c r="N179" s="203">
        <f t="shared" si="18"/>
        <v>190800</v>
      </c>
      <c r="O179" s="204">
        <f t="shared" si="20"/>
        <v>219628.27500000002</v>
      </c>
      <c r="P179" s="205">
        <f t="shared" si="21"/>
        <v>0.53511974778053484</v>
      </c>
    </row>
    <row r="180" spans="1:16">
      <c r="A180" s="161" t="s">
        <v>231</v>
      </c>
      <c r="B180" s="161">
        <v>7725</v>
      </c>
      <c r="C180" s="198">
        <v>205370</v>
      </c>
      <c r="D180" s="199">
        <v>0</v>
      </c>
      <c r="E180" s="200" t="s">
        <v>167</v>
      </c>
      <c r="F180" s="198">
        <v>3439.8</v>
      </c>
      <c r="G180" s="160">
        <v>46015</v>
      </c>
      <c r="H180" s="201" t="s">
        <v>166</v>
      </c>
      <c r="I180" s="184">
        <f t="shared" si="16"/>
        <v>4</v>
      </c>
      <c r="J180" s="202">
        <f>IF($H180="USD",IF(OR($I180="",$I180="-"),"",VLOOKUP($G180,為替!$A:$AX,$I180,FALSE))+$J$3,IF(OR($I180="",$I180="-"),"",VLOOKUP($G180,為替!$A:$AX,$I180,FALSE)))</f>
        <v>155.72</v>
      </c>
      <c r="K180" s="203">
        <f t="shared" si="17"/>
        <v>535645.65600000008</v>
      </c>
      <c r="L180" s="187">
        <f t="shared" si="19"/>
        <v>3</v>
      </c>
      <c r="M180" s="202">
        <f>IF($H180="USD",IF(OR($L180="",$L180="-"),"",VLOOKUP($G180,為替!$A:$AX,$L180,FALSE))+$K$3,IF(OR($L180="",$L180="-"),"",VLOOKUP($G180,為替!$A:$AX,$L180,FALSE)))</f>
        <v>156.72</v>
      </c>
      <c r="N180" s="203">
        <f t="shared" si="18"/>
        <v>205370</v>
      </c>
      <c r="O180" s="204">
        <f t="shared" si="20"/>
        <v>330275.65600000008</v>
      </c>
      <c r="P180" s="205">
        <f t="shared" si="21"/>
        <v>0.61659354892630747</v>
      </c>
    </row>
    <row r="181" spans="1:16">
      <c r="A181" s="161" t="s">
        <v>572</v>
      </c>
      <c r="B181" s="161" t="s">
        <v>754</v>
      </c>
      <c r="C181" s="198">
        <v>92400</v>
      </c>
      <c r="D181" s="199">
        <v>0</v>
      </c>
      <c r="E181" s="200" t="s">
        <v>167</v>
      </c>
      <c r="F181" s="198">
        <v>872.6</v>
      </c>
      <c r="G181" s="160">
        <v>46027</v>
      </c>
      <c r="H181" s="201" t="s">
        <v>166</v>
      </c>
      <c r="I181" s="184">
        <f t="shared" si="16"/>
        <v>4</v>
      </c>
      <c r="J181" s="202">
        <f>IF($H181="USD",IF(OR($I181="",$I181="-"),"",VLOOKUP($G181,為替!$A:$AX,$I181,FALSE))+$J$3,IF(OR($I181="",$I181="-"),"",VLOOKUP($G181,為替!$A:$AX,$I181,FALSE)))</f>
        <v>156.79</v>
      </c>
      <c r="K181" s="203">
        <f t="shared" si="17"/>
        <v>136814.954</v>
      </c>
      <c r="L181" s="187">
        <f t="shared" si="19"/>
        <v>3</v>
      </c>
      <c r="M181" s="202">
        <f>IF($H181="USD",IF(OR($L181="",$L181="-"),"",VLOOKUP($G181,為替!$A:$AX,$L181,FALSE))+$K$3,IF(OR($L181="",$L181="-"),"",VLOOKUP($G181,為替!$A:$AX,$L181,FALSE)))</f>
        <v>157.79</v>
      </c>
      <c r="N181" s="203">
        <f t="shared" si="18"/>
        <v>92400</v>
      </c>
      <c r="O181" s="204">
        <f t="shared" si="20"/>
        <v>44414.953999999998</v>
      </c>
      <c r="P181" s="205">
        <f t="shared" si="21"/>
        <v>0.32463522956708374</v>
      </c>
    </row>
    <row r="182" spans="1:16">
      <c r="A182" s="161" t="s">
        <v>572</v>
      </c>
      <c r="B182" s="161" t="s">
        <v>755</v>
      </c>
      <c r="C182" s="198">
        <v>121420</v>
      </c>
      <c r="D182" s="199">
        <v>0</v>
      </c>
      <c r="E182" s="200" t="s">
        <v>167</v>
      </c>
      <c r="F182" s="198">
        <v>1168.48</v>
      </c>
      <c r="G182" s="160">
        <v>46030</v>
      </c>
      <c r="H182" s="201" t="s">
        <v>166</v>
      </c>
      <c r="I182" s="184">
        <f t="shared" si="16"/>
        <v>4</v>
      </c>
      <c r="J182" s="202">
        <f>IF($H182="USD",IF(OR($I182="",$I182="-"),"",VLOOKUP($G182,為替!$A:$AX,$I182,FALSE))+$J$3,IF(OR($I182="",$I182="-"),"",VLOOKUP($G182,為替!$A:$AX,$I182,FALSE)))</f>
        <v>156.35</v>
      </c>
      <c r="K182" s="203">
        <f t="shared" si="17"/>
        <v>182691.848</v>
      </c>
      <c r="L182" s="187">
        <f t="shared" si="19"/>
        <v>3</v>
      </c>
      <c r="M182" s="202">
        <f>IF($H182="USD",IF(OR($L182="",$L182="-"),"",VLOOKUP($G182,為替!$A:$AX,$L182,FALSE))+$K$3,IF(OR($L182="",$L182="-"),"",VLOOKUP($G182,為替!$A:$AX,$L182,FALSE)))</f>
        <v>157.35</v>
      </c>
      <c r="N182" s="203">
        <f t="shared" si="18"/>
        <v>121420</v>
      </c>
      <c r="O182" s="204">
        <f t="shared" si="20"/>
        <v>61271.847999999998</v>
      </c>
      <c r="P182" s="205">
        <f t="shared" si="21"/>
        <v>0.33538359084309005</v>
      </c>
    </row>
    <row r="183" spans="1:16">
      <c r="A183" s="161" t="s">
        <v>572</v>
      </c>
      <c r="B183" s="161" t="s">
        <v>756</v>
      </c>
      <c r="C183" s="198">
        <v>130915</v>
      </c>
      <c r="D183" s="199">
        <v>0</v>
      </c>
      <c r="E183" s="200" t="s">
        <v>167</v>
      </c>
      <c r="F183" s="198">
        <v>1728.6</v>
      </c>
      <c r="G183" s="160">
        <v>46031</v>
      </c>
      <c r="H183" s="201" t="s">
        <v>166</v>
      </c>
      <c r="I183" s="184">
        <f t="shared" si="16"/>
        <v>4</v>
      </c>
      <c r="J183" s="202">
        <f>IF($H183="USD",IF(OR($I183="",$I183="-"),"",VLOOKUP($G183,為替!$A:$AX,$I183,FALSE))+$J$3,IF(OR($I183="",$I183="-"),"",VLOOKUP($G183,為替!$A:$AX,$I183,FALSE)))</f>
        <v>156.63999999999999</v>
      </c>
      <c r="K183" s="203">
        <f t="shared" si="17"/>
        <v>270767.90399999998</v>
      </c>
      <c r="L183" s="187">
        <f t="shared" si="19"/>
        <v>3</v>
      </c>
      <c r="M183" s="202">
        <f>IF($H183="USD",IF(OR($L183="",$L183="-"),"",VLOOKUP($G183,為替!$A:$AX,$L183,FALSE))+$K$3,IF(OR($L183="",$L183="-"),"",VLOOKUP($G183,為替!$A:$AX,$L183,FALSE)))</f>
        <v>157.63999999999999</v>
      </c>
      <c r="N183" s="203">
        <f t="shared" si="18"/>
        <v>130915</v>
      </c>
      <c r="O183" s="204">
        <f t="shared" si="20"/>
        <v>139852.90399999998</v>
      </c>
      <c r="P183" s="205">
        <f t="shared" si="21"/>
        <v>0.5165047331459196</v>
      </c>
    </row>
    <row r="184" spans="1:16">
      <c r="A184" s="161" t="s">
        <v>572</v>
      </c>
      <c r="B184" s="161" t="s">
        <v>757</v>
      </c>
      <c r="C184" s="198">
        <v>6100</v>
      </c>
      <c r="D184" s="199">
        <v>0</v>
      </c>
      <c r="E184" s="200" t="s">
        <v>167</v>
      </c>
      <c r="F184" s="198">
        <v>63.8</v>
      </c>
      <c r="G184" s="160">
        <v>46031</v>
      </c>
      <c r="H184" s="201" t="s">
        <v>166</v>
      </c>
      <c r="I184" s="184">
        <f t="shared" si="16"/>
        <v>4</v>
      </c>
      <c r="J184" s="202">
        <f>IF($H184="USD",IF(OR($I184="",$I184="-"),"",VLOOKUP($G184,為替!$A:$AX,$I184,FALSE))+$J$3,IF(OR($I184="",$I184="-"),"",VLOOKUP($G184,為替!$A:$AX,$I184,FALSE)))</f>
        <v>156.63999999999999</v>
      </c>
      <c r="K184" s="203">
        <f t="shared" si="17"/>
        <v>9993.6319999999978</v>
      </c>
      <c r="L184" s="187">
        <f t="shared" si="19"/>
        <v>3</v>
      </c>
      <c r="M184" s="202">
        <f>IF($H184="USD",IF(OR($L184="",$L184="-"),"",VLOOKUP($G184,為替!$A:$AX,$L184,FALSE))+$K$3,IF(OR($L184="",$L184="-"),"",VLOOKUP($G184,為替!$A:$AX,$L184,FALSE)))</f>
        <v>157.63999999999999</v>
      </c>
      <c r="N184" s="203">
        <f t="shared" si="18"/>
        <v>6100</v>
      </c>
      <c r="O184" s="204">
        <f t="shared" si="20"/>
        <v>3893.6319999999978</v>
      </c>
      <c r="P184" s="205">
        <f t="shared" si="21"/>
        <v>0.38961130447869191</v>
      </c>
    </row>
    <row r="185" spans="1:16">
      <c r="A185" s="161" t="s">
        <v>572</v>
      </c>
      <c r="B185" s="161" t="s">
        <v>758</v>
      </c>
      <c r="C185" s="198">
        <v>2980</v>
      </c>
      <c r="D185" s="199">
        <v>0</v>
      </c>
      <c r="E185" s="200" t="s">
        <v>167</v>
      </c>
      <c r="F185" s="198">
        <v>36.799999999999997</v>
      </c>
      <c r="G185" s="160">
        <v>46035</v>
      </c>
      <c r="H185" s="201" t="s">
        <v>166</v>
      </c>
      <c r="I185" s="184">
        <f t="shared" si="16"/>
        <v>4</v>
      </c>
      <c r="J185" s="202">
        <f>IF($H185="USD",IF(OR($I185="",$I185="-"),"",VLOOKUP($G185,為替!$A:$AX,$I185,FALSE))+$J$3,IF(OR($I185="",$I185="-"),"",VLOOKUP($G185,為替!$A:$AX,$I185,FALSE)))</f>
        <v>157.78</v>
      </c>
      <c r="K185" s="203">
        <f t="shared" si="17"/>
        <v>5806.3039999999992</v>
      </c>
      <c r="L185" s="187">
        <f t="shared" si="19"/>
        <v>3</v>
      </c>
      <c r="M185" s="202">
        <f>IF($H185="USD",IF(OR($L185="",$L185="-"),"",VLOOKUP($G185,為替!$A:$AX,$L185,FALSE))+$K$3,IF(OR($L185="",$L185="-"),"",VLOOKUP($G185,為替!$A:$AX,$L185,FALSE)))</f>
        <v>158.78</v>
      </c>
      <c r="N185" s="203">
        <f t="shared" si="18"/>
        <v>2980</v>
      </c>
      <c r="O185" s="204">
        <f t="shared" si="20"/>
        <v>2826.3039999999992</v>
      </c>
      <c r="P185" s="205">
        <f t="shared" si="21"/>
        <v>0.48676473019669647</v>
      </c>
    </row>
    <row r="186" spans="1:16">
      <c r="A186" s="161" t="s">
        <v>572</v>
      </c>
      <c r="B186" s="161" t="s">
        <v>759</v>
      </c>
      <c r="C186" s="198">
        <v>48000</v>
      </c>
      <c r="D186" s="199">
        <v>13218</v>
      </c>
      <c r="E186" s="200" t="s">
        <v>167</v>
      </c>
      <c r="F186" s="198">
        <v>591</v>
      </c>
      <c r="G186" s="160">
        <v>46036</v>
      </c>
      <c r="H186" s="201" t="s">
        <v>166</v>
      </c>
      <c r="I186" s="184">
        <f t="shared" si="16"/>
        <v>4</v>
      </c>
      <c r="J186" s="202">
        <f>IF($H186="USD",IF(OR($I186="",$I186="-"),"",VLOOKUP($G186,為替!$A:$AX,$I186,FALSE))+$J$3,IF(OR($I186="",$I186="-"),"",VLOOKUP($G186,為替!$A:$AX,$I186,FALSE)))</f>
        <v>158.76</v>
      </c>
      <c r="K186" s="203">
        <f t="shared" si="17"/>
        <v>93827.159999999989</v>
      </c>
      <c r="L186" s="187">
        <f t="shared" si="19"/>
        <v>3</v>
      </c>
      <c r="M186" s="202">
        <f>IF($H186="USD",IF(OR($L186="",$L186="-"),"",VLOOKUP($G186,為替!$A:$AX,$L186,FALSE))+$K$3,IF(OR($L186="",$L186="-"),"",VLOOKUP($G186,為替!$A:$AX,$L186,FALSE)))</f>
        <v>159.76</v>
      </c>
      <c r="N186" s="203">
        <f t="shared" si="18"/>
        <v>61218</v>
      </c>
      <c r="O186" s="204">
        <f t="shared" si="20"/>
        <v>32609.159999999989</v>
      </c>
      <c r="P186" s="205">
        <f t="shared" si="21"/>
        <v>0.34754499656602622</v>
      </c>
    </row>
    <row r="187" spans="1:16">
      <c r="A187" s="161" t="s">
        <v>572</v>
      </c>
      <c r="B187" s="161" t="s">
        <v>760</v>
      </c>
      <c r="C187" s="198">
        <v>6430</v>
      </c>
      <c r="D187" s="199">
        <v>3471</v>
      </c>
      <c r="E187" s="200" t="s">
        <v>167</v>
      </c>
      <c r="F187" s="198">
        <v>125.2</v>
      </c>
      <c r="G187" s="160">
        <v>46038</v>
      </c>
      <c r="H187" s="201" t="s">
        <v>166</v>
      </c>
      <c r="I187" s="184">
        <f t="shared" si="16"/>
        <v>4</v>
      </c>
      <c r="J187" s="202">
        <f>IF($H187="USD",IF(OR($I187="",$I187="-"),"",VLOOKUP($G187,為替!$A:$AX,$I187,FALSE))+$J$3,IF(OR($I187="",$I187="-"),"",VLOOKUP($G187,為替!$A:$AX,$I187,FALSE)))</f>
        <v>158.27000000000001</v>
      </c>
      <c r="K187" s="203">
        <f t="shared" si="17"/>
        <v>19815.404000000002</v>
      </c>
      <c r="L187" s="187">
        <f t="shared" si="19"/>
        <v>3</v>
      </c>
      <c r="M187" s="202">
        <f>IF($H187="USD",IF(OR($L187="",$L187="-"),"",VLOOKUP($G187,為替!$A:$AX,$L187,FALSE))+$K$3,IF(OR($L187="",$L187="-"),"",VLOOKUP($G187,為替!$A:$AX,$L187,FALSE)))</f>
        <v>159.27000000000001</v>
      </c>
      <c r="N187" s="203">
        <f t="shared" si="18"/>
        <v>9901</v>
      </c>
      <c r="O187" s="204">
        <f t="shared" si="20"/>
        <v>9914.4040000000023</v>
      </c>
      <c r="P187" s="205">
        <f t="shared" si="21"/>
        <v>0.50033822171882048</v>
      </c>
    </row>
    <row r="188" spans="1:16">
      <c r="A188" s="161" t="s">
        <v>572</v>
      </c>
      <c r="B188" s="161" t="s">
        <v>761</v>
      </c>
      <c r="C188" s="198">
        <v>20080</v>
      </c>
      <c r="D188" s="199">
        <v>0</v>
      </c>
      <c r="E188" s="200" t="s">
        <v>167</v>
      </c>
      <c r="F188" s="198">
        <v>247.09</v>
      </c>
      <c r="G188" s="160">
        <v>46038</v>
      </c>
      <c r="H188" s="201" t="s">
        <v>166</v>
      </c>
      <c r="I188" s="184">
        <f t="shared" si="16"/>
        <v>4</v>
      </c>
      <c r="J188" s="202">
        <f>IF($H188="USD",IF(OR($I188="",$I188="-"),"",VLOOKUP($G188,為替!$A:$AX,$I188,FALSE))+$J$3,IF(OR($I188="",$I188="-"),"",VLOOKUP($G188,為替!$A:$AX,$I188,FALSE)))</f>
        <v>158.27000000000001</v>
      </c>
      <c r="K188" s="203">
        <f t="shared" si="17"/>
        <v>39106.934300000001</v>
      </c>
      <c r="L188" s="187">
        <f t="shared" si="19"/>
        <v>3</v>
      </c>
      <c r="M188" s="202">
        <f>IF($H188="USD",IF(OR($L188="",$L188="-"),"",VLOOKUP($G188,為替!$A:$AX,$L188,FALSE))+$K$3,IF(OR($L188="",$L188="-"),"",VLOOKUP($G188,為替!$A:$AX,$L188,FALSE)))</f>
        <v>159.27000000000001</v>
      </c>
      <c r="N188" s="203">
        <f t="shared" si="18"/>
        <v>20080</v>
      </c>
      <c r="O188" s="204">
        <f t="shared" si="20"/>
        <v>19026.934300000001</v>
      </c>
      <c r="P188" s="205">
        <f t="shared" si="21"/>
        <v>0.48653607449868552</v>
      </c>
    </row>
    <row r="189" spans="1:16">
      <c r="A189" s="161" t="s">
        <v>572</v>
      </c>
      <c r="B189" s="161" t="s">
        <v>762</v>
      </c>
      <c r="C189" s="198">
        <v>59340</v>
      </c>
      <c r="D189" s="199">
        <v>0</v>
      </c>
      <c r="E189" s="200" t="s">
        <v>167</v>
      </c>
      <c r="F189" s="198">
        <v>721.5</v>
      </c>
      <c r="G189" s="160">
        <v>46042</v>
      </c>
      <c r="H189" s="201" t="s">
        <v>166</v>
      </c>
      <c r="I189" s="184">
        <f t="shared" si="16"/>
        <v>4</v>
      </c>
      <c r="J189" s="202">
        <f>IF($H189="USD",IF(OR($I189="",$I189="-"),"",VLOOKUP($G189,為替!$A:$AX,$I189,FALSE))+$J$3,IF(OR($I189="",$I189="-"),"",VLOOKUP($G189,為替!$A:$AX,$I189,FALSE)))</f>
        <v>157.69</v>
      </c>
      <c r="K189" s="203">
        <f t="shared" si="17"/>
        <v>113773.33499999999</v>
      </c>
      <c r="L189" s="187">
        <f t="shared" si="19"/>
        <v>3</v>
      </c>
      <c r="M189" s="202">
        <f>IF($H189="USD",IF(OR($L189="",$L189="-"),"",VLOOKUP($G189,為替!$A:$AX,$L189,FALSE))+$K$3,IF(OR($L189="",$L189="-"),"",VLOOKUP($G189,為替!$A:$AX,$L189,FALSE)))</f>
        <v>158.69</v>
      </c>
      <c r="N189" s="203">
        <f t="shared" si="18"/>
        <v>59340</v>
      </c>
      <c r="O189" s="204">
        <f t="shared" si="20"/>
        <v>54433.334999999992</v>
      </c>
      <c r="P189" s="205">
        <f t="shared" si="21"/>
        <v>0.47843666532232704</v>
      </c>
    </row>
    <row r="190" spans="1:16">
      <c r="A190" s="161" t="s">
        <v>572</v>
      </c>
      <c r="B190" s="161" t="s">
        <v>763</v>
      </c>
      <c r="C190" s="198">
        <v>569850</v>
      </c>
      <c r="D190" s="199">
        <v>0</v>
      </c>
      <c r="E190" s="200" t="s">
        <v>167</v>
      </c>
      <c r="F190" s="198">
        <v>5280.9</v>
      </c>
      <c r="G190" s="160">
        <v>46043</v>
      </c>
      <c r="H190" s="201" t="s">
        <v>166</v>
      </c>
      <c r="I190" s="184">
        <f t="shared" si="16"/>
        <v>4</v>
      </c>
      <c r="J190" s="202">
        <f>IF($H190="USD",IF(OR($I190="",$I190="-"),"",VLOOKUP($G190,為替!$A:$AX,$I190,FALSE))+$J$3,IF(OR($I190="",$I190="-"),"",VLOOKUP($G190,為替!$A:$AX,$I190,FALSE)))</f>
        <v>157.75</v>
      </c>
      <c r="K190" s="203">
        <f t="shared" si="17"/>
        <v>833061.97499999998</v>
      </c>
      <c r="L190" s="187">
        <f t="shared" si="19"/>
        <v>3</v>
      </c>
      <c r="M190" s="202">
        <f>IF($H190="USD",IF(OR($L190="",$L190="-"),"",VLOOKUP($G190,為替!$A:$AX,$L190,FALSE))+$K$3,IF(OR($L190="",$L190="-"),"",VLOOKUP($G190,為替!$A:$AX,$L190,FALSE)))</f>
        <v>158.75</v>
      </c>
      <c r="N190" s="203">
        <f t="shared" si="18"/>
        <v>569850</v>
      </c>
      <c r="O190" s="204">
        <f t="shared" si="20"/>
        <v>263211.97499999998</v>
      </c>
      <c r="P190" s="205">
        <f t="shared" si="21"/>
        <v>0.31595725516099804</v>
      </c>
    </row>
    <row r="191" spans="1:16">
      <c r="A191" s="161" t="s">
        <v>572</v>
      </c>
      <c r="B191" s="161" t="s">
        <v>764</v>
      </c>
      <c r="C191" s="690">
        <v>200500</v>
      </c>
      <c r="D191" s="691">
        <v>130452</v>
      </c>
      <c r="E191" s="692" t="s">
        <v>167</v>
      </c>
      <c r="F191" s="690">
        <v>3180.5</v>
      </c>
      <c r="G191" s="160">
        <v>46044</v>
      </c>
      <c r="H191" s="201" t="s">
        <v>166</v>
      </c>
      <c r="I191" s="184">
        <f t="shared" si="16"/>
        <v>4</v>
      </c>
      <c r="J191" s="202">
        <f>IF($H191="USD",IF(OR($I191="",$I191="-"),"",VLOOKUP($G191,為替!$A:$AX,$I191,FALSE))+$J$3,IF(OR($I191="",$I191="-"),"",VLOOKUP($G191,為替!$A:$AX,$I191,FALSE)))</f>
        <v>157.77000000000001</v>
      </c>
      <c r="K191" s="203">
        <f t="shared" si="17"/>
        <v>501787.48500000004</v>
      </c>
      <c r="L191" s="187">
        <f t="shared" si="19"/>
        <v>3</v>
      </c>
      <c r="M191" s="202">
        <f>IF($H191="USD",IF(OR($L191="",$L191="-"),"",VLOOKUP($G191,為替!$A:$AX,$L191,FALSE))+$K$3,IF(OR($L191="",$L191="-"),"",VLOOKUP($G191,為替!$A:$AX,$L191,FALSE)))</f>
        <v>158.77000000000001</v>
      </c>
      <c r="N191" s="203">
        <f t="shared" si="18"/>
        <v>330952</v>
      </c>
      <c r="O191" s="204">
        <f t="shared" si="20"/>
        <v>170835.48500000004</v>
      </c>
      <c r="P191" s="205">
        <f t="shared" si="21"/>
        <v>0.3404538576724368</v>
      </c>
    </row>
    <row r="192" spans="1:16">
      <c r="A192" s="161" t="s">
        <v>572</v>
      </c>
      <c r="B192" s="161" t="s">
        <v>765</v>
      </c>
      <c r="C192" s="198">
        <v>121000</v>
      </c>
      <c r="D192" s="199">
        <v>30185</v>
      </c>
      <c r="E192" s="200" t="s">
        <v>167</v>
      </c>
      <c r="F192" s="198">
        <v>2536</v>
      </c>
      <c r="G192" s="160">
        <v>46044</v>
      </c>
      <c r="H192" s="201" t="s">
        <v>166</v>
      </c>
      <c r="I192" s="184">
        <f t="shared" si="16"/>
        <v>4</v>
      </c>
      <c r="J192" s="202">
        <f>IF($H192="USD",IF(OR($I192="",$I192="-"),"",VLOOKUP($G192,為替!$A:$AX,$I192,FALSE))+$J$3,IF(OR($I192="",$I192="-"),"",VLOOKUP($G192,為替!$A:$AX,$I192,FALSE)))</f>
        <v>157.77000000000001</v>
      </c>
      <c r="K192" s="203">
        <f t="shared" si="17"/>
        <v>400104.72000000003</v>
      </c>
      <c r="L192" s="187">
        <f t="shared" si="19"/>
        <v>3</v>
      </c>
      <c r="M192" s="202">
        <f>IF($H192="USD",IF(OR($L192="",$L192="-"),"",VLOOKUP($G192,為替!$A:$AX,$L192,FALSE))+$K$3,IF(OR($L192="",$L192="-"),"",VLOOKUP($G192,為替!$A:$AX,$L192,FALSE)))</f>
        <v>158.77000000000001</v>
      </c>
      <c r="N192" s="203">
        <f t="shared" si="18"/>
        <v>151185</v>
      </c>
      <c r="O192" s="204">
        <f t="shared" si="20"/>
        <v>248919.72000000003</v>
      </c>
      <c r="P192" s="205">
        <f t="shared" si="21"/>
        <v>0.62213642468401775</v>
      </c>
    </row>
    <row r="193" spans="1:16">
      <c r="A193" s="161" t="s">
        <v>572</v>
      </c>
      <c r="B193" s="161" t="s">
        <v>766</v>
      </c>
      <c r="C193" s="198">
        <v>5850</v>
      </c>
      <c r="D193" s="199">
        <v>0</v>
      </c>
      <c r="E193" s="200" t="s">
        <v>167</v>
      </c>
      <c r="F193" s="198">
        <v>91.5</v>
      </c>
      <c r="G193" s="160">
        <v>46045</v>
      </c>
      <c r="H193" s="201" t="s">
        <v>166</v>
      </c>
      <c r="I193" s="184">
        <f t="shared" si="16"/>
        <v>4</v>
      </c>
      <c r="J193" s="202">
        <f>IF($H193="USD",IF(OR($I193="",$I193="-"),"",VLOOKUP($G193,為替!$A:$AX,$I193,FALSE))+$J$3,IF(OR($I193="",$I193="-"),"",VLOOKUP($G193,為替!$A:$AX,$I193,FALSE)))</f>
        <v>158.12</v>
      </c>
      <c r="K193" s="203">
        <f t="shared" si="17"/>
        <v>14467.98</v>
      </c>
      <c r="L193" s="187">
        <f t="shared" si="19"/>
        <v>3</v>
      </c>
      <c r="M193" s="202">
        <f>IF($H193="USD",IF(OR($L193="",$L193="-"),"",VLOOKUP($G193,為替!$A:$AX,$L193,FALSE))+$K$3,IF(OR($L193="",$L193="-"),"",VLOOKUP($G193,為替!$A:$AX,$L193,FALSE)))</f>
        <v>159.12</v>
      </c>
      <c r="N193" s="203">
        <f t="shared" si="18"/>
        <v>5850</v>
      </c>
      <c r="O193" s="204">
        <f t="shared" si="20"/>
        <v>8617.98</v>
      </c>
      <c r="P193" s="205">
        <f t="shared" si="21"/>
        <v>0.59565882728618647</v>
      </c>
    </row>
    <row r="194" spans="1:16">
      <c r="A194" s="161" t="s">
        <v>572</v>
      </c>
      <c r="B194" s="161" t="s">
        <v>767</v>
      </c>
      <c r="C194" s="198">
        <v>275116</v>
      </c>
      <c r="D194" s="199">
        <v>0</v>
      </c>
      <c r="E194" s="200" t="s">
        <v>167</v>
      </c>
      <c r="F194" s="198">
        <v>2603.5</v>
      </c>
      <c r="G194" s="160">
        <v>46045</v>
      </c>
      <c r="H194" s="201" t="s">
        <v>166</v>
      </c>
      <c r="I194" s="184">
        <f t="shared" si="16"/>
        <v>4</v>
      </c>
      <c r="J194" s="202">
        <f>IF($H194="USD",IF(OR($I194="",$I194="-"),"",VLOOKUP($G194,為替!$A:$AX,$I194,FALSE))+$J$3,IF(OR($I194="",$I194="-"),"",VLOOKUP($G194,為替!$A:$AX,$I194,FALSE)))</f>
        <v>158.12</v>
      </c>
      <c r="K194" s="203">
        <f t="shared" si="17"/>
        <v>411665.42</v>
      </c>
      <c r="L194" s="187">
        <f t="shared" si="19"/>
        <v>3</v>
      </c>
      <c r="M194" s="202">
        <f>IF($H194="USD",IF(OR($L194="",$L194="-"),"",VLOOKUP($G194,為替!$A:$AX,$L194,FALSE))+$K$3,IF(OR($L194="",$L194="-"),"",VLOOKUP($G194,為替!$A:$AX,$L194,FALSE)))</f>
        <v>159.12</v>
      </c>
      <c r="N194" s="203">
        <f t="shared" si="18"/>
        <v>275116</v>
      </c>
      <c r="O194" s="204">
        <f t="shared" si="20"/>
        <v>136549.41999999998</v>
      </c>
      <c r="P194" s="205">
        <f t="shared" si="21"/>
        <v>0.33170000045182318</v>
      </c>
    </row>
    <row r="195" spans="1:16">
      <c r="A195" s="161" t="s">
        <v>572</v>
      </c>
      <c r="B195" s="161" t="s">
        <v>768</v>
      </c>
      <c r="C195" s="198">
        <v>32835</v>
      </c>
      <c r="D195" s="199">
        <v>0</v>
      </c>
      <c r="E195" s="200" t="s">
        <v>167</v>
      </c>
      <c r="F195" s="198">
        <v>401.59</v>
      </c>
      <c r="G195" s="160">
        <v>46049</v>
      </c>
      <c r="H195" s="201" t="s">
        <v>166</v>
      </c>
      <c r="I195" s="184">
        <f t="shared" si="16"/>
        <v>4</v>
      </c>
      <c r="J195" s="202">
        <f>IF($H195="USD",IF(OR($I195="",$I195="-"),"",VLOOKUP($G195,為替!$A:$AX,$I195,FALSE))+$J$3,IF(OR($I195="",$I195="-"),"",VLOOKUP($G195,為替!$A:$AX,$I195,FALSE)))</f>
        <v>153.83000000000001</v>
      </c>
      <c r="K195" s="203">
        <f t="shared" si="17"/>
        <v>61776.589700000004</v>
      </c>
      <c r="L195" s="187">
        <f t="shared" si="19"/>
        <v>3</v>
      </c>
      <c r="M195" s="202">
        <f>IF($H195="USD",IF(OR($L195="",$L195="-"),"",VLOOKUP($G195,為替!$A:$AX,$L195,FALSE))+$K$3,IF(OR($L195="",$L195="-"),"",VLOOKUP($G195,為替!$A:$AX,$L195,FALSE)))</f>
        <v>154.83000000000001</v>
      </c>
      <c r="N195" s="203">
        <f t="shared" si="18"/>
        <v>32835</v>
      </c>
      <c r="O195" s="204">
        <f t="shared" si="20"/>
        <v>28941.589700000004</v>
      </c>
      <c r="P195" s="205">
        <f t="shared" si="21"/>
        <v>0.46848797967881356</v>
      </c>
    </row>
    <row r="196" spans="1:16">
      <c r="A196" s="161" t="s">
        <v>572</v>
      </c>
      <c r="B196" s="161" t="s">
        <v>769</v>
      </c>
      <c r="C196" s="198">
        <v>315000</v>
      </c>
      <c r="D196" s="199">
        <v>0</v>
      </c>
      <c r="E196" s="200" t="s">
        <v>167</v>
      </c>
      <c r="F196" s="198">
        <v>3630</v>
      </c>
      <c r="G196" s="160">
        <v>46051</v>
      </c>
      <c r="H196" s="201" t="s">
        <v>166</v>
      </c>
      <c r="I196" s="184">
        <f t="shared" si="16"/>
        <v>4</v>
      </c>
      <c r="J196" s="202">
        <f>IF($H196="USD",IF(OR($I196="",$I196="-"),"",VLOOKUP($G196,為替!$A:$AX,$I196,FALSE))+$J$3,IF(OR($I196="",$I196="-"),"",VLOOKUP($G196,為替!$A:$AX,$I196,FALSE)))</f>
        <v>152.65</v>
      </c>
      <c r="K196" s="203">
        <f t="shared" si="17"/>
        <v>554119.5</v>
      </c>
      <c r="L196" s="187">
        <f t="shared" si="19"/>
        <v>3</v>
      </c>
      <c r="M196" s="202">
        <f>IF($H196="USD",IF(OR($L196="",$L196="-"),"",VLOOKUP($G196,為替!$A:$AX,$L196,FALSE))+$K$3,IF(OR($L196="",$L196="-"),"",VLOOKUP($G196,為替!$A:$AX,$L196,FALSE)))</f>
        <v>153.65</v>
      </c>
      <c r="N196" s="203">
        <f t="shared" si="18"/>
        <v>315000</v>
      </c>
      <c r="O196" s="204">
        <f t="shared" si="20"/>
        <v>239119.5</v>
      </c>
      <c r="P196" s="205">
        <f t="shared" si="21"/>
        <v>0.43153056335321172</v>
      </c>
    </row>
    <row r="197" spans="1:16">
      <c r="A197" s="161" t="s">
        <v>572</v>
      </c>
      <c r="B197" s="161" t="s">
        <v>770</v>
      </c>
      <c r="C197" s="198">
        <v>87331</v>
      </c>
      <c r="D197" s="199">
        <v>43145</v>
      </c>
      <c r="E197" s="200" t="s">
        <v>167</v>
      </c>
      <c r="F197" s="198">
        <v>1476.08</v>
      </c>
      <c r="G197" s="160">
        <v>46052</v>
      </c>
      <c r="H197" s="201" t="s">
        <v>166</v>
      </c>
      <c r="I197" s="184">
        <f t="shared" si="16"/>
        <v>4</v>
      </c>
      <c r="J197" s="202">
        <f>IF($H197="USD",IF(OR($I197="",$I197="-"),"",VLOOKUP($G197,為替!$A:$AX,$I197,FALSE))+$J$3,IF(OR($I197="",$I197="-"),"",VLOOKUP($G197,為替!$A:$AX,$I197,FALSE)))</f>
        <v>153.16</v>
      </c>
      <c r="K197" s="203">
        <f t="shared" si="17"/>
        <v>226076.41279999999</v>
      </c>
      <c r="L197" s="187">
        <f t="shared" si="19"/>
        <v>3</v>
      </c>
      <c r="M197" s="202">
        <f>IF($H197="USD",IF(OR($L197="",$L197="-"),"",VLOOKUP($G197,為替!$A:$AX,$L197,FALSE))+$K$3,IF(OR($L197="",$L197="-"),"",VLOOKUP($G197,為替!$A:$AX,$L197,FALSE)))</f>
        <v>154.16</v>
      </c>
      <c r="N197" s="203">
        <f t="shared" si="18"/>
        <v>130476</v>
      </c>
      <c r="O197" s="204">
        <f t="shared" si="20"/>
        <v>95600.412799999991</v>
      </c>
      <c r="P197" s="205">
        <f t="shared" si="21"/>
        <v>0.42286770042027133</v>
      </c>
    </row>
    <row r="198" spans="1:16">
      <c r="A198" s="161" t="s">
        <v>572</v>
      </c>
      <c r="B198" s="161" t="s">
        <v>771</v>
      </c>
      <c r="C198" s="198">
        <v>18000</v>
      </c>
      <c r="D198" s="199">
        <v>0</v>
      </c>
      <c r="E198" s="200" t="s">
        <v>167</v>
      </c>
      <c r="F198" s="198">
        <v>170.46</v>
      </c>
      <c r="G198" s="160">
        <v>46048</v>
      </c>
      <c r="H198" s="201" t="s">
        <v>166</v>
      </c>
      <c r="I198" s="184">
        <f t="shared" si="16"/>
        <v>4</v>
      </c>
      <c r="J198" s="202">
        <f>IF($H198="USD",IF(OR($I198="",$I198="-"),"",VLOOKUP($G198,為替!$A:$AX,$I198,FALSE))+$J$3,IF(OR($I198="",$I198="-"),"",VLOOKUP($G198,為替!$A:$AX,$I198,FALSE)))</f>
        <v>154.35</v>
      </c>
      <c r="K198" s="203">
        <f t="shared" si="17"/>
        <v>26310.501</v>
      </c>
      <c r="L198" s="187">
        <f t="shared" si="19"/>
        <v>3</v>
      </c>
      <c r="M198" s="202">
        <f>IF($H198="USD",IF(OR($L198="",$L198="-"),"",VLOOKUP($G198,為替!$A:$AX,$L198,FALSE))+$K$3,IF(OR($L198="",$L198="-"),"",VLOOKUP($G198,為替!$A:$AX,$L198,FALSE)))</f>
        <v>155.35</v>
      </c>
      <c r="N198" s="203">
        <f t="shared" si="18"/>
        <v>18000</v>
      </c>
      <c r="O198" s="204">
        <f t="shared" si="20"/>
        <v>8310.5010000000002</v>
      </c>
      <c r="P198" s="205">
        <f t="shared" si="21"/>
        <v>0.31586251436261137</v>
      </c>
    </row>
    <row r="199" spans="1:16">
      <c r="A199" s="161" t="s">
        <v>574</v>
      </c>
      <c r="B199" s="161">
        <v>7817</v>
      </c>
      <c r="C199" s="198">
        <v>171140</v>
      </c>
      <c r="D199" s="199">
        <v>13748</v>
      </c>
      <c r="E199" s="200" t="s">
        <v>167</v>
      </c>
      <c r="F199" s="198">
        <v>2203.1999999999998</v>
      </c>
      <c r="G199" s="160">
        <v>46050</v>
      </c>
      <c r="H199" s="201" t="s">
        <v>166</v>
      </c>
      <c r="I199" s="184">
        <f t="shared" ref="I199:I262" si="22">IF(H199="","",IF(H199="JPY","",IF($H199="USD",4, IF(H199="EUR",7,IF(H199="CNY",47,IF(H199="HKD",34))))))</f>
        <v>4</v>
      </c>
      <c r="J199" s="202">
        <f>IF($H199="USD",IF(OR($I199="",$I199="-"),"",VLOOKUP($G199,為替!$A:$AX,$I199,FALSE))+$J$3,IF(OR($I199="",$I199="-"),"",VLOOKUP($G199,為替!$A:$AX,$I199,FALSE)))</f>
        <v>151.97</v>
      </c>
      <c r="K199" s="203">
        <f t="shared" ref="K199:K262" si="23">IF($H199="JPY",$F199,IF($H199="","",$F199*$J199))</f>
        <v>334820.30399999995</v>
      </c>
      <c r="L199" s="187">
        <f t="shared" si="19"/>
        <v>3</v>
      </c>
      <c r="M199" s="202">
        <f>IF($H199="USD",IF(OR($L199="",$L199="-"),"",VLOOKUP($G199,為替!$A:$AX,$L199,FALSE))+$K$3,IF(OR($L199="",$L199="-"),"",VLOOKUP($G199,為替!$A:$AX,$L199,FALSE)))</f>
        <v>152.97</v>
      </c>
      <c r="N199" s="203">
        <f t="shared" ref="N199:N262" si="24">IF($E199="JPY",($C199+$D199),IF($E199="","",($C199+$D199)*$M199))</f>
        <v>184888</v>
      </c>
      <c r="O199" s="204">
        <f t="shared" si="20"/>
        <v>149932.30399999995</v>
      </c>
      <c r="P199" s="205">
        <f t="shared" si="21"/>
        <v>0.44779931864586076</v>
      </c>
    </row>
    <row r="200" spans="1:16">
      <c r="A200" s="161" t="s">
        <v>231</v>
      </c>
      <c r="B200" s="161">
        <v>7745</v>
      </c>
      <c r="C200" s="198">
        <v>9200</v>
      </c>
      <c r="D200" s="199">
        <v>0</v>
      </c>
      <c r="E200" s="200" t="s">
        <v>167</v>
      </c>
      <c r="F200" s="198">
        <v>144</v>
      </c>
      <c r="G200" s="160">
        <v>46038</v>
      </c>
      <c r="H200" s="201" t="s">
        <v>603</v>
      </c>
      <c r="I200" s="184">
        <f t="shared" si="22"/>
        <v>7</v>
      </c>
      <c r="J200" s="202">
        <f>IF($H200="USD",IF(OR($I200="",$I200="-"),"",VLOOKUP($G200,為替!$A:$AX,$I200,FALSE))+$J$3,IF(OR($I200="",$I200="-"),"",VLOOKUP($G200,為替!$A:$AX,$I200,FALSE)))</f>
        <v>182.69</v>
      </c>
      <c r="K200" s="203">
        <f t="shared" si="23"/>
        <v>26307.360000000001</v>
      </c>
      <c r="L200" s="187">
        <f t="shared" si="19"/>
        <v>6</v>
      </c>
      <c r="M200" s="202">
        <f>IF($H200="USD",IF(OR($L200="",$L200="-"),"",VLOOKUP($G200,為替!$A:$AX,$L200,FALSE))+$K$3,IF(OR($L200="",$L200="-"),"",VLOOKUP($G200,為替!$A:$AX,$L200,FALSE)))</f>
        <v>185.69</v>
      </c>
      <c r="N200" s="203">
        <f t="shared" si="24"/>
        <v>9200</v>
      </c>
      <c r="O200" s="204">
        <f t="shared" si="20"/>
        <v>17107.36</v>
      </c>
      <c r="P200" s="205">
        <f t="shared" si="21"/>
        <v>0.65028798024583234</v>
      </c>
    </row>
    <row r="201" spans="1:16">
      <c r="A201" s="161" t="s">
        <v>231</v>
      </c>
      <c r="B201" s="161">
        <v>7821</v>
      </c>
      <c r="C201" s="198">
        <v>64880</v>
      </c>
      <c r="D201" s="199">
        <v>0</v>
      </c>
      <c r="E201" s="200" t="s">
        <v>167</v>
      </c>
      <c r="F201" s="198">
        <v>1032</v>
      </c>
      <c r="G201" s="160">
        <v>46050</v>
      </c>
      <c r="H201" s="201" t="s">
        <v>166</v>
      </c>
      <c r="I201" s="184">
        <f t="shared" si="22"/>
        <v>4</v>
      </c>
      <c r="J201" s="202">
        <f>IF($H201="USD",IF(OR($I201="",$I201="-"),"",VLOOKUP($G201,為替!$A:$AX,$I201,FALSE))+$J$3,IF(OR($I201="",$I201="-"),"",VLOOKUP($G201,為替!$A:$AX,$I201,FALSE)))</f>
        <v>151.97</v>
      </c>
      <c r="K201" s="203">
        <f t="shared" si="23"/>
        <v>156833.04</v>
      </c>
      <c r="L201" s="187">
        <f t="shared" si="19"/>
        <v>3</v>
      </c>
      <c r="M201" s="202">
        <f>IF($H201="USD",IF(OR($L201="",$L201="-"),"",VLOOKUP($G201,為替!$A:$AX,$L201,FALSE))+$K$3,IF(OR($L201="",$L201="-"),"",VLOOKUP($G201,為替!$A:$AX,$L201,FALSE)))</f>
        <v>152.97</v>
      </c>
      <c r="N201" s="203">
        <f t="shared" si="24"/>
        <v>64880</v>
      </c>
      <c r="O201" s="204">
        <f t="shared" si="20"/>
        <v>91953.040000000008</v>
      </c>
      <c r="P201" s="205">
        <f t="shared" si="21"/>
        <v>0.58631165983902378</v>
      </c>
    </row>
    <row r="202" spans="1:16">
      <c r="A202" s="161" t="s">
        <v>572</v>
      </c>
      <c r="B202" s="161" t="s">
        <v>781</v>
      </c>
      <c r="C202" s="198">
        <v>14340</v>
      </c>
      <c r="D202" s="199">
        <v>0</v>
      </c>
      <c r="E202" s="200" t="s">
        <v>167</v>
      </c>
      <c r="F202" s="198">
        <v>176.64</v>
      </c>
      <c r="G202" s="160">
        <v>46055</v>
      </c>
      <c r="H202" s="201" t="s">
        <v>166</v>
      </c>
      <c r="I202" s="184">
        <f t="shared" si="22"/>
        <v>4</v>
      </c>
      <c r="J202" s="202">
        <f>IF($H202="USD",IF(OR($I202="",$I202="-"),"",VLOOKUP($G202,為替!$A:$AX,$I202,FALSE))+$J$3,IF(OR($I202="",$I202="-"),"",VLOOKUP($G202,為替!$A:$AX,$I202,FALSE)))</f>
        <v>154.79</v>
      </c>
      <c r="K202" s="203">
        <f t="shared" si="23"/>
        <v>27342.105599999995</v>
      </c>
      <c r="L202" s="187">
        <f t="shared" si="19"/>
        <v>3</v>
      </c>
      <c r="M202" s="202">
        <f>IF($H202="USD",IF(OR($L202="",$L202="-"),"",VLOOKUP($G202,為替!$A:$AX,$L202,FALSE))+$K$3,IF(OR($L202="",$L202="-"),"",VLOOKUP($G202,為替!$A:$AX,$L202,FALSE)))</f>
        <v>155.79</v>
      </c>
      <c r="N202" s="203">
        <f t="shared" si="24"/>
        <v>14340</v>
      </c>
      <c r="O202" s="204">
        <f t="shared" si="20"/>
        <v>13002.105599999995</v>
      </c>
      <c r="P202" s="205">
        <f t="shared" si="21"/>
        <v>0.4755341739298965</v>
      </c>
    </row>
    <row r="203" spans="1:16">
      <c r="A203" s="161" t="s">
        <v>572</v>
      </c>
      <c r="B203" s="161" t="s">
        <v>782</v>
      </c>
      <c r="C203" s="198">
        <v>2045</v>
      </c>
      <c r="D203" s="199">
        <v>0</v>
      </c>
      <c r="E203" s="200" t="s">
        <v>167</v>
      </c>
      <c r="F203" s="198">
        <v>31.5</v>
      </c>
      <c r="G203" s="160">
        <v>46057</v>
      </c>
      <c r="H203" s="201" t="s">
        <v>166</v>
      </c>
      <c r="I203" s="184">
        <f t="shared" si="22"/>
        <v>4</v>
      </c>
      <c r="J203" s="202">
        <f>IF($H203="USD",IF(OR($I203="",$I203="-"),"",VLOOKUP($G203,為替!$A:$AX,$I203,FALSE))+$J$3,IF(OR($I203="",$I203="-"),"",VLOOKUP($G203,為替!$A:$AX,$I203,FALSE)))</f>
        <v>155.57</v>
      </c>
      <c r="K203" s="203">
        <f t="shared" si="23"/>
        <v>4900.4549999999999</v>
      </c>
      <c r="L203" s="187">
        <f t="shared" si="19"/>
        <v>3</v>
      </c>
      <c r="M203" s="202">
        <f>IF($H203="USD",IF(OR($L203="",$L203="-"),"",VLOOKUP($G203,為替!$A:$AX,$L203,FALSE))+$K$3,IF(OR($L203="",$L203="-"),"",VLOOKUP($G203,為替!$A:$AX,$L203,FALSE)))</f>
        <v>156.57</v>
      </c>
      <c r="N203" s="203">
        <f t="shared" si="24"/>
        <v>2045</v>
      </c>
      <c r="O203" s="204">
        <f t="shared" si="20"/>
        <v>2855.4549999999999</v>
      </c>
      <c r="P203" s="205">
        <f t="shared" si="21"/>
        <v>0.58269181127058611</v>
      </c>
    </row>
    <row r="204" spans="1:16">
      <c r="A204" s="161" t="s">
        <v>572</v>
      </c>
      <c r="B204" s="161" t="s">
        <v>783</v>
      </c>
      <c r="C204" s="198">
        <v>57935</v>
      </c>
      <c r="D204" s="199">
        <v>0</v>
      </c>
      <c r="E204" s="200" t="s">
        <v>167</v>
      </c>
      <c r="F204" s="198">
        <v>652.59</v>
      </c>
      <c r="G204" s="160">
        <v>46057</v>
      </c>
      <c r="H204" s="201" t="s">
        <v>166</v>
      </c>
      <c r="I204" s="184">
        <f t="shared" si="22"/>
        <v>4</v>
      </c>
      <c r="J204" s="202">
        <f>IF($H204="USD",IF(OR($I204="",$I204="-"),"",VLOOKUP($G204,為替!$A:$AX,$I204,FALSE))+$J$3,IF(OR($I204="",$I204="-"),"",VLOOKUP($G204,為替!$A:$AX,$I204,FALSE)))</f>
        <v>155.57</v>
      </c>
      <c r="K204" s="203">
        <f t="shared" si="23"/>
        <v>101523.42630000001</v>
      </c>
      <c r="L204" s="187">
        <f t="shared" si="19"/>
        <v>3</v>
      </c>
      <c r="M204" s="202">
        <f>IF($H204="USD",IF(OR($L204="",$L204="-"),"",VLOOKUP($G204,為替!$A:$AX,$L204,FALSE))+$K$3,IF(OR($L204="",$L204="-"),"",VLOOKUP($G204,為替!$A:$AX,$L204,FALSE)))</f>
        <v>156.57</v>
      </c>
      <c r="N204" s="203">
        <f t="shared" si="24"/>
        <v>57935</v>
      </c>
      <c r="O204" s="204">
        <f t="shared" si="20"/>
        <v>43588.426300000006</v>
      </c>
      <c r="P204" s="205">
        <f t="shared" si="21"/>
        <v>0.42934353073542797</v>
      </c>
    </row>
    <row r="205" spans="1:16">
      <c r="A205" s="161" t="s">
        <v>572</v>
      </c>
      <c r="B205" s="161" t="s">
        <v>784</v>
      </c>
      <c r="C205" s="198">
        <v>191700</v>
      </c>
      <c r="D205" s="199">
        <v>18316</v>
      </c>
      <c r="E205" s="200" t="s">
        <v>167</v>
      </c>
      <c r="F205" s="198">
        <v>2464.4</v>
      </c>
      <c r="G205" s="160">
        <v>46057</v>
      </c>
      <c r="H205" s="201" t="s">
        <v>166</v>
      </c>
      <c r="I205" s="184">
        <f t="shared" si="22"/>
        <v>4</v>
      </c>
      <c r="J205" s="202">
        <f>IF($H205="USD",IF(OR($I205="",$I205="-"),"",VLOOKUP($G205,為替!$A:$AX,$I205,FALSE))+$J$3,IF(OR($I205="",$I205="-"),"",VLOOKUP($G205,為替!$A:$AX,$I205,FALSE)))</f>
        <v>155.57</v>
      </c>
      <c r="K205" s="203">
        <f t="shared" si="23"/>
        <v>383386.70799999998</v>
      </c>
      <c r="L205" s="187">
        <f t="shared" si="19"/>
        <v>3</v>
      </c>
      <c r="M205" s="202">
        <f>IF($H205="USD",IF(OR($L205="",$L205="-"),"",VLOOKUP($G205,為替!$A:$AX,$L205,FALSE))+$K$3,IF(OR($L205="",$L205="-"),"",VLOOKUP($G205,為替!$A:$AX,$L205,FALSE)))</f>
        <v>156.57</v>
      </c>
      <c r="N205" s="203">
        <f t="shared" si="24"/>
        <v>210016</v>
      </c>
      <c r="O205" s="204">
        <f t="shared" si="20"/>
        <v>173370.70799999998</v>
      </c>
      <c r="P205" s="205">
        <f t="shared" si="21"/>
        <v>0.4522084474561387</v>
      </c>
    </row>
    <row r="206" spans="1:16">
      <c r="A206" s="161" t="s">
        <v>572</v>
      </c>
      <c r="B206" s="161" t="s">
        <v>785</v>
      </c>
      <c r="C206" s="198">
        <v>5280</v>
      </c>
      <c r="D206" s="199">
        <v>0</v>
      </c>
      <c r="E206" s="200" t="s">
        <v>167</v>
      </c>
      <c r="F206" s="198">
        <v>75</v>
      </c>
      <c r="G206" s="160">
        <v>46059</v>
      </c>
      <c r="H206" s="201" t="s">
        <v>166</v>
      </c>
      <c r="I206" s="184">
        <f t="shared" si="22"/>
        <v>4</v>
      </c>
      <c r="J206" s="202">
        <f>IF($H206="USD",IF(OR($I206="",$I206="-"),"",VLOOKUP($G206,為替!$A:$AX,$I206,FALSE))+$J$3,IF(OR($I206="",$I206="-"),"",VLOOKUP($G206,為替!$A:$AX,$I206,FALSE)))</f>
        <v>156.32</v>
      </c>
      <c r="K206" s="203">
        <f t="shared" si="23"/>
        <v>11724</v>
      </c>
      <c r="L206" s="187">
        <f t="shared" si="19"/>
        <v>3</v>
      </c>
      <c r="M206" s="202">
        <f>IF($H206="USD",IF(OR($L206="",$L206="-"),"",VLOOKUP($G206,為替!$A:$AX,$L206,FALSE))+$K$3,IF(OR($L206="",$L206="-"),"",VLOOKUP($G206,為替!$A:$AX,$L206,FALSE)))</f>
        <v>157.32</v>
      </c>
      <c r="N206" s="203">
        <f t="shared" si="24"/>
        <v>5280</v>
      </c>
      <c r="O206" s="204">
        <f t="shared" si="20"/>
        <v>6444</v>
      </c>
      <c r="P206" s="205">
        <f t="shared" si="21"/>
        <v>0.54964176049129987</v>
      </c>
    </row>
    <row r="207" spans="1:16">
      <c r="A207" s="161" t="s">
        <v>572</v>
      </c>
      <c r="B207" s="161" t="s">
        <v>786</v>
      </c>
      <c r="C207" s="198">
        <v>36400</v>
      </c>
      <c r="D207" s="199">
        <v>11486</v>
      </c>
      <c r="E207" s="200" t="s">
        <v>167</v>
      </c>
      <c r="F207" s="198">
        <v>459.8</v>
      </c>
      <c r="G207" s="160">
        <v>46059</v>
      </c>
      <c r="H207" s="201" t="s">
        <v>166</v>
      </c>
      <c r="I207" s="184">
        <f t="shared" si="22"/>
        <v>4</v>
      </c>
      <c r="J207" s="202">
        <f>IF($H207="USD",IF(OR($I207="",$I207="-"),"",VLOOKUP($G207,為替!$A:$AX,$I207,FALSE))+$J$3,IF(OR($I207="",$I207="-"),"",VLOOKUP($G207,為替!$A:$AX,$I207,FALSE)))</f>
        <v>156.32</v>
      </c>
      <c r="K207" s="203">
        <f t="shared" si="23"/>
        <v>71875.936000000002</v>
      </c>
      <c r="L207" s="187">
        <f t="shared" si="19"/>
        <v>3</v>
      </c>
      <c r="M207" s="202">
        <f>IF($H207="USD",IF(OR($L207="",$L207="-"),"",VLOOKUP($G207,為替!$A:$AX,$L207,FALSE))+$K$3,IF(OR($L207="",$L207="-"),"",VLOOKUP($G207,為替!$A:$AX,$L207,FALSE)))</f>
        <v>157.32</v>
      </c>
      <c r="N207" s="203">
        <f t="shared" si="24"/>
        <v>47886</v>
      </c>
      <c r="O207" s="204">
        <f t="shared" si="20"/>
        <v>23989.936000000002</v>
      </c>
      <c r="P207" s="205">
        <f t="shared" si="21"/>
        <v>0.33376867606983235</v>
      </c>
    </row>
    <row r="208" spans="1:16">
      <c r="A208" s="161" t="s">
        <v>572</v>
      </c>
      <c r="B208" s="161" t="s">
        <v>787</v>
      </c>
      <c r="C208" s="198">
        <v>11760</v>
      </c>
      <c r="D208" s="199">
        <v>0</v>
      </c>
      <c r="E208" s="200" t="s">
        <v>167</v>
      </c>
      <c r="F208" s="198">
        <v>172.4</v>
      </c>
      <c r="G208" s="160">
        <v>46065</v>
      </c>
      <c r="H208" s="201" t="s">
        <v>166</v>
      </c>
      <c r="I208" s="184">
        <f t="shared" si="22"/>
        <v>4</v>
      </c>
      <c r="J208" s="202">
        <f>IF($H208="USD",IF(OR($I208="",$I208="-"),"",VLOOKUP($G208,為替!$A:$AX,$I208,FALSE))+$J$3,IF(OR($I208="",$I208="-"),"",VLOOKUP($G208,為替!$A:$AX,$I208,FALSE)))</f>
        <v>152.83000000000001</v>
      </c>
      <c r="K208" s="203">
        <f t="shared" si="23"/>
        <v>26347.892000000003</v>
      </c>
      <c r="L208" s="187">
        <f t="shared" si="19"/>
        <v>3</v>
      </c>
      <c r="M208" s="202">
        <f>IF($H208="USD",IF(OR($L208="",$L208="-"),"",VLOOKUP($G208,為替!$A:$AX,$L208,FALSE))+$K$3,IF(OR($L208="",$L208="-"),"",VLOOKUP($G208,為替!$A:$AX,$L208,FALSE)))</f>
        <v>153.83000000000001</v>
      </c>
      <c r="N208" s="203">
        <f t="shared" si="24"/>
        <v>11760</v>
      </c>
      <c r="O208" s="204">
        <f t="shared" si="20"/>
        <v>14587.892000000003</v>
      </c>
      <c r="P208" s="205">
        <f t="shared" si="21"/>
        <v>0.55366448291195369</v>
      </c>
    </row>
    <row r="209" spans="1:16">
      <c r="A209" s="161" t="s">
        <v>572</v>
      </c>
      <c r="B209" s="161" t="s">
        <v>788</v>
      </c>
      <c r="C209" s="198">
        <v>297180</v>
      </c>
      <c r="D209" s="199">
        <v>0</v>
      </c>
      <c r="E209" s="200" t="s">
        <v>167</v>
      </c>
      <c r="F209" s="198">
        <v>3646.17</v>
      </c>
      <c r="G209" s="160">
        <v>46065</v>
      </c>
      <c r="H209" s="201" t="s">
        <v>166</v>
      </c>
      <c r="I209" s="184">
        <f t="shared" si="22"/>
        <v>4</v>
      </c>
      <c r="J209" s="202">
        <f>IF($H209="USD",IF(OR($I209="",$I209="-"),"",VLOOKUP($G209,為替!$A:$AX,$I209,FALSE))+$J$3,IF(OR($I209="",$I209="-"),"",VLOOKUP($G209,為替!$A:$AX,$I209,FALSE)))</f>
        <v>152.83000000000001</v>
      </c>
      <c r="K209" s="203">
        <f t="shared" si="23"/>
        <v>557244.16110000003</v>
      </c>
      <c r="L209" s="187">
        <f t="shared" si="19"/>
        <v>3</v>
      </c>
      <c r="M209" s="202">
        <f>IF($H209="USD",IF(OR($L209="",$L209="-"),"",VLOOKUP($G209,為替!$A:$AX,$L209,FALSE))+$K$3,IF(OR($L209="",$L209="-"),"",VLOOKUP($G209,為替!$A:$AX,$L209,FALSE)))</f>
        <v>153.83000000000001</v>
      </c>
      <c r="N209" s="203">
        <f t="shared" si="24"/>
        <v>297180</v>
      </c>
      <c r="O209" s="204">
        <f t="shared" si="20"/>
        <v>260064.16110000003</v>
      </c>
      <c r="P209" s="205">
        <f t="shared" si="21"/>
        <v>0.46669696921836445</v>
      </c>
    </row>
    <row r="210" spans="1:16">
      <c r="A210" s="161" t="s">
        <v>572</v>
      </c>
      <c r="B210" s="161" t="s">
        <v>789</v>
      </c>
      <c r="C210" s="198">
        <v>172830</v>
      </c>
      <c r="D210" s="199">
        <v>0</v>
      </c>
      <c r="E210" s="200" t="s">
        <v>167</v>
      </c>
      <c r="F210" s="198">
        <v>2213.87</v>
      </c>
      <c r="G210" s="160">
        <v>46065</v>
      </c>
      <c r="H210" s="201" t="s">
        <v>166</v>
      </c>
      <c r="I210" s="184">
        <f t="shared" si="22"/>
        <v>4</v>
      </c>
      <c r="J210" s="202">
        <f>IF($H210="USD",IF(OR($I210="",$I210="-"),"",VLOOKUP($G210,為替!$A:$AX,$I210,FALSE))+$J$3,IF(OR($I210="",$I210="-"),"",VLOOKUP($G210,為替!$A:$AX,$I210,FALSE)))</f>
        <v>152.83000000000001</v>
      </c>
      <c r="K210" s="203">
        <f t="shared" si="23"/>
        <v>338345.75209999998</v>
      </c>
      <c r="L210" s="187">
        <f t="shared" ref="L210:L273" si="25">IF(H210="","",IF(H210="JPY","",IF($H210="USD",3, IF(H210="EUR",6,IF(H210="CNY",46,IF(H210="HKD",33))))))</f>
        <v>3</v>
      </c>
      <c r="M210" s="202">
        <f>IF($H210="USD",IF(OR($L210="",$L210="-"),"",VLOOKUP($G210,為替!$A:$AX,$L210,FALSE))+$K$3,IF(OR($L210="",$L210="-"),"",VLOOKUP($G210,為替!$A:$AX,$L210,FALSE)))</f>
        <v>153.83000000000001</v>
      </c>
      <c r="N210" s="203">
        <f t="shared" si="24"/>
        <v>172830</v>
      </c>
      <c r="O210" s="204">
        <f t="shared" ref="O210:O273" si="26">IF(OR(K210="",N210=""),"",K210-N210)</f>
        <v>165515.75209999998</v>
      </c>
      <c r="P210" s="205">
        <f t="shared" ref="P210:P273" si="27">IF(OR(K210="",O210=""),"",O210/K210)</f>
        <v>0.48919116339631441</v>
      </c>
    </row>
    <row r="211" spans="1:16">
      <c r="A211" s="161" t="s">
        <v>572</v>
      </c>
      <c r="B211" s="161" t="s">
        <v>790</v>
      </c>
      <c r="C211" s="198">
        <v>18000</v>
      </c>
      <c r="D211" s="199">
        <v>0</v>
      </c>
      <c r="E211" s="200" t="s">
        <v>167</v>
      </c>
      <c r="F211" s="198">
        <v>255</v>
      </c>
      <c r="G211" s="160">
        <v>46066</v>
      </c>
      <c r="H211" s="201" t="s">
        <v>166</v>
      </c>
      <c r="I211" s="184">
        <f t="shared" si="22"/>
        <v>4</v>
      </c>
      <c r="J211" s="202">
        <f>IF($H211="USD",IF(OR($I211="",$I211="-"),"",VLOOKUP($G211,為替!$A:$AX,$I211,FALSE))+$J$3,IF(OR($I211="",$I211="-"),"",VLOOKUP($G211,為替!$A:$AX,$I211,FALSE)))</f>
        <v>152.44999999999999</v>
      </c>
      <c r="K211" s="203">
        <f t="shared" si="23"/>
        <v>38874.75</v>
      </c>
      <c r="L211" s="187">
        <f t="shared" si="25"/>
        <v>3</v>
      </c>
      <c r="M211" s="202">
        <f>IF($H211="USD",IF(OR($L211="",$L211="-"),"",VLOOKUP($G211,為替!$A:$AX,$L211,FALSE))+$K$3,IF(OR($L211="",$L211="-"),"",VLOOKUP($G211,為替!$A:$AX,$L211,FALSE)))</f>
        <v>153.44999999999999</v>
      </c>
      <c r="N211" s="203">
        <f t="shared" si="24"/>
        <v>18000</v>
      </c>
      <c r="O211" s="204">
        <f t="shared" si="26"/>
        <v>20874.75</v>
      </c>
      <c r="P211" s="205">
        <f t="shared" si="27"/>
        <v>0.5369745143055582</v>
      </c>
    </row>
    <row r="212" spans="1:16">
      <c r="A212" s="161" t="s">
        <v>572</v>
      </c>
      <c r="B212" s="161" t="s">
        <v>791</v>
      </c>
      <c r="C212" s="198">
        <v>686170</v>
      </c>
      <c r="D212" s="199">
        <v>0</v>
      </c>
      <c r="E212" s="200" t="s">
        <v>167</v>
      </c>
      <c r="F212" s="198">
        <v>6663.99</v>
      </c>
      <c r="G212" s="160">
        <v>46069</v>
      </c>
      <c r="H212" s="201" t="s">
        <v>166</v>
      </c>
      <c r="I212" s="184">
        <f t="shared" si="22"/>
        <v>4</v>
      </c>
      <c r="J212" s="202">
        <f>IF($H212="USD",IF(OR($I212="",$I212="-"),"",VLOOKUP($G212,為替!$A:$AX,$I212,FALSE))+$J$3,IF(OR($I212="",$I212="-"),"",VLOOKUP($G212,為替!$A:$AX,$I212,FALSE)))</f>
        <v>152.59</v>
      </c>
      <c r="K212" s="203">
        <f t="shared" si="23"/>
        <v>1016858.2341</v>
      </c>
      <c r="L212" s="187">
        <f t="shared" si="25"/>
        <v>3</v>
      </c>
      <c r="M212" s="202">
        <f>IF($H212="USD",IF(OR($L212="",$L212="-"),"",VLOOKUP($G212,為替!$A:$AX,$L212,FALSE))+$K$3,IF(OR($L212="",$L212="-"),"",VLOOKUP($G212,為替!$A:$AX,$L212,FALSE)))</f>
        <v>153.59</v>
      </c>
      <c r="N212" s="203">
        <f t="shared" si="24"/>
        <v>686170</v>
      </c>
      <c r="O212" s="204">
        <f t="shared" si="26"/>
        <v>330688.2341</v>
      </c>
      <c r="P212" s="205">
        <f t="shared" si="27"/>
        <v>0.32520583795309999</v>
      </c>
    </row>
    <row r="213" spans="1:16">
      <c r="A213" s="161" t="s">
        <v>572</v>
      </c>
      <c r="B213" s="161" t="s">
        <v>792</v>
      </c>
      <c r="C213" s="198">
        <v>294000</v>
      </c>
      <c r="D213" s="199">
        <v>0</v>
      </c>
      <c r="E213" s="200" t="s">
        <v>167</v>
      </c>
      <c r="F213" s="198">
        <v>3388</v>
      </c>
      <c r="G213" s="160">
        <v>46069</v>
      </c>
      <c r="H213" s="201" t="s">
        <v>166</v>
      </c>
      <c r="I213" s="184">
        <f t="shared" si="22"/>
        <v>4</v>
      </c>
      <c r="J213" s="202">
        <f>IF($H213="USD",IF(OR($I213="",$I213="-"),"",VLOOKUP($G213,為替!$A:$AX,$I213,FALSE))+$J$3,IF(OR($I213="",$I213="-"),"",VLOOKUP($G213,為替!$A:$AX,$I213,FALSE)))</f>
        <v>152.59</v>
      </c>
      <c r="K213" s="203">
        <f t="shared" si="23"/>
        <v>516974.92</v>
      </c>
      <c r="L213" s="187">
        <f t="shared" si="25"/>
        <v>3</v>
      </c>
      <c r="M213" s="202">
        <f>IF($H213="USD",IF(OR($L213="",$L213="-"),"",VLOOKUP($G213,為替!$A:$AX,$L213,FALSE))+$K$3,IF(OR($L213="",$L213="-"),"",VLOOKUP($G213,為替!$A:$AX,$L213,FALSE)))</f>
        <v>153.59</v>
      </c>
      <c r="N213" s="203">
        <f t="shared" si="24"/>
        <v>294000</v>
      </c>
      <c r="O213" s="204">
        <f t="shared" si="26"/>
        <v>222974.91999999998</v>
      </c>
      <c r="P213" s="205">
        <f t="shared" si="27"/>
        <v>0.43130703516526486</v>
      </c>
    </row>
    <row r="214" spans="1:16">
      <c r="A214" s="161" t="s">
        <v>572</v>
      </c>
      <c r="B214" s="161" t="s">
        <v>793</v>
      </c>
      <c r="C214" s="198">
        <v>64826</v>
      </c>
      <c r="D214" s="199">
        <v>0</v>
      </c>
      <c r="E214" s="200" t="s">
        <v>167</v>
      </c>
      <c r="F214" s="198">
        <v>786.1</v>
      </c>
      <c r="G214" s="160">
        <v>46072</v>
      </c>
      <c r="H214" s="201" t="s">
        <v>166</v>
      </c>
      <c r="I214" s="184">
        <f t="shared" si="22"/>
        <v>4</v>
      </c>
      <c r="J214" s="202">
        <f>IF($H214="USD",IF(OR($I214="",$I214="-"),"",VLOOKUP($G214,為替!$A:$AX,$I214,FALSE))+$J$3,IF(OR($I214="",$I214="-"),"",VLOOKUP($G214,為替!$A:$AX,$I214,FALSE)))</f>
        <v>154.29</v>
      </c>
      <c r="K214" s="203">
        <f t="shared" si="23"/>
        <v>121287.36899999999</v>
      </c>
      <c r="L214" s="187">
        <f t="shared" si="25"/>
        <v>3</v>
      </c>
      <c r="M214" s="202">
        <f>IF($H214="USD",IF(OR($L214="",$L214="-"),"",VLOOKUP($G214,為替!$A:$AX,$L214,FALSE))+$K$3,IF(OR($L214="",$L214="-"),"",VLOOKUP($G214,為替!$A:$AX,$L214,FALSE)))</f>
        <v>155.29</v>
      </c>
      <c r="N214" s="203">
        <f t="shared" si="24"/>
        <v>64826</v>
      </c>
      <c r="O214" s="204">
        <f t="shared" si="26"/>
        <v>56461.368999999992</v>
      </c>
      <c r="P214" s="205">
        <f t="shared" si="27"/>
        <v>0.46551730378453504</v>
      </c>
    </row>
    <row r="215" spans="1:16">
      <c r="A215" s="161" t="s">
        <v>572</v>
      </c>
      <c r="B215" s="161" t="s">
        <v>794</v>
      </c>
      <c r="C215" s="198">
        <v>34744</v>
      </c>
      <c r="D215" s="199">
        <v>9765</v>
      </c>
      <c r="E215" s="200" t="s">
        <v>167</v>
      </c>
      <c r="F215" s="198">
        <v>526.21</v>
      </c>
      <c r="G215" s="160">
        <v>46073</v>
      </c>
      <c r="H215" s="201" t="s">
        <v>166</v>
      </c>
      <c r="I215" s="184">
        <f t="shared" si="22"/>
        <v>4</v>
      </c>
      <c r="J215" s="202">
        <f>IF($H215="USD",IF(OR($I215="",$I215="-"),"",VLOOKUP($G215,為替!$A:$AX,$I215,FALSE))+$J$3,IF(OR($I215="",$I215="-"),"",VLOOKUP($G215,為替!$A:$AX,$I215,FALSE)))</f>
        <v>154.65</v>
      </c>
      <c r="K215" s="203">
        <f t="shared" si="23"/>
        <v>81378.376500000013</v>
      </c>
      <c r="L215" s="187">
        <f t="shared" si="25"/>
        <v>3</v>
      </c>
      <c r="M215" s="202">
        <f>IF($H215="USD",IF(OR($L215="",$L215="-"),"",VLOOKUP($G215,為替!$A:$AX,$L215,FALSE))+$K$3,IF(OR($L215="",$L215="-"),"",VLOOKUP($G215,為替!$A:$AX,$L215,FALSE)))</f>
        <v>155.65</v>
      </c>
      <c r="N215" s="203">
        <f t="shared" si="24"/>
        <v>44509</v>
      </c>
      <c r="O215" s="204">
        <f t="shared" si="26"/>
        <v>36869.376500000013</v>
      </c>
      <c r="P215" s="205">
        <f t="shared" si="27"/>
        <v>0.45306109664156308</v>
      </c>
    </row>
    <row r="216" spans="1:16">
      <c r="A216" s="161" t="s">
        <v>572</v>
      </c>
      <c r="B216" s="161" t="s">
        <v>795</v>
      </c>
      <c r="C216" s="198">
        <v>14040</v>
      </c>
      <c r="D216" s="199">
        <v>0</v>
      </c>
      <c r="E216" s="200" t="s">
        <v>167</v>
      </c>
      <c r="F216" s="198">
        <v>171.6</v>
      </c>
      <c r="G216" s="160">
        <v>46077</v>
      </c>
      <c r="H216" s="201" t="s">
        <v>166</v>
      </c>
      <c r="I216" s="184">
        <f t="shared" si="22"/>
        <v>4</v>
      </c>
      <c r="J216" s="202">
        <f>IF($H216="USD",IF(OR($I216="",$I216="-"),"",VLOOKUP($G216,為替!$A:$AX,$I216,FALSE))+$J$3,IF(OR($I216="",$I216="-"),"",VLOOKUP($G216,為替!$A:$AX,$I216,FALSE)))</f>
        <v>154.36000000000001</v>
      </c>
      <c r="K216" s="203">
        <f t="shared" si="23"/>
        <v>26488.176000000003</v>
      </c>
      <c r="L216" s="187">
        <f t="shared" si="25"/>
        <v>3</v>
      </c>
      <c r="M216" s="202">
        <f>IF($H216="USD",IF(OR($L216="",$L216="-"),"",VLOOKUP($G216,為替!$A:$AX,$L216,FALSE))+$K$3,IF(OR($L216="",$L216="-"),"",VLOOKUP($G216,為替!$A:$AX,$L216,FALSE)))</f>
        <v>155.36000000000001</v>
      </c>
      <c r="N216" s="203">
        <f t="shared" si="24"/>
        <v>14040</v>
      </c>
      <c r="O216" s="204">
        <f t="shared" si="26"/>
        <v>12448.176000000003</v>
      </c>
      <c r="P216" s="205">
        <f t="shared" si="27"/>
        <v>0.46995217790760685</v>
      </c>
    </row>
    <row r="217" spans="1:16">
      <c r="A217" s="161" t="s">
        <v>572</v>
      </c>
      <c r="B217" s="161" t="s">
        <v>796</v>
      </c>
      <c r="C217" s="198">
        <v>16400</v>
      </c>
      <c r="D217" s="199">
        <v>0</v>
      </c>
      <c r="E217" s="200" t="s">
        <v>167</v>
      </c>
      <c r="F217" s="198">
        <v>138.08000000000001</v>
      </c>
      <c r="G217" s="160">
        <v>46077</v>
      </c>
      <c r="H217" s="201" t="s">
        <v>166</v>
      </c>
      <c r="I217" s="184">
        <f t="shared" si="22"/>
        <v>4</v>
      </c>
      <c r="J217" s="202">
        <f>IF($H217="USD",IF(OR($I217="",$I217="-"),"",VLOOKUP($G217,為替!$A:$AX,$I217,FALSE))+$J$3,IF(OR($I217="",$I217="-"),"",VLOOKUP($G217,為替!$A:$AX,$I217,FALSE)))</f>
        <v>154.36000000000001</v>
      </c>
      <c r="K217" s="203">
        <f t="shared" si="23"/>
        <v>21314.028800000004</v>
      </c>
      <c r="L217" s="187">
        <f t="shared" si="25"/>
        <v>3</v>
      </c>
      <c r="M217" s="202">
        <f>IF($H217="USD",IF(OR($L217="",$L217="-"),"",VLOOKUP($G217,為替!$A:$AX,$L217,FALSE))+$K$3,IF(OR($L217="",$L217="-"),"",VLOOKUP($G217,為替!$A:$AX,$L217,FALSE)))</f>
        <v>155.36000000000001</v>
      </c>
      <c r="N217" s="203">
        <f t="shared" si="24"/>
        <v>16400</v>
      </c>
      <c r="O217" s="204">
        <f t="shared" si="26"/>
        <v>4914.0288000000037</v>
      </c>
      <c r="P217" s="205">
        <f t="shared" si="27"/>
        <v>0.23055372806852933</v>
      </c>
    </row>
    <row r="218" spans="1:16">
      <c r="A218" s="161" t="s">
        <v>574</v>
      </c>
      <c r="B218" s="161">
        <v>7858</v>
      </c>
      <c r="C218" s="198">
        <v>337740</v>
      </c>
      <c r="D218" s="199">
        <v>24918</v>
      </c>
      <c r="E218" s="200" t="s">
        <v>167</v>
      </c>
      <c r="F218" s="198">
        <v>3993.3</v>
      </c>
      <c r="G218" s="160">
        <v>46063</v>
      </c>
      <c r="H218" s="201" t="s">
        <v>166</v>
      </c>
      <c r="I218" s="184">
        <f t="shared" si="22"/>
        <v>4</v>
      </c>
      <c r="J218" s="202">
        <f>IF($H218="USD",IF(OR($I218="",$I218="-"),"",VLOOKUP($G218,為替!$A:$AX,$I218,FALSE))+$J$3,IF(OR($I218="",$I218="-"),"",VLOOKUP($G218,為替!$A:$AX,$I218,FALSE)))</f>
        <v>155.66999999999999</v>
      </c>
      <c r="K218" s="203">
        <f t="shared" si="23"/>
        <v>621637.01099999994</v>
      </c>
      <c r="L218" s="187">
        <f t="shared" si="25"/>
        <v>3</v>
      </c>
      <c r="M218" s="202">
        <f>IF($H218="USD",IF(OR($L218="",$L218="-"),"",VLOOKUP($G218,為替!$A:$AX,$L218,FALSE))+$K$3,IF(OR($L218="",$L218="-"),"",VLOOKUP($G218,為替!$A:$AX,$L218,FALSE)))</f>
        <v>156.66999999999999</v>
      </c>
      <c r="N218" s="203">
        <f t="shared" si="24"/>
        <v>362658</v>
      </c>
      <c r="O218" s="204">
        <f t="shared" si="26"/>
        <v>258979.01099999994</v>
      </c>
      <c r="P218" s="205">
        <f t="shared" si="27"/>
        <v>0.41660809510584301</v>
      </c>
    </row>
    <row r="219" spans="1:16">
      <c r="A219" s="161" t="s">
        <v>231</v>
      </c>
      <c r="B219" s="161">
        <v>7832</v>
      </c>
      <c r="C219" s="198">
        <v>279760</v>
      </c>
      <c r="D219" s="199">
        <v>0</v>
      </c>
      <c r="E219" s="200" t="s">
        <v>167</v>
      </c>
      <c r="F219" s="198">
        <v>3351.85</v>
      </c>
      <c r="G219" s="160">
        <v>46059</v>
      </c>
      <c r="H219" s="201" t="s">
        <v>603</v>
      </c>
      <c r="I219" s="184">
        <f t="shared" si="22"/>
        <v>7</v>
      </c>
      <c r="J219" s="202">
        <f>IF($H219="USD",IF(OR($I219="",$I219="-"),"",VLOOKUP($G219,為替!$A:$AX,$I219,FALSE))+$J$3,IF(OR($I219="",$I219="-"),"",VLOOKUP($G219,為替!$A:$AX,$I219,FALSE)))</f>
        <v>183.16</v>
      </c>
      <c r="K219" s="203">
        <f t="shared" si="23"/>
        <v>613924.84600000002</v>
      </c>
      <c r="L219" s="187">
        <f t="shared" si="25"/>
        <v>6</v>
      </c>
      <c r="M219" s="202">
        <f>IF($H219="USD",IF(OR($L219="",$L219="-"),"",VLOOKUP($G219,為替!$A:$AX,$L219,FALSE))+$K$3,IF(OR($L219="",$L219="-"),"",VLOOKUP($G219,為替!$A:$AX,$L219,FALSE)))</f>
        <v>186.16</v>
      </c>
      <c r="N219" s="203">
        <f t="shared" si="24"/>
        <v>279760</v>
      </c>
      <c r="O219" s="204">
        <f t="shared" si="26"/>
        <v>334164.84600000002</v>
      </c>
      <c r="P219" s="205">
        <f t="shared" si="27"/>
        <v>0.54430904397702129</v>
      </c>
    </row>
    <row r="220" spans="1:16">
      <c r="A220" s="161" t="s">
        <v>231</v>
      </c>
      <c r="B220" s="161">
        <v>7889</v>
      </c>
      <c r="C220" s="198">
        <v>20600</v>
      </c>
      <c r="D220" s="199">
        <v>0</v>
      </c>
      <c r="E220" s="200" t="s">
        <v>167</v>
      </c>
      <c r="F220" s="198">
        <v>261</v>
      </c>
      <c r="G220" s="160">
        <v>46070</v>
      </c>
      <c r="H220" s="201" t="s">
        <v>603</v>
      </c>
      <c r="I220" s="184">
        <f t="shared" si="22"/>
        <v>7</v>
      </c>
      <c r="J220" s="202">
        <f>IF($H220="USD",IF(OR($I220="",$I220="-"),"",VLOOKUP($G220,為替!$A:$AX,$I220,FALSE))+$J$3,IF(OR($I220="",$I220="-"),"",VLOOKUP($G220,為替!$A:$AX,$I220,FALSE)))</f>
        <v>180.07</v>
      </c>
      <c r="K220" s="203">
        <f t="shared" si="23"/>
        <v>46998.27</v>
      </c>
      <c r="L220" s="187">
        <f t="shared" si="25"/>
        <v>6</v>
      </c>
      <c r="M220" s="202">
        <f>IF($H220="USD",IF(OR($L220="",$L220="-"),"",VLOOKUP($G220,為替!$A:$AX,$L220,FALSE))+$K$3,IF(OR($L220="",$L220="-"),"",VLOOKUP($G220,為替!$A:$AX,$L220,FALSE)))</f>
        <v>183.07</v>
      </c>
      <c r="N220" s="203">
        <f t="shared" si="24"/>
        <v>20600</v>
      </c>
      <c r="O220" s="204">
        <f t="shared" si="26"/>
        <v>26398.269999999997</v>
      </c>
      <c r="P220" s="205">
        <f t="shared" si="27"/>
        <v>0.56168599397382069</v>
      </c>
    </row>
    <row r="221" spans="1:16">
      <c r="C221" s="198"/>
      <c r="D221" s="199"/>
      <c r="E221" s="200"/>
      <c r="F221" s="198"/>
      <c r="H221" s="201"/>
      <c r="I221" s="184" t="str">
        <f t="shared" si="22"/>
        <v/>
      </c>
      <c r="J221" s="202" t="str">
        <f>IF($H221="USD",IF(OR($I221="",$I221="-"),"",VLOOKUP($G221,為替!$A:$AX,$I221,FALSE))+$J$3,IF(OR($I221="",$I221="-"),"",VLOOKUP($G221,為替!$A:$AX,$I221,FALSE)))</f>
        <v/>
      </c>
      <c r="K221" s="203" t="str">
        <f t="shared" si="23"/>
        <v/>
      </c>
      <c r="L221" s="187" t="str">
        <f t="shared" si="25"/>
        <v/>
      </c>
      <c r="M221" s="202" t="str">
        <f>IF($H221="USD",IF(OR($L221="",$L221="-"),"",VLOOKUP($G221,為替!$A:$AX,$L221,FALSE))+$K$3,IF(OR($L221="",$L221="-"),"",VLOOKUP($G221,為替!$A:$AX,$L221,FALSE)))</f>
        <v/>
      </c>
      <c r="N221" s="203" t="str">
        <f t="shared" si="24"/>
        <v/>
      </c>
      <c r="O221" s="204" t="str">
        <f t="shared" si="26"/>
        <v/>
      </c>
      <c r="P221" s="205" t="str">
        <f t="shared" si="27"/>
        <v/>
      </c>
    </row>
    <row r="222" spans="1:16">
      <c r="C222" s="198"/>
      <c r="D222" s="199"/>
      <c r="E222" s="200"/>
      <c r="F222" s="198"/>
      <c r="H222" s="201"/>
      <c r="I222" s="184" t="str">
        <f t="shared" si="22"/>
        <v/>
      </c>
      <c r="J222" s="202" t="str">
        <f>IF($H222="USD",IF(OR($I222="",$I222="-"),"",VLOOKUP($G222,為替!$A:$AX,$I222,FALSE))+$J$3,IF(OR($I222="",$I222="-"),"",VLOOKUP($G222,為替!$A:$AX,$I222,FALSE)))</f>
        <v/>
      </c>
      <c r="K222" s="203" t="str">
        <f t="shared" si="23"/>
        <v/>
      </c>
      <c r="L222" s="187" t="str">
        <f t="shared" si="25"/>
        <v/>
      </c>
      <c r="M222" s="202" t="str">
        <f>IF($H222="USD",IF(OR($L222="",$L222="-"),"",VLOOKUP($G222,為替!$A:$AX,$L222,FALSE))+$K$3,IF(OR($L222="",$L222="-"),"",VLOOKUP($G222,為替!$A:$AX,$L222,FALSE)))</f>
        <v/>
      </c>
      <c r="N222" s="203" t="str">
        <f t="shared" si="24"/>
        <v/>
      </c>
      <c r="O222" s="204" t="str">
        <f t="shared" si="26"/>
        <v/>
      </c>
      <c r="P222" s="205" t="str">
        <f t="shared" si="27"/>
        <v/>
      </c>
    </row>
    <row r="223" spans="1:16">
      <c r="C223" s="198"/>
      <c r="D223" s="199"/>
      <c r="E223" s="200"/>
      <c r="F223" s="198"/>
      <c r="H223" s="201"/>
      <c r="I223" s="184" t="str">
        <f t="shared" si="22"/>
        <v/>
      </c>
      <c r="J223" s="202" t="str">
        <f>IF($H223="USD",IF(OR($I223="",$I223="-"),"",VLOOKUP($G223,為替!$A:$AX,$I223,FALSE))+$J$3,IF(OR($I223="",$I223="-"),"",VLOOKUP($G223,為替!$A:$AX,$I223,FALSE)))</f>
        <v/>
      </c>
      <c r="K223" s="203" t="str">
        <f t="shared" si="23"/>
        <v/>
      </c>
      <c r="L223" s="187" t="str">
        <f t="shared" si="25"/>
        <v/>
      </c>
      <c r="M223" s="202" t="str">
        <f>IF($H223="USD",IF(OR($L223="",$L223="-"),"",VLOOKUP($G223,為替!$A:$AX,$L223,FALSE))+$K$3,IF(OR($L223="",$L223="-"),"",VLOOKUP($G223,為替!$A:$AX,$L223,FALSE)))</f>
        <v/>
      </c>
      <c r="N223" s="203" t="str">
        <f t="shared" si="24"/>
        <v/>
      </c>
      <c r="O223" s="204" t="str">
        <f t="shared" si="26"/>
        <v/>
      </c>
      <c r="P223" s="205" t="str">
        <f t="shared" si="27"/>
        <v/>
      </c>
    </row>
    <row r="224" spans="1:16">
      <c r="C224" s="198"/>
      <c r="D224" s="199"/>
      <c r="E224" s="200"/>
      <c r="F224" s="198"/>
      <c r="H224" s="201"/>
      <c r="I224" s="184" t="str">
        <f t="shared" si="22"/>
        <v/>
      </c>
      <c r="J224" s="202" t="str">
        <f>IF($H224="USD",IF(OR($I224="",$I224="-"),"",VLOOKUP($G224,為替!$A:$AX,$I224,FALSE))+$J$3,IF(OR($I224="",$I224="-"),"",VLOOKUP($G224,為替!$A:$AX,$I224,FALSE)))</f>
        <v/>
      </c>
      <c r="K224" s="203" t="str">
        <f t="shared" si="23"/>
        <v/>
      </c>
      <c r="L224" s="187" t="str">
        <f t="shared" si="25"/>
        <v/>
      </c>
      <c r="M224" s="202" t="str">
        <f>IF($H224="USD",IF(OR($L224="",$L224="-"),"",VLOOKUP($G224,為替!$A:$AX,$L224,FALSE))+$K$3,IF(OR($L224="",$L224="-"),"",VLOOKUP($G224,為替!$A:$AX,$L224,FALSE)))</f>
        <v/>
      </c>
      <c r="N224" s="203" t="str">
        <f t="shared" si="24"/>
        <v/>
      </c>
      <c r="O224" s="204" t="str">
        <f t="shared" si="26"/>
        <v/>
      </c>
      <c r="P224" s="205" t="str">
        <f t="shared" si="27"/>
        <v/>
      </c>
    </row>
    <row r="225" spans="3:16">
      <c r="C225" s="198"/>
      <c r="D225" s="199"/>
      <c r="E225" s="200"/>
      <c r="F225" s="198"/>
      <c r="H225" s="201"/>
      <c r="I225" s="184" t="str">
        <f t="shared" si="22"/>
        <v/>
      </c>
      <c r="J225" s="202" t="str">
        <f>IF($H225="USD",IF(OR($I225="",$I225="-"),"",VLOOKUP($G225,為替!$A:$AX,$I225,FALSE))+$J$3,IF(OR($I225="",$I225="-"),"",VLOOKUP($G225,為替!$A:$AX,$I225,FALSE)))</f>
        <v/>
      </c>
      <c r="K225" s="203" t="str">
        <f t="shared" si="23"/>
        <v/>
      </c>
      <c r="L225" s="187" t="str">
        <f t="shared" si="25"/>
        <v/>
      </c>
      <c r="M225" s="202" t="str">
        <f>IF($H225="USD",IF(OR($L225="",$L225="-"),"",VLOOKUP($G225,為替!$A:$AX,$L225,FALSE))+$K$3,IF(OR($L225="",$L225="-"),"",VLOOKUP($G225,為替!$A:$AX,$L225,FALSE)))</f>
        <v/>
      </c>
      <c r="N225" s="203" t="str">
        <f t="shared" si="24"/>
        <v/>
      </c>
      <c r="O225" s="204" t="str">
        <f t="shared" si="26"/>
        <v/>
      </c>
      <c r="P225" s="205" t="str">
        <f t="shared" si="27"/>
        <v/>
      </c>
    </row>
    <row r="226" spans="3:16">
      <c r="C226" s="198"/>
      <c r="D226" s="199"/>
      <c r="E226" s="200"/>
      <c r="F226" s="198"/>
      <c r="H226" s="201"/>
      <c r="I226" s="184" t="str">
        <f t="shared" si="22"/>
        <v/>
      </c>
      <c r="J226" s="202" t="str">
        <f>IF($H226="USD",IF(OR($I226="",$I226="-"),"",VLOOKUP($G226,為替!$A:$AX,$I226,FALSE))+$J$3,IF(OR($I226="",$I226="-"),"",VLOOKUP($G226,為替!$A:$AX,$I226,FALSE)))</f>
        <v/>
      </c>
      <c r="K226" s="203" t="str">
        <f t="shared" si="23"/>
        <v/>
      </c>
      <c r="L226" s="187" t="str">
        <f t="shared" si="25"/>
        <v/>
      </c>
      <c r="M226" s="202" t="str">
        <f>IF($H226="USD",IF(OR($L226="",$L226="-"),"",VLOOKUP($G226,為替!$A:$AX,$L226,FALSE))+$K$3,IF(OR($L226="",$L226="-"),"",VLOOKUP($G226,為替!$A:$AX,$L226,FALSE)))</f>
        <v/>
      </c>
      <c r="N226" s="203" t="str">
        <f t="shared" si="24"/>
        <v/>
      </c>
      <c r="O226" s="204" t="str">
        <f t="shared" si="26"/>
        <v/>
      </c>
      <c r="P226" s="205" t="str">
        <f t="shared" si="27"/>
        <v/>
      </c>
    </row>
    <row r="227" spans="3:16">
      <c r="C227" s="198"/>
      <c r="D227" s="199"/>
      <c r="E227" s="200"/>
      <c r="F227" s="198"/>
      <c r="H227" s="201"/>
      <c r="I227" s="184" t="str">
        <f t="shared" si="22"/>
        <v/>
      </c>
      <c r="J227" s="202" t="str">
        <f>IF($H227="USD",IF(OR($I227="",$I227="-"),"",VLOOKUP($G227,為替!$A:$AX,$I227,FALSE))+$J$3,IF(OR($I227="",$I227="-"),"",VLOOKUP($G227,為替!$A:$AX,$I227,FALSE)))</f>
        <v/>
      </c>
      <c r="K227" s="203" t="str">
        <f t="shared" si="23"/>
        <v/>
      </c>
      <c r="L227" s="187" t="str">
        <f t="shared" si="25"/>
        <v/>
      </c>
      <c r="M227" s="202" t="str">
        <f>IF($H227="USD",IF(OR($L227="",$L227="-"),"",VLOOKUP($G227,為替!$A:$AX,$L227,FALSE))+$K$3,IF(OR($L227="",$L227="-"),"",VLOOKUP($G227,為替!$A:$AX,$L227,FALSE)))</f>
        <v/>
      </c>
      <c r="N227" s="203" t="str">
        <f t="shared" si="24"/>
        <v/>
      </c>
      <c r="O227" s="204" t="str">
        <f t="shared" si="26"/>
        <v/>
      </c>
      <c r="P227" s="205" t="str">
        <f t="shared" si="27"/>
        <v/>
      </c>
    </row>
    <row r="228" spans="3:16">
      <c r="C228" s="198"/>
      <c r="D228" s="199"/>
      <c r="E228" s="200"/>
      <c r="F228" s="198"/>
      <c r="H228" s="201"/>
      <c r="I228" s="184" t="str">
        <f t="shared" si="22"/>
        <v/>
      </c>
      <c r="J228" s="202" t="str">
        <f>IF($H228="USD",IF(OR($I228="",$I228="-"),"",VLOOKUP($G228,為替!$A:$AX,$I228,FALSE))+$J$3,IF(OR($I228="",$I228="-"),"",VLOOKUP($G228,為替!$A:$AX,$I228,FALSE)))</f>
        <v/>
      </c>
      <c r="K228" s="203" t="str">
        <f t="shared" si="23"/>
        <v/>
      </c>
      <c r="L228" s="187" t="str">
        <f t="shared" si="25"/>
        <v/>
      </c>
      <c r="M228" s="202" t="str">
        <f>IF($H228="USD",IF(OR($L228="",$L228="-"),"",VLOOKUP($G228,為替!$A:$AX,$L228,FALSE))+$K$3,IF(OR($L228="",$L228="-"),"",VLOOKUP($G228,為替!$A:$AX,$L228,FALSE)))</f>
        <v/>
      </c>
      <c r="N228" s="203" t="str">
        <f t="shared" si="24"/>
        <v/>
      </c>
      <c r="O228" s="204" t="str">
        <f t="shared" si="26"/>
        <v/>
      </c>
      <c r="P228" s="205" t="str">
        <f t="shared" si="27"/>
        <v/>
      </c>
    </row>
    <row r="229" spans="3:16">
      <c r="C229" s="198"/>
      <c r="D229" s="199"/>
      <c r="E229" s="200"/>
      <c r="F229" s="198"/>
      <c r="H229" s="201"/>
      <c r="I229" s="184" t="str">
        <f t="shared" si="22"/>
        <v/>
      </c>
      <c r="J229" s="202" t="str">
        <f>IF($H229="USD",IF(OR($I229="",$I229="-"),"",VLOOKUP($G229,為替!$A:$AX,$I229,FALSE))+$J$3,IF(OR($I229="",$I229="-"),"",VLOOKUP($G229,為替!$A:$AX,$I229,FALSE)))</f>
        <v/>
      </c>
      <c r="K229" s="203" t="str">
        <f t="shared" si="23"/>
        <v/>
      </c>
      <c r="L229" s="187" t="str">
        <f t="shared" si="25"/>
        <v/>
      </c>
      <c r="M229" s="202" t="str">
        <f>IF($H229="USD",IF(OR($L229="",$L229="-"),"",VLOOKUP($G229,為替!$A:$AX,$L229,FALSE))+$K$3,IF(OR($L229="",$L229="-"),"",VLOOKUP($G229,為替!$A:$AX,$L229,FALSE)))</f>
        <v/>
      </c>
      <c r="N229" s="203" t="str">
        <f t="shared" si="24"/>
        <v/>
      </c>
      <c r="O229" s="204" t="str">
        <f t="shared" si="26"/>
        <v/>
      </c>
      <c r="P229" s="205" t="str">
        <f t="shared" si="27"/>
        <v/>
      </c>
    </row>
    <row r="230" spans="3:16">
      <c r="C230" s="198"/>
      <c r="D230" s="199"/>
      <c r="E230" s="200"/>
      <c r="F230" s="198"/>
      <c r="H230" s="201"/>
      <c r="I230" s="184" t="str">
        <f t="shared" si="22"/>
        <v/>
      </c>
      <c r="J230" s="202" t="str">
        <f>IF($H230="USD",IF(OR($I230="",$I230="-"),"",VLOOKUP($G230,為替!$A:$AX,$I230,FALSE))+$J$3,IF(OR($I230="",$I230="-"),"",VLOOKUP($G230,為替!$A:$AX,$I230,FALSE)))</f>
        <v/>
      </c>
      <c r="K230" s="203" t="str">
        <f t="shared" si="23"/>
        <v/>
      </c>
      <c r="L230" s="187" t="str">
        <f t="shared" si="25"/>
        <v/>
      </c>
      <c r="M230" s="202" t="str">
        <f>IF($H230="USD",IF(OR($L230="",$L230="-"),"",VLOOKUP($G230,為替!$A:$AX,$L230,FALSE))+$K$3,IF(OR($L230="",$L230="-"),"",VLOOKUP($G230,為替!$A:$AX,$L230,FALSE)))</f>
        <v/>
      </c>
      <c r="N230" s="203" t="str">
        <f t="shared" si="24"/>
        <v/>
      </c>
      <c r="O230" s="204" t="str">
        <f t="shared" si="26"/>
        <v/>
      </c>
      <c r="P230" s="205" t="str">
        <f t="shared" si="27"/>
        <v/>
      </c>
    </row>
    <row r="231" spans="3:16">
      <c r="C231" s="198"/>
      <c r="D231" s="199"/>
      <c r="E231" s="200"/>
      <c r="F231" s="198"/>
      <c r="H231" s="201"/>
      <c r="I231" s="184" t="str">
        <f t="shared" si="22"/>
        <v/>
      </c>
      <c r="J231" s="202" t="str">
        <f>IF($H231="USD",IF(OR($I231="",$I231="-"),"",VLOOKUP($G231,為替!$A:$AX,$I231,FALSE))+$J$3,IF(OR($I231="",$I231="-"),"",VLOOKUP($G231,為替!$A:$AX,$I231,FALSE)))</f>
        <v/>
      </c>
      <c r="K231" s="203" t="str">
        <f t="shared" si="23"/>
        <v/>
      </c>
      <c r="L231" s="187" t="str">
        <f t="shared" si="25"/>
        <v/>
      </c>
      <c r="M231" s="202" t="str">
        <f>IF($H231="USD",IF(OR($L231="",$L231="-"),"",VLOOKUP($G231,為替!$A:$AX,$L231,FALSE))+$K$3,IF(OR($L231="",$L231="-"),"",VLOOKUP($G231,為替!$A:$AX,$L231,FALSE)))</f>
        <v/>
      </c>
      <c r="N231" s="203" t="str">
        <f t="shared" si="24"/>
        <v/>
      </c>
      <c r="O231" s="204" t="str">
        <f t="shared" si="26"/>
        <v/>
      </c>
      <c r="P231" s="205" t="str">
        <f t="shared" si="27"/>
        <v/>
      </c>
    </row>
    <row r="232" spans="3:16">
      <c r="C232" s="198"/>
      <c r="D232" s="199"/>
      <c r="E232" s="200"/>
      <c r="F232" s="198"/>
      <c r="H232" s="201"/>
      <c r="I232" s="184" t="str">
        <f t="shared" si="22"/>
        <v/>
      </c>
      <c r="J232" s="202" t="str">
        <f>IF($H232="USD",IF(OR($I232="",$I232="-"),"",VLOOKUP($G232,為替!$A:$AX,$I232,FALSE))+$J$3,IF(OR($I232="",$I232="-"),"",VLOOKUP($G232,為替!$A:$AX,$I232,FALSE)))</f>
        <v/>
      </c>
      <c r="K232" s="203" t="str">
        <f t="shared" si="23"/>
        <v/>
      </c>
      <c r="L232" s="187" t="str">
        <f t="shared" si="25"/>
        <v/>
      </c>
      <c r="M232" s="202" t="str">
        <f>IF($H232="USD",IF(OR($L232="",$L232="-"),"",VLOOKUP($G232,為替!$A:$AX,$L232,FALSE))+$K$3,IF(OR($L232="",$L232="-"),"",VLOOKUP($G232,為替!$A:$AX,$L232,FALSE)))</f>
        <v/>
      </c>
      <c r="N232" s="203" t="str">
        <f t="shared" si="24"/>
        <v/>
      </c>
      <c r="O232" s="204" t="str">
        <f t="shared" si="26"/>
        <v/>
      </c>
      <c r="P232" s="205" t="str">
        <f t="shared" si="27"/>
        <v/>
      </c>
    </row>
    <row r="233" spans="3:16">
      <c r="C233" s="198"/>
      <c r="D233" s="199"/>
      <c r="E233" s="200"/>
      <c r="F233" s="198"/>
      <c r="H233" s="201"/>
      <c r="I233" s="184" t="str">
        <f t="shared" si="22"/>
        <v/>
      </c>
      <c r="J233" s="202" t="str">
        <f>IF($H233="USD",IF(OR($I233="",$I233="-"),"",VLOOKUP($G233,為替!$A:$AX,$I233,FALSE))+$J$3,IF(OR($I233="",$I233="-"),"",VLOOKUP($G233,為替!$A:$AX,$I233,FALSE)))</f>
        <v/>
      </c>
      <c r="K233" s="203" t="str">
        <f t="shared" si="23"/>
        <v/>
      </c>
      <c r="L233" s="187" t="str">
        <f t="shared" si="25"/>
        <v/>
      </c>
      <c r="M233" s="202" t="str">
        <f>IF($H233="USD",IF(OR($L233="",$L233="-"),"",VLOOKUP($G233,為替!$A:$AX,$L233,FALSE))+$K$3,IF(OR($L233="",$L233="-"),"",VLOOKUP($G233,為替!$A:$AX,$L233,FALSE)))</f>
        <v/>
      </c>
      <c r="N233" s="203" t="str">
        <f t="shared" si="24"/>
        <v/>
      </c>
      <c r="O233" s="204" t="str">
        <f t="shared" si="26"/>
        <v/>
      </c>
      <c r="P233" s="205" t="str">
        <f t="shared" si="27"/>
        <v/>
      </c>
    </row>
    <row r="234" spans="3:16">
      <c r="C234" s="198"/>
      <c r="D234" s="199"/>
      <c r="E234" s="200"/>
      <c r="F234" s="198"/>
      <c r="H234" s="201"/>
      <c r="I234" s="184" t="str">
        <f t="shared" si="22"/>
        <v/>
      </c>
      <c r="J234" s="202" t="str">
        <f>IF($H234="USD",IF(OR($I234="",$I234="-"),"",VLOOKUP($G234,為替!$A:$AX,$I234,FALSE))+$J$3,IF(OR($I234="",$I234="-"),"",VLOOKUP($G234,為替!$A:$AX,$I234,FALSE)))</f>
        <v/>
      </c>
      <c r="K234" s="203" t="str">
        <f t="shared" si="23"/>
        <v/>
      </c>
      <c r="L234" s="187" t="str">
        <f t="shared" si="25"/>
        <v/>
      </c>
      <c r="M234" s="202" t="str">
        <f>IF($H234="USD",IF(OR($L234="",$L234="-"),"",VLOOKUP($G234,為替!$A:$AX,$L234,FALSE))+$K$3,IF(OR($L234="",$L234="-"),"",VLOOKUP($G234,為替!$A:$AX,$L234,FALSE)))</f>
        <v/>
      </c>
      <c r="N234" s="203" t="str">
        <f t="shared" si="24"/>
        <v/>
      </c>
      <c r="O234" s="204" t="str">
        <f t="shared" si="26"/>
        <v/>
      </c>
      <c r="P234" s="205" t="str">
        <f t="shared" si="27"/>
        <v/>
      </c>
    </row>
    <row r="235" spans="3:16">
      <c r="C235" s="198"/>
      <c r="D235" s="199"/>
      <c r="E235" s="200"/>
      <c r="F235" s="198"/>
      <c r="H235" s="201"/>
      <c r="I235" s="184" t="str">
        <f t="shared" si="22"/>
        <v/>
      </c>
      <c r="J235" s="202" t="str">
        <f>IF($H235="USD",IF(OR($I235="",$I235="-"),"",VLOOKUP($G235,為替!$A:$AX,$I235,FALSE))+$J$3,IF(OR($I235="",$I235="-"),"",VLOOKUP($G235,為替!$A:$AX,$I235,FALSE)))</f>
        <v/>
      </c>
      <c r="K235" s="203" t="str">
        <f t="shared" si="23"/>
        <v/>
      </c>
      <c r="L235" s="187" t="str">
        <f t="shared" si="25"/>
        <v/>
      </c>
      <c r="M235" s="202" t="str">
        <f>IF($H235="USD",IF(OR($L235="",$L235="-"),"",VLOOKUP($G235,為替!$A:$AX,$L235,FALSE))+$K$3,IF(OR($L235="",$L235="-"),"",VLOOKUP($G235,為替!$A:$AX,$L235,FALSE)))</f>
        <v/>
      </c>
      <c r="N235" s="203" t="str">
        <f t="shared" si="24"/>
        <v/>
      </c>
      <c r="O235" s="204" t="str">
        <f t="shared" si="26"/>
        <v/>
      </c>
      <c r="P235" s="205" t="str">
        <f t="shared" si="27"/>
        <v/>
      </c>
    </row>
    <row r="236" spans="3:16">
      <c r="C236" s="198"/>
      <c r="D236" s="199"/>
      <c r="E236" s="200"/>
      <c r="F236" s="198"/>
      <c r="H236" s="201"/>
      <c r="I236" s="184" t="str">
        <f t="shared" si="22"/>
        <v/>
      </c>
      <c r="J236" s="202" t="str">
        <f>IF($H236="USD",IF(OR($I236="",$I236="-"),"",VLOOKUP($G236,為替!$A:$AX,$I236,FALSE))+$J$3,IF(OR($I236="",$I236="-"),"",VLOOKUP($G236,為替!$A:$AX,$I236,FALSE)))</f>
        <v/>
      </c>
      <c r="K236" s="203" t="str">
        <f t="shared" si="23"/>
        <v/>
      </c>
      <c r="L236" s="187" t="str">
        <f t="shared" si="25"/>
        <v/>
      </c>
      <c r="M236" s="202" t="str">
        <f>IF($H236="USD",IF(OR($L236="",$L236="-"),"",VLOOKUP($G236,為替!$A:$AX,$L236,FALSE))+$K$3,IF(OR($L236="",$L236="-"),"",VLOOKUP($G236,為替!$A:$AX,$L236,FALSE)))</f>
        <v/>
      </c>
      <c r="N236" s="203" t="str">
        <f t="shared" si="24"/>
        <v/>
      </c>
      <c r="O236" s="204" t="str">
        <f t="shared" si="26"/>
        <v/>
      </c>
      <c r="P236" s="205" t="str">
        <f t="shared" si="27"/>
        <v/>
      </c>
    </row>
    <row r="237" spans="3:16">
      <c r="C237" s="198"/>
      <c r="D237" s="199"/>
      <c r="E237" s="200"/>
      <c r="F237" s="198"/>
      <c r="H237" s="201"/>
      <c r="I237" s="184" t="str">
        <f t="shared" si="22"/>
        <v/>
      </c>
      <c r="J237" s="202" t="str">
        <f>IF($H237="USD",IF(OR($I237="",$I237="-"),"",VLOOKUP($G237,為替!$A:$AX,$I237,FALSE))+$J$3,IF(OR($I237="",$I237="-"),"",VLOOKUP($G237,為替!$A:$AX,$I237,FALSE)))</f>
        <v/>
      </c>
      <c r="K237" s="203" t="str">
        <f t="shared" si="23"/>
        <v/>
      </c>
      <c r="L237" s="187" t="str">
        <f t="shared" si="25"/>
        <v/>
      </c>
      <c r="M237" s="202" t="str">
        <f>IF($H237="USD",IF(OR($L237="",$L237="-"),"",VLOOKUP($G237,為替!$A:$AX,$L237,FALSE))+$K$3,IF(OR($L237="",$L237="-"),"",VLOOKUP($G237,為替!$A:$AX,$L237,FALSE)))</f>
        <v/>
      </c>
      <c r="N237" s="203" t="str">
        <f t="shared" si="24"/>
        <v/>
      </c>
      <c r="O237" s="204" t="str">
        <f t="shared" si="26"/>
        <v/>
      </c>
      <c r="P237" s="205" t="str">
        <f t="shared" si="27"/>
        <v/>
      </c>
    </row>
    <row r="238" spans="3:16">
      <c r="C238" s="198"/>
      <c r="D238" s="199"/>
      <c r="E238" s="200"/>
      <c r="F238" s="198"/>
      <c r="H238" s="201"/>
      <c r="I238" s="184" t="str">
        <f t="shared" si="22"/>
        <v/>
      </c>
      <c r="J238" s="202" t="str">
        <f>IF($H238="USD",IF(OR($I238="",$I238="-"),"",VLOOKUP($G238,為替!$A:$AX,$I238,FALSE))+$J$3,IF(OR($I238="",$I238="-"),"",VLOOKUP($G238,為替!$A:$AX,$I238,FALSE)))</f>
        <v/>
      </c>
      <c r="K238" s="203" t="str">
        <f t="shared" si="23"/>
        <v/>
      </c>
      <c r="L238" s="187" t="str">
        <f t="shared" si="25"/>
        <v/>
      </c>
      <c r="M238" s="202" t="str">
        <f>IF($H238="USD",IF(OR($L238="",$L238="-"),"",VLOOKUP($G238,為替!$A:$AX,$L238,FALSE))+$K$3,IF(OR($L238="",$L238="-"),"",VLOOKUP($G238,為替!$A:$AX,$L238,FALSE)))</f>
        <v/>
      </c>
      <c r="N238" s="203" t="str">
        <f t="shared" si="24"/>
        <v/>
      </c>
      <c r="O238" s="204" t="str">
        <f t="shared" si="26"/>
        <v/>
      </c>
      <c r="P238" s="205" t="str">
        <f t="shared" si="27"/>
        <v/>
      </c>
    </row>
    <row r="239" spans="3:16">
      <c r="C239" s="198"/>
      <c r="D239" s="199"/>
      <c r="E239" s="200"/>
      <c r="F239" s="198"/>
      <c r="H239" s="201"/>
      <c r="I239" s="184" t="str">
        <f t="shared" si="22"/>
        <v/>
      </c>
      <c r="J239" s="202" t="str">
        <f>IF($H239="USD",IF(OR($I239="",$I239="-"),"",VLOOKUP($G239,為替!$A:$AX,$I239,FALSE))+$J$3,IF(OR($I239="",$I239="-"),"",VLOOKUP($G239,為替!$A:$AX,$I239,FALSE)))</f>
        <v/>
      </c>
      <c r="K239" s="203" t="str">
        <f t="shared" si="23"/>
        <v/>
      </c>
      <c r="L239" s="187" t="str">
        <f t="shared" si="25"/>
        <v/>
      </c>
      <c r="M239" s="202" t="str">
        <f>IF($H239="USD",IF(OR($L239="",$L239="-"),"",VLOOKUP($G239,為替!$A:$AX,$L239,FALSE))+$K$3,IF(OR($L239="",$L239="-"),"",VLOOKUP($G239,為替!$A:$AX,$L239,FALSE)))</f>
        <v/>
      </c>
      <c r="N239" s="203" t="str">
        <f t="shared" si="24"/>
        <v/>
      </c>
      <c r="O239" s="204" t="str">
        <f t="shared" si="26"/>
        <v/>
      </c>
      <c r="P239" s="205" t="str">
        <f t="shared" si="27"/>
        <v/>
      </c>
    </row>
    <row r="240" spans="3:16">
      <c r="C240" s="198"/>
      <c r="D240" s="199"/>
      <c r="E240" s="200"/>
      <c r="F240" s="198"/>
      <c r="H240" s="201"/>
      <c r="I240" s="184" t="str">
        <f t="shared" si="22"/>
        <v/>
      </c>
      <c r="J240" s="202" t="str">
        <f>IF($H240="USD",IF(OR($I240="",$I240="-"),"",VLOOKUP($G240,為替!$A:$AX,$I240,FALSE))+$J$3,IF(OR($I240="",$I240="-"),"",VLOOKUP($G240,為替!$A:$AX,$I240,FALSE)))</f>
        <v/>
      </c>
      <c r="K240" s="203" t="str">
        <f t="shared" si="23"/>
        <v/>
      </c>
      <c r="L240" s="187" t="str">
        <f t="shared" si="25"/>
        <v/>
      </c>
      <c r="M240" s="202" t="str">
        <f>IF($H240="USD",IF(OR($L240="",$L240="-"),"",VLOOKUP($G240,為替!$A:$AX,$L240,FALSE))+$K$3,IF(OR($L240="",$L240="-"),"",VLOOKUP($G240,為替!$A:$AX,$L240,FALSE)))</f>
        <v/>
      </c>
      <c r="N240" s="203" t="str">
        <f t="shared" si="24"/>
        <v/>
      </c>
      <c r="O240" s="204" t="str">
        <f t="shared" si="26"/>
        <v/>
      </c>
      <c r="P240" s="205" t="str">
        <f t="shared" si="27"/>
        <v/>
      </c>
    </row>
    <row r="241" spans="3:16">
      <c r="C241" s="198"/>
      <c r="D241" s="199"/>
      <c r="E241" s="200"/>
      <c r="F241" s="198"/>
      <c r="H241" s="201"/>
      <c r="I241" s="184" t="str">
        <f t="shared" si="22"/>
        <v/>
      </c>
      <c r="J241" s="202" t="str">
        <f>IF($H241="USD",IF(OR($I241="",$I241="-"),"",VLOOKUP($G241,為替!$A:$AX,$I241,FALSE))+$J$3,IF(OR($I241="",$I241="-"),"",VLOOKUP($G241,為替!$A:$AX,$I241,FALSE)))</f>
        <v/>
      </c>
      <c r="K241" s="203" t="str">
        <f t="shared" si="23"/>
        <v/>
      </c>
      <c r="L241" s="187" t="str">
        <f t="shared" si="25"/>
        <v/>
      </c>
      <c r="M241" s="202" t="str">
        <f>IF($H241="USD",IF(OR($L241="",$L241="-"),"",VLOOKUP($G241,為替!$A:$AX,$L241,FALSE))+$K$3,IF(OR($L241="",$L241="-"),"",VLOOKUP($G241,為替!$A:$AX,$L241,FALSE)))</f>
        <v/>
      </c>
      <c r="N241" s="203" t="str">
        <f t="shared" si="24"/>
        <v/>
      </c>
      <c r="O241" s="204" t="str">
        <f t="shared" si="26"/>
        <v/>
      </c>
      <c r="P241" s="205" t="str">
        <f t="shared" si="27"/>
        <v/>
      </c>
    </row>
    <row r="242" spans="3:16">
      <c r="C242" s="198"/>
      <c r="D242" s="199"/>
      <c r="E242" s="200"/>
      <c r="F242" s="198"/>
      <c r="H242" s="201"/>
      <c r="I242" s="184" t="str">
        <f t="shared" si="22"/>
        <v/>
      </c>
      <c r="J242" s="202" t="str">
        <f>IF($H242="USD",IF(OR($I242="",$I242="-"),"",VLOOKUP($G242,為替!$A:$AX,$I242,FALSE))+$J$3,IF(OR($I242="",$I242="-"),"",VLOOKUP($G242,為替!$A:$AX,$I242,FALSE)))</f>
        <v/>
      </c>
      <c r="K242" s="203" t="str">
        <f t="shared" si="23"/>
        <v/>
      </c>
      <c r="L242" s="187" t="str">
        <f t="shared" si="25"/>
        <v/>
      </c>
      <c r="M242" s="202" t="str">
        <f>IF($H242="USD",IF(OR($L242="",$L242="-"),"",VLOOKUP($G242,為替!$A:$AX,$L242,FALSE))+$K$3,IF(OR($L242="",$L242="-"),"",VLOOKUP($G242,為替!$A:$AX,$L242,FALSE)))</f>
        <v/>
      </c>
      <c r="N242" s="203" t="str">
        <f t="shared" si="24"/>
        <v/>
      </c>
      <c r="O242" s="204" t="str">
        <f t="shared" si="26"/>
        <v/>
      </c>
      <c r="P242" s="205" t="str">
        <f t="shared" si="27"/>
        <v/>
      </c>
    </row>
    <row r="243" spans="3:16">
      <c r="C243" s="198"/>
      <c r="D243" s="199"/>
      <c r="E243" s="200"/>
      <c r="F243" s="198"/>
      <c r="H243" s="201"/>
      <c r="I243" s="184" t="str">
        <f t="shared" si="22"/>
        <v/>
      </c>
      <c r="J243" s="202" t="str">
        <f>IF($H243="USD",IF(OR($I243="",$I243="-"),"",VLOOKUP($G243,為替!$A:$AX,$I243,FALSE))+$J$3,IF(OR($I243="",$I243="-"),"",VLOOKUP($G243,為替!$A:$AX,$I243,FALSE)))</f>
        <v/>
      </c>
      <c r="K243" s="203" t="str">
        <f t="shared" si="23"/>
        <v/>
      </c>
      <c r="L243" s="187" t="str">
        <f t="shared" si="25"/>
        <v/>
      </c>
      <c r="M243" s="202" t="str">
        <f>IF($H243="USD",IF(OR($L243="",$L243="-"),"",VLOOKUP($G243,為替!$A:$AX,$L243,FALSE))+$K$3,IF(OR($L243="",$L243="-"),"",VLOOKUP($G243,為替!$A:$AX,$L243,FALSE)))</f>
        <v/>
      </c>
      <c r="N243" s="203" t="str">
        <f t="shared" si="24"/>
        <v/>
      </c>
      <c r="O243" s="204" t="str">
        <f t="shared" si="26"/>
        <v/>
      </c>
      <c r="P243" s="205" t="str">
        <f t="shared" si="27"/>
        <v/>
      </c>
    </row>
    <row r="244" spans="3:16">
      <c r="C244" s="198"/>
      <c r="D244" s="199"/>
      <c r="E244" s="200"/>
      <c r="F244" s="198"/>
      <c r="H244" s="201"/>
      <c r="I244" s="184" t="str">
        <f t="shared" si="22"/>
        <v/>
      </c>
      <c r="J244" s="202" t="str">
        <f>IF($H244="USD",IF(OR($I244="",$I244="-"),"",VLOOKUP($G244,為替!$A:$AX,$I244,FALSE))+$J$3,IF(OR($I244="",$I244="-"),"",VLOOKUP($G244,為替!$A:$AX,$I244,FALSE)))</f>
        <v/>
      </c>
      <c r="K244" s="203" t="str">
        <f t="shared" si="23"/>
        <v/>
      </c>
      <c r="L244" s="187" t="str">
        <f t="shared" si="25"/>
        <v/>
      </c>
      <c r="M244" s="202" t="str">
        <f>IF($H244="USD",IF(OR($L244="",$L244="-"),"",VLOOKUP($G244,為替!$A:$AX,$L244,FALSE))+$K$3,IF(OR($L244="",$L244="-"),"",VLOOKUP($G244,為替!$A:$AX,$L244,FALSE)))</f>
        <v/>
      </c>
      <c r="N244" s="203" t="str">
        <f t="shared" si="24"/>
        <v/>
      </c>
      <c r="O244" s="204" t="str">
        <f t="shared" si="26"/>
        <v/>
      </c>
      <c r="P244" s="205" t="str">
        <f t="shared" si="27"/>
        <v/>
      </c>
    </row>
    <row r="245" spans="3:16">
      <c r="C245" s="198"/>
      <c r="D245" s="199"/>
      <c r="E245" s="200"/>
      <c r="F245" s="198"/>
      <c r="H245" s="201"/>
      <c r="I245" s="184" t="str">
        <f t="shared" si="22"/>
        <v/>
      </c>
      <c r="J245" s="202" t="str">
        <f>IF($H245="USD",IF(OR($I245="",$I245="-"),"",VLOOKUP($G245,為替!$A:$AX,$I245,FALSE))+$J$3,IF(OR($I245="",$I245="-"),"",VLOOKUP($G245,為替!$A:$AX,$I245,FALSE)))</f>
        <v/>
      </c>
      <c r="K245" s="203" t="str">
        <f t="shared" si="23"/>
        <v/>
      </c>
      <c r="L245" s="187" t="str">
        <f t="shared" si="25"/>
        <v/>
      </c>
      <c r="M245" s="202" t="str">
        <f>IF($H245="USD",IF(OR($L245="",$L245="-"),"",VLOOKUP($G245,為替!$A:$AX,$L245,FALSE))+$K$3,IF(OR($L245="",$L245="-"),"",VLOOKUP($G245,為替!$A:$AX,$L245,FALSE)))</f>
        <v/>
      </c>
      <c r="N245" s="203" t="str">
        <f t="shared" si="24"/>
        <v/>
      </c>
      <c r="O245" s="204" t="str">
        <f t="shared" si="26"/>
        <v/>
      </c>
      <c r="P245" s="205" t="str">
        <f t="shared" si="27"/>
        <v/>
      </c>
    </row>
    <row r="246" spans="3:16">
      <c r="C246" s="198"/>
      <c r="D246" s="199"/>
      <c r="E246" s="200"/>
      <c r="F246" s="198"/>
      <c r="H246" s="201"/>
      <c r="I246" s="184" t="str">
        <f t="shared" si="22"/>
        <v/>
      </c>
      <c r="J246" s="202" t="str">
        <f>IF($H246="USD",IF(OR($I246="",$I246="-"),"",VLOOKUP($G246,為替!$A:$AX,$I246,FALSE))+$J$3,IF(OR($I246="",$I246="-"),"",VLOOKUP($G246,為替!$A:$AX,$I246,FALSE)))</f>
        <v/>
      </c>
      <c r="K246" s="203" t="str">
        <f t="shared" si="23"/>
        <v/>
      </c>
      <c r="L246" s="187" t="str">
        <f t="shared" si="25"/>
        <v/>
      </c>
      <c r="M246" s="202" t="str">
        <f>IF($H246="USD",IF(OR($L246="",$L246="-"),"",VLOOKUP($G246,為替!$A:$AX,$L246,FALSE))+$K$3,IF(OR($L246="",$L246="-"),"",VLOOKUP($G246,為替!$A:$AX,$L246,FALSE)))</f>
        <v/>
      </c>
      <c r="N246" s="203" t="str">
        <f t="shared" si="24"/>
        <v/>
      </c>
      <c r="O246" s="204" t="str">
        <f t="shared" si="26"/>
        <v/>
      </c>
      <c r="P246" s="205" t="str">
        <f t="shared" si="27"/>
        <v/>
      </c>
    </row>
    <row r="247" spans="3:16">
      <c r="C247" s="198"/>
      <c r="D247" s="199"/>
      <c r="E247" s="200"/>
      <c r="F247" s="198"/>
      <c r="H247" s="201"/>
      <c r="I247" s="184" t="str">
        <f t="shared" si="22"/>
        <v/>
      </c>
      <c r="J247" s="202" t="str">
        <f>IF($H247="USD",IF(OR($I247="",$I247="-"),"",VLOOKUP($G247,為替!$A:$AX,$I247,FALSE))+$J$3,IF(OR($I247="",$I247="-"),"",VLOOKUP($G247,為替!$A:$AX,$I247,FALSE)))</f>
        <v/>
      </c>
      <c r="K247" s="203" t="str">
        <f t="shared" si="23"/>
        <v/>
      </c>
      <c r="L247" s="187" t="str">
        <f t="shared" si="25"/>
        <v/>
      </c>
      <c r="M247" s="202" t="str">
        <f>IF($H247="USD",IF(OR($L247="",$L247="-"),"",VLOOKUP($G247,為替!$A:$AX,$L247,FALSE))+$K$3,IF(OR($L247="",$L247="-"),"",VLOOKUP($G247,為替!$A:$AX,$L247,FALSE)))</f>
        <v/>
      </c>
      <c r="N247" s="203" t="str">
        <f t="shared" si="24"/>
        <v/>
      </c>
      <c r="O247" s="204" t="str">
        <f t="shared" si="26"/>
        <v/>
      </c>
      <c r="P247" s="205" t="str">
        <f t="shared" si="27"/>
        <v/>
      </c>
    </row>
    <row r="248" spans="3:16">
      <c r="C248" s="198"/>
      <c r="D248" s="199"/>
      <c r="E248" s="200"/>
      <c r="F248" s="198"/>
      <c r="H248" s="201"/>
      <c r="I248" s="184" t="str">
        <f t="shared" si="22"/>
        <v/>
      </c>
      <c r="J248" s="202" t="str">
        <f>IF($H248="USD",IF(OR($I248="",$I248="-"),"",VLOOKUP($G248,為替!$A:$AX,$I248,FALSE))+$J$3,IF(OR($I248="",$I248="-"),"",VLOOKUP($G248,為替!$A:$AX,$I248,FALSE)))</f>
        <v/>
      </c>
      <c r="K248" s="203" t="str">
        <f t="shared" si="23"/>
        <v/>
      </c>
      <c r="L248" s="187" t="str">
        <f t="shared" si="25"/>
        <v/>
      </c>
      <c r="M248" s="202" t="str">
        <f>IF($H248="USD",IF(OR($L248="",$L248="-"),"",VLOOKUP($G248,為替!$A:$AX,$L248,FALSE))+$K$3,IF(OR($L248="",$L248="-"),"",VLOOKUP($G248,為替!$A:$AX,$L248,FALSE)))</f>
        <v/>
      </c>
      <c r="N248" s="203" t="str">
        <f t="shared" si="24"/>
        <v/>
      </c>
      <c r="O248" s="204" t="str">
        <f t="shared" si="26"/>
        <v/>
      </c>
      <c r="P248" s="205" t="str">
        <f t="shared" si="27"/>
        <v/>
      </c>
    </row>
    <row r="249" spans="3:16">
      <c r="C249" s="198"/>
      <c r="D249" s="199"/>
      <c r="E249" s="200"/>
      <c r="F249" s="198"/>
      <c r="H249" s="201"/>
      <c r="I249" s="184" t="str">
        <f t="shared" si="22"/>
        <v/>
      </c>
      <c r="J249" s="202" t="str">
        <f>IF($H249="USD",IF(OR($I249="",$I249="-"),"",VLOOKUP($G249,為替!$A:$AX,$I249,FALSE))+$J$3,IF(OR($I249="",$I249="-"),"",VLOOKUP($G249,為替!$A:$AX,$I249,FALSE)))</f>
        <v/>
      </c>
      <c r="K249" s="203" t="str">
        <f t="shared" si="23"/>
        <v/>
      </c>
      <c r="L249" s="187" t="str">
        <f t="shared" si="25"/>
        <v/>
      </c>
      <c r="M249" s="202" t="str">
        <f>IF($H249="USD",IF(OR($L249="",$L249="-"),"",VLOOKUP($G249,為替!$A:$AX,$L249,FALSE))+$K$3,IF(OR($L249="",$L249="-"),"",VLOOKUP($G249,為替!$A:$AX,$L249,FALSE)))</f>
        <v/>
      </c>
      <c r="N249" s="203" t="str">
        <f t="shared" si="24"/>
        <v/>
      </c>
      <c r="O249" s="204" t="str">
        <f t="shared" si="26"/>
        <v/>
      </c>
      <c r="P249" s="205" t="str">
        <f t="shared" si="27"/>
        <v/>
      </c>
    </row>
    <row r="250" spans="3:16">
      <c r="C250" s="198"/>
      <c r="D250" s="199"/>
      <c r="E250" s="200"/>
      <c r="F250" s="198"/>
      <c r="H250" s="201"/>
      <c r="I250" s="184" t="str">
        <f t="shared" si="22"/>
        <v/>
      </c>
      <c r="J250" s="202" t="str">
        <f>IF($H250="USD",IF(OR($I250="",$I250="-"),"",VLOOKUP($G250,為替!$A:$AX,$I250,FALSE))+$J$3,IF(OR($I250="",$I250="-"),"",VLOOKUP($G250,為替!$A:$AX,$I250,FALSE)))</f>
        <v/>
      </c>
      <c r="K250" s="203" t="str">
        <f t="shared" si="23"/>
        <v/>
      </c>
      <c r="L250" s="187" t="str">
        <f t="shared" si="25"/>
        <v/>
      </c>
      <c r="M250" s="202" t="str">
        <f>IF($H250="USD",IF(OR($L250="",$L250="-"),"",VLOOKUP($G250,為替!$A:$AX,$L250,FALSE))+$K$3,IF(OR($L250="",$L250="-"),"",VLOOKUP($G250,為替!$A:$AX,$L250,FALSE)))</f>
        <v/>
      </c>
      <c r="N250" s="203" t="str">
        <f t="shared" si="24"/>
        <v/>
      </c>
      <c r="O250" s="204" t="str">
        <f t="shared" si="26"/>
        <v/>
      </c>
      <c r="P250" s="205" t="str">
        <f t="shared" si="27"/>
        <v/>
      </c>
    </row>
    <row r="251" spans="3:16">
      <c r="C251" s="198"/>
      <c r="D251" s="199"/>
      <c r="E251" s="200"/>
      <c r="F251" s="198"/>
      <c r="H251" s="201"/>
      <c r="I251" s="184" t="str">
        <f t="shared" si="22"/>
        <v/>
      </c>
      <c r="J251" s="202" t="str">
        <f>IF($H251="USD",IF(OR($I251="",$I251="-"),"",VLOOKUP($G251,為替!$A:$AX,$I251,FALSE))+$J$3,IF(OR($I251="",$I251="-"),"",VLOOKUP($G251,為替!$A:$AX,$I251,FALSE)))</f>
        <v/>
      </c>
      <c r="K251" s="203" t="str">
        <f t="shared" si="23"/>
        <v/>
      </c>
      <c r="L251" s="187" t="str">
        <f t="shared" si="25"/>
        <v/>
      </c>
      <c r="M251" s="202" t="str">
        <f>IF($H251="USD",IF(OR($L251="",$L251="-"),"",VLOOKUP($G251,為替!$A:$AX,$L251,FALSE))+$K$3,IF(OR($L251="",$L251="-"),"",VLOOKUP($G251,為替!$A:$AX,$L251,FALSE)))</f>
        <v/>
      </c>
      <c r="N251" s="203" t="str">
        <f t="shared" si="24"/>
        <v/>
      </c>
      <c r="O251" s="204" t="str">
        <f t="shared" si="26"/>
        <v/>
      </c>
      <c r="P251" s="205" t="str">
        <f t="shared" si="27"/>
        <v/>
      </c>
    </row>
    <row r="252" spans="3:16">
      <c r="C252" s="198"/>
      <c r="D252" s="523"/>
      <c r="E252" s="200"/>
      <c r="F252" s="198"/>
      <c r="H252" s="201"/>
      <c r="I252" s="184" t="str">
        <f t="shared" si="22"/>
        <v/>
      </c>
      <c r="J252" s="202" t="str">
        <f>IF($H252="USD",IF(OR($I252="",$I252="-"),"",VLOOKUP($G252,為替!$A:$AX,$I252,FALSE))+$J$3,IF(OR($I252="",$I252="-"),"",VLOOKUP($G252,為替!$A:$AX,$I252,FALSE)))</f>
        <v/>
      </c>
      <c r="K252" s="203" t="str">
        <f t="shared" si="23"/>
        <v/>
      </c>
      <c r="L252" s="187" t="str">
        <f t="shared" si="25"/>
        <v/>
      </c>
      <c r="M252" s="202" t="str">
        <f>IF($H252="USD",IF(OR($L252="",$L252="-"),"",VLOOKUP($G252,為替!$A:$AX,$L252,FALSE))+$K$3,IF(OR($L252="",$L252="-"),"",VLOOKUP($G252,為替!$A:$AX,$L252,FALSE)))</f>
        <v/>
      </c>
      <c r="N252" s="203" t="str">
        <f t="shared" si="24"/>
        <v/>
      </c>
      <c r="O252" s="204" t="str">
        <f t="shared" si="26"/>
        <v/>
      </c>
      <c r="P252" s="205" t="str">
        <f t="shared" si="27"/>
        <v/>
      </c>
    </row>
    <row r="253" spans="3:16">
      <c r="C253" s="198"/>
      <c r="D253" s="523"/>
      <c r="E253" s="200"/>
      <c r="F253" s="198"/>
      <c r="H253" s="201"/>
      <c r="I253" s="184" t="str">
        <f t="shared" si="22"/>
        <v/>
      </c>
      <c r="J253" s="202" t="str">
        <f>IF($H253="USD",IF(OR($I253="",$I253="-"),"",VLOOKUP($G253,為替!$A:$AX,$I253,FALSE))+$J$3,IF(OR($I253="",$I253="-"),"",VLOOKUP($G253,為替!$A:$AX,$I253,FALSE)))</f>
        <v/>
      </c>
      <c r="K253" s="203" t="str">
        <f t="shared" si="23"/>
        <v/>
      </c>
      <c r="L253" s="187" t="str">
        <f t="shared" si="25"/>
        <v/>
      </c>
      <c r="M253" s="202" t="str">
        <f>IF($H253="USD",IF(OR($L253="",$L253="-"),"",VLOOKUP($G253,為替!$A:$AX,$L253,FALSE))+$K$3,IF(OR($L253="",$L253="-"),"",VLOOKUP($G253,為替!$A:$AX,$L253,FALSE)))</f>
        <v/>
      </c>
      <c r="N253" s="203" t="str">
        <f t="shared" si="24"/>
        <v/>
      </c>
      <c r="O253" s="204" t="str">
        <f t="shared" si="26"/>
        <v/>
      </c>
      <c r="P253" s="205" t="str">
        <f t="shared" si="27"/>
        <v/>
      </c>
    </row>
    <row r="254" spans="3:16">
      <c r="C254" s="198"/>
      <c r="D254" s="199"/>
      <c r="E254" s="200"/>
      <c r="F254" s="198"/>
      <c r="H254" s="201"/>
      <c r="I254" s="184" t="str">
        <f t="shared" si="22"/>
        <v/>
      </c>
      <c r="J254" s="202" t="str">
        <f>IF($H254="USD",IF(OR($I254="",$I254="-"),"",VLOOKUP($G254,為替!$A:$AX,$I254,FALSE))+$J$3,IF(OR($I254="",$I254="-"),"",VLOOKUP($G254,為替!$A:$AX,$I254,FALSE)))</f>
        <v/>
      </c>
      <c r="K254" s="203" t="str">
        <f t="shared" si="23"/>
        <v/>
      </c>
      <c r="L254" s="187" t="str">
        <f t="shared" si="25"/>
        <v/>
      </c>
      <c r="M254" s="202" t="str">
        <f>IF($H254="USD",IF(OR($L254="",$L254="-"),"",VLOOKUP($G254,為替!$A:$AX,$L254,FALSE))+$K$3,IF(OR($L254="",$L254="-"),"",VLOOKUP($G254,為替!$A:$AX,$L254,FALSE)))</f>
        <v/>
      </c>
      <c r="N254" s="203" t="str">
        <f t="shared" si="24"/>
        <v/>
      </c>
      <c r="O254" s="204" t="str">
        <f t="shared" si="26"/>
        <v/>
      </c>
      <c r="P254" s="205" t="str">
        <f t="shared" si="27"/>
        <v/>
      </c>
    </row>
    <row r="255" spans="3:16">
      <c r="C255" s="198"/>
      <c r="D255" s="199"/>
      <c r="E255" s="200"/>
      <c r="F255" s="198"/>
      <c r="H255" s="201"/>
      <c r="I255" s="184" t="str">
        <f t="shared" si="22"/>
        <v/>
      </c>
      <c r="J255" s="202" t="str">
        <f>IF($H255="USD",IF(OR($I255="",$I255="-"),"",VLOOKUP($G255,為替!$A:$AX,$I255,FALSE))+$J$3,IF(OR($I255="",$I255="-"),"",VLOOKUP($G255,為替!$A:$AX,$I255,FALSE)))</f>
        <v/>
      </c>
      <c r="K255" s="203" t="str">
        <f t="shared" si="23"/>
        <v/>
      </c>
      <c r="L255" s="187" t="str">
        <f t="shared" si="25"/>
        <v/>
      </c>
      <c r="M255" s="202" t="str">
        <f>IF($H255="USD",IF(OR($L255="",$L255="-"),"",VLOOKUP($G255,為替!$A:$AX,$L255,FALSE))+$K$3,IF(OR($L255="",$L255="-"),"",VLOOKUP($G255,為替!$A:$AX,$L255,FALSE)))</f>
        <v/>
      </c>
      <c r="N255" s="203" t="str">
        <f t="shared" si="24"/>
        <v/>
      </c>
      <c r="O255" s="204" t="str">
        <f t="shared" si="26"/>
        <v/>
      </c>
      <c r="P255" s="205" t="str">
        <f t="shared" si="27"/>
        <v/>
      </c>
    </row>
    <row r="256" spans="3:16">
      <c r="C256" s="198"/>
      <c r="D256" s="199"/>
      <c r="E256" s="200"/>
      <c r="F256" s="198"/>
      <c r="H256" s="201"/>
      <c r="I256" s="184" t="str">
        <f t="shared" si="22"/>
        <v/>
      </c>
      <c r="J256" s="202" t="str">
        <f>IF($H256="USD",IF(OR($I256="",$I256="-"),"",VLOOKUP($G256,為替!$A:$AX,$I256,FALSE))+$J$3,IF(OR($I256="",$I256="-"),"",VLOOKUP($G256,為替!$A:$AX,$I256,FALSE)))</f>
        <v/>
      </c>
      <c r="K256" s="203" t="str">
        <f t="shared" si="23"/>
        <v/>
      </c>
      <c r="L256" s="187" t="str">
        <f t="shared" si="25"/>
        <v/>
      </c>
      <c r="M256" s="202" t="str">
        <f>IF($H256="USD",IF(OR($L256="",$L256="-"),"",VLOOKUP($G256,為替!$A:$AX,$L256,FALSE))+$K$3,IF(OR($L256="",$L256="-"),"",VLOOKUP($G256,為替!$A:$AX,$L256,FALSE)))</f>
        <v/>
      </c>
      <c r="N256" s="203" t="str">
        <f t="shared" si="24"/>
        <v/>
      </c>
      <c r="O256" s="204" t="str">
        <f t="shared" si="26"/>
        <v/>
      </c>
      <c r="P256" s="205" t="str">
        <f t="shared" si="27"/>
        <v/>
      </c>
    </row>
    <row r="257" spans="3:16">
      <c r="C257" s="198"/>
      <c r="D257" s="199"/>
      <c r="E257" s="200"/>
      <c r="F257" s="198"/>
      <c r="H257" s="201"/>
      <c r="I257" s="184" t="str">
        <f t="shared" si="22"/>
        <v/>
      </c>
      <c r="J257" s="202" t="str">
        <f>IF($H257="USD",IF(OR($I257="",$I257="-"),"",VLOOKUP($G257,為替!$A:$AX,$I257,FALSE))+$J$3,IF(OR($I257="",$I257="-"),"",VLOOKUP($G257,為替!$A:$AX,$I257,FALSE)))</f>
        <v/>
      </c>
      <c r="K257" s="203" t="str">
        <f t="shared" si="23"/>
        <v/>
      </c>
      <c r="L257" s="187" t="str">
        <f t="shared" si="25"/>
        <v/>
      </c>
      <c r="M257" s="202" t="str">
        <f>IF($H257="USD",IF(OR($L257="",$L257="-"),"",VLOOKUP($G257,為替!$A:$AX,$L257,FALSE))+$K$3,IF(OR($L257="",$L257="-"),"",VLOOKUP($G257,為替!$A:$AX,$L257,FALSE)))</f>
        <v/>
      </c>
      <c r="N257" s="203" t="str">
        <f t="shared" si="24"/>
        <v/>
      </c>
      <c r="O257" s="204" t="str">
        <f t="shared" si="26"/>
        <v/>
      </c>
      <c r="P257" s="205" t="str">
        <f t="shared" si="27"/>
        <v/>
      </c>
    </row>
    <row r="258" spans="3:16">
      <c r="C258" s="198"/>
      <c r="D258" s="199"/>
      <c r="E258" s="200"/>
      <c r="F258" s="198"/>
      <c r="H258" s="201"/>
      <c r="I258" s="184" t="str">
        <f t="shared" si="22"/>
        <v/>
      </c>
      <c r="J258" s="202" t="str">
        <f>IF($H258="USD",IF(OR($I258="",$I258="-"),"",VLOOKUP($G258,為替!$A:$AX,$I258,FALSE))+$J$3,IF(OR($I258="",$I258="-"),"",VLOOKUP($G258,為替!$A:$AX,$I258,FALSE)))</f>
        <v/>
      </c>
      <c r="K258" s="203" t="str">
        <f t="shared" si="23"/>
        <v/>
      </c>
      <c r="L258" s="187" t="str">
        <f t="shared" si="25"/>
        <v/>
      </c>
      <c r="M258" s="202" t="str">
        <f>IF($H258="USD",IF(OR($L258="",$L258="-"),"",VLOOKUP($G258,為替!$A:$AX,$L258,FALSE))+$K$3,IF(OR($L258="",$L258="-"),"",VLOOKUP($G258,為替!$A:$AX,$L258,FALSE)))</f>
        <v/>
      </c>
      <c r="N258" s="203" t="str">
        <f t="shared" si="24"/>
        <v/>
      </c>
      <c r="O258" s="204" t="str">
        <f t="shared" si="26"/>
        <v/>
      </c>
      <c r="P258" s="205" t="str">
        <f t="shared" si="27"/>
        <v/>
      </c>
    </row>
    <row r="259" spans="3:16">
      <c r="C259" s="198"/>
      <c r="D259" s="199"/>
      <c r="E259" s="200"/>
      <c r="F259" s="198"/>
      <c r="H259" s="201"/>
      <c r="I259" s="184" t="str">
        <f t="shared" si="22"/>
        <v/>
      </c>
      <c r="J259" s="202" t="str">
        <f>IF($H259="USD",IF(OR($I259="",$I259="-"),"",VLOOKUP($G259,為替!$A:$AX,$I259,FALSE))+$J$3,IF(OR($I259="",$I259="-"),"",VLOOKUP($G259,為替!$A:$AX,$I259,FALSE)))</f>
        <v/>
      </c>
      <c r="K259" s="203" t="str">
        <f t="shared" si="23"/>
        <v/>
      </c>
      <c r="L259" s="187" t="str">
        <f t="shared" si="25"/>
        <v/>
      </c>
      <c r="M259" s="202" t="str">
        <f>IF($H259="USD",IF(OR($L259="",$L259="-"),"",VLOOKUP($G259,為替!$A:$AX,$L259,FALSE))+$K$3,IF(OR($L259="",$L259="-"),"",VLOOKUP($G259,為替!$A:$AX,$L259,FALSE)))</f>
        <v/>
      </c>
      <c r="N259" s="203" t="str">
        <f t="shared" si="24"/>
        <v/>
      </c>
      <c r="O259" s="204" t="str">
        <f t="shared" si="26"/>
        <v/>
      </c>
      <c r="P259" s="205" t="str">
        <f t="shared" si="27"/>
        <v/>
      </c>
    </row>
    <row r="260" spans="3:16">
      <c r="C260" s="198"/>
      <c r="D260" s="199"/>
      <c r="E260" s="200"/>
      <c r="F260" s="198"/>
      <c r="H260" s="201"/>
      <c r="I260" s="184" t="str">
        <f t="shared" si="22"/>
        <v/>
      </c>
      <c r="J260" s="202" t="str">
        <f>IF($H260="USD",IF(OR($I260="",$I260="-"),"",VLOOKUP($G260,為替!$A:$AX,$I260,FALSE))+$J$3,IF(OR($I260="",$I260="-"),"",VLOOKUP($G260,為替!$A:$AX,$I260,FALSE)))</f>
        <v/>
      </c>
      <c r="K260" s="203" t="str">
        <f t="shared" si="23"/>
        <v/>
      </c>
      <c r="L260" s="187" t="str">
        <f t="shared" si="25"/>
        <v/>
      </c>
      <c r="M260" s="202" t="str">
        <f>IF($H260="USD",IF(OR($L260="",$L260="-"),"",VLOOKUP($G260,為替!$A:$AX,$L260,FALSE))+$K$3,IF(OR($L260="",$L260="-"),"",VLOOKUP($G260,為替!$A:$AX,$L260,FALSE)))</f>
        <v/>
      </c>
      <c r="N260" s="203" t="str">
        <f t="shared" si="24"/>
        <v/>
      </c>
      <c r="O260" s="204" t="str">
        <f t="shared" si="26"/>
        <v/>
      </c>
      <c r="P260" s="205" t="str">
        <f t="shared" si="27"/>
        <v/>
      </c>
    </row>
    <row r="261" spans="3:16">
      <c r="C261" s="198"/>
      <c r="D261" s="199"/>
      <c r="E261" s="200"/>
      <c r="F261" s="198"/>
      <c r="H261" s="201"/>
      <c r="I261" s="184" t="str">
        <f t="shared" si="22"/>
        <v/>
      </c>
      <c r="J261" s="202" t="str">
        <f>IF($H261="USD",IF(OR($I261="",$I261="-"),"",VLOOKUP($G261,為替!$A:$AX,$I261,FALSE))+$J$3,IF(OR($I261="",$I261="-"),"",VLOOKUP($G261,為替!$A:$AX,$I261,FALSE)))</f>
        <v/>
      </c>
      <c r="K261" s="203" t="str">
        <f t="shared" si="23"/>
        <v/>
      </c>
      <c r="L261" s="187" t="str">
        <f t="shared" si="25"/>
        <v/>
      </c>
      <c r="M261" s="202" t="str">
        <f>IF($H261="USD",IF(OR($L261="",$L261="-"),"",VLOOKUP($G261,為替!$A:$AX,$L261,FALSE))+$K$3,IF(OR($L261="",$L261="-"),"",VLOOKUP($G261,為替!$A:$AX,$L261,FALSE)))</f>
        <v/>
      </c>
      <c r="N261" s="203" t="str">
        <f t="shared" si="24"/>
        <v/>
      </c>
      <c r="O261" s="204" t="str">
        <f t="shared" si="26"/>
        <v/>
      </c>
      <c r="P261" s="205" t="str">
        <f t="shared" si="27"/>
        <v/>
      </c>
    </row>
    <row r="262" spans="3:16">
      <c r="C262" s="198"/>
      <c r="D262" s="199"/>
      <c r="E262" s="200"/>
      <c r="F262" s="198"/>
      <c r="H262" s="201"/>
      <c r="I262" s="184" t="str">
        <f t="shared" si="22"/>
        <v/>
      </c>
      <c r="J262" s="202" t="str">
        <f>IF($H262="USD",IF(OR($I262="",$I262="-"),"",VLOOKUP($G262,為替!$A:$AX,$I262,FALSE))+$J$3,IF(OR($I262="",$I262="-"),"",VLOOKUP($G262,為替!$A:$AX,$I262,FALSE)))</f>
        <v/>
      </c>
      <c r="K262" s="203" t="str">
        <f t="shared" si="23"/>
        <v/>
      </c>
      <c r="L262" s="187" t="str">
        <f t="shared" si="25"/>
        <v/>
      </c>
      <c r="M262" s="202" t="str">
        <f>IF($H262="USD",IF(OR($L262="",$L262="-"),"",VLOOKUP($G262,為替!$A:$AX,$L262,FALSE))+$K$3,IF(OR($L262="",$L262="-"),"",VLOOKUP($G262,為替!$A:$AX,$L262,FALSE)))</f>
        <v/>
      </c>
      <c r="N262" s="203" t="str">
        <f t="shared" si="24"/>
        <v/>
      </c>
      <c r="O262" s="204" t="str">
        <f t="shared" si="26"/>
        <v/>
      </c>
      <c r="P262" s="205" t="str">
        <f t="shared" si="27"/>
        <v/>
      </c>
    </row>
    <row r="263" spans="3:16">
      <c r="C263" s="198"/>
      <c r="D263" s="199"/>
      <c r="E263" s="200"/>
      <c r="F263" s="198"/>
      <c r="H263" s="201"/>
      <c r="I263" s="184" t="str">
        <f t="shared" ref="I263:I326" si="28">IF(H263="","",IF(H263="JPY","",IF($H263="USD",4, IF(H263="EUR",7,IF(H263="CNY",47,IF(H263="HKD",34))))))</f>
        <v/>
      </c>
      <c r="J263" s="202" t="str">
        <f>IF($H263="USD",IF(OR($I263="",$I263="-"),"",VLOOKUP($G263,為替!$A:$AX,$I263,FALSE))+$J$3,IF(OR($I263="",$I263="-"),"",VLOOKUP($G263,為替!$A:$AX,$I263,FALSE)))</f>
        <v/>
      </c>
      <c r="K263" s="203" t="str">
        <f t="shared" ref="K263:K326" si="29">IF($H263="JPY",$F263,IF($H263="","",$F263*$J263))</f>
        <v/>
      </c>
      <c r="L263" s="187" t="str">
        <f t="shared" si="25"/>
        <v/>
      </c>
      <c r="M263" s="202" t="str">
        <f>IF($H263="USD",IF(OR($L263="",$L263="-"),"",VLOOKUP($G263,為替!$A:$AX,$L263,FALSE))+$K$3,IF(OR($L263="",$L263="-"),"",VLOOKUP($G263,為替!$A:$AX,$L263,FALSE)))</f>
        <v/>
      </c>
      <c r="N263" s="203" t="str">
        <f t="shared" ref="N263:N326" si="30">IF($E263="JPY",($C263+$D263),IF($E263="","",($C263+$D263)*$M263))</f>
        <v/>
      </c>
      <c r="O263" s="204" t="str">
        <f t="shared" si="26"/>
        <v/>
      </c>
      <c r="P263" s="205" t="str">
        <f t="shared" si="27"/>
        <v/>
      </c>
    </row>
    <row r="264" spans="3:16">
      <c r="C264" s="198"/>
      <c r="D264" s="199"/>
      <c r="E264" s="200"/>
      <c r="F264" s="198"/>
      <c r="H264" s="201"/>
      <c r="I264" s="184" t="str">
        <f t="shared" si="28"/>
        <v/>
      </c>
      <c r="J264" s="202" t="str">
        <f>IF($H264="USD",IF(OR($I264="",$I264="-"),"",VLOOKUP($G264,為替!$A:$AX,$I264,FALSE))+$J$3,IF(OR($I264="",$I264="-"),"",VLOOKUP($G264,為替!$A:$AX,$I264,FALSE)))</f>
        <v/>
      </c>
      <c r="K264" s="203" t="str">
        <f t="shared" si="29"/>
        <v/>
      </c>
      <c r="L264" s="187" t="str">
        <f t="shared" si="25"/>
        <v/>
      </c>
      <c r="M264" s="202" t="str">
        <f>IF($H264="USD",IF(OR($L264="",$L264="-"),"",VLOOKUP($G264,為替!$A:$AX,$L264,FALSE))+$K$3,IF(OR($L264="",$L264="-"),"",VLOOKUP($G264,為替!$A:$AX,$L264,FALSE)))</f>
        <v/>
      </c>
      <c r="N264" s="203" t="str">
        <f t="shared" si="30"/>
        <v/>
      </c>
      <c r="O264" s="204" t="str">
        <f t="shared" si="26"/>
        <v/>
      </c>
      <c r="P264" s="205" t="str">
        <f t="shared" si="27"/>
        <v/>
      </c>
    </row>
    <row r="265" spans="3:16">
      <c r="C265" s="198"/>
      <c r="D265" s="199"/>
      <c r="E265" s="200"/>
      <c r="F265" s="198"/>
      <c r="H265" s="201"/>
      <c r="I265" s="184" t="str">
        <f t="shared" si="28"/>
        <v/>
      </c>
      <c r="J265" s="202" t="str">
        <f>IF($H265="USD",IF(OR($I265="",$I265="-"),"",VLOOKUP($G265,為替!$A:$AX,$I265,FALSE))+$J$3,IF(OR($I265="",$I265="-"),"",VLOOKUP($G265,為替!$A:$AX,$I265,FALSE)))</f>
        <v/>
      </c>
      <c r="K265" s="203" t="str">
        <f t="shared" si="29"/>
        <v/>
      </c>
      <c r="L265" s="187" t="str">
        <f t="shared" si="25"/>
        <v/>
      </c>
      <c r="M265" s="202" t="str">
        <f>IF($H265="USD",IF(OR($L265="",$L265="-"),"",VLOOKUP($G265,為替!$A:$AX,$L265,FALSE))+$K$3,IF(OR($L265="",$L265="-"),"",VLOOKUP($G265,為替!$A:$AX,$L265,FALSE)))</f>
        <v/>
      </c>
      <c r="N265" s="203" t="str">
        <f t="shared" si="30"/>
        <v/>
      </c>
      <c r="O265" s="204" t="str">
        <f t="shared" si="26"/>
        <v/>
      </c>
      <c r="P265" s="205" t="str">
        <f t="shared" si="27"/>
        <v/>
      </c>
    </row>
    <row r="266" spans="3:16">
      <c r="C266" s="198"/>
      <c r="D266" s="199"/>
      <c r="E266" s="200"/>
      <c r="F266" s="198"/>
      <c r="H266" s="201"/>
      <c r="I266" s="184" t="str">
        <f t="shared" si="28"/>
        <v/>
      </c>
      <c r="J266" s="202" t="str">
        <f>IF($H266="USD",IF(OR($I266="",$I266="-"),"",VLOOKUP($G266,為替!$A:$AX,$I266,FALSE))+$J$3,IF(OR($I266="",$I266="-"),"",VLOOKUP($G266,為替!$A:$AX,$I266,FALSE)))</f>
        <v/>
      </c>
      <c r="K266" s="203" t="str">
        <f t="shared" si="29"/>
        <v/>
      </c>
      <c r="L266" s="187" t="str">
        <f t="shared" si="25"/>
        <v/>
      </c>
      <c r="M266" s="202" t="str">
        <f>IF($H266="USD",IF(OR($L266="",$L266="-"),"",VLOOKUP($G266,為替!$A:$AX,$L266,FALSE))+$K$3,IF(OR($L266="",$L266="-"),"",VLOOKUP($G266,為替!$A:$AX,$L266,FALSE)))</f>
        <v/>
      </c>
      <c r="N266" s="203" t="str">
        <f t="shared" si="30"/>
        <v/>
      </c>
      <c r="O266" s="204" t="str">
        <f t="shared" si="26"/>
        <v/>
      </c>
      <c r="P266" s="205" t="str">
        <f t="shared" si="27"/>
        <v/>
      </c>
    </row>
    <row r="267" spans="3:16">
      <c r="C267" s="198"/>
      <c r="D267" s="199"/>
      <c r="E267" s="200"/>
      <c r="F267" s="198"/>
      <c r="H267" s="201"/>
      <c r="I267" s="184" t="str">
        <f t="shared" si="28"/>
        <v/>
      </c>
      <c r="J267" s="202" t="str">
        <f>IF($H267="USD",IF(OR($I267="",$I267="-"),"",VLOOKUP($G267,為替!$A:$AX,$I267,FALSE))+$J$3,IF(OR($I267="",$I267="-"),"",VLOOKUP($G267,為替!$A:$AX,$I267,FALSE)))</f>
        <v/>
      </c>
      <c r="K267" s="203" t="str">
        <f t="shared" si="29"/>
        <v/>
      </c>
      <c r="L267" s="187" t="str">
        <f t="shared" si="25"/>
        <v/>
      </c>
      <c r="M267" s="202" t="str">
        <f>IF($H267="USD",IF(OR($L267="",$L267="-"),"",VLOOKUP($G267,為替!$A:$AX,$L267,FALSE))+$K$3,IF(OR($L267="",$L267="-"),"",VLOOKUP($G267,為替!$A:$AX,$L267,FALSE)))</f>
        <v/>
      </c>
      <c r="N267" s="203" t="str">
        <f t="shared" si="30"/>
        <v/>
      </c>
      <c r="O267" s="204" t="str">
        <f t="shared" si="26"/>
        <v/>
      </c>
      <c r="P267" s="205" t="str">
        <f t="shared" si="27"/>
        <v/>
      </c>
    </row>
    <row r="268" spans="3:16">
      <c r="C268" s="198"/>
      <c r="D268" s="199"/>
      <c r="E268" s="200"/>
      <c r="F268" s="198"/>
      <c r="H268" s="201"/>
      <c r="I268" s="184" t="str">
        <f t="shared" si="28"/>
        <v/>
      </c>
      <c r="J268" s="202" t="str">
        <f>IF($H268="USD",IF(OR($I268="",$I268="-"),"",VLOOKUP($G268,為替!$A:$AX,$I268,FALSE))+$J$3,IF(OR($I268="",$I268="-"),"",VLOOKUP($G268,為替!$A:$AX,$I268,FALSE)))</f>
        <v/>
      </c>
      <c r="K268" s="203" t="str">
        <f t="shared" si="29"/>
        <v/>
      </c>
      <c r="L268" s="187" t="str">
        <f t="shared" si="25"/>
        <v/>
      </c>
      <c r="M268" s="202" t="str">
        <f>IF($H268="USD",IF(OR($L268="",$L268="-"),"",VLOOKUP($G268,為替!$A:$AX,$L268,FALSE))+$K$3,IF(OR($L268="",$L268="-"),"",VLOOKUP($G268,為替!$A:$AX,$L268,FALSE)))</f>
        <v/>
      </c>
      <c r="N268" s="203" t="str">
        <f t="shared" si="30"/>
        <v/>
      </c>
      <c r="O268" s="204" t="str">
        <f t="shared" si="26"/>
        <v/>
      </c>
      <c r="P268" s="205" t="str">
        <f t="shared" si="27"/>
        <v/>
      </c>
    </row>
    <row r="269" spans="3:16">
      <c r="C269" s="198"/>
      <c r="D269" s="199"/>
      <c r="E269" s="200"/>
      <c r="F269" s="198"/>
      <c r="H269" s="201"/>
      <c r="I269" s="184" t="str">
        <f t="shared" si="28"/>
        <v/>
      </c>
      <c r="J269" s="202" t="str">
        <f>IF($H269="USD",IF(OR($I269="",$I269="-"),"",VLOOKUP($G269,為替!$A:$AX,$I269,FALSE))+$J$3,IF(OR($I269="",$I269="-"),"",VLOOKUP($G269,為替!$A:$AX,$I269,FALSE)))</f>
        <v/>
      </c>
      <c r="K269" s="203" t="str">
        <f t="shared" si="29"/>
        <v/>
      </c>
      <c r="L269" s="187" t="str">
        <f t="shared" si="25"/>
        <v/>
      </c>
      <c r="M269" s="202" t="str">
        <f>IF($H269="USD",IF(OR($L269="",$L269="-"),"",VLOOKUP($G269,為替!$A:$AX,$L269,FALSE))+$K$3,IF(OR($L269="",$L269="-"),"",VLOOKUP($G269,為替!$A:$AX,$L269,FALSE)))</f>
        <v/>
      </c>
      <c r="N269" s="203" t="str">
        <f t="shared" si="30"/>
        <v/>
      </c>
      <c r="O269" s="204" t="str">
        <f t="shared" si="26"/>
        <v/>
      </c>
      <c r="P269" s="205" t="str">
        <f t="shared" si="27"/>
        <v/>
      </c>
    </row>
    <row r="270" spans="3:16">
      <c r="C270" s="198"/>
      <c r="D270" s="199"/>
      <c r="E270" s="200"/>
      <c r="F270" s="198"/>
      <c r="H270" s="201"/>
      <c r="I270" s="184" t="str">
        <f t="shared" si="28"/>
        <v/>
      </c>
      <c r="J270" s="202" t="str">
        <f>IF($H270="USD",IF(OR($I270="",$I270="-"),"",VLOOKUP($G270,為替!$A:$AX,$I270,FALSE))+$J$3,IF(OR($I270="",$I270="-"),"",VLOOKUP($G270,為替!$A:$AX,$I270,FALSE)))</f>
        <v/>
      </c>
      <c r="K270" s="203" t="str">
        <f t="shared" si="29"/>
        <v/>
      </c>
      <c r="L270" s="187" t="str">
        <f t="shared" si="25"/>
        <v/>
      </c>
      <c r="M270" s="202" t="str">
        <f>IF($H270="USD",IF(OR($L270="",$L270="-"),"",VLOOKUP($G270,為替!$A:$AX,$L270,FALSE))+$K$3,IF(OR($L270="",$L270="-"),"",VLOOKUP($G270,為替!$A:$AX,$L270,FALSE)))</f>
        <v/>
      </c>
      <c r="N270" s="203" t="str">
        <f t="shared" si="30"/>
        <v/>
      </c>
      <c r="O270" s="204" t="str">
        <f t="shared" si="26"/>
        <v/>
      </c>
      <c r="P270" s="205" t="str">
        <f t="shared" si="27"/>
        <v/>
      </c>
    </row>
    <row r="271" spans="3:16">
      <c r="C271" s="198"/>
      <c r="D271" s="199"/>
      <c r="E271" s="200"/>
      <c r="F271" s="198"/>
      <c r="H271" s="201"/>
      <c r="I271" s="184" t="str">
        <f t="shared" si="28"/>
        <v/>
      </c>
      <c r="J271" s="202" t="str">
        <f>IF($H271="USD",IF(OR($I271="",$I271="-"),"",VLOOKUP($G271,為替!$A:$AX,$I271,FALSE))+$J$3,IF(OR($I271="",$I271="-"),"",VLOOKUP($G271,為替!$A:$AX,$I271,FALSE)))</f>
        <v/>
      </c>
      <c r="K271" s="203" t="str">
        <f t="shared" si="29"/>
        <v/>
      </c>
      <c r="L271" s="187" t="str">
        <f t="shared" si="25"/>
        <v/>
      </c>
      <c r="M271" s="202" t="str">
        <f>IF($H271="USD",IF(OR($L271="",$L271="-"),"",VLOOKUP($G271,為替!$A:$AX,$L271,FALSE))+$K$3,IF(OR($L271="",$L271="-"),"",VLOOKUP($G271,為替!$A:$AX,$L271,FALSE)))</f>
        <v/>
      </c>
      <c r="N271" s="203" t="str">
        <f t="shared" si="30"/>
        <v/>
      </c>
      <c r="O271" s="204" t="str">
        <f t="shared" si="26"/>
        <v/>
      </c>
      <c r="P271" s="205" t="str">
        <f t="shared" si="27"/>
        <v/>
      </c>
    </row>
    <row r="272" spans="3:16">
      <c r="C272" s="198"/>
      <c r="D272" s="199"/>
      <c r="E272" s="200"/>
      <c r="F272" s="198"/>
      <c r="H272" s="201"/>
      <c r="I272" s="184" t="str">
        <f t="shared" si="28"/>
        <v/>
      </c>
      <c r="J272" s="202" t="str">
        <f>IF($H272="USD",IF(OR($I272="",$I272="-"),"",VLOOKUP($G272,為替!$A:$AX,$I272,FALSE))+$J$3,IF(OR($I272="",$I272="-"),"",VLOOKUP($G272,為替!$A:$AX,$I272,FALSE)))</f>
        <v/>
      </c>
      <c r="K272" s="203" t="str">
        <f t="shared" si="29"/>
        <v/>
      </c>
      <c r="L272" s="187" t="str">
        <f t="shared" si="25"/>
        <v/>
      </c>
      <c r="M272" s="202" t="str">
        <f>IF($H272="USD",IF(OR($L272="",$L272="-"),"",VLOOKUP($G272,為替!$A:$AX,$L272,FALSE))+$K$3,IF(OR($L272="",$L272="-"),"",VLOOKUP($G272,為替!$A:$AX,$L272,FALSE)))</f>
        <v/>
      </c>
      <c r="N272" s="203" t="str">
        <f t="shared" si="30"/>
        <v/>
      </c>
      <c r="O272" s="204" t="str">
        <f t="shared" si="26"/>
        <v/>
      </c>
      <c r="P272" s="205" t="str">
        <f t="shared" si="27"/>
        <v/>
      </c>
    </row>
    <row r="273" spans="3:16">
      <c r="C273" s="198"/>
      <c r="D273" s="199"/>
      <c r="E273" s="200"/>
      <c r="F273" s="198"/>
      <c r="H273" s="201"/>
      <c r="I273" s="184" t="str">
        <f t="shared" si="28"/>
        <v/>
      </c>
      <c r="J273" s="202" t="str">
        <f>IF($H273="USD",IF(OR($I273="",$I273="-"),"",VLOOKUP($G273,為替!$A:$AX,$I273,FALSE))+$J$3,IF(OR($I273="",$I273="-"),"",VLOOKUP($G273,為替!$A:$AX,$I273,FALSE)))</f>
        <v/>
      </c>
      <c r="K273" s="203" t="str">
        <f t="shared" si="29"/>
        <v/>
      </c>
      <c r="L273" s="187" t="str">
        <f t="shared" si="25"/>
        <v/>
      </c>
      <c r="M273" s="202" t="str">
        <f>IF($H273="USD",IF(OR($L273="",$L273="-"),"",VLOOKUP($G273,為替!$A:$AX,$L273,FALSE))+$K$3,IF(OR($L273="",$L273="-"),"",VLOOKUP($G273,為替!$A:$AX,$L273,FALSE)))</f>
        <v/>
      </c>
      <c r="N273" s="203" t="str">
        <f t="shared" si="30"/>
        <v/>
      </c>
      <c r="O273" s="204" t="str">
        <f t="shared" si="26"/>
        <v/>
      </c>
      <c r="P273" s="205" t="str">
        <f t="shared" si="27"/>
        <v/>
      </c>
    </row>
    <row r="274" spans="3:16">
      <c r="C274" s="198"/>
      <c r="D274" s="199"/>
      <c r="E274" s="200"/>
      <c r="F274" s="198"/>
      <c r="H274" s="201"/>
      <c r="I274" s="184" t="str">
        <f t="shared" si="28"/>
        <v/>
      </c>
      <c r="J274" s="202" t="str">
        <f>IF($H274="USD",IF(OR($I274="",$I274="-"),"",VLOOKUP($G274,為替!$A:$AX,$I274,FALSE))+$J$3,IF(OR($I274="",$I274="-"),"",VLOOKUP($G274,為替!$A:$AX,$I274,FALSE)))</f>
        <v/>
      </c>
      <c r="K274" s="203" t="str">
        <f t="shared" si="29"/>
        <v/>
      </c>
      <c r="L274" s="187" t="str">
        <f t="shared" ref="L274:L337" si="31">IF(H274="","",IF(H274="JPY","",IF($H274="USD",3, IF(H274="EUR",6,IF(H274="CNY",46,IF(H274="HKD",33))))))</f>
        <v/>
      </c>
      <c r="M274" s="202" t="str">
        <f>IF($H274="USD",IF(OR($L274="",$L274="-"),"",VLOOKUP($G274,為替!$A:$AX,$L274,FALSE))+$K$3,IF(OR($L274="",$L274="-"),"",VLOOKUP($G274,為替!$A:$AX,$L274,FALSE)))</f>
        <v/>
      </c>
      <c r="N274" s="203" t="str">
        <f t="shared" si="30"/>
        <v/>
      </c>
      <c r="O274" s="204" t="str">
        <f t="shared" ref="O274:O337" si="32">IF(OR(K274="",N274=""),"",K274-N274)</f>
        <v/>
      </c>
      <c r="P274" s="205" t="str">
        <f t="shared" ref="P274:P337" si="33">IF(OR(K274="",O274=""),"",O274/K274)</f>
        <v/>
      </c>
    </row>
    <row r="275" spans="3:16">
      <c r="C275" s="198"/>
      <c r="D275" s="199"/>
      <c r="E275" s="200"/>
      <c r="F275" s="198"/>
      <c r="H275" s="201"/>
      <c r="I275" s="184" t="str">
        <f t="shared" si="28"/>
        <v/>
      </c>
      <c r="J275" s="202" t="str">
        <f>IF($H275="USD",IF(OR($I275="",$I275="-"),"",VLOOKUP($G275,為替!$A:$AX,$I275,FALSE))+$J$3,IF(OR($I275="",$I275="-"),"",VLOOKUP($G275,為替!$A:$AX,$I275,FALSE)))</f>
        <v/>
      </c>
      <c r="K275" s="203" t="str">
        <f t="shared" si="29"/>
        <v/>
      </c>
      <c r="L275" s="187" t="str">
        <f t="shared" si="31"/>
        <v/>
      </c>
      <c r="M275" s="202" t="str">
        <f>IF($H275="USD",IF(OR($L275="",$L275="-"),"",VLOOKUP($G275,為替!$A:$AX,$L275,FALSE))+$K$3,IF(OR($L275="",$L275="-"),"",VLOOKUP($G275,為替!$A:$AX,$L275,FALSE)))</f>
        <v/>
      </c>
      <c r="N275" s="203" t="str">
        <f t="shared" si="30"/>
        <v/>
      </c>
      <c r="O275" s="204" t="str">
        <f t="shared" si="32"/>
        <v/>
      </c>
      <c r="P275" s="205" t="str">
        <f t="shared" si="33"/>
        <v/>
      </c>
    </row>
    <row r="276" spans="3:16">
      <c r="C276" s="198"/>
      <c r="D276" s="199"/>
      <c r="E276" s="200"/>
      <c r="F276" s="198"/>
      <c r="H276" s="201"/>
      <c r="I276" s="184" t="str">
        <f t="shared" si="28"/>
        <v/>
      </c>
      <c r="J276" s="202" t="str">
        <f>IF($H276="USD",IF(OR($I276="",$I276="-"),"",VLOOKUP($G276,為替!$A:$AX,$I276,FALSE))+$J$3,IF(OR($I276="",$I276="-"),"",VLOOKUP($G276,為替!$A:$AX,$I276,FALSE)))</f>
        <v/>
      </c>
      <c r="K276" s="203" t="str">
        <f t="shared" si="29"/>
        <v/>
      </c>
      <c r="L276" s="187" t="str">
        <f t="shared" si="31"/>
        <v/>
      </c>
      <c r="M276" s="202" t="str">
        <f>IF($H276="USD",IF(OR($L276="",$L276="-"),"",VLOOKUP($G276,為替!$A:$AX,$L276,FALSE))+$K$3,IF(OR($L276="",$L276="-"),"",VLOOKUP($G276,為替!$A:$AX,$L276,FALSE)))</f>
        <v/>
      </c>
      <c r="N276" s="203" t="str">
        <f t="shared" si="30"/>
        <v/>
      </c>
      <c r="O276" s="204" t="str">
        <f t="shared" si="32"/>
        <v/>
      </c>
      <c r="P276" s="205" t="str">
        <f t="shared" si="33"/>
        <v/>
      </c>
    </row>
    <row r="277" spans="3:16">
      <c r="C277" s="198"/>
      <c r="D277" s="199"/>
      <c r="E277" s="200"/>
      <c r="F277" s="198"/>
      <c r="H277" s="201"/>
      <c r="I277" s="184" t="str">
        <f t="shared" si="28"/>
        <v/>
      </c>
      <c r="J277" s="202" t="str">
        <f>IF($H277="USD",IF(OR($I277="",$I277="-"),"",VLOOKUP($G277,為替!$A:$AX,$I277,FALSE))+$J$3,IF(OR($I277="",$I277="-"),"",VLOOKUP($G277,為替!$A:$AX,$I277,FALSE)))</f>
        <v/>
      </c>
      <c r="K277" s="203" t="str">
        <f t="shared" si="29"/>
        <v/>
      </c>
      <c r="L277" s="187" t="str">
        <f t="shared" si="31"/>
        <v/>
      </c>
      <c r="M277" s="202" t="str">
        <f>IF($H277="USD",IF(OR($L277="",$L277="-"),"",VLOOKUP($G277,為替!$A:$AX,$L277,FALSE))+$K$3,IF(OR($L277="",$L277="-"),"",VLOOKUP($G277,為替!$A:$AX,$L277,FALSE)))</f>
        <v/>
      </c>
      <c r="N277" s="203" t="str">
        <f t="shared" si="30"/>
        <v/>
      </c>
      <c r="O277" s="204" t="str">
        <f t="shared" si="32"/>
        <v/>
      </c>
      <c r="P277" s="205" t="str">
        <f t="shared" si="33"/>
        <v/>
      </c>
    </row>
    <row r="278" spans="3:16">
      <c r="C278" s="198"/>
      <c r="D278" s="199"/>
      <c r="E278" s="200"/>
      <c r="F278" s="198"/>
      <c r="H278" s="201"/>
      <c r="I278" s="184" t="str">
        <f t="shared" si="28"/>
        <v/>
      </c>
      <c r="J278" s="202" t="str">
        <f>IF($H278="USD",IF(OR($I278="",$I278="-"),"",VLOOKUP($G278,為替!$A:$AX,$I278,FALSE))+$J$3,IF(OR($I278="",$I278="-"),"",VLOOKUP($G278,為替!$A:$AX,$I278,FALSE)))</f>
        <v/>
      </c>
      <c r="K278" s="203" t="str">
        <f t="shared" si="29"/>
        <v/>
      </c>
      <c r="L278" s="187" t="str">
        <f t="shared" si="31"/>
        <v/>
      </c>
      <c r="M278" s="202" t="str">
        <f>IF($H278="USD",IF(OR($L278="",$L278="-"),"",VLOOKUP($G278,為替!$A:$AX,$L278,FALSE))+$K$3,IF(OR($L278="",$L278="-"),"",VLOOKUP($G278,為替!$A:$AX,$L278,FALSE)))</f>
        <v/>
      </c>
      <c r="N278" s="203" t="str">
        <f t="shared" si="30"/>
        <v/>
      </c>
      <c r="O278" s="204" t="str">
        <f t="shared" si="32"/>
        <v/>
      </c>
      <c r="P278" s="205" t="str">
        <f t="shared" si="33"/>
        <v/>
      </c>
    </row>
    <row r="279" spans="3:16">
      <c r="C279" s="198"/>
      <c r="D279" s="199"/>
      <c r="E279" s="200"/>
      <c r="F279" s="198"/>
      <c r="H279" s="201"/>
      <c r="I279" s="184" t="str">
        <f t="shared" si="28"/>
        <v/>
      </c>
      <c r="J279" s="202" t="str">
        <f>IF($H279="USD",IF(OR($I279="",$I279="-"),"",VLOOKUP($G279,為替!$A:$AX,$I279,FALSE))+$J$3,IF(OR($I279="",$I279="-"),"",VLOOKUP($G279,為替!$A:$AX,$I279,FALSE)))</f>
        <v/>
      </c>
      <c r="K279" s="203" t="str">
        <f t="shared" si="29"/>
        <v/>
      </c>
      <c r="L279" s="187" t="str">
        <f t="shared" si="31"/>
        <v/>
      </c>
      <c r="M279" s="202" t="str">
        <f>IF($H279="USD",IF(OR($L279="",$L279="-"),"",VLOOKUP($G279,為替!$A:$AX,$L279,FALSE))+$K$3,IF(OR($L279="",$L279="-"),"",VLOOKUP($G279,為替!$A:$AX,$L279,FALSE)))</f>
        <v/>
      </c>
      <c r="N279" s="203" t="str">
        <f t="shared" si="30"/>
        <v/>
      </c>
      <c r="O279" s="204" t="str">
        <f t="shared" si="32"/>
        <v/>
      </c>
      <c r="P279" s="205" t="str">
        <f t="shared" si="33"/>
        <v/>
      </c>
    </row>
    <row r="280" spans="3:16">
      <c r="C280" s="198"/>
      <c r="D280" s="523"/>
      <c r="E280" s="200"/>
      <c r="F280" s="198"/>
      <c r="H280" s="201"/>
      <c r="I280" s="184" t="str">
        <f t="shared" si="28"/>
        <v/>
      </c>
      <c r="J280" s="202" t="str">
        <f>IF($H280="USD",IF(OR($I280="",$I280="-"),"",VLOOKUP($G280,為替!$A:$AX,$I280,FALSE))+$J$3,IF(OR($I280="",$I280="-"),"",VLOOKUP($G280,為替!$A:$AX,$I280,FALSE)))</f>
        <v/>
      </c>
      <c r="K280" s="203" t="str">
        <f t="shared" si="29"/>
        <v/>
      </c>
      <c r="L280" s="187" t="str">
        <f t="shared" si="31"/>
        <v/>
      </c>
      <c r="M280" s="202" t="str">
        <f>IF($H280="USD",IF(OR($L280="",$L280="-"),"",VLOOKUP($G280,為替!$A:$AX,$L280,FALSE))+$K$3,IF(OR($L280="",$L280="-"),"",VLOOKUP($G280,為替!$A:$AX,$L280,FALSE)))</f>
        <v/>
      </c>
      <c r="N280" s="203" t="str">
        <f t="shared" si="30"/>
        <v/>
      </c>
      <c r="O280" s="204" t="str">
        <f t="shared" si="32"/>
        <v/>
      </c>
      <c r="P280" s="205" t="str">
        <f t="shared" si="33"/>
        <v/>
      </c>
    </row>
    <row r="281" spans="3:16">
      <c r="C281" s="198"/>
      <c r="D281" s="199"/>
      <c r="E281" s="200"/>
      <c r="F281" s="198"/>
      <c r="H281" s="201"/>
      <c r="I281" s="184" t="str">
        <f t="shared" si="28"/>
        <v/>
      </c>
      <c r="J281" s="202" t="str">
        <f>IF($H281="USD",IF(OR($I281="",$I281="-"),"",VLOOKUP($G281,為替!$A:$AX,$I281,FALSE))+$J$3,IF(OR($I281="",$I281="-"),"",VLOOKUP($G281,為替!$A:$AX,$I281,FALSE)))</f>
        <v/>
      </c>
      <c r="K281" s="203" t="str">
        <f t="shared" si="29"/>
        <v/>
      </c>
      <c r="L281" s="187" t="str">
        <f t="shared" si="31"/>
        <v/>
      </c>
      <c r="M281" s="202" t="str">
        <f>IF($H281="USD",IF(OR($L281="",$L281="-"),"",VLOOKUP($G281,為替!$A:$AX,$L281,FALSE))+$K$3,IF(OR($L281="",$L281="-"),"",VLOOKUP($G281,為替!$A:$AX,$L281,FALSE)))</f>
        <v/>
      </c>
      <c r="N281" s="203" t="str">
        <f t="shared" si="30"/>
        <v/>
      </c>
      <c r="O281" s="204" t="str">
        <f t="shared" si="32"/>
        <v/>
      </c>
      <c r="P281" s="205" t="str">
        <f t="shared" si="33"/>
        <v/>
      </c>
    </row>
    <row r="282" spans="3:16">
      <c r="C282" s="198"/>
      <c r="D282" s="199"/>
      <c r="E282" s="200"/>
      <c r="F282" s="198"/>
      <c r="H282" s="201"/>
      <c r="I282" s="184" t="str">
        <f t="shared" si="28"/>
        <v/>
      </c>
      <c r="J282" s="202" t="str">
        <f>IF($H282="USD",IF(OR($I282="",$I282="-"),"",VLOOKUP($G282,為替!$A:$AX,$I282,FALSE))+$J$3,IF(OR($I282="",$I282="-"),"",VLOOKUP($G282,為替!$A:$AX,$I282,FALSE)))</f>
        <v/>
      </c>
      <c r="K282" s="203" t="str">
        <f t="shared" si="29"/>
        <v/>
      </c>
      <c r="L282" s="187" t="str">
        <f t="shared" si="31"/>
        <v/>
      </c>
      <c r="M282" s="202" t="str">
        <f>IF($H282="USD",IF(OR($L282="",$L282="-"),"",VLOOKUP($G282,為替!$A:$AX,$L282,FALSE))+$K$3,IF(OR($L282="",$L282="-"),"",VLOOKUP($G282,為替!$A:$AX,$L282,FALSE)))</f>
        <v/>
      </c>
      <c r="N282" s="203" t="str">
        <f t="shared" si="30"/>
        <v/>
      </c>
      <c r="O282" s="204" t="str">
        <f t="shared" si="32"/>
        <v/>
      </c>
      <c r="P282" s="205" t="str">
        <f t="shared" si="33"/>
        <v/>
      </c>
    </row>
    <row r="283" spans="3:16">
      <c r="C283" s="198"/>
      <c r="D283" s="199"/>
      <c r="E283" s="200"/>
      <c r="F283" s="198"/>
      <c r="H283" s="201"/>
      <c r="I283" s="184" t="str">
        <f t="shared" si="28"/>
        <v/>
      </c>
      <c r="J283" s="202" t="str">
        <f>IF($H283="USD",IF(OR($I283="",$I283="-"),"",VLOOKUP($G283,為替!$A:$AX,$I283,FALSE))+$J$3,IF(OR($I283="",$I283="-"),"",VLOOKUP($G283,為替!$A:$AX,$I283,FALSE)))</f>
        <v/>
      </c>
      <c r="K283" s="203" t="str">
        <f t="shared" si="29"/>
        <v/>
      </c>
      <c r="L283" s="187" t="str">
        <f t="shared" si="31"/>
        <v/>
      </c>
      <c r="M283" s="202" t="str">
        <f>IF($H283="USD",IF(OR($L283="",$L283="-"),"",VLOOKUP($G283,為替!$A:$AX,$L283,FALSE))+$K$3,IF(OR($L283="",$L283="-"),"",VLOOKUP($G283,為替!$A:$AX,$L283,FALSE)))</f>
        <v/>
      </c>
      <c r="N283" s="203" t="str">
        <f t="shared" si="30"/>
        <v/>
      </c>
      <c r="O283" s="204" t="str">
        <f t="shared" si="32"/>
        <v/>
      </c>
      <c r="P283" s="205" t="str">
        <f t="shared" si="33"/>
        <v/>
      </c>
    </row>
    <row r="284" spans="3:16">
      <c r="C284" s="198"/>
      <c r="D284" s="199"/>
      <c r="E284" s="200"/>
      <c r="F284" s="198"/>
      <c r="H284" s="201"/>
      <c r="I284" s="184" t="str">
        <f t="shared" si="28"/>
        <v/>
      </c>
      <c r="J284" s="202" t="str">
        <f>IF($H284="USD",IF(OR($I284="",$I284="-"),"",VLOOKUP($G284,為替!$A:$AX,$I284,FALSE))+$J$3,IF(OR($I284="",$I284="-"),"",VLOOKUP($G284,為替!$A:$AX,$I284,FALSE)))</f>
        <v/>
      </c>
      <c r="K284" s="203" t="str">
        <f t="shared" si="29"/>
        <v/>
      </c>
      <c r="L284" s="187" t="str">
        <f t="shared" si="31"/>
        <v/>
      </c>
      <c r="M284" s="202" t="str">
        <f>IF($H284="USD",IF(OR($L284="",$L284="-"),"",VLOOKUP($G284,為替!$A:$AX,$L284,FALSE))+$K$3,IF(OR($L284="",$L284="-"),"",VLOOKUP($G284,為替!$A:$AX,$L284,FALSE)))</f>
        <v/>
      </c>
      <c r="N284" s="203" t="str">
        <f t="shared" si="30"/>
        <v/>
      </c>
      <c r="O284" s="204" t="str">
        <f t="shared" si="32"/>
        <v/>
      </c>
      <c r="P284" s="205" t="str">
        <f t="shared" si="33"/>
        <v/>
      </c>
    </row>
    <row r="285" spans="3:16">
      <c r="C285" s="198"/>
      <c r="D285" s="199"/>
      <c r="E285" s="200"/>
      <c r="F285" s="198"/>
      <c r="H285" s="201"/>
      <c r="I285" s="184" t="str">
        <f t="shared" si="28"/>
        <v/>
      </c>
      <c r="J285" s="202" t="str">
        <f>IF($H285="USD",IF(OR($I285="",$I285="-"),"",VLOOKUP($G285,為替!$A:$AX,$I285,FALSE))+$J$3,IF(OR($I285="",$I285="-"),"",VLOOKUP($G285,為替!$A:$AX,$I285,FALSE)))</f>
        <v/>
      </c>
      <c r="K285" s="203" t="str">
        <f t="shared" si="29"/>
        <v/>
      </c>
      <c r="L285" s="187" t="str">
        <f t="shared" si="31"/>
        <v/>
      </c>
      <c r="M285" s="202" t="str">
        <f>IF($H285="USD",IF(OR($L285="",$L285="-"),"",VLOOKUP($G285,為替!$A:$AX,$L285,FALSE))+$K$3,IF(OR($L285="",$L285="-"),"",VLOOKUP($G285,為替!$A:$AX,$L285,FALSE)))</f>
        <v/>
      </c>
      <c r="N285" s="203" t="str">
        <f t="shared" si="30"/>
        <v/>
      </c>
      <c r="O285" s="204" t="str">
        <f t="shared" si="32"/>
        <v/>
      </c>
      <c r="P285" s="205" t="str">
        <f t="shared" si="33"/>
        <v/>
      </c>
    </row>
    <row r="286" spans="3:16">
      <c r="C286" s="198"/>
      <c r="D286" s="199"/>
      <c r="E286" s="200"/>
      <c r="F286" s="198"/>
      <c r="H286" s="201"/>
      <c r="I286" s="184" t="str">
        <f t="shared" si="28"/>
        <v/>
      </c>
      <c r="J286" s="202" t="str">
        <f>IF($H286="USD",IF(OR($I286="",$I286="-"),"",VLOOKUP($G286,為替!$A:$AX,$I286,FALSE))+$J$3,IF(OR($I286="",$I286="-"),"",VLOOKUP($G286,為替!$A:$AX,$I286,FALSE)))</f>
        <v/>
      </c>
      <c r="K286" s="203" t="str">
        <f t="shared" si="29"/>
        <v/>
      </c>
      <c r="L286" s="187" t="str">
        <f t="shared" si="31"/>
        <v/>
      </c>
      <c r="M286" s="202" t="str">
        <f>IF($H286="USD",IF(OR($L286="",$L286="-"),"",VLOOKUP($G286,為替!$A:$AX,$L286,FALSE))+$K$3,IF(OR($L286="",$L286="-"),"",VLOOKUP($G286,為替!$A:$AX,$L286,FALSE)))</f>
        <v/>
      </c>
      <c r="N286" s="203" t="str">
        <f t="shared" si="30"/>
        <v/>
      </c>
      <c r="O286" s="204" t="str">
        <f t="shared" si="32"/>
        <v/>
      </c>
      <c r="P286" s="205" t="str">
        <f t="shared" si="33"/>
        <v/>
      </c>
    </row>
    <row r="287" spans="3:16">
      <c r="C287" s="198"/>
      <c r="D287" s="199"/>
      <c r="E287" s="200"/>
      <c r="F287" s="198"/>
      <c r="H287" s="201"/>
      <c r="I287" s="184" t="str">
        <f t="shared" si="28"/>
        <v/>
      </c>
      <c r="J287" s="202" t="str">
        <f>IF($H287="USD",IF(OR($I287="",$I287="-"),"",VLOOKUP($G287,為替!$A:$AX,$I287,FALSE))+$J$3,IF(OR($I287="",$I287="-"),"",VLOOKUP($G287,為替!$A:$AX,$I287,FALSE)))</f>
        <v/>
      </c>
      <c r="K287" s="203" t="str">
        <f t="shared" si="29"/>
        <v/>
      </c>
      <c r="L287" s="187" t="str">
        <f t="shared" si="31"/>
        <v/>
      </c>
      <c r="M287" s="202" t="str">
        <f>IF($H287="USD",IF(OR($L287="",$L287="-"),"",VLOOKUP($G287,為替!$A:$AX,$L287,FALSE))+$K$3,IF(OR($L287="",$L287="-"),"",VLOOKUP($G287,為替!$A:$AX,$L287,FALSE)))</f>
        <v/>
      </c>
      <c r="N287" s="203" t="str">
        <f t="shared" si="30"/>
        <v/>
      </c>
      <c r="O287" s="204" t="str">
        <f t="shared" si="32"/>
        <v/>
      </c>
      <c r="P287" s="205" t="str">
        <f t="shared" si="33"/>
        <v/>
      </c>
    </row>
    <row r="288" spans="3:16">
      <c r="C288" s="198"/>
      <c r="D288" s="199"/>
      <c r="E288" s="200"/>
      <c r="F288" s="198"/>
      <c r="H288" s="201"/>
      <c r="I288" s="184" t="str">
        <f t="shared" si="28"/>
        <v/>
      </c>
      <c r="J288" s="202" t="str">
        <f>IF($H288="USD",IF(OR($I288="",$I288="-"),"",VLOOKUP($G288,為替!$A:$AX,$I288,FALSE))+$J$3,IF(OR($I288="",$I288="-"),"",VLOOKUP($G288,為替!$A:$AX,$I288,FALSE)))</f>
        <v/>
      </c>
      <c r="K288" s="203" t="str">
        <f t="shared" si="29"/>
        <v/>
      </c>
      <c r="L288" s="187" t="str">
        <f t="shared" si="31"/>
        <v/>
      </c>
      <c r="M288" s="202" t="str">
        <f>IF($H288="USD",IF(OR($L288="",$L288="-"),"",VLOOKUP($G288,為替!$A:$AX,$L288,FALSE))+$K$3,IF(OR($L288="",$L288="-"),"",VLOOKUP($G288,為替!$A:$AX,$L288,FALSE)))</f>
        <v/>
      </c>
      <c r="N288" s="203" t="str">
        <f t="shared" si="30"/>
        <v/>
      </c>
      <c r="O288" s="204" t="str">
        <f t="shared" si="32"/>
        <v/>
      </c>
      <c r="P288" s="205" t="str">
        <f t="shared" si="33"/>
        <v/>
      </c>
    </row>
    <row r="289" spans="3:16">
      <c r="C289" s="198"/>
      <c r="D289" s="199"/>
      <c r="E289" s="200"/>
      <c r="F289" s="198"/>
      <c r="H289" s="201"/>
      <c r="I289" s="184" t="str">
        <f t="shared" si="28"/>
        <v/>
      </c>
      <c r="J289" s="202" t="str">
        <f>IF($H289="USD",IF(OR($I289="",$I289="-"),"",VLOOKUP($G289,為替!$A:$AX,$I289,FALSE))+$J$3,IF(OR($I289="",$I289="-"),"",VLOOKUP($G289,為替!$A:$AX,$I289,FALSE)))</f>
        <v/>
      </c>
      <c r="K289" s="203" t="str">
        <f t="shared" si="29"/>
        <v/>
      </c>
      <c r="L289" s="187" t="str">
        <f t="shared" si="31"/>
        <v/>
      </c>
      <c r="M289" s="202" t="str">
        <f>IF($H289="USD",IF(OR($L289="",$L289="-"),"",VLOOKUP($G289,為替!$A:$AX,$L289,FALSE))+$K$3,IF(OR($L289="",$L289="-"),"",VLOOKUP($G289,為替!$A:$AX,$L289,FALSE)))</f>
        <v/>
      </c>
      <c r="N289" s="203" t="str">
        <f t="shared" si="30"/>
        <v/>
      </c>
      <c r="O289" s="204" t="str">
        <f t="shared" si="32"/>
        <v/>
      </c>
      <c r="P289" s="205" t="str">
        <f t="shared" si="33"/>
        <v/>
      </c>
    </row>
    <row r="290" spans="3:16">
      <c r="C290" s="198"/>
      <c r="D290" s="199"/>
      <c r="E290" s="200"/>
      <c r="F290" s="198"/>
      <c r="H290" s="201"/>
      <c r="I290" s="184" t="str">
        <f t="shared" si="28"/>
        <v/>
      </c>
      <c r="J290" s="202" t="str">
        <f>IF($H290="USD",IF(OR($I290="",$I290="-"),"",VLOOKUP($G290,為替!$A:$AX,$I290,FALSE))+$J$3,IF(OR($I290="",$I290="-"),"",VLOOKUP($G290,為替!$A:$AX,$I290,FALSE)))</f>
        <v/>
      </c>
      <c r="K290" s="203" t="str">
        <f t="shared" si="29"/>
        <v/>
      </c>
      <c r="L290" s="187" t="str">
        <f t="shared" si="31"/>
        <v/>
      </c>
      <c r="M290" s="202" t="str">
        <f>IF($H290="USD",IF(OR($L290="",$L290="-"),"",VLOOKUP($G290,為替!$A:$AX,$L290,FALSE))+$K$3,IF(OR($L290="",$L290="-"),"",VLOOKUP($G290,為替!$A:$AX,$L290,FALSE)))</f>
        <v/>
      </c>
      <c r="N290" s="203" t="str">
        <f t="shared" si="30"/>
        <v/>
      </c>
      <c r="O290" s="204" t="str">
        <f t="shared" si="32"/>
        <v/>
      </c>
      <c r="P290" s="205" t="str">
        <f t="shared" si="33"/>
        <v/>
      </c>
    </row>
    <row r="291" spans="3:16">
      <c r="C291" s="198"/>
      <c r="D291" s="199"/>
      <c r="E291" s="200"/>
      <c r="F291" s="198"/>
      <c r="H291" s="201"/>
      <c r="I291" s="184" t="str">
        <f t="shared" si="28"/>
        <v/>
      </c>
      <c r="J291" s="202" t="str">
        <f>IF($H291="USD",IF(OR($I291="",$I291="-"),"",VLOOKUP($G291,為替!$A:$AX,$I291,FALSE))+$J$3,IF(OR($I291="",$I291="-"),"",VLOOKUP($G291,為替!$A:$AX,$I291,FALSE)))</f>
        <v/>
      </c>
      <c r="K291" s="203" t="str">
        <f t="shared" si="29"/>
        <v/>
      </c>
      <c r="L291" s="187" t="str">
        <f t="shared" si="31"/>
        <v/>
      </c>
      <c r="M291" s="202" t="str">
        <f>IF($H291="USD",IF(OR($L291="",$L291="-"),"",VLOOKUP($G291,為替!$A:$AX,$L291,FALSE))+$K$3,IF(OR($L291="",$L291="-"),"",VLOOKUP($G291,為替!$A:$AX,$L291,FALSE)))</f>
        <v/>
      </c>
      <c r="N291" s="203" t="str">
        <f t="shared" si="30"/>
        <v/>
      </c>
      <c r="O291" s="204" t="str">
        <f t="shared" si="32"/>
        <v/>
      </c>
      <c r="P291" s="205" t="str">
        <f t="shared" si="33"/>
        <v/>
      </c>
    </row>
    <row r="292" spans="3:16">
      <c r="C292" s="198"/>
      <c r="D292" s="199"/>
      <c r="E292" s="200"/>
      <c r="F292" s="198"/>
      <c r="H292" s="201"/>
      <c r="I292" s="184" t="str">
        <f t="shared" si="28"/>
        <v/>
      </c>
      <c r="J292" s="202" t="str">
        <f>IF($H292="USD",IF(OR($I292="",$I292="-"),"",VLOOKUP($G292,為替!$A:$AX,$I292,FALSE))+$J$3,IF(OR($I292="",$I292="-"),"",VLOOKUP($G292,為替!$A:$AX,$I292,FALSE)))</f>
        <v/>
      </c>
      <c r="K292" s="203" t="str">
        <f t="shared" si="29"/>
        <v/>
      </c>
      <c r="L292" s="187" t="str">
        <f t="shared" si="31"/>
        <v/>
      </c>
      <c r="M292" s="202" t="str">
        <f>IF($H292="USD",IF(OR($L292="",$L292="-"),"",VLOOKUP($G292,為替!$A:$AX,$L292,FALSE))+$K$3,IF(OR($L292="",$L292="-"),"",VLOOKUP($G292,為替!$A:$AX,$L292,FALSE)))</f>
        <v/>
      </c>
      <c r="N292" s="203" t="str">
        <f t="shared" si="30"/>
        <v/>
      </c>
      <c r="O292" s="204" t="str">
        <f t="shared" si="32"/>
        <v/>
      </c>
      <c r="P292" s="205" t="str">
        <f t="shared" si="33"/>
        <v/>
      </c>
    </row>
    <row r="293" spans="3:16">
      <c r="C293" s="198"/>
      <c r="D293" s="199"/>
      <c r="E293" s="200"/>
      <c r="F293" s="198"/>
      <c r="H293" s="201"/>
      <c r="I293" s="184" t="str">
        <f t="shared" si="28"/>
        <v/>
      </c>
      <c r="J293" s="202" t="str">
        <f>IF($H293="USD",IF(OR($I293="",$I293="-"),"",VLOOKUP($G293,為替!$A:$AX,$I293,FALSE))+$J$3,IF(OR($I293="",$I293="-"),"",VLOOKUP($G293,為替!$A:$AX,$I293,FALSE)))</f>
        <v/>
      </c>
      <c r="K293" s="203" t="str">
        <f t="shared" si="29"/>
        <v/>
      </c>
      <c r="L293" s="187" t="str">
        <f t="shared" si="31"/>
        <v/>
      </c>
      <c r="M293" s="202" t="str">
        <f>IF($H293="USD",IF(OR($L293="",$L293="-"),"",VLOOKUP($G293,為替!$A:$AX,$L293,FALSE))+$K$3,IF(OR($L293="",$L293="-"),"",VLOOKUP($G293,為替!$A:$AX,$L293,FALSE)))</f>
        <v/>
      </c>
      <c r="N293" s="203" t="str">
        <f t="shared" si="30"/>
        <v/>
      </c>
      <c r="O293" s="204" t="str">
        <f t="shared" si="32"/>
        <v/>
      </c>
      <c r="P293" s="205" t="str">
        <f t="shared" si="33"/>
        <v/>
      </c>
    </row>
    <row r="294" spans="3:16">
      <c r="C294" s="198"/>
      <c r="D294" s="199"/>
      <c r="E294" s="200"/>
      <c r="F294" s="198"/>
      <c r="H294" s="201"/>
      <c r="I294" s="184" t="str">
        <f t="shared" si="28"/>
        <v/>
      </c>
      <c r="J294" s="202" t="str">
        <f>IF($H294="USD",IF(OR($I294="",$I294="-"),"",VLOOKUP($G294,為替!$A:$AX,$I294,FALSE))+$J$3,IF(OR($I294="",$I294="-"),"",VLOOKUP($G294,為替!$A:$AX,$I294,FALSE)))</f>
        <v/>
      </c>
      <c r="K294" s="203" t="str">
        <f t="shared" si="29"/>
        <v/>
      </c>
      <c r="L294" s="187" t="str">
        <f t="shared" si="31"/>
        <v/>
      </c>
      <c r="M294" s="202" t="str">
        <f>IF($H294="USD",IF(OR($L294="",$L294="-"),"",VLOOKUP($G294,為替!$A:$AX,$L294,FALSE))+$K$3,IF(OR($L294="",$L294="-"),"",VLOOKUP($G294,為替!$A:$AX,$L294,FALSE)))</f>
        <v/>
      </c>
      <c r="N294" s="203" t="str">
        <f t="shared" si="30"/>
        <v/>
      </c>
      <c r="O294" s="204" t="str">
        <f t="shared" si="32"/>
        <v/>
      </c>
      <c r="P294" s="205" t="str">
        <f t="shared" si="33"/>
        <v/>
      </c>
    </row>
    <row r="295" spans="3:16">
      <c r="C295" s="198"/>
      <c r="D295" s="199"/>
      <c r="E295" s="200"/>
      <c r="F295" s="198"/>
      <c r="H295" s="201"/>
      <c r="I295" s="184" t="str">
        <f t="shared" si="28"/>
        <v/>
      </c>
      <c r="J295" s="202" t="str">
        <f>IF($H295="USD",IF(OR($I295="",$I295="-"),"",VLOOKUP($G295,為替!$A:$AX,$I295,FALSE))+$J$3,IF(OR($I295="",$I295="-"),"",VLOOKUP($G295,為替!$A:$AX,$I295,FALSE)))</f>
        <v/>
      </c>
      <c r="K295" s="203" t="str">
        <f t="shared" si="29"/>
        <v/>
      </c>
      <c r="L295" s="187" t="str">
        <f t="shared" si="31"/>
        <v/>
      </c>
      <c r="M295" s="202" t="str">
        <f>IF($H295="USD",IF(OR($L295="",$L295="-"),"",VLOOKUP($G295,為替!$A:$AX,$L295,FALSE))+$K$3,IF(OR($L295="",$L295="-"),"",VLOOKUP($G295,為替!$A:$AX,$L295,FALSE)))</f>
        <v/>
      </c>
      <c r="N295" s="203" t="str">
        <f t="shared" si="30"/>
        <v/>
      </c>
      <c r="O295" s="204" t="str">
        <f t="shared" si="32"/>
        <v/>
      </c>
      <c r="P295" s="205" t="str">
        <f t="shared" si="33"/>
        <v/>
      </c>
    </row>
    <row r="296" spans="3:16">
      <c r="C296" s="198"/>
      <c r="D296" s="199"/>
      <c r="E296" s="200"/>
      <c r="F296" s="198"/>
      <c r="H296" s="201"/>
      <c r="I296" s="184" t="str">
        <f t="shared" si="28"/>
        <v/>
      </c>
      <c r="J296" s="202" t="str">
        <f>IF($H296="USD",IF(OR($I296="",$I296="-"),"",VLOOKUP($G296,為替!$A:$AX,$I296,FALSE))+$J$3,IF(OR($I296="",$I296="-"),"",VLOOKUP($G296,為替!$A:$AX,$I296,FALSE)))</f>
        <v/>
      </c>
      <c r="K296" s="203" t="str">
        <f t="shared" si="29"/>
        <v/>
      </c>
      <c r="L296" s="187" t="str">
        <f t="shared" si="31"/>
        <v/>
      </c>
      <c r="M296" s="202" t="str">
        <f>IF($H296="USD",IF(OR($L296="",$L296="-"),"",VLOOKUP($G296,為替!$A:$AX,$L296,FALSE))+$K$3,IF(OR($L296="",$L296="-"),"",VLOOKUP($G296,為替!$A:$AX,$L296,FALSE)))</f>
        <v/>
      </c>
      <c r="N296" s="203" t="str">
        <f t="shared" si="30"/>
        <v/>
      </c>
      <c r="O296" s="204" t="str">
        <f t="shared" si="32"/>
        <v/>
      </c>
      <c r="P296" s="205" t="str">
        <f t="shared" si="33"/>
        <v/>
      </c>
    </row>
    <row r="297" spans="3:16">
      <c r="C297" s="198"/>
      <c r="D297" s="199"/>
      <c r="E297" s="200"/>
      <c r="F297" s="198"/>
      <c r="H297" s="201"/>
      <c r="I297" s="184" t="str">
        <f t="shared" si="28"/>
        <v/>
      </c>
      <c r="J297" s="202" t="str">
        <f>IF($H297="USD",IF(OR($I297="",$I297="-"),"",VLOOKUP($G297,為替!$A:$AX,$I297,FALSE))+$J$3,IF(OR($I297="",$I297="-"),"",VLOOKUP($G297,為替!$A:$AX,$I297,FALSE)))</f>
        <v/>
      </c>
      <c r="K297" s="203" t="str">
        <f t="shared" si="29"/>
        <v/>
      </c>
      <c r="L297" s="187" t="str">
        <f t="shared" si="31"/>
        <v/>
      </c>
      <c r="M297" s="202" t="str">
        <f>IF($H297="USD",IF(OR($L297="",$L297="-"),"",VLOOKUP($G297,為替!$A:$AX,$L297,FALSE))+$K$3,IF(OR($L297="",$L297="-"),"",VLOOKUP($G297,為替!$A:$AX,$L297,FALSE)))</f>
        <v/>
      </c>
      <c r="N297" s="203" t="str">
        <f t="shared" si="30"/>
        <v/>
      </c>
      <c r="O297" s="204" t="str">
        <f t="shared" si="32"/>
        <v/>
      </c>
      <c r="P297" s="205" t="str">
        <f t="shared" si="33"/>
        <v/>
      </c>
    </row>
    <row r="298" spans="3:16">
      <c r="C298" s="198"/>
      <c r="D298" s="199"/>
      <c r="E298" s="200"/>
      <c r="F298" s="198"/>
      <c r="H298" s="201"/>
      <c r="I298" s="184" t="str">
        <f t="shared" si="28"/>
        <v/>
      </c>
      <c r="J298" s="202" t="str">
        <f>IF($H298="USD",IF(OR($I298="",$I298="-"),"",VLOOKUP($G298,為替!$A:$AX,$I298,FALSE))+$J$3,IF(OR($I298="",$I298="-"),"",VLOOKUP($G298,為替!$A:$AX,$I298,FALSE)))</f>
        <v/>
      </c>
      <c r="K298" s="203" t="str">
        <f t="shared" si="29"/>
        <v/>
      </c>
      <c r="L298" s="187" t="str">
        <f t="shared" si="31"/>
        <v/>
      </c>
      <c r="M298" s="202" t="str">
        <f>IF($H298="USD",IF(OR($L298="",$L298="-"),"",VLOOKUP($G298,為替!$A:$AX,$L298,FALSE))+$K$3,IF(OR($L298="",$L298="-"),"",VLOOKUP($G298,為替!$A:$AX,$L298,FALSE)))</f>
        <v/>
      </c>
      <c r="N298" s="203" t="str">
        <f t="shared" si="30"/>
        <v/>
      </c>
      <c r="O298" s="204" t="str">
        <f t="shared" si="32"/>
        <v/>
      </c>
      <c r="P298" s="205" t="str">
        <f t="shared" si="33"/>
        <v/>
      </c>
    </row>
    <row r="299" spans="3:16">
      <c r="C299" s="198"/>
      <c r="D299" s="199"/>
      <c r="E299" s="200"/>
      <c r="F299" s="198"/>
      <c r="H299" s="201"/>
      <c r="I299" s="184" t="str">
        <f t="shared" si="28"/>
        <v/>
      </c>
      <c r="J299" s="202" t="str">
        <f>IF($H299="USD",IF(OR($I299="",$I299="-"),"",VLOOKUP($G299,為替!$A:$AX,$I299,FALSE))+$J$3,IF(OR($I299="",$I299="-"),"",VLOOKUP($G299,為替!$A:$AX,$I299,FALSE)))</f>
        <v/>
      </c>
      <c r="K299" s="203" t="str">
        <f t="shared" si="29"/>
        <v/>
      </c>
      <c r="L299" s="187" t="str">
        <f t="shared" si="31"/>
        <v/>
      </c>
      <c r="M299" s="202" t="str">
        <f>IF($H299="USD",IF(OR($L299="",$L299="-"),"",VLOOKUP($G299,為替!$A:$AX,$L299,FALSE))+$K$3,IF(OR($L299="",$L299="-"),"",VLOOKUP($G299,為替!$A:$AX,$L299,FALSE)))</f>
        <v/>
      </c>
      <c r="N299" s="203" t="str">
        <f t="shared" si="30"/>
        <v/>
      </c>
      <c r="O299" s="204" t="str">
        <f t="shared" si="32"/>
        <v/>
      </c>
      <c r="P299" s="205" t="str">
        <f t="shared" si="33"/>
        <v/>
      </c>
    </row>
    <row r="300" spans="3:16">
      <c r="C300" s="198"/>
      <c r="D300" s="199"/>
      <c r="E300" s="200"/>
      <c r="F300" s="198"/>
      <c r="H300" s="201"/>
      <c r="I300" s="184" t="str">
        <f t="shared" si="28"/>
        <v/>
      </c>
      <c r="J300" s="202" t="str">
        <f>IF($H300="USD",IF(OR($I300="",$I300="-"),"",VLOOKUP($G300,為替!$A:$AX,$I300,FALSE))+$J$3,IF(OR($I300="",$I300="-"),"",VLOOKUP($G300,為替!$A:$AX,$I300,FALSE)))</f>
        <v/>
      </c>
      <c r="K300" s="203" t="str">
        <f t="shared" si="29"/>
        <v/>
      </c>
      <c r="L300" s="187" t="str">
        <f t="shared" si="31"/>
        <v/>
      </c>
      <c r="M300" s="202" t="str">
        <f>IF($H300="USD",IF(OR($L300="",$L300="-"),"",VLOOKUP($G300,為替!$A:$AX,$L300,FALSE))+$K$3,IF(OR($L300="",$L300="-"),"",VLOOKUP($G300,為替!$A:$AX,$L300,FALSE)))</f>
        <v/>
      </c>
      <c r="N300" s="203" t="str">
        <f t="shared" si="30"/>
        <v/>
      </c>
      <c r="O300" s="204" t="str">
        <f t="shared" si="32"/>
        <v/>
      </c>
      <c r="P300" s="205" t="str">
        <f t="shared" si="33"/>
        <v/>
      </c>
    </row>
    <row r="301" spans="3:16">
      <c r="C301" s="198"/>
      <c r="D301" s="199"/>
      <c r="E301" s="200"/>
      <c r="F301" s="198"/>
      <c r="H301" s="201"/>
      <c r="I301" s="184" t="str">
        <f t="shared" si="28"/>
        <v/>
      </c>
      <c r="J301" s="202" t="str">
        <f>IF($H301="USD",IF(OR($I301="",$I301="-"),"",VLOOKUP($G301,為替!$A:$AX,$I301,FALSE))+$J$3,IF(OR($I301="",$I301="-"),"",VLOOKUP($G301,為替!$A:$AX,$I301,FALSE)))</f>
        <v/>
      </c>
      <c r="K301" s="203" t="str">
        <f t="shared" si="29"/>
        <v/>
      </c>
      <c r="L301" s="187" t="str">
        <f t="shared" si="31"/>
        <v/>
      </c>
      <c r="M301" s="202" t="str">
        <f>IF($H301="USD",IF(OR($L301="",$L301="-"),"",VLOOKUP($G301,為替!$A:$AX,$L301,FALSE))+$K$3,IF(OR($L301="",$L301="-"),"",VLOOKUP($G301,為替!$A:$AX,$L301,FALSE)))</f>
        <v/>
      </c>
      <c r="N301" s="203" t="str">
        <f t="shared" si="30"/>
        <v/>
      </c>
      <c r="O301" s="204" t="str">
        <f t="shared" si="32"/>
        <v/>
      </c>
      <c r="P301" s="205" t="str">
        <f t="shared" si="33"/>
        <v/>
      </c>
    </row>
    <row r="302" spans="3:16">
      <c r="C302" s="198"/>
      <c r="D302" s="199"/>
      <c r="E302" s="200"/>
      <c r="F302" s="198"/>
      <c r="H302" s="201"/>
      <c r="I302" s="184" t="str">
        <f t="shared" si="28"/>
        <v/>
      </c>
      <c r="J302" s="202" t="str">
        <f>IF($H302="USD",IF(OR($I302="",$I302="-"),"",VLOOKUP($G302,為替!$A:$AX,$I302,FALSE))+$J$3,IF(OR($I302="",$I302="-"),"",VLOOKUP($G302,為替!$A:$AX,$I302,FALSE)))</f>
        <v/>
      </c>
      <c r="K302" s="203" t="str">
        <f t="shared" si="29"/>
        <v/>
      </c>
      <c r="L302" s="187" t="str">
        <f t="shared" si="31"/>
        <v/>
      </c>
      <c r="M302" s="202" t="str">
        <f>IF($H302="USD",IF(OR($L302="",$L302="-"),"",VLOOKUP($G302,為替!$A:$AX,$L302,FALSE))+$K$3,IF(OR($L302="",$L302="-"),"",VLOOKUP($G302,為替!$A:$AX,$L302,FALSE)))</f>
        <v/>
      </c>
      <c r="N302" s="203" t="str">
        <f t="shared" si="30"/>
        <v/>
      </c>
      <c r="O302" s="204" t="str">
        <f t="shared" si="32"/>
        <v/>
      </c>
      <c r="P302" s="205" t="str">
        <f t="shared" si="33"/>
        <v/>
      </c>
    </row>
    <row r="303" spans="3:16">
      <c r="C303" s="198"/>
      <c r="D303" s="199"/>
      <c r="E303" s="200"/>
      <c r="F303" s="198"/>
      <c r="H303" s="201"/>
      <c r="I303" s="184" t="str">
        <f t="shared" si="28"/>
        <v/>
      </c>
      <c r="J303" s="202" t="str">
        <f>IF($H303="USD",IF(OR($I303="",$I303="-"),"",VLOOKUP($G303,為替!$A:$AX,$I303,FALSE))+$J$3,IF(OR($I303="",$I303="-"),"",VLOOKUP($G303,為替!$A:$AX,$I303,FALSE)))</f>
        <v/>
      </c>
      <c r="K303" s="203" t="str">
        <f t="shared" si="29"/>
        <v/>
      </c>
      <c r="L303" s="187" t="str">
        <f t="shared" si="31"/>
        <v/>
      </c>
      <c r="M303" s="202" t="str">
        <f>IF($H303="USD",IF(OR($L303="",$L303="-"),"",VLOOKUP($G303,為替!$A:$AX,$L303,FALSE))+$K$3,IF(OR($L303="",$L303="-"),"",VLOOKUP($G303,為替!$A:$AX,$L303,FALSE)))</f>
        <v/>
      </c>
      <c r="N303" s="203" t="str">
        <f t="shared" si="30"/>
        <v/>
      </c>
      <c r="O303" s="204" t="str">
        <f t="shared" si="32"/>
        <v/>
      </c>
      <c r="P303" s="205" t="str">
        <f t="shared" si="33"/>
        <v/>
      </c>
    </row>
    <row r="304" spans="3:16">
      <c r="C304" s="198"/>
      <c r="D304" s="199"/>
      <c r="E304" s="200"/>
      <c r="F304" s="198"/>
      <c r="H304" s="201"/>
      <c r="I304" s="184" t="str">
        <f t="shared" si="28"/>
        <v/>
      </c>
      <c r="J304" s="202" t="str">
        <f>IF($H304="USD",IF(OR($I304="",$I304="-"),"",VLOOKUP($G304,為替!$A:$AX,$I304,FALSE))+$J$3,IF(OR($I304="",$I304="-"),"",VLOOKUP($G304,為替!$A:$AX,$I304,FALSE)))</f>
        <v/>
      </c>
      <c r="K304" s="203" t="str">
        <f t="shared" si="29"/>
        <v/>
      </c>
      <c r="L304" s="187" t="str">
        <f t="shared" si="31"/>
        <v/>
      </c>
      <c r="M304" s="202" t="str">
        <f>IF($H304="USD",IF(OR($L304="",$L304="-"),"",VLOOKUP($G304,為替!$A:$AX,$L304,FALSE))+$K$3,IF(OR($L304="",$L304="-"),"",VLOOKUP($G304,為替!$A:$AX,$L304,FALSE)))</f>
        <v/>
      </c>
      <c r="N304" s="203" t="str">
        <f t="shared" si="30"/>
        <v/>
      </c>
      <c r="O304" s="204" t="str">
        <f t="shared" si="32"/>
        <v/>
      </c>
      <c r="P304" s="205" t="str">
        <f t="shared" si="33"/>
        <v/>
      </c>
    </row>
    <row r="305" spans="3:16">
      <c r="C305" s="198"/>
      <c r="D305" s="199"/>
      <c r="E305" s="200"/>
      <c r="F305" s="198"/>
      <c r="H305" s="201"/>
      <c r="I305" s="184" t="str">
        <f t="shared" si="28"/>
        <v/>
      </c>
      <c r="J305" s="202" t="str">
        <f>IF($H305="USD",IF(OR($I305="",$I305="-"),"",VLOOKUP($G305,為替!$A:$AX,$I305,FALSE))+$J$3,IF(OR($I305="",$I305="-"),"",VLOOKUP($G305,為替!$A:$AX,$I305,FALSE)))</f>
        <v/>
      </c>
      <c r="K305" s="203" t="str">
        <f t="shared" si="29"/>
        <v/>
      </c>
      <c r="L305" s="187" t="str">
        <f t="shared" si="31"/>
        <v/>
      </c>
      <c r="M305" s="202" t="str">
        <f>IF($H305="USD",IF(OR($L305="",$L305="-"),"",VLOOKUP($G305,為替!$A:$AX,$L305,FALSE))+$K$3,IF(OR($L305="",$L305="-"),"",VLOOKUP($G305,為替!$A:$AX,$L305,FALSE)))</f>
        <v/>
      </c>
      <c r="N305" s="203" t="str">
        <f t="shared" si="30"/>
        <v/>
      </c>
      <c r="O305" s="204" t="str">
        <f t="shared" si="32"/>
        <v/>
      </c>
      <c r="P305" s="205" t="str">
        <f t="shared" si="33"/>
        <v/>
      </c>
    </row>
    <row r="306" spans="3:16">
      <c r="C306" s="198"/>
      <c r="D306" s="199"/>
      <c r="E306" s="200"/>
      <c r="F306" s="198"/>
      <c r="H306" s="201"/>
      <c r="I306" s="184" t="str">
        <f t="shared" si="28"/>
        <v/>
      </c>
      <c r="J306" s="202" t="str">
        <f>IF($H306="USD",IF(OR($I306="",$I306="-"),"",VLOOKUP($G306,為替!$A:$AX,$I306,FALSE))+$J$3,IF(OR($I306="",$I306="-"),"",VLOOKUP($G306,為替!$A:$AX,$I306,FALSE)))</f>
        <v/>
      </c>
      <c r="K306" s="203" t="str">
        <f t="shared" si="29"/>
        <v/>
      </c>
      <c r="L306" s="187" t="str">
        <f t="shared" si="31"/>
        <v/>
      </c>
      <c r="M306" s="202" t="str">
        <f>IF($H306="USD",IF(OR($L306="",$L306="-"),"",VLOOKUP($G306,為替!$A:$AX,$L306,FALSE))+$K$3,IF(OR($L306="",$L306="-"),"",VLOOKUP($G306,為替!$A:$AX,$L306,FALSE)))</f>
        <v/>
      </c>
      <c r="N306" s="203" t="str">
        <f t="shared" si="30"/>
        <v/>
      </c>
      <c r="O306" s="204" t="str">
        <f t="shared" si="32"/>
        <v/>
      </c>
      <c r="P306" s="205" t="str">
        <f t="shared" si="33"/>
        <v/>
      </c>
    </row>
    <row r="307" spans="3:16">
      <c r="C307" s="198"/>
      <c r="D307" s="199"/>
      <c r="E307" s="200"/>
      <c r="F307" s="198"/>
      <c r="H307" s="201"/>
      <c r="I307" s="184" t="str">
        <f t="shared" si="28"/>
        <v/>
      </c>
      <c r="J307" s="202" t="str">
        <f>IF($H307="USD",IF(OR($I307="",$I307="-"),"",VLOOKUP($G307,為替!$A:$AX,$I307,FALSE))+$J$3,IF(OR($I307="",$I307="-"),"",VLOOKUP($G307,為替!$A:$AX,$I307,FALSE)))</f>
        <v/>
      </c>
      <c r="K307" s="203" t="str">
        <f t="shared" si="29"/>
        <v/>
      </c>
      <c r="L307" s="187" t="str">
        <f t="shared" si="31"/>
        <v/>
      </c>
      <c r="M307" s="202" t="str">
        <f>IF($H307="USD",IF(OR($L307="",$L307="-"),"",VLOOKUP($G307,為替!$A:$AX,$L307,FALSE))+$K$3,IF(OR($L307="",$L307="-"),"",VLOOKUP($G307,為替!$A:$AX,$L307,FALSE)))</f>
        <v/>
      </c>
      <c r="N307" s="203" t="str">
        <f t="shared" si="30"/>
        <v/>
      </c>
      <c r="O307" s="204" t="str">
        <f t="shared" si="32"/>
        <v/>
      </c>
      <c r="P307" s="205" t="str">
        <f t="shared" si="33"/>
        <v/>
      </c>
    </row>
    <row r="308" spans="3:16">
      <c r="C308" s="198"/>
      <c r="D308" s="199"/>
      <c r="E308" s="200"/>
      <c r="F308" s="198"/>
      <c r="H308" s="201"/>
      <c r="I308" s="184" t="str">
        <f t="shared" si="28"/>
        <v/>
      </c>
      <c r="J308" s="202" t="str">
        <f>IF($H308="USD",IF(OR($I308="",$I308="-"),"",VLOOKUP($G308,為替!$A:$AX,$I308,FALSE))+$J$3,IF(OR($I308="",$I308="-"),"",VLOOKUP($G308,為替!$A:$AX,$I308,FALSE)))</f>
        <v/>
      </c>
      <c r="K308" s="203" t="str">
        <f t="shared" si="29"/>
        <v/>
      </c>
      <c r="L308" s="187" t="str">
        <f t="shared" si="31"/>
        <v/>
      </c>
      <c r="M308" s="202" t="str">
        <f>IF($H308="USD",IF(OR($L308="",$L308="-"),"",VLOOKUP($G308,為替!$A:$AX,$L308,FALSE))+$K$3,IF(OR($L308="",$L308="-"),"",VLOOKUP($G308,為替!$A:$AX,$L308,FALSE)))</f>
        <v/>
      </c>
      <c r="N308" s="203" t="str">
        <f t="shared" si="30"/>
        <v/>
      </c>
      <c r="O308" s="204" t="str">
        <f t="shared" si="32"/>
        <v/>
      </c>
      <c r="P308" s="205" t="str">
        <f t="shared" si="33"/>
        <v/>
      </c>
    </row>
    <row r="309" spans="3:16">
      <c r="C309" s="198"/>
      <c r="D309" s="199"/>
      <c r="E309" s="200"/>
      <c r="F309" s="198"/>
      <c r="H309" s="201"/>
      <c r="I309" s="184" t="str">
        <f t="shared" si="28"/>
        <v/>
      </c>
      <c r="J309" s="202" t="str">
        <f>IF($H309="USD",IF(OR($I309="",$I309="-"),"",VLOOKUP($G309,為替!$A:$AX,$I309,FALSE))+$J$3,IF(OR($I309="",$I309="-"),"",VLOOKUP($G309,為替!$A:$AX,$I309,FALSE)))</f>
        <v/>
      </c>
      <c r="K309" s="203" t="str">
        <f t="shared" si="29"/>
        <v/>
      </c>
      <c r="L309" s="187" t="str">
        <f t="shared" si="31"/>
        <v/>
      </c>
      <c r="M309" s="202" t="str">
        <f>IF($H309="USD",IF(OR($L309="",$L309="-"),"",VLOOKUP($G309,為替!$A:$AX,$L309,FALSE))+$K$3,IF(OR($L309="",$L309="-"),"",VLOOKUP($G309,為替!$A:$AX,$L309,FALSE)))</f>
        <v/>
      </c>
      <c r="N309" s="203" t="str">
        <f t="shared" si="30"/>
        <v/>
      </c>
      <c r="O309" s="204" t="str">
        <f t="shared" si="32"/>
        <v/>
      </c>
      <c r="P309" s="205" t="str">
        <f t="shared" si="33"/>
        <v/>
      </c>
    </row>
    <row r="310" spans="3:16">
      <c r="C310" s="198"/>
      <c r="D310" s="199"/>
      <c r="E310" s="200"/>
      <c r="F310" s="198"/>
      <c r="H310" s="201"/>
      <c r="I310" s="184" t="str">
        <f t="shared" si="28"/>
        <v/>
      </c>
      <c r="J310" s="202" t="str">
        <f>IF($H310="USD",IF(OR($I310="",$I310="-"),"",VLOOKUP($G310,為替!$A:$AX,$I310,FALSE))+$J$3,IF(OR($I310="",$I310="-"),"",VLOOKUP($G310,為替!$A:$AX,$I310,FALSE)))</f>
        <v/>
      </c>
      <c r="K310" s="203" t="str">
        <f t="shared" si="29"/>
        <v/>
      </c>
      <c r="L310" s="187" t="str">
        <f t="shared" si="31"/>
        <v/>
      </c>
      <c r="M310" s="202" t="str">
        <f>IF($H310="USD",IF(OR($L310="",$L310="-"),"",VLOOKUP($G310,為替!$A:$AX,$L310,FALSE))+$K$3,IF(OR($L310="",$L310="-"),"",VLOOKUP($G310,為替!$A:$AX,$L310,FALSE)))</f>
        <v/>
      </c>
      <c r="N310" s="203" t="str">
        <f t="shared" si="30"/>
        <v/>
      </c>
      <c r="O310" s="204" t="str">
        <f t="shared" si="32"/>
        <v/>
      </c>
      <c r="P310" s="205" t="str">
        <f t="shared" si="33"/>
        <v/>
      </c>
    </row>
    <row r="311" spans="3:16">
      <c r="C311" s="198"/>
      <c r="D311" s="199"/>
      <c r="E311" s="200"/>
      <c r="F311" s="198"/>
      <c r="H311" s="201"/>
      <c r="I311" s="184" t="str">
        <f t="shared" si="28"/>
        <v/>
      </c>
      <c r="J311" s="202" t="str">
        <f>IF($H311="USD",IF(OR($I311="",$I311="-"),"",VLOOKUP($G311,為替!$A:$AX,$I311,FALSE))+$J$3,IF(OR($I311="",$I311="-"),"",VLOOKUP($G311,為替!$A:$AX,$I311,FALSE)))</f>
        <v/>
      </c>
      <c r="K311" s="203" t="str">
        <f t="shared" si="29"/>
        <v/>
      </c>
      <c r="L311" s="187" t="str">
        <f t="shared" si="31"/>
        <v/>
      </c>
      <c r="M311" s="202" t="str">
        <f>IF($H311="USD",IF(OR($L311="",$L311="-"),"",VLOOKUP($G311,為替!$A:$AX,$L311,FALSE))+$K$3,IF(OR($L311="",$L311="-"),"",VLOOKUP($G311,為替!$A:$AX,$L311,FALSE)))</f>
        <v/>
      </c>
      <c r="N311" s="203" t="str">
        <f t="shared" si="30"/>
        <v/>
      </c>
      <c r="O311" s="204" t="str">
        <f t="shared" si="32"/>
        <v/>
      </c>
      <c r="P311" s="205" t="str">
        <f t="shared" si="33"/>
        <v/>
      </c>
    </row>
    <row r="312" spans="3:16">
      <c r="C312" s="198"/>
      <c r="D312" s="199"/>
      <c r="E312" s="200"/>
      <c r="F312" s="198"/>
      <c r="H312" s="201"/>
      <c r="I312" s="184" t="str">
        <f t="shared" si="28"/>
        <v/>
      </c>
      <c r="J312" s="202" t="str">
        <f>IF($H312="USD",IF(OR($I312="",$I312="-"),"",VLOOKUP($G312,為替!$A:$AX,$I312,FALSE))+$J$3,IF(OR($I312="",$I312="-"),"",VLOOKUP($G312,為替!$A:$AX,$I312,FALSE)))</f>
        <v/>
      </c>
      <c r="K312" s="203" t="str">
        <f t="shared" si="29"/>
        <v/>
      </c>
      <c r="L312" s="187" t="str">
        <f t="shared" si="31"/>
        <v/>
      </c>
      <c r="M312" s="202" t="str">
        <f>IF($H312="USD",IF(OR($L312="",$L312="-"),"",VLOOKUP($G312,為替!$A:$AX,$L312,FALSE))+$K$3,IF(OR($L312="",$L312="-"),"",VLOOKUP($G312,為替!$A:$AX,$L312,FALSE)))</f>
        <v/>
      </c>
      <c r="N312" s="203" t="str">
        <f t="shared" si="30"/>
        <v/>
      </c>
      <c r="O312" s="204" t="str">
        <f t="shared" si="32"/>
        <v/>
      </c>
      <c r="P312" s="205" t="str">
        <f t="shared" si="33"/>
        <v/>
      </c>
    </row>
    <row r="313" spans="3:16">
      <c r="C313" s="198"/>
      <c r="D313" s="199"/>
      <c r="E313" s="200"/>
      <c r="F313" s="198"/>
      <c r="H313" s="201"/>
      <c r="I313" s="184" t="str">
        <f t="shared" si="28"/>
        <v/>
      </c>
      <c r="J313" s="202" t="str">
        <f>IF($H313="USD",IF(OR($I313="",$I313="-"),"",VLOOKUP($G313,為替!$A:$AX,$I313,FALSE))+$J$3,IF(OR($I313="",$I313="-"),"",VLOOKUP($G313,為替!$A:$AX,$I313,FALSE)))</f>
        <v/>
      </c>
      <c r="K313" s="203" t="str">
        <f t="shared" si="29"/>
        <v/>
      </c>
      <c r="L313" s="187" t="str">
        <f t="shared" si="31"/>
        <v/>
      </c>
      <c r="M313" s="202" t="str">
        <f>IF($H313="USD",IF(OR($L313="",$L313="-"),"",VLOOKUP($G313,為替!$A:$AX,$L313,FALSE))+$K$3,IF(OR($L313="",$L313="-"),"",VLOOKUP($G313,為替!$A:$AX,$L313,FALSE)))</f>
        <v/>
      </c>
      <c r="N313" s="203" t="str">
        <f t="shared" si="30"/>
        <v/>
      </c>
      <c r="O313" s="204" t="str">
        <f t="shared" si="32"/>
        <v/>
      </c>
      <c r="P313" s="205" t="str">
        <f t="shared" si="33"/>
        <v/>
      </c>
    </row>
    <row r="314" spans="3:16">
      <c r="C314" s="198"/>
      <c r="D314" s="199"/>
      <c r="E314" s="200"/>
      <c r="F314" s="198"/>
      <c r="H314" s="201"/>
      <c r="I314" s="184" t="str">
        <f t="shared" si="28"/>
        <v/>
      </c>
      <c r="J314" s="202" t="str">
        <f>IF($H314="USD",IF(OR($I314="",$I314="-"),"",VLOOKUP($G314,為替!$A:$AX,$I314,FALSE))+$J$3,IF(OR($I314="",$I314="-"),"",VLOOKUP($G314,為替!$A:$AX,$I314,FALSE)))</f>
        <v/>
      </c>
      <c r="K314" s="203" t="str">
        <f t="shared" si="29"/>
        <v/>
      </c>
      <c r="L314" s="187" t="str">
        <f t="shared" si="31"/>
        <v/>
      </c>
      <c r="M314" s="202" t="str">
        <f>IF($H314="USD",IF(OR($L314="",$L314="-"),"",VLOOKUP($G314,為替!$A:$AX,$L314,FALSE))+$K$3,IF(OR($L314="",$L314="-"),"",VLOOKUP($G314,為替!$A:$AX,$L314,FALSE)))</f>
        <v/>
      </c>
      <c r="N314" s="203" t="str">
        <f t="shared" si="30"/>
        <v/>
      </c>
      <c r="O314" s="204" t="str">
        <f t="shared" si="32"/>
        <v/>
      </c>
      <c r="P314" s="205" t="str">
        <f t="shared" si="33"/>
        <v/>
      </c>
    </row>
    <row r="315" spans="3:16">
      <c r="C315" s="198"/>
      <c r="D315" s="199"/>
      <c r="E315" s="200"/>
      <c r="F315" s="198"/>
      <c r="H315" s="201"/>
      <c r="I315" s="184" t="str">
        <f t="shared" si="28"/>
        <v/>
      </c>
      <c r="J315" s="202" t="str">
        <f>IF($H315="USD",IF(OR($I315="",$I315="-"),"",VLOOKUP($G315,為替!$A:$AX,$I315,FALSE))+$J$3,IF(OR($I315="",$I315="-"),"",VLOOKUP($G315,為替!$A:$AX,$I315,FALSE)))</f>
        <v/>
      </c>
      <c r="K315" s="203" t="str">
        <f t="shared" si="29"/>
        <v/>
      </c>
      <c r="L315" s="187" t="str">
        <f t="shared" si="31"/>
        <v/>
      </c>
      <c r="M315" s="202" t="str">
        <f>IF($H315="USD",IF(OR($L315="",$L315="-"),"",VLOOKUP($G315,為替!$A:$AX,$L315,FALSE))+$K$3,IF(OR($L315="",$L315="-"),"",VLOOKUP($G315,為替!$A:$AX,$L315,FALSE)))</f>
        <v/>
      </c>
      <c r="N315" s="203" t="str">
        <f t="shared" si="30"/>
        <v/>
      </c>
      <c r="O315" s="204" t="str">
        <f t="shared" si="32"/>
        <v/>
      </c>
      <c r="P315" s="205" t="str">
        <f t="shared" si="33"/>
        <v/>
      </c>
    </row>
    <row r="316" spans="3:16">
      <c r="C316" s="198"/>
      <c r="D316" s="199"/>
      <c r="E316" s="200"/>
      <c r="F316" s="198"/>
      <c r="H316" s="201"/>
      <c r="I316" s="184" t="str">
        <f t="shared" si="28"/>
        <v/>
      </c>
      <c r="J316" s="202" t="str">
        <f>IF($H316="USD",IF(OR($I316="",$I316="-"),"",VLOOKUP($G316,為替!$A:$AX,$I316,FALSE))+$J$3,IF(OR($I316="",$I316="-"),"",VLOOKUP($G316,為替!$A:$AX,$I316,FALSE)))</f>
        <v/>
      </c>
      <c r="K316" s="203" t="str">
        <f t="shared" si="29"/>
        <v/>
      </c>
      <c r="L316" s="187" t="str">
        <f t="shared" si="31"/>
        <v/>
      </c>
      <c r="M316" s="202" t="str">
        <f>IF($H316="USD",IF(OR($L316="",$L316="-"),"",VLOOKUP($G316,為替!$A:$AX,$L316,FALSE))+$K$3,IF(OR($L316="",$L316="-"),"",VLOOKUP($G316,為替!$A:$AX,$L316,FALSE)))</f>
        <v/>
      </c>
      <c r="N316" s="203" t="str">
        <f t="shared" si="30"/>
        <v/>
      </c>
      <c r="O316" s="204" t="str">
        <f t="shared" si="32"/>
        <v/>
      </c>
      <c r="P316" s="205" t="str">
        <f t="shared" si="33"/>
        <v/>
      </c>
    </row>
    <row r="317" spans="3:16">
      <c r="C317" s="198"/>
      <c r="D317" s="199"/>
      <c r="E317" s="200"/>
      <c r="F317" s="198"/>
      <c r="H317" s="201"/>
      <c r="I317" s="184" t="str">
        <f t="shared" si="28"/>
        <v/>
      </c>
      <c r="J317" s="202" t="str">
        <f>IF($H317="USD",IF(OR($I317="",$I317="-"),"",VLOOKUP($G317,為替!$A:$AX,$I317,FALSE))+$J$3,IF(OR($I317="",$I317="-"),"",VLOOKUP($G317,為替!$A:$AX,$I317,FALSE)))</f>
        <v/>
      </c>
      <c r="K317" s="203" t="str">
        <f t="shared" si="29"/>
        <v/>
      </c>
      <c r="L317" s="187" t="str">
        <f t="shared" si="31"/>
        <v/>
      </c>
      <c r="M317" s="202" t="str">
        <f>IF($H317="USD",IF(OR($L317="",$L317="-"),"",VLOOKUP($G317,為替!$A:$AX,$L317,FALSE))+$K$3,IF(OR($L317="",$L317="-"),"",VLOOKUP($G317,為替!$A:$AX,$L317,FALSE)))</f>
        <v/>
      </c>
      <c r="N317" s="203" t="str">
        <f t="shared" si="30"/>
        <v/>
      </c>
      <c r="O317" s="204" t="str">
        <f t="shared" si="32"/>
        <v/>
      </c>
      <c r="P317" s="205" t="str">
        <f t="shared" si="33"/>
        <v/>
      </c>
    </row>
    <row r="318" spans="3:16">
      <c r="C318" s="198"/>
      <c r="D318" s="199"/>
      <c r="E318" s="200"/>
      <c r="F318" s="198"/>
      <c r="H318" s="201"/>
      <c r="I318" s="184" t="str">
        <f t="shared" si="28"/>
        <v/>
      </c>
      <c r="J318" s="202" t="str">
        <f>IF($H318="USD",IF(OR($I318="",$I318="-"),"",VLOOKUP($G318,為替!$A:$AX,$I318,FALSE))+$J$3,IF(OR($I318="",$I318="-"),"",VLOOKUP($G318,為替!$A:$AX,$I318,FALSE)))</f>
        <v/>
      </c>
      <c r="K318" s="203" t="str">
        <f t="shared" si="29"/>
        <v/>
      </c>
      <c r="L318" s="187" t="str">
        <f t="shared" si="31"/>
        <v/>
      </c>
      <c r="M318" s="202" t="str">
        <f>IF($H318="USD",IF(OR($L318="",$L318="-"),"",VLOOKUP($G318,為替!$A:$AX,$L318,FALSE))+$K$3,IF(OR($L318="",$L318="-"),"",VLOOKUP($G318,為替!$A:$AX,$L318,FALSE)))</f>
        <v/>
      </c>
      <c r="N318" s="203" t="str">
        <f t="shared" si="30"/>
        <v/>
      </c>
      <c r="O318" s="204" t="str">
        <f t="shared" si="32"/>
        <v/>
      </c>
      <c r="P318" s="205" t="str">
        <f t="shared" si="33"/>
        <v/>
      </c>
    </row>
    <row r="319" spans="3:16">
      <c r="C319" s="198"/>
      <c r="D319" s="199"/>
      <c r="E319" s="200"/>
      <c r="F319" s="198"/>
      <c r="H319" s="201"/>
      <c r="I319" s="184" t="str">
        <f t="shared" si="28"/>
        <v/>
      </c>
      <c r="J319" s="202" t="str">
        <f>IF($H319="USD",IF(OR($I319="",$I319="-"),"",VLOOKUP($G319,為替!$A:$AX,$I319,FALSE))+$J$3,IF(OR($I319="",$I319="-"),"",VLOOKUP($G319,為替!$A:$AX,$I319,FALSE)))</f>
        <v/>
      </c>
      <c r="K319" s="203" t="str">
        <f t="shared" si="29"/>
        <v/>
      </c>
      <c r="L319" s="187" t="str">
        <f t="shared" si="31"/>
        <v/>
      </c>
      <c r="M319" s="202" t="str">
        <f>IF($H319="USD",IF(OR($L319="",$L319="-"),"",VLOOKUP($G319,為替!$A:$AX,$L319,FALSE))+$K$3,IF(OR($L319="",$L319="-"),"",VLOOKUP($G319,為替!$A:$AX,$L319,FALSE)))</f>
        <v/>
      </c>
      <c r="N319" s="203" t="str">
        <f t="shared" si="30"/>
        <v/>
      </c>
      <c r="O319" s="204" t="str">
        <f t="shared" si="32"/>
        <v/>
      </c>
      <c r="P319" s="205" t="str">
        <f t="shared" si="33"/>
        <v/>
      </c>
    </row>
    <row r="320" spans="3:16">
      <c r="C320" s="198"/>
      <c r="D320" s="199"/>
      <c r="E320" s="200"/>
      <c r="F320" s="198"/>
      <c r="H320" s="201"/>
      <c r="I320" s="184" t="str">
        <f t="shared" si="28"/>
        <v/>
      </c>
      <c r="J320" s="202" t="str">
        <f>IF($H320="USD",IF(OR($I320="",$I320="-"),"",VLOOKUP($G320,為替!$A:$AX,$I320,FALSE))+$J$3,IF(OR($I320="",$I320="-"),"",VLOOKUP($G320,為替!$A:$AX,$I320,FALSE)))</f>
        <v/>
      </c>
      <c r="K320" s="203" t="str">
        <f t="shared" si="29"/>
        <v/>
      </c>
      <c r="L320" s="187" t="str">
        <f t="shared" si="31"/>
        <v/>
      </c>
      <c r="M320" s="202" t="str">
        <f>IF($H320="USD",IF(OR($L320="",$L320="-"),"",VLOOKUP($G320,為替!$A:$AX,$L320,FALSE))+$K$3,IF(OR($L320="",$L320="-"),"",VLOOKUP($G320,為替!$A:$AX,$L320,FALSE)))</f>
        <v/>
      </c>
      <c r="N320" s="203" t="str">
        <f t="shared" si="30"/>
        <v/>
      </c>
      <c r="O320" s="204" t="str">
        <f t="shared" si="32"/>
        <v/>
      </c>
      <c r="P320" s="205" t="str">
        <f t="shared" si="33"/>
        <v/>
      </c>
    </row>
    <row r="321" spans="3:16">
      <c r="C321" s="198"/>
      <c r="D321" s="199"/>
      <c r="E321" s="200"/>
      <c r="F321" s="198"/>
      <c r="H321" s="201"/>
      <c r="I321" s="184" t="str">
        <f t="shared" si="28"/>
        <v/>
      </c>
      <c r="J321" s="202" t="str">
        <f>IF($H321="USD",IF(OR($I321="",$I321="-"),"",VLOOKUP($G321,為替!$A:$AX,$I321,FALSE))+$J$3,IF(OR($I321="",$I321="-"),"",VLOOKUP($G321,為替!$A:$AX,$I321,FALSE)))</f>
        <v/>
      </c>
      <c r="K321" s="203" t="str">
        <f t="shared" si="29"/>
        <v/>
      </c>
      <c r="L321" s="187" t="str">
        <f t="shared" si="31"/>
        <v/>
      </c>
      <c r="M321" s="202" t="str">
        <f>IF($H321="USD",IF(OR($L321="",$L321="-"),"",VLOOKUP($G321,為替!$A:$AX,$L321,FALSE))+$K$3,IF(OR($L321="",$L321="-"),"",VLOOKUP($G321,為替!$A:$AX,$L321,FALSE)))</f>
        <v/>
      </c>
      <c r="N321" s="203" t="str">
        <f t="shared" si="30"/>
        <v/>
      </c>
      <c r="O321" s="204" t="str">
        <f t="shared" si="32"/>
        <v/>
      </c>
      <c r="P321" s="205" t="str">
        <f t="shared" si="33"/>
        <v/>
      </c>
    </row>
    <row r="322" spans="3:16">
      <c r="C322" s="198"/>
      <c r="D322" s="199"/>
      <c r="E322" s="200"/>
      <c r="F322" s="198"/>
      <c r="H322" s="201"/>
      <c r="I322" s="184" t="str">
        <f t="shared" si="28"/>
        <v/>
      </c>
      <c r="J322" s="202" t="str">
        <f>IF($H322="USD",IF(OR($I322="",$I322="-"),"",VLOOKUP($G322,為替!$A:$AX,$I322,FALSE))+$J$3,IF(OR($I322="",$I322="-"),"",VLOOKUP($G322,為替!$A:$AX,$I322,FALSE)))</f>
        <v/>
      </c>
      <c r="K322" s="203" t="str">
        <f t="shared" si="29"/>
        <v/>
      </c>
      <c r="L322" s="187" t="str">
        <f t="shared" si="31"/>
        <v/>
      </c>
      <c r="M322" s="202" t="str">
        <f>IF($H322="USD",IF(OR($L322="",$L322="-"),"",VLOOKUP($G322,為替!$A:$AX,$L322,FALSE))+$K$3,IF(OR($L322="",$L322="-"),"",VLOOKUP($G322,為替!$A:$AX,$L322,FALSE)))</f>
        <v/>
      </c>
      <c r="N322" s="203" t="str">
        <f t="shared" si="30"/>
        <v/>
      </c>
      <c r="O322" s="204" t="str">
        <f t="shared" si="32"/>
        <v/>
      </c>
      <c r="P322" s="205" t="str">
        <f t="shared" si="33"/>
        <v/>
      </c>
    </row>
    <row r="323" spans="3:16">
      <c r="C323" s="198"/>
      <c r="D323" s="199"/>
      <c r="E323" s="200"/>
      <c r="F323" s="198"/>
      <c r="H323" s="201"/>
      <c r="I323" s="184" t="str">
        <f t="shared" si="28"/>
        <v/>
      </c>
      <c r="J323" s="202" t="str">
        <f>IF($H323="USD",IF(OR($I323="",$I323="-"),"",VLOOKUP($G323,為替!$A:$AX,$I323,FALSE))+$J$3,IF(OR($I323="",$I323="-"),"",VLOOKUP($G323,為替!$A:$AX,$I323,FALSE)))</f>
        <v/>
      </c>
      <c r="K323" s="203" t="str">
        <f t="shared" si="29"/>
        <v/>
      </c>
      <c r="L323" s="187" t="str">
        <f t="shared" si="31"/>
        <v/>
      </c>
      <c r="M323" s="202" t="str">
        <f>IF($H323="USD",IF(OR($L323="",$L323="-"),"",VLOOKUP($G323,為替!$A:$AX,$L323,FALSE))+$K$3,IF(OR($L323="",$L323="-"),"",VLOOKUP($G323,為替!$A:$AX,$L323,FALSE)))</f>
        <v/>
      </c>
      <c r="N323" s="203" t="str">
        <f t="shared" si="30"/>
        <v/>
      </c>
      <c r="O323" s="204" t="str">
        <f t="shared" si="32"/>
        <v/>
      </c>
      <c r="P323" s="205" t="str">
        <f t="shared" si="33"/>
        <v/>
      </c>
    </row>
    <row r="324" spans="3:16">
      <c r="C324" s="198"/>
      <c r="D324" s="199"/>
      <c r="E324" s="200"/>
      <c r="F324" s="198"/>
      <c r="H324" s="201"/>
      <c r="I324" s="184" t="str">
        <f t="shared" si="28"/>
        <v/>
      </c>
      <c r="J324" s="202" t="str">
        <f>IF($H324="USD",IF(OR($I324="",$I324="-"),"",VLOOKUP($G324,為替!$A:$AX,$I324,FALSE))+$J$3,IF(OR($I324="",$I324="-"),"",VLOOKUP($G324,為替!$A:$AX,$I324,FALSE)))</f>
        <v/>
      </c>
      <c r="K324" s="203" t="str">
        <f t="shared" si="29"/>
        <v/>
      </c>
      <c r="L324" s="187" t="str">
        <f t="shared" si="31"/>
        <v/>
      </c>
      <c r="M324" s="202" t="str">
        <f>IF($H324="USD",IF(OR($L324="",$L324="-"),"",VLOOKUP($G324,為替!$A:$AX,$L324,FALSE))+$K$3,IF(OR($L324="",$L324="-"),"",VLOOKUP($G324,為替!$A:$AX,$L324,FALSE)))</f>
        <v/>
      </c>
      <c r="N324" s="203" t="str">
        <f t="shared" si="30"/>
        <v/>
      </c>
      <c r="O324" s="204" t="str">
        <f t="shared" si="32"/>
        <v/>
      </c>
      <c r="P324" s="205" t="str">
        <f t="shared" si="33"/>
        <v/>
      </c>
    </row>
    <row r="325" spans="3:16">
      <c r="C325" s="198"/>
      <c r="D325" s="199"/>
      <c r="E325" s="200"/>
      <c r="F325" s="198"/>
      <c r="H325" s="201"/>
      <c r="I325" s="184" t="str">
        <f t="shared" si="28"/>
        <v/>
      </c>
      <c r="J325" s="202" t="str">
        <f>IF($H325="USD",IF(OR($I325="",$I325="-"),"",VLOOKUP($G325,為替!$A:$AX,$I325,FALSE))+$J$3,IF(OR($I325="",$I325="-"),"",VLOOKUP($G325,為替!$A:$AX,$I325,FALSE)))</f>
        <v/>
      </c>
      <c r="K325" s="203" t="str">
        <f t="shared" si="29"/>
        <v/>
      </c>
      <c r="L325" s="187" t="str">
        <f t="shared" si="31"/>
        <v/>
      </c>
      <c r="M325" s="202" t="str">
        <f>IF($H325="USD",IF(OR($L325="",$L325="-"),"",VLOOKUP($G325,為替!$A:$AX,$L325,FALSE))+$K$3,IF(OR($L325="",$L325="-"),"",VLOOKUP($G325,為替!$A:$AX,$L325,FALSE)))</f>
        <v/>
      </c>
      <c r="N325" s="203" t="str">
        <f t="shared" si="30"/>
        <v/>
      </c>
      <c r="O325" s="204" t="str">
        <f t="shared" si="32"/>
        <v/>
      </c>
      <c r="P325" s="205" t="str">
        <f t="shared" si="33"/>
        <v/>
      </c>
    </row>
    <row r="326" spans="3:16">
      <c r="C326" s="198"/>
      <c r="D326" s="199"/>
      <c r="E326" s="200"/>
      <c r="F326" s="198"/>
      <c r="H326" s="201"/>
      <c r="I326" s="184" t="str">
        <f t="shared" si="28"/>
        <v/>
      </c>
      <c r="J326" s="202" t="str">
        <f>IF($H326="USD",IF(OR($I326="",$I326="-"),"",VLOOKUP($G326,為替!$A:$AX,$I326,FALSE))+$J$3,IF(OR($I326="",$I326="-"),"",VLOOKUP($G326,為替!$A:$AX,$I326,FALSE)))</f>
        <v/>
      </c>
      <c r="K326" s="203" t="str">
        <f t="shared" si="29"/>
        <v/>
      </c>
      <c r="L326" s="187" t="str">
        <f t="shared" si="31"/>
        <v/>
      </c>
      <c r="M326" s="202" t="str">
        <f>IF($H326="USD",IF(OR($L326="",$L326="-"),"",VLOOKUP($G326,為替!$A:$AX,$L326,FALSE))+$K$3,IF(OR($L326="",$L326="-"),"",VLOOKUP($G326,為替!$A:$AX,$L326,FALSE)))</f>
        <v/>
      </c>
      <c r="N326" s="203" t="str">
        <f t="shared" si="30"/>
        <v/>
      </c>
      <c r="O326" s="204" t="str">
        <f t="shared" si="32"/>
        <v/>
      </c>
      <c r="P326" s="205" t="str">
        <f t="shared" si="33"/>
        <v/>
      </c>
    </row>
    <row r="327" spans="3:16">
      <c r="C327" s="198"/>
      <c r="D327" s="199"/>
      <c r="E327" s="200"/>
      <c r="F327" s="198"/>
      <c r="H327" s="201"/>
      <c r="I327" s="184" t="str">
        <f t="shared" ref="I327:I390" si="34">IF(H327="","",IF(H327="JPY","",IF($H327="USD",4, IF(H327="EUR",7,IF(H327="CNY",47,IF(H327="HKD",34))))))</f>
        <v/>
      </c>
      <c r="J327" s="202" t="str">
        <f>IF($H327="USD",IF(OR($I327="",$I327="-"),"",VLOOKUP($G327,為替!$A:$AX,$I327,FALSE))+$J$3,IF(OR($I327="",$I327="-"),"",VLOOKUP($G327,為替!$A:$AX,$I327,FALSE)))</f>
        <v/>
      </c>
      <c r="K327" s="203" t="str">
        <f t="shared" ref="K327:K390" si="35">IF($H327="JPY",$F327,IF($H327="","",$F327*$J327))</f>
        <v/>
      </c>
      <c r="L327" s="187" t="str">
        <f t="shared" si="31"/>
        <v/>
      </c>
      <c r="M327" s="202" t="str">
        <f>IF($H327="USD",IF(OR($L327="",$L327="-"),"",VLOOKUP($G327,為替!$A:$AX,$L327,FALSE))+$K$3,IF(OR($L327="",$L327="-"),"",VLOOKUP($G327,為替!$A:$AX,$L327,FALSE)))</f>
        <v/>
      </c>
      <c r="N327" s="203" t="str">
        <f t="shared" ref="N327:N390" si="36">IF($E327="JPY",($C327+$D327),IF($E327="","",($C327+$D327)*$M327))</f>
        <v/>
      </c>
      <c r="O327" s="204" t="str">
        <f t="shared" si="32"/>
        <v/>
      </c>
      <c r="P327" s="205" t="str">
        <f t="shared" si="33"/>
        <v/>
      </c>
    </row>
    <row r="328" spans="3:16">
      <c r="C328" s="198"/>
      <c r="D328" s="199"/>
      <c r="E328" s="200"/>
      <c r="F328" s="198"/>
      <c r="H328" s="201"/>
      <c r="I328" s="184" t="str">
        <f t="shared" si="34"/>
        <v/>
      </c>
      <c r="J328" s="202" t="str">
        <f>IF($H328="USD",IF(OR($I328="",$I328="-"),"",VLOOKUP($G328,為替!$A:$AX,$I328,FALSE))+$J$3,IF(OR($I328="",$I328="-"),"",VLOOKUP($G328,為替!$A:$AX,$I328,FALSE)))</f>
        <v/>
      </c>
      <c r="K328" s="203" t="str">
        <f t="shared" si="35"/>
        <v/>
      </c>
      <c r="L328" s="187" t="str">
        <f t="shared" si="31"/>
        <v/>
      </c>
      <c r="M328" s="202" t="str">
        <f>IF($H328="USD",IF(OR($L328="",$L328="-"),"",VLOOKUP($G328,為替!$A:$AX,$L328,FALSE))+$K$3,IF(OR($L328="",$L328="-"),"",VLOOKUP($G328,為替!$A:$AX,$L328,FALSE)))</f>
        <v/>
      </c>
      <c r="N328" s="203" t="str">
        <f t="shared" si="36"/>
        <v/>
      </c>
      <c r="O328" s="204" t="str">
        <f t="shared" si="32"/>
        <v/>
      </c>
      <c r="P328" s="205" t="str">
        <f t="shared" si="33"/>
        <v/>
      </c>
    </row>
    <row r="329" spans="3:16">
      <c r="C329" s="198"/>
      <c r="D329" s="199"/>
      <c r="E329" s="200"/>
      <c r="F329" s="198"/>
      <c r="H329" s="201"/>
      <c r="I329" s="184" t="str">
        <f t="shared" si="34"/>
        <v/>
      </c>
      <c r="J329" s="202" t="str">
        <f>IF($H329="USD",IF(OR($I329="",$I329="-"),"",VLOOKUP($G329,為替!$A:$AX,$I329,FALSE))+$J$3,IF(OR($I329="",$I329="-"),"",VLOOKUP($G329,為替!$A:$AX,$I329,FALSE)))</f>
        <v/>
      </c>
      <c r="K329" s="203" t="str">
        <f t="shared" si="35"/>
        <v/>
      </c>
      <c r="L329" s="187" t="str">
        <f t="shared" si="31"/>
        <v/>
      </c>
      <c r="M329" s="202" t="str">
        <f>IF($H329="USD",IF(OR($L329="",$L329="-"),"",VLOOKUP($G329,為替!$A:$AX,$L329,FALSE))+$K$3,IF(OR($L329="",$L329="-"),"",VLOOKUP($G329,為替!$A:$AX,$L329,FALSE)))</f>
        <v/>
      </c>
      <c r="N329" s="203" t="str">
        <f t="shared" si="36"/>
        <v/>
      </c>
      <c r="O329" s="204" t="str">
        <f t="shared" si="32"/>
        <v/>
      </c>
      <c r="P329" s="205" t="str">
        <f t="shared" si="33"/>
        <v/>
      </c>
    </row>
    <row r="330" spans="3:16">
      <c r="C330" s="198"/>
      <c r="D330" s="199"/>
      <c r="E330" s="200"/>
      <c r="F330" s="198"/>
      <c r="H330" s="201"/>
      <c r="I330" s="184" t="str">
        <f t="shared" si="34"/>
        <v/>
      </c>
      <c r="J330" s="202" t="str">
        <f>IF($H330="USD",IF(OR($I330="",$I330="-"),"",VLOOKUP($G330,為替!$A:$AX,$I330,FALSE))+$J$3,IF(OR($I330="",$I330="-"),"",VLOOKUP($G330,為替!$A:$AX,$I330,FALSE)))</f>
        <v/>
      </c>
      <c r="K330" s="203" t="str">
        <f t="shared" si="35"/>
        <v/>
      </c>
      <c r="L330" s="187" t="str">
        <f t="shared" si="31"/>
        <v/>
      </c>
      <c r="M330" s="202" t="str">
        <f>IF($H330="USD",IF(OR($L330="",$L330="-"),"",VLOOKUP($G330,為替!$A:$AX,$L330,FALSE))+$K$3,IF(OR($L330="",$L330="-"),"",VLOOKUP($G330,為替!$A:$AX,$L330,FALSE)))</f>
        <v/>
      </c>
      <c r="N330" s="203" t="str">
        <f t="shared" si="36"/>
        <v/>
      </c>
      <c r="O330" s="204" t="str">
        <f t="shared" si="32"/>
        <v/>
      </c>
      <c r="P330" s="205" t="str">
        <f t="shared" si="33"/>
        <v/>
      </c>
    </row>
    <row r="331" spans="3:16">
      <c r="C331" s="198"/>
      <c r="D331" s="199"/>
      <c r="E331" s="200"/>
      <c r="F331" s="198"/>
      <c r="H331" s="201"/>
      <c r="I331" s="184" t="str">
        <f t="shared" si="34"/>
        <v/>
      </c>
      <c r="J331" s="202" t="str">
        <f>IF($H331="USD",IF(OR($I331="",$I331="-"),"",VLOOKUP($G331,為替!$A:$AX,$I331,FALSE))+$J$3,IF(OR($I331="",$I331="-"),"",VLOOKUP($G331,為替!$A:$AX,$I331,FALSE)))</f>
        <v/>
      </c>
      <c r="K331" s="203" t="str">
        <f t="shared" si="35"/>
        <v/>
      </c>
      <c r="L331" s="187" t="str">
        <f t="shared" si="31"/>
        <v/>
      </c>
      <c r="M331" s="202" t="str">
        <f>IF($H331="USD",IF(OR($L331="",$L331="-"),"",VLOOKUP($G331,為替!$A:$AX,$L331,FALSE))+$K$3,IF(OR($L331="",$L331="-"),"",VLOOKUP($G331,為替!$A:$AX,$L331,FALSE)))</f>
        <v/>
      </c>
      <c r="N331" s="203" t="str">
        <f t="shared" si="36"/>
        <v/>
      </c>
      <c r="O331" s="204" t="str">
        <f t="shared" si="32"/>
        <v/>
      </c>
      <c r="P331" s="205" t="str">
        <f t="shared" si="33"/>
        <v/>
      </c>
    </row>
    <row r="332" spans="3:16">
      <c r="C332" s="198"/>
      <c r="D332" s="199"/>
      <c r="E332" s="200"/>
      <c r="F332" s="198"/>
      <c r="H332" s="201"/>
      <c r="I332" s="184" t="str">
        <f t="shared" si="34"/>
        <v/>
      </c>
      <c r="J332" s="202" t="str">
        <f>IF($H332="USD",IF(OR($I332="",$I332="-"),"",VLOOKUP($G332,為替!$A:$AX,$I332,FALSE))+$J$3,IF(OR($I332="",$I332="-"),"",VLOOKUP($G332,為替!$A:$AX,$I332,FALSE)))</f>
        <v/>
      </c>
      <c r="K332" s="203" t="str">
        <f t="shared" si="35"/>
        <v/>
      </c>
      <c r="L332" s="187" t="str">
        <f t="shared" si="31"/>
        <v/>
      </c>
      <c r="M332" s="202" t="str">
        <f>IF($H332="USD",IF(OR($L332="",$L332="-"),"",VLOOKUP($G332,為替!$A:$AX,$L332,FALSE))+$K$3,IF(OR($L332="",$L332="-"),"",VLOOKUP($G332,為替!$A:$AX,$L332,FALSE)))</f>
        <v/>
      </c>
      <c r="N332" s="203" t="str">
        <f t="shared" si="36"/>
        <v/>
      </c>
      <c r="O332" s="204" t="str">
        <f t="shared" si="32"/>
        <v/>
      </c>
      <c r="P332" s="205" t="str">
        <f t="shared" si="33"/>
        <v/>
      </c>
    </row>
    <row r="333" spans="3:16">
      <c r="C333" s="198"/>
      <c r="D333" s="199"/>
      <c r="E333" s="200"/>
      <c r="F333" s="198"/>
      <c r="H333" s="201"/>
      <c r="I333" s="184" t="str">
        <f t="shared" si="34"/>
        <v/>
      </c>
      <c r="J333" s="202" t="str">
        <f>IF($H333="USD",IF(OR($I333="",$I333="-"),"",VLOOKUP($G333,為替!$A:$AX,$I333,FALSE))+$J$3,IF(OR($I333="",$I333="-"),"",VLOOKUP($G333,為替!$A:$AX,$I333,FALSE)))</f>
        <v/>
      </c>
      <c r="K333" s="203" t="str">
        <f t="shared" si="35"/>
        <v/>
      </c>
      <c r="L333" s="187" t="str">
        <f t="shared" si="31"/>
        <v/>
      </c>
      <c r="M333" s="202" t="str">
        <f>IF($H333="USD",IF(OR($L333="",$L333="-"),"",VLOOKUP($G333,為替!$A:$AX,$L333,FALSE))+$K$3,IF(OR($L333="",$L333="-"),"",VLOOKUP($G333,為替!$A:$AX,$L333,FALSE)))</f>
        <v/>
      </c>
      <c r="N333" s="203" t="str">
        <f t="shared" si="36"/>
        <v/>
      </c>
      <c r="O333" s="204" t="str">
        <f t="shared" si="32"/>
        <v/>
      </c>
      <c r="P333" s="205" t="str">
        <f t="shared" si="33"/>
        <v/>
      </c>
    </row>
    <row r="334" spans="3:16">
      <c r="C334" s="198"/>
      <c r="D334" s="199"/>
      <c r="E334" s="200"/>
      <c r="F334" s="198"/>
      <c r="H334" s="201"/>
      <c r="I334" s="184" t="str">
        <f t="shared" si="34"/>
        <v/>
      </c>
      <c r="J334" s="202" t="str">
        <f>IF($H334="USD",IF(OR($I334="",$I334="-"),"",VLOOKUP($G334,為替!$A:$AX,$I334,FALSE))+$J$3,IF(OR($I334="",$I334="-"),"",VLOOKUP($G334,為替!$A:$AX,$I334,FALSE)))</f>
        <v/>
      </c>
      <c r="K334" s="203" t="str">
        <f t="shared" si="35"/>
        <v/>
      </c>
      <c r="L334" s="187" t="str">
        <f t="shared" si="31"/>
        <v/>
      </c>
      <c r="M334" s="202" t="str">
        <f>IF($H334="USD",IF(OR($L334="",$L334="-"),"",VLOOKUP($G334,為替!$A:$AX,$L334,FALSE))+$K$3,IF(OR($L334="",$L334="-"),"",VLOOKUP($G334,為替!$A:$AX,$L334,FALSE)))</f>
        <v/>
      </c>
      <c r="N334" s="203" t="str">
        <f t="shared" si="36"/>
        <v/>
      </c>
      <c r="O334" s="204" t="str">
        <f t="shared" si="32"/>
        <v/>
      </c>
      <c r="P334" s="205" t="str">
        <f t="shared" si="33"/>
        <v/>
      </c>
    </row>
    <row r="335" spans="3:16">
      <c r="C335" s="198"/>
      <c r="D335" s="199"/>
      <c r="E335" s="200"/>
      <c r="F335" s="198"/>
      <c r="H335" s="201"/>
      <c r="I335" s="184" t="str">
        <f t="shared" si="34"/>
        <v/>
      </c>
      <c r="J335" s="202" t="str">
        <f>IF($H335="USD",IF(OR($I335="",$I335="-"),"",VLOOKUP($G335,為替!$A:$AX,$I335,FALSE))+$J$3,IF(OR($I335="",$I335="-"),"",VLOOKUP($G335,為替!$A:$AX,$I335,FALSE)))</f>
        <v/>
      </c>
      <c r="K335" s="203" t="str">
        <f t="shared" si="35"/>
        <v/>
      </c>
      <c r="L335" s="187" t="str">
        <f t="shared" si="31"/>
        <v/>
      </c>
      <c r="M335" s="202" t="str">
        <f>IF($H335="USD",IF(OR($L335="",$L335="-"),"",VLOOKUP($G335,為替!$A:$AX,$L335,FALSE))+$K$3,IF(OR($L335="",$L335="-"),"",VLOOKUP($G335,為替!$A:$AX,$L335,FALSE)))</f>
        <v/>
      </c>
      <c r="N335" s="203" t="str">
        <f t="shared" si="36"/>
        <v/>
      </c>
      <c r="O335" s="204" t="str">
        <f t="shared" si="32"/>
        <v/>
      </c>
      <c r="P335" s="205" t="str">
        <f t="shared" si="33"/>
        <v/>
      </c>
    </row>
    <row r="336" spans="3:16">
      <c r="C336" s="198"/>
      <c r="D336" s="199"/>
      <c r="E336" s="200"/>
      <c r="F336" s="198"/>
      <c r="H336" s="201"/>
      <c r="I336" s="184" t="str">
        <f t="shared" si="34"/>
        <v/>
      </c>
      <c r="J336" s="202" t="str">
        <f>IF($H336="USD",IF(OR($I336="",$I336="-"),"",VLOOKUP($G336,為替!$A:$AX,$I336,FALSE))+$J$3,IF(OR($I336="",$I336="-"),"",VLOOKUP($G336,為替!$A:$AX,$I336,FALSE)))</f>
        <v/>
      </c>
      <c r="K336" s="203" t="str">
        <f t="shared" si="35"/>
        <v/>
      </c>
      <c r="L336" s="187" t="str">
        <f t="shared" si="31"/>
        <v/>
      </c>
      <c r="M336" s="202" t="str">
        <f>IF($H336="USD",IF(OR($L336="",$L336="-"),"",VLOOKUP($G336,為替!$A:$AX,$L336,FALSE))+$K$3,IF(OR($L336="",$L336="-"),"",VLOOKUP($G336,為替!$A:$AX,$L336,FALSE)))</f>
        <v/>
      </c>
      <c r="N336" s="203" t="str">
        <f t="shared" si="36"/>
        <v/>
      </c>
      <c r="O336" s="204" t="str">
        <f t="shared" si="32"/>
        <v/>
      </c>
      <c r="P336" s="205" t="str">
        <f t="shared" si="33"/>
        <v/>
      </c>
    </row>
    <row r="337" spans="3:16">
      <c r="C337" s="198"/>
      <c r="D337" s="199"/>
      <c r="E337" s="200"/>
      <c r="F337" s="198"/>
      <c r="H337" s="201"/>
      <c r="I337" s="184" t="str">
        <f t="shared" si="34"/>
        <v/>
      </c>
      <c r="J337" s="202" t="str">
        <f>IF($H337="USD",IF(OR($I337="",$I337="-"),"",VLOOKUP($G337,為替!$A:$AX,$I337,FALSE))+$J$3,IF(OR($I337="",$I337="-"),"",VLOOKUP($G337,為替!$A:$AX,$I337,FALSE)))</f>
        <v/>
      </c>
      <c r="K337" s="203" t="str">
        <f t="shared" si="35"/>
        <v/>
      </c>
      <c r="L337" s="187" t="str">
        <f t="shared" si="31"/>
        <v/>
      </c>
      <c r="M337" s="202" t="str">
        <f>IF($H337="USD",IF(OR($L337="",$L337="-"),"",VLOOKUP($G337,為替!$A:$AX,$L337,FALSE))+$K$3,IF(OR($L337="",$L337="-"),"",VLOOKUP($G337,為替!$A:$AX,$L337,FALSE)))</f>
        <v/>
      </c>
      <c r="N337" s="203" t="str">
        <f t="shared" si="36"/>
        <v/>
      </c>
      <c r="O337" s="204" t="str">
        <f t="shared" si="32"/>
        <v/>
      </c>
      <c r="P337" s="205" t="str">
        <f t="shared" si="33"/>
        <v/>
      </c>
    </row>
    <row r="338" spans="3:16">
      <c r="C338" s="198"/>
      <c r="D338" s="199"/>
      <c r="E338" s="200"/>
      <c r="F338" s="198"/>
      <c r="H338" s="201"/>
      <c r="I338" s="184" t="str">
        <f t="shared" si="34"/>
        <v/>
      </c>
      <c r="J338" s="202" t="str">
        <f>IF($H338="USD",IF(OR($I338="",$I338="-"),"",VLOOKUP($G338,為替!$A:$AX,$I338,FALSE))+$J$3,IF(OR($I338="",$I338="-"),"",VLOOKUP($G338,為替!$A:$AX,$I338,FALSE)))</f>
        <v/>
      </c>
      <c r="K338" s="203" t="str">
        <f t="shared" si="35"/>
        <v/>
      </c>
      <c r="L338" s="187" t="str">
        <f t="shared" ref="L338:L400" si="37">IF(H338="","",IF(H338="JPY","",IF($H338="USD",3, IF(H338="EUR",6,IF(H338="CNY",46,IF(H338="HKD",33))))))</f>
        <v/>
      </c>
      <c r="M338" s="202" t="str">
        <f>IF($H338="USD",IF(OR($L338="",$L338="-"),"",VLOOKUP($G338,為替!$A:$AX,$L338,FALSE))+$K$3,IF(OR($L338="",$L338="-"),"",VLOOKUP($G338,為替!$A:$AX,$L338,FALSE)))</f>
        <v/>
      </c>
      <c r="N338" s="203" t="str">
        <f t="shared" si="36"/>
        <v/>
      </c>
      <c r="O338" s="204" t="str">
        <f t="shared" ref="O338:O400" si="38">IF(OR(K338="",N338=""),"",K338-N338)</f>
        <v/>
      </c>
      <c r="P338" s="205" t="str">
        <f t="shared" ref="P338:P400" si="39">IF(OR(K338="",O338=""),"",O338/K338)</f>
        <v/>
      </c>
    </row>
    <row r="339" spans="3:16">
      <c r="C339" s="198"/>
      <c r="D339" s="199"/>
      <c r="E339" s="200"/>
      <c r="F339" s="198"/>
      <c r="H339" s="201"/>
      <c r="I339" s="184" t="str">
        <f t="shared" si="34"/>
        <v/>
      </c>
      <c r="J339" s="202" t="str">
        <f>IF($H339="USD",IF(OR($I339="",$I339="-"),"",VLOOKUP($G339,為替!$A:$AX,$I339,FALSE))+$J$3,IF(OR($I339="",$I339="-"),"",VLOOKUP($G339,為替!$A:$AX,$I339,FALSE)))</f>
        <v/>
      </c>
      <c r="K339" s="203" t="str">
        <f t="shared" si="35"/>
        <v/>
      </c>
      <c r="L339" s="187" t="str">
        <f t="shared" si="37"/>
        <v/>
      </c>
      <c r="M339" s="202" t="str">
        <f>IF($H339="USD",IF(OR($L339="",$L339="-"),"",VLOOKUP($G339,為替!$A:$AX,$L339,FALSE))+$K$3,IF(OR($L339="",$L339="-"),"",VLOOKUP($G339,為替!$A:$AX,$L339,FALSE)))</f>
        <v/>
      </c>
      <c r="N339" s="203" t="str">
        <f t="shared" si="36"/>
        <v/>
      </c>
      <c r="O339" s="204" t="str">
        <f t="shared" si="38"/>
        <v/>
      </c>
      <c r="P339" s="205" t="str">
        <f t="shared" si="39"/>
        <v/>
      </c>
    </row>
    <row r="340" spans="3:16">
      <c r="C340" s="198"/>
      <c r="D340" s="199"/>
      <c r="E340" s="200"/>
      <c r="F340" s="198"/>
      <c r="H340" s="201"/>
      <c r="I340" s="184" t="str">
        <f t="shared" si="34"/>
        <v/>
      </c>
      <c r="J340" s="202" t="str">
        <f>IF($H340="USD",IF(OR($I340="",$I340="-"),"",VLOOKUP($G340,為替!$A:$AX,$I340,FALSE))+$J$3,IF(OR($I340="",$I340="-"),"",VLOOKUP($G340,為替!$A:$AX,$I340,FALSE)))</f>
        <v/>
      </c>
      <c r="K340" s="203" t="str">
        <f t="shared" si="35"/>
        <v/>
      </c>
      <c r="L340" s="187" t="str">
        <f t="shared" si="37"/>
        <v/>
      </c>
      <c r="M340" s="202" t="str">
        <f>IF($H340="USD",IF(OR($L340="",$L340="-"),"",VLOOKUP($G340,為替!$A:$AX,$L340,FALSE))+$K$3,IF(OR($L340="",$L340="-"),"",VLOOKUP($G340,為替!$A:$AX,$L340,FALSE)))</f>
        <v/>
      </c>
      <c r="N340" s="203" t="str">
        <f t="shared" si="36"/>
        <v/>
      </c>
      <c r="O340" s="204" t="str">
        <f t="shared" si="38"/>
        <v/>
      </c>
      <c r="P340" s="205" t="str">
        <f t="shared" si="39"/>
        <v/>
      </c>
    </row>
    <row r="341" spans="3:16">
      <c r="C341" s="198"/>
      <c r="D341" s="199"/>
      <c r="E341" s="200"/>
      <c r="F341" s="198"/>
      <c r="H341" s="201"/>
      <c r="I341" s="184" t="str">
        <f t="shared" si="34"/>
        <v/>
      </c>
      <c r="J341" s="202" t="str">
        <f>IF($H341="USD",IF(OR($I341="",$I341="-"),"",VLOOKUP($G341,為替!$A:$AX,$I341,FALSE))+$J$3,IF(OR($I341="",$I341="-"),"",VLOOKUP($G341,為替!$A:$AX,$I341,FALSE)))</f>
        <v/>
      </c>
      <c r="K341" s="203" t="str">
        <f t="shared" si="35"/>
        <v/>
      </c>
      <c r="L341" s="187" t="str">
        <f t="shared" si="37"/>
        <v/>
      </c>
      <c r="M341" s="202" t="str">
        <f>IF($H341="USD",IF(OR($L341="",$L341="-"),"",VLOOKUP($G341,為替!$A:$AX,$L341,FALSE))+$K$3,IF(OR($L341="",$L341="-"),"",VLOOKUP($G341,為替!$A:$AX,$L341,FALSE)))</f>
        <v/>
      </c>
      <c r="N341" s="203" t="str">
        <f t="shared" si="36"/>
        <v/>
      </c>
      <c r="O341" s="204" t="str">
        <f t="shared" si="38"/>
        <v/>
      </c>
      <c r="P341" s="205" t="str">
        <f t="shared" si="39"/>
        <v/>
      </c>
    </row>
    <row r="342" spans="3:16">
      <c r="C342" s="198"/>
      <c r="D342" s="199"/>
      <c r="E342" s="200"/>
      <c r="F342" s="198"/>
      <c r="H342" s="201"/>
      <c r="I342" s="184" t="str">
        <f t="shared" si="34"/>
        <v/>
      </c>
      <c r="J342" s="202" t="str">
        <f>IF($H342="USD",IF(OR($I342="",$I342="-"),"",VLOOKUP($G342,為替!$A:$AX,$I342,FALSE))+$J$3,IF(OR($I342="",$I342="-"),"",VLOOKUP($G342,為替!$A:$AX,$I342,FALSE)))</f>
        <v/>
      </c>
      <c r="K342" s="203" t="str">
        <f t="shared" si="35"/>
        <v/>
      </c>
      <c r="L342" s="187" t="str">
        <f t="shared" si="37"/>
        <v/>
      </c>
      <c r="M342" s="202" t="str">
        <f>IF($H342="USD",IF(OR($L342="",$L342="-"),"",VLOOKUP($G342,為替!$A:$AX,$L342,FALSE))+$K$3,IF(OR($L342="",$L342="-"),"",VLOOKUP($G342,為替!$A:$AX,$L342,FALSE)))</f>
        <v/>
      </c>
      <c r="N342" s="203" t="str">
        <f t="shared" si="36"/>
        <v/>
      </c>
      <c r="O342" s="204" t="str">
        <f t="shared" si="38"/>
        <v/>
      </c>
      <c r="P342" s="205" t="str">
        <f t="shared" si="39"/>
        <v/>
      </c>
    </row>
    <row r="343" spans="3:16">
      <c r="C343" s="198"/>
      <c r="D343" s="199"/>
      <c r="E343" s="200"/>
      <c r="F343" s="198"/>
      <c r="H343" s="201"/>
      <c r="I343" s="184" t="str">
        <f t="shared" si="34"/>
        <v/>
      </c>
      <c r="J343" s="202" t="str">
        <f>IF($H343="USD",IF(OR($I343="",$I343="-"),"",VLOOKUP($G343,為替!$A:$AX,$I343,FALSE))+$J$3,IF(OR($I343="",$I343="-"),"",VLOOKUP($G343,為替!$A:$AX,$I343,FALSE)))</f>
        <v/>
      </c>
      <c r="K343" s="203" t="str">
        <f t="shared" si="35"/>
        <v/>
      </c>
      <c r="L343" s="187" t="str">
        <f t="shared" si="37"/>
        <v/>
      </c>
      <c r="M343" s="202" t="str">
        <f>IF($H343="USD",IF(OR($L343="",$L343="-"),"",VLOOKUP($G343,為替!$A:$AX,$L343,FALSE))+$K$3,IF(OR($L343="",$L343="-"),"",VLOOKUP($G343,為替!$A:$AX,$L343,FALSE)))</f>
        <v/>
      </c>
      <c r="N343" s="203" t="str">
        <f t="shared" si="36"/>
        <v/>
      </c>
      <c r="O343" s="204" t="str">
        <f t="shared" si="38"/>
        <v/>
      </c>
      <c r="P343" s="205" t="str">
        <f t="shared" si="39"/>
        <v/>
      </c>
    </row>
    <row r="344" spans="3:16">
      <c r="C344" s="198"/>
      <c r="D344" s="199"/>
      <c r="E344" s="200"/>
      <c r="F344" s="198"/>
      <c r="H344" s="201"/>
      <c r="I344" s="184" t="str">
        <f t="shared" si="34"/>
        <v/>
      </c>
      <c r="J344" s="202" t="str">
        <f>IF($H344="USD",IF(OR($I344="",$I344="-"),"",VLOOKUP($G344,為替!$A:$AX,$I344,FALSE))+$J$3,IF(OR($I344="",$I344="-"),"",VLOOKUP($G344,為替!$A:$AX,$I344,FALSE)))</f>
        <v/>
      </c>
      <c r="K344" s="203" t="str">
        <f t="shared" si="35"/>
        <v/>
      </c>
      <c r="L344" s="187" t="str">
        <f t="shared" si="37"/>
        <v/>
      </c>
      <c r="M344" s="202" t="str">
        <f>IF($H344="USD",IF(OR($L344="",$L344="-"),"",VLOOKUP($G344,為替!$A:$AX,$L344,FALSE))+$K$3,IF(OR($L344="",$L344="-"),"",VLOOKUP($G344,為替!$A:$AX,$L344,FALSE)))</f>
        <v/>
      </c>
      <c r="N344" s="203" t="str">
        <f t="shared" si="36"/>
        <v/>
      </c>
      <c r="O344" s="204" t="str">
        <f t="shared" si="38"/>
        <v/>
      </c>
      <c r="P344" s="205" t="str">
        <f t="shared" si="39"/>
        <v/>
      </c>
    </row>
    <row r="345" spans="3:16">
      <c r="C345" s="198"/>
      <c r="D345" s="199"/>
      <c r="E345" s="200"/>
      <c r="F345" s="198"/>
      <c r="H345" s="201"/>
      <c r="I345" s="184" t="str">
        <f t="shared" si="34"/>
        <v/>
      </c>
      <c r="J345" s="202" t="str">
        <f>IF($H345="USD",IF(OR($I345="",$I345="-"),"",VLOOKUP($G345,為替!$A:$AX,$I345,FALSE))+$J$3,IF(OR($I345="",$I345="-"),"",VLOOKUP($G345,為替!$A:$AX,$I345,FALSE)))</f>
        <v/>
      </c>
      <c r="K345" s="203" t="str">
        <f t="shared" si="35"/>
        <v/>
      </c>
      <c r="L345" s="187" t="str">
        <f t="shared" si="37"/>
        <v/>
      </c>
      <c r="M345" s="202" t="str">
        <f>IF($H345="USD",IF(OR($L345="",$L345="-"),"",VLOOKUP($G345,為替!$A:$AX,$L345,FALSE))+$K$3,IF(OR($L345="",$L345="-"),"",VLOOKUP($G345,為替!$A:$AX,$L345,FALSE)))</f>
        <v/>
      </c>
      <c r="N345" s="203" t="str">
        <f t="shared" si="36"/>
        <v/>
      </c>
      <c r="O345" s="204" t="str">
        <f t="shared" si="38"/>
        <v/>
      </c>
      <c r="P345" s="205" t="str">
        <f t="shared" si="39"/>
        <v/>
      </c>
    </row>
    <row r="346" spans="3:16">
      <c r="C346" s="198"/>
      <c r="D346" s="199"/>
      <c r="E346" s="200"/>
      <c r="F346" s="198"/>
      <c r="H346" s="201"/>
      <c r="I346" s="184" t="str">
        <f t="shared" si="34"/>
        <v/>
      </c>
      <c r="J346" s="202" t="str">
        <f>IF($H346="USD",IF(OR($I346="",$I346="-"),"",VLOOKUP($G346,為替!$A:$AX,$I346,FALSE))+$J$3,IF(OR($I346="",$I346="-"),"",VLOOKUP($G346,為替!$A:$AX,$I346,FALSE)))</f>
        <v/>
      </c>
      <c r="K346" s="203" t="str">
        <f t="shared" si="35"/>
        <v/>
      </c>
      <c r="L346" s="187" t="str">
        <f t="shared" si="37"/>
        <v/>
      </c>
      <c r="M346" s="202" t="str">
        <f>IF($H346="USD",IF(OR($L346="",$L346="-"),"",VLOOKUP($G346,為替!$A:$AX,$L346,FALSE))+$K$3,IF(OR($L346="",$L346="-"),"",VLOOKUP($G346,為替!$A:$AX,$L346,FALSE)))</f>
        <v/>
      </c>
      <c r="N346" s="203" t="str">
        <f t="shared" si="36"/>
        <v/>
      </c>
      <c r="O346" s="204" t="str">
        <f t="shared" si="38"/>
        <v/>
      </c>
      <c r="P346" s="205" t="str">
        <f t="shared" si="39"/>
        <v/>
      </c>
    </row>
    <row r="347" spans="3:16">
      <c r="C347" s="198"/>
      <c r="D347" s="199"/>
      <c r="E347" s="200"/>
      <c r="F347" s="198"/>
      <c r="H347" s="201"/>
      <c r="I347" s="184" t="str">
        <f t="shared" si="34"/>
        <v/>
      </c>
      <c r="J347" s="202" t="str">
        <f>IF($H347="USD",IF(OR($I347="",$I347="-"),"",VLOOKUP($G347,為替!$A:$AX,$I347,FALSE))+$J$3,IF(OR($I347="",$I347="-"),"",VLOOKUP($G347,為替!$A:$AX,$I347,FALSE)))</f>
        <v/>
      </c>
      <c r="K347" s="203" t="str">
        <f t="shared" si="35"/>
        <v/>
      </c>
      <c r="L347" s="187" t="str">
        <f t="shared" si="37"/>
        <v/>
      </c>
      <c r="M347" s="202" t="str">
        <f>IF($H347="USD",IF(OR($L347="",$L347="-"),"",VLOOKUP($G347,為替!$A:$AX,$L347,FALSE))+$K$3,IF(OR($L347="",$L347="-"),"",VLOOKUP($G347,為替!$A:$AX,$L347,FALSE)))</f>
        <v/>
      </c>
      <c r="N347" s="203" t="str">
        <f t="shared" si="36"/>
        <v/>
      </c>
      <c r="O347" s="204" t="str">
        <f t="shared" si="38"/>
        <v/>
      </c>
      <c r="P347" s="205" t="str">
        <f t="shared" si="39"/>
        <v/>
      </c>
    </row>
    <row r="348" spans="3:16">
      <c r="C348" s="198"/>
      <c r="D348" s="199"/>
      <c r="E348" s="200"/>
      <c r="F348" s="198"/>
      <c r="H348" s="201"/>
      <c r="I348" s="184" t="str">
        <f t="shared" si="34"/>
        <v/>
      </c>
      <c r="J348" s="202" t="str">
        <f>IF($H348="USD",IF(OR($I348="",$I348="-"),"",VLOOKUP($G348,為替!$A:$AX,$I348,FALSE))+$J$3,IF(OR($I348="",$I348="-"),"",VLOOKUP($G348,為替!$A:$AX,$I348,FALSE)))</f>
        <v/>
      </c>
      <c r="K348" s="203" t="str">
        <f t="shared" si="35"/>
        <v/>
      </c>
      <c r="L348" s="187" t="str">
        <f t="shared" si="37"/>
        <v/>
      </c>
      <c r="M348" s="202" t="str">
        <f>IF($H348="USD",IF(OR($L348="",$L348="-"),"",VLOOKUP($G348,為替!$A:$AX,$L348,FALSE))+$K$3,IF(OR($L348="",$L348="-"),"",VLOOKUP($G348,為替!$A:$AX,$L348,FALSE)))</f>
        <v/>
      </c>
      <c r="N348" s="203" t="str">
        <f t="shared" si="36"/>
        <v/>
      </c>
      <c r="O348" s="204" t="str">
        <f t="shared" si="38"/>
        <v/>
      </c>
      <c r="P348" s="205" t="str">
        <f t="shared" si="39"/>
        <v/>
      </c>
    </row>
    <row r="349" spans="3:16">
      <c r="C349" s="198"/>
      <c r="D349" s="199"/>
      <c r="E349" s="200"/>
      <c r="F349" s="198"/>
      <c r="H349" s="201"/>
      <c r="I349" s="184" t="str">
        <f t="shared" si="34"/>
        <v/>
      </c>
      <c r="J349" s="202" t="str">
        <f>IF($H349="USD",IF(OR($I349="",$I349="-"),"",VLOOKUP($G349,為替!$A:$AX,$I349,FALSE))+$J$3,IF(OR($I349="",$I349="-"),"",VLOOKUP($G349,為替!$A:$AX,$I349,FALSE)))</f>
        <v/>
      </c>
      <c r="K349" s="203" t="str">
        <f t="shared" si="35"/>
        <v/>
      </c>
      <c r="L349" s="187" t="str">
        <f t="shared" si="37"/>
        <v/>
      </c>
      <c r="M349" s="202" t="str">
        <f>IF($H349="USD",IF(OR($L349="",$L349="-"),"",VLOOKUP($G349,為替!$A:$AX,$L349,FALSE))+$K$3,IF(OR($L349="",$L349="-"),"",VLOOKUP($G349,為替!$A:$AX,$L349,FALSE)))</f>
        <v/>
      </c>
      <c r="N349" s="203" t="str">
        <f t="shared" si="36"/>
        <v/>
      </c>
      <c r="O349" s="204" t="str">
        <f t="shared" si="38"/>
        <v/>
      </c>
      <c r="P349" s="205" t="str">
        <f t="shared" si="39"/>
        <v/>
      </c>
    </row>
    <row r="350" spans="3:16">
      <c r="C350" s="198"/>
      <c r="D350" s="199"/>
      <c r="E350" s="200"/>
      <c r="F350" s="198"/>
      <c r="H350" s="201"/>
      <c r="I350" s="184" t="str">
        <f t="shared" si="34"/>
        <v/>
      </c>
      <c r="J350" s="202" t="str">
        <f>IF($H350="USD",IF(OR($I350="",$I350="-"),"",VLOOKUP($G350,為替!$A:$AX,$I350,FALSE))+$J$3,IF(OR($I350="",$I350="-"),"",VLOOKUP($G350,為替!$A:$AX,$I350,FALSE)))</f>
        <v/>
      </c>
      <c r="K350" s="203" t="str">
        <f t="shared" si="35"/>
        <v/>
      </c>
      <c r="L350" s="187" t="str">
        <f t="shared" si="37"/>
        <v/>
      </c>
      <c r="M350" s="202" t="str">
        <f>IF($H350="USD",IF(OR($L350="",$L350="-"),"",VLOOKUP($G350,為替!$A:$AX,$L350,FALSE))+$K$3,IF(OR($L350="",$L350="-"),"",VLOOKUP($G350,為替!$A:$AX,$L350,FALSE)))</f>
        <v/>
      </c>
      <c r="N350" s="203" t="str">
        <f t="shared" si="36"/>
        <v/>
      </c>
      <c r="O350" s="204" t="str">
        <f t="shared" si="38"/>
        <v/>
      </c>
      <c r="P350" s="205" t="str">
        <f t="shared" si="39"/>
        <v/>
      </c>
    </row>
    <row r="351" spans="3:16">
      <c r="C351" s="198"/>
      <c r="D351" s="199"/>
      <c r="E351" s="200"/>
      <c r="F351" s="198"/>
      <c r="H351" s="201"/>
      <c r="I351" s="184" t="str">
        <f t="shared" si="34"/>
        <v/>
      </c>
      <c r="J351" s="202" t="str">
        <f>IF($H351="USD",IF(OR($I351="",$I351="-"),"",VLOOKUP($G351,為替!$A:$AX,$I351,FALSE))+$J$3,IF(OR($I351="",$I351="-"),"",VLOOKUP($G351,為替!$A:$AX,$I351,FALSE)))</f>
        <v/>
      </c>
      <c r="K351" s="203" t="str">
        <f t="shared" si="35"/>
        <v/>
      </c>
      <c r="L351" s="187" t="str">
        <f t="shared" si="37"/>
        <v/>
      </c>
      <c r="M351" s="202" t="str">
        <f>IF($H351="USD",IF(OR($L351="",$L351="-"),"",VLOOKUP($G351,為替!$A:$AX,$L351,FALSE))+$K$3,IF(OR($L351="",$L351="-"),"",VLOOKUP($G351,為替!$A:$AX,$L351,FALSE)))</f>
        <v/>
      </c>
      <c r="N351" s="203" t="str">
        <f t="shared" si="36"/>
        <v/>
      </c>
      <c r="O351" s="204" t="str">
        <f t="shared" si="38"/>
        <v/>
      </c>
      <c r="P351" s="205" t="str">
        <f t="shared" si="39"/>
        <v/>
      </c>
    </row>
    <row r="352" spans="3:16">
      <c r="C352" s="198"/>
      <c r="D352" s="199"/>
      <c r="E352" s="200"/>
      <c r="F352" s="198"/>
      <c r="H352" s="201"/>
      <c r="I352" s="184" t="str">
        <f t="shared" si="34"/>
        <v/>
      </c>
      <c r="J352" s="202" t="str">
        <f>IF($H352="USD",IF(OR($I352="",$I352="-"),"",VLOOKUP($G352,為替!$A:$AX,$I352,FALSE))+$J$3,IF(OR($I352="",$I352="-"),"",VLOOKUP($G352,為替!$A:$AX,$I352,FALSE)))</f>
        <v/>
      </c>
      <c r="K352" s="203" t="str">
        <f t="shared" si="35"/>
        <v/>
      </c>
      <c r="L352" s="187" t="str">
        <f t="shared" si="37"/>
        <v/>
      </c>
      <c r="M352" s="202" t="str">
        <f>IF($H352="USD",IF(OR($L352="",$L352="-"),"",VLOOKUP($G352,為替!$A:$AX,$L352,FALSE))+$K$3,IF(OR($L352="",$L352="-"),"",VLOOKUP($G352,為替!$A:$AX,$L352,FALSE)))</f>
        <v/>
      </c>
      <c r="N352" s="203" t="str">
        <f t="shared" si="36"/>
        <v/>
      </c>
      <c r="O352" s="204" t="str">
        <f t="shared" si="38"/>
        <v/>
      </c>
      <c r="P352" s="205" t="str">
        <f t="shared" si="39"/>
        <v/>
      </c>
    </row>
    <row r="353" spans="3:16">
      <c r="C353" s="198"/>
      <c r="D353" s="199"/>
      <c r="E353" s="200"/>
      <c r="F353" s="198"/>
      <c r="H353" s="201"/>
      <c r="I353" s="184" t="str">
        <f t="shared" si="34"/>
        <v/>
      </c>
      <c r="J353" s="202" t="str">
        <f>IF($H353="USD",IF(OR($I353="",$I353="-"),"",VLOOKUP($G353,為替!$A:$AX,$I353,FALSE))+$J$3,IF(OR($I353="",$I353="-"),"",VLOOKUP($G353,為替!$A:$AX,$I353,FALSE)))</f>
        <v/>
      </c>
      <c r="K353" s="203" t="str">
        <f t="shared" si="35"/>
        <v/>
      </c>
      <c r="L353" s="187" t="str">
        <f t="shared" si="37"/>
        <v/>
      </c>
      <c r="M353" s="202" t="str">
        <f>IF($H353="USD",IF(OR($L353="",$L353="-"),"",VLOOKUP($G353,為替!$A:$AX,$L353,FALSE))+$K$3,IF(OR($L353="",$L353="-"),"",VLOOKUP($G353,為替!$A:$AX,$L353,FALSE)))</f>
        <v/>
      </c>
      <c r="N353" s="203" t="str">
        <f t="shared" si="36"/>
        <v/>
      </c>
      <c r="O353" s="204" t="str">
        <f t="shared" si="38"/>
        <v/>
      </c>
      <c r="P353" s="205" t="str">
        <f t="shared" si="39"/>
        <v/>
      </c>
    </row>
    <row r="354" spans="3:16">
      <c r="C354" s="198"/>
      <c r="D354" s="199"/>
      <c r="E354" s="200"/>
      <c r="F354" s="198"/>
      <c r="H354" s="201"/>
      <c r="I354" s="184" t="str">
        <f t="shared" si="34"/>
        <v/>
      </c>
      <c r="J354" s="202" t="str">
        <f>IF($H354="USD",IF(OR($I354="",$I354="-"),"",VLOOKUP($G354,為替!$A:$AX,$I354,FALSE))+$J$3,IF(OR($I354="",$I354="-"),"",VLOOKUP($G354,為替!$A:$AX,$I354,FALSE)))</f>
        <v/>
      </c>
      <c r="K354" s="203" t="str">
        <f t="shared" si="35"/>
        <v/>
      </c>
      <c r="L354" s="187" t="str">
        <f t="shared" si="37"/>
        <v/>
      </c>
      <c r="M354" s="202" t="str">
        <f>IF($H354="USD",IF(OR($L354="",$L354="-"),"",VLOOKUP($G354,為替!$A:$AX,$L354,FALSE))+$K$3,IF(OR($L354="",$L354="-"),"",VLOOKUP($G354,為替!$A:$AX,$L354,FALSE)))</f>
        <v/>
      </c>
      <c r="N354" s="203" t="str">
        <f t="shared" si="36"/>
        <v/>
      </c>
      <c r="O354" s="204" t="str">
        <f t="shared" si="38"/>
        <v/>
      </c>
      <c r="P354" s="205" t="str">
        <f t="shared" si="39"/>
        <v/>
      </c>
    </row>
    <row r="355" spans="3:16">
      <c r="C355" s="198"/>
      <c r="D355" s="199"/>
      <c r="E355" s="200"/>
      <c r="F355" s="198"/>
      <c r="H355" s="201"/>
      <c r="I355" s="184" t="str">
        <f t="shared" si="34"/>
        <v/>
      </c>
      <c r="J355" s="202" t="str">
        <f>IF($H355="USD",IF(OR($I355="",$I355="-"),"",VLOOKUP($G355,為替!$A:$AX,$I355,FALSE))+$J$3,IF(OR($I355="",$I355="-"),"",VLOOKUP($G355,為替!$A:$AX,$I355,FALSE)))</f>
        <v/>
      </c>
      <c r="K355" s="203" t="str">
        <f t="shared" si="35"/>
        <v/>
      </c>
      <c r="L355" s="187" t="str">
        <f t="shared" si="37"/>
        <v/>
      </c>
      <c r="M355" s="202" t="str">
        <f>IF($H355="USD",IF(OR($L355="",$L355="-"),"",VLOOKUP($G355,為替!$A:$AX,$L355,FALSE))+$K$3,IF(OR($L355="",$L355="-"),"",VLOOKUP($G355,為替!$A:$AX,$L355,FALSE)))</f>
        <v/>
      </c>
      <c r="N355" s="203" t="str">
        <f t="shared" si="36"/>
        <v/>
      </c>
      <c r="O355" s="204" t="str">
        <f t="shared" si="38"/>
        <v/>
      </c>
      <c r="P355" s="205" t="str">
        <f t="shared" si="39"/>
        <v/>
      </c>
    </row>
    <row r="356" spans="3:16">
      <c r="C356" s="198"/>
      <c r="D356" s="199"/>
      <c r="E356" s="200"/>
      <c r="F356" s="198"/>
      <c r="H356" s="201"/>
      <c r="I356" s="184" t="str">
        <f t="shared" si="34"/>
        <v/>
      </c>
      <c r="J356" s="202" t="str">
        <f>IF($H356="USD",IF(OR($I356="",$I356="-"),"",VLOOKUP($G356,為替!$A:$AX,$I356,FALSE))+$J$3,IF(OR($I356="",$I356="-"),"",VLOOKUP($G356,為替!$A:$AX,$I356,FALSE)))</f>
        <v/>
      </c>
      <c r="K356" s="203" t="str">
        <f t="shared" si="35"/>
        <v/>
      </c>
      <c r="L356" s="187" t="str">
        <f t="shared" si="37"/>
        <v/>
      </c>
      <c r="M356" s="202" t="str">
        <f>IF($H356="USD",IF(OR($L356="",$L356="-"),"",VLOOKUP($G356,為替!$A:$AX,$L356,FALSE))+$K$3,IF(OR($L356="",$L356="-"),"",VLOOKUP($G356,為替!$A:$AX,$L356,FALSE)))</f>
        <v/>
      </c>
      <c r="N356" s="203" t="str">
        <f t="shared" si="36"/>
        <v/>
      </c>
      <c r="O356" s="204" t="str">
        <f t="shared" si="38"/>
        <v/>
      </c>
      <c r="P356" s="205" t="str">
        <f t="shared" si="39"/>
        <v/>
      </c>
    </row>
    <row r="357" spans="3:16">
      <c r="C357" s="198"/>
      <c r="D357" s="199"/>
      <c r="E357" s="200"/>
      <c r="F357" s="198"/>
      <c r="H357" s="201"/>
      <c r="I357" s="184" t="str">
        <f t="shared" si="34"/>
        <v/>
      </c>
      <c r="J357" s="202" t="str">
        <f>IF($H357="USD",IF(OR($I357="",$I357="-"),"",VLOOKUP($G357,為替!$A:$AX,$I357,FALSE))+$J$3,IF(OR($I357="",$I357="-"),"",VLOOKUP($G357,為替!$A:$AX,$I357,FALSE)))</f>
        <v/>
      </c>
      <c r="K357" s="203" t="str">
        <f t="shared" si="35"/>
        <v/>
      </c>
      <c r="L357" s="187" t="str">
        <f t="shared" si="37"/>
        <v/>
      </c>
      <c r="M357" s="202" t="str">
        <f>IF($H357="USD",IF(OR($L357="",$L357="-"),"",VLOOKUP($G357,為替!$A:$AX,$L357,FALSE))+$K$3,IF(OR($L357="",$L357="-"),"",VLOOKUP($G357,為替!$A:$AX,$L357,FALSE)))</f>
        <v/>
      </c>
      <c r="N357" s="203" t="str">
        <f t="shared" si="36"/>
        <v/>
      </c>
      <c r="O357" s="204" t="str">
        <f t="shared" si="38"/>
        <v/>
      </c>
      <c r="P357" s="205" t="str">
        <f t="shared" si="39"/>
        <v/>
      </c>
    </row>
    <row r="358" spans="3:16">
      <c r="C358" s="198"/>
      <c r="D358" s="199"/>
      <c r="E358" s="200"/>
      <c r="F358" s="198"/>
      <c r="H358" s="201"/>
      <c r="I358" s="184" t="str">
        <f t="shared" si="34"/>
        <v/>
      </c>
      <c r="J358" s="202" t="str">
        <f>IF($H358="USD",IF(OR($I358="",$I358="-"),"",VLOOKUP($G358,為替!$A:$AX,$I358,FALSE))+$J$3,IF(OR($I358="",$I358="-"),"",VLOOKUP($G358,為替!$A:$AX,$I358,FALSE)))</f>
        <v/>
      </c>
      <c r="K358" s="203" t="str">
        <f t="shared" si="35"/>
        <v/>
      </c>
      <c r="L358" s="187" t="str">
        <f t="shared" si="37"/>
        <v/>
      </c>
      <c r="M358" s="202" t="str">
        <f>IF($H358="USD",IF(OR($L358="",$L358="-"),"",VLOOKUP($G358,為替!$A:$AX,$L358,FALSE))+$K$3,IF(OR($L358="",$L358="-"),"",VLOOKUP($G358,為替!$A:$AX,$L358,FALSE)))</f>
        <v/>
      </c>
      <c r="N358" s="203" t="str">
        <f t="shared" si="36"/>
        <v/>
      </c>
      <c r="O358" s="204" t="str">
        <f t="shared" si="38"/>
        <v/>
      </c>
      <c r="P358" s="205" t="str">
        <f t="shared" si="39"/>
        <v/>
      </c>
    </row>
    <row r="359" spans="3:16">
      <c r="C359" s="198"/>
      <c r="D359" s="199"/>
      <c r="E359" s="200"/>
      <c r="F359" s="198"/>
      <c r="H359" s="201"/>
      <c r="I359" s="184" t="str">
        <f t="shared" si="34"/>
        <v/>
      </c>
      <c r="J359" s="202" t="str">
        <f>IF($H359="USD",IF(OR($I359="",$I359="-"),"",VLOOKUP($G359,為替!$A:$AX,$I359,FALSE))+$J$3,IF(OR($I359="",$I359="-"),"",VLOOKUP($G359,為替!$A:$AX,$I359,FALSE)))</f>
        <v/>
      </c>
      <c r="K359" s="203" t="str">
        <f t="shared" si="35"/>
        <v/>
      </c>
      <c r="L359" s="187" t="str">
        <f t="shared" si="37"/>
        <v/>
      </c>
      <c r="M359" s="202" t="str">
        <f>IF($H359="USD",IF(OR($L359="",$L359="-"),"",VLOOKUP($G359,為替!$A:$AX,$L359,FALSE))+$K$3,IF(OR($L359="",$L359="-"),"",VLOOKUP($G359,為替!$A:$AX,$L359,FALSE)))</f>
        <v/>
      </c>
      <c r="N359" s="203" t="str">
        <f t="shared" si="36"/>
        <v/>
      </c>
      <c r="O359" s="204" t="str">
        <f t="shared" si="38"/>
        <v/>
      </c>
      <c r="P359" s="205" t="str">
        <f t="shared" si="39"/>
        <v/>
      </c>
    </row>
    <row r="360" spans="3:16">
      <c r="C360" s="198"/>
      <c r="D360" s="199"/>
      <c r="E360" s="200"/>
      <c r="F360" s="198"/>
      <c r="H360" s="201"/>
      <c r="I360" s="184" t="str">
        <f t="shared" si="34"/>
        <v/>
      </c>
      <c r="J360" s="202" t="str">
        <f>IF($H360="USD",IF(OR($I360="",$I360="-"),"",VLOOKUP($G360,為替!$A:$AX,$I360,FALSE))+$J$3,IF(OR($I360="",$I360="-"),"",VLOOKUP($G360,為替!$A:$AX,$I360,FALSE)))</f>
        <v/>
      </c>
      <c r="K360" s="203" t="str">
        <f t="shared" si="35"/>
        <v/>
      </c>
      <c r="L360" s="187" t="str">
        <f t="shared" si="37"/>
        <v/>
      </c>
      <c r="M360" s="202" t="str">
        <f>IF($H360="USD",IF(OR($L360="",$L360="-"),"",VLOOKUP($G360,為替!$A:$AX,$L360,FALSE))+$K$3,IF(OR($L360="",$L360="-"),"",VLOOKUP($G360,為替!$A:$AX,$L360,FALSE)))</f>
        <v/>
      </c>
      <c r="N360" s="203" t="str">
        <f t="shared" si="36"/>
        <v/>
      </c>
      <c r="O360" s="204" t="str">
        <f t="shared" si="38"/>
        <v/>
      </c>
      <c r="P360" s="205" t="str">
        <f t="shared" si="39"/>
        <v/>
      </c>
    </row>
    <row r="361" spans="3:16">
      <c r="C361" s="198"/>
      <c r="D361" s="199"/>
      <c r="E361" s="200"/>
      <c r="F361" s="198"/>
      <c r="H361" s="201"/>
      <c r="I361" s="184" t="str">
        <f t="shared" si="34"/>
        <v/>
      </c>
      <c r="J361" s="202" t="str">
        <f>IF($H361="USD",IF(OR($I361="",$I361="-"),"",VLOOKUP($G361,為替!$A:$AX,$I361,FALSE))+$J$3,IF(OR($I361="",$I361="-"),"",VLOOKUP($G361,為替!$A:$AX,$I361,FALSE)))</f>
        <v/>
      </c>
      <c r="K361" s="203" t="str">
        <f t="shared" si="35"/>
        <v/>
      </c>
      <c r="L361" s="187" t="str">
        <f t="shared" si="37"/>
        <v/>
      </c>
      <c r="M361" s="202" t="str">
        <f>IF($H361="USD",IF(OR($L361="",$L361="-"),"",VLOOKUP($G361,為替!$A:$AX,$L361,FALSE))+$K$3,IF(OR($L361="",$L361="-"),"",VLOOKUP($G361,為替!$A:$AX,$L361,FALSE)))</f>
        <v/>
      </c>
      <c r="N361" s="203" t="str">
        <f t="shared" si="36"/>
        <v/>
      </c>
      <c r="O361" s="204" t="str">
        <f t="shared" si="38"/>
        <v/>
      </c>
      <c r="P361" s="205" t="str">
        <f t="shared" si="39"/>
        <v/>
      </c>
    </row>
    <row r="362" spans="3:16">
      <c r="C362" s="198"/>
      <c r="D362" s="199"/>
      <c r="E362" s="200"/>
      <c r="F362" s="198"/>
      <c r="H362" s="201"/>
      <c r="I362" s="184" t="str">
        <f t="shared" si="34"/>
        <v/>
      </c>
      <c r="J362" s="202" t="str">
        <f>IF($H362="USD",IF(OR($I362="",$I362="-"),"",VLOOKUP($G362,為替!$A:$AX,$I362,FALSE))+$J$3,IF(OR($I362="",$I362="-"),"",VLOOKUP($G362,為替!$A:$AX,$I362,FALSE)))</f>
        <v/>
      </c>
      <c r="K362" s="203" t="str">
        <f t="shared" si="35"/>
        <v/>
      </c>
      <c r="L362" s="187" t="str">
        <f t="shared" si="37"/>
        <v/>
      </c>
      <c r="M362" s="202" t="str">
        <f>IF($H362="USD",IF(OR($L362="",$L362="-"),"",VLOOKUP($G362,為替!$A:$AX,$L362,FALSE))+$K$3,IF(OR($L362="",$L362="-"),"",VLOOKUP($G362,為替!$A:$AX,$L362,FALSE)))</f>
        <v/>
      </c>
      <c r="N362" s="203" t="str">
        <f t="shared" si="36"/>
        <v/>
      </c>
      <c r="O362" s="204" t="str">
        <f t="shared" si="38"/>
        <v/>
      </c>
      <c r="P362" s="205" t="str">
        <f t="shared" si="39"/>
        <v/>
      </c>
    </row>
    <row r="363" spans="3:16">
      <c r="C363" s="198"/>
      <c r="D363" s="199"/>
      <c r="E363" s="200"/>
      <c r="F363" s="198"/>
      <c r="H363" s="201"/>
      <c r="I363" s="184" t="str">
        <f t="shared" si="34"/>
        <v/>
      </c>
      <c r="J363" s="202" t="str">
        <f>IF($H363="USD",IF(OR($I363="",$I363="-"),"",VLOOKUP($G363,為替!$A:$AX,$I363,FALSE))+$J$3,IF(OR($I363="",$I363="-"),"",VLOOKUP($G363,為替!$A:$AX,$I363,FALSE)))</f>
        <v/>
      </c>
      <c r="K363" s="203" t="str">
        <f t="shared" si="35"/>
        <v/>
      </c>
      <c r="L363" s="187" t="str">
        <f t="shared" si="37"/>
        <v/>
      </c>
      <c r="M363" s="202" t="str">
        <f>IF($H363="USD",IF(OR($L363="",$L363="-"),"",VLOOKUP($G363,為替!$A:$AX,$L363,FALSE))+$K$3,IF(OR($L363="",$L363="-"),"",VLOOKUP($G363,為替!$A:$AX,$L363,FALSE)))</f>
        <v/>
      </c>
      <c r="N363" s="203" t="str">
        <f t="shared" si="36"/>
        <v/>
      </c>
      <c r="O363" s="204" t="str">
        <f t="shared" si="38"/>
        <v/>
      </c>
      <c r="P363" s="205" t="str">
        <f t="shared" si="39"/>
        <v/>
      </c>
    </row>
    <row r="364" spans="3:16">
      <c r="C364" s="198"/>
      <c r="D364" s="199"/>
      <c r="E364" s="200"/>
      <c r="F364" s="198"/>
      <c r="H364" s="201"/>
      <c r="I364" s="184" t="str">
        <f t="shared" si="34"/>
        <v/>
      </c>
      <c r="J364" s="202" t="str">
        <f>IF($H364="USD",IF(OR($I364="",$I364="-"),"",VLOOKUP($G364,為替!$A:$AX,$I364,FALSE))+$J$3,IF(OR($I364="",$I364="-"),"",VLOOKUP($G364,為替!$A:$AX,$I364,FALSE)))</f>
        <v/>
      </c>
      <c r="K364" s="203" t="str">
        <f t="shared" si="35"/>
        <v/>
      </c>
      <c r="L364" s="187" t="str">
        <f t="shared" si="37"/>
        <v/>
      </c>
      <c r="M364" s="202" t="str">
        <f>IF($H364="USD",IF(OR($L364="",$L364="-"),"",VLOOKUP($G364,為替!$A:$AX,$L364,FALSE))+$K$3,IF(OR($L364="",$L364="-"),"",VLOOKUP($G364,為替!$A:$AX,$L364,FALSE)))</f>
        <v/>
      </c>
      <c r="N364" s="203" t="str">
        <f t="shared" si="36"/>
        <v/>
      </c>
      <c r="O364" s="204" t="str">
        <f t="shared" si="38"/>
        <v/>
      </c>
      <c r="P364" s="205" t="str">
        <f t="shared" si="39"/>
        <v/>
      </c>
    </row>
    <row r="365" spans="3:16">
      <c r="C365" s="198"/>
      <c r="D365" s="199"/>
      <c r="E365" s="200"/>
      <c r="F365" s="198"/>
      <c r="H365" s="201"/>
      <c r="I365" s="184" t="str">
        <f t="shared" si="34"/>
        <v/>
      </c>
      <c r="J365" s="202" t="str">
        <f>IF($H365="USD",IF(OR($I365="",$I365="-"),"",VLOOKUP($G365,為替!$A:$AX,$I365,FALSE))+$J$3,IF(OR($I365="",$I365="-"),"",VLOOKUP($G365,為替!$A:$AX,$I365,FALSE)))</f>
        <v/>
      </c>
      <c r="K365" s="203" t="str">
        <f t="shared" si="35"/>
        <v/>
      </c>
      <c r="L365" s="187" t="str">
        <f t="shared" si="37"/>
        <v/>
      </c>
      <c r="M365" s="202" t="str">
        <f>IF($H365="USD",IF(OR($L365="",$L365="-"),"",VLOOKUP($G365,為替!$A:$AX,$L365,FALSE))+$K$3,IF(OR($L365="",$L365="-"),"",VLOOKUP($G365,為替!$A:$AX,$L365,FALSE)))</f>
        <v/>
      </c>
      <c r="N365" s="203" t="str">
        <f t="shared" si="36"/>
        <v/>
      </c>
      <c r="O365" s="204" t="str">
        <f t="shared" si="38"/>
        <v/>
      </c>
      <c r="P365" s="205" t="str">
        <f t="shared" si="39"/>
        <v/>
      </c>
    </row>
    <row r="366" spans="3:16">
      <c r="C366" s="198"/>
      <c r="D366" s="199"/>
      <c r="E366" s="200"/>
      <c r="F366" s="198"/>
      <c r="H366" s="201"/>
      <c r="I366" s="184" t="str">
        <f t="shared" si="34"/>
        <v/>
      </c>
      <c r="J366" s="202" t="str">
        <f>IF($H366="USD",IF(OR($I366="",$I366="-"),"",VLOOKUP($G366,為替!$A:$AX,$I366,FALSE))+$J$3,IF(OR($I366="",$I366="-"),"",VLOOKUP($G366,為替!$A:$AX,$I366,FALSE)))</f>
        <v/>
      </c>
      <c r="K366" s="203" t="str">
        <f t="shared" si="35"/>
        <v/>
      </c>
      <c r="L366" s="187" t="str">
        <f t="shared" si="37"/>
        <v/>
      </c>
      <c r="M366" s="202" t="str">
        <f>IF($H366="USD",IF(OR($L366="",$L366="-"),"",VLOOKUP($G366,為替!$A:$AX,$L366,FALSE))+$K$3,IF(OR($L366="",$L366="-"),"",VLOOKUP($G366,為替!$A:$AX,$L366,FALSE)))</f>
        <v/>
      </c>
      <c r="N366" s="203" t="str">
        <f t="shared" si="36"/>
        <v/>
      </c>
      <c r="O366" s="204" t="str">
        <f t="shared" si="38"/>
        <v/>
      </c>
      <c r="P366" s="205" t="str">
        <f t="shared" si="39"/>
        <v/>
      </c>
    </row>
    <row r="367" spans="3:16">
      <c r="C367" s="198"/>
      <c r="D367" s="199"/>
      <c r="E367" s="200"/>
      <c r="F367" s="198"/>
      <c r="H367" s="201"/>
      <c r="I367" s="184" t="str">
        <f t="shared" si="34"/>
        <v/>
      </c>
      <c r="J367" s="202" t="str">
        <f>IF($H367="USD",IF(OR($I367="",$I367="-"),"",VLOOKUP($G367,為替!$A:$AX,$I367,FALSE))+$J$3,IF(OR($I367="",$I367="-"),"",VLOOKUP($G367,為替!$A:$AX,$I367,FALSE)))</f>
        <v/>
      </c>
      <c r="K367" s="203" t="str">
        <f t="shared" si="35"/>
        <v/>
      </c>
      <c r="L367" s="187" t="str">
        <f t="shared" si="37"/>
        <v/>
      </c>
      <c r="M367" s="202" t="str">
        <f>IF($H367="USD",IF(OR($L367="",$L367="-"),"",VLOOKUP($G367,為替!$A:$AX,$L367,FALSE))+$K$3,IF(OR($L367="",$L367="-"),"",VLOOKUP($G367,為替!$A:$AX,$L367,FALSE)))</f>
        <v/>
      </c>
      <c r="N367" s="203" t="str">
        <f t="shared" si="36"/>
        <v/>
      </c>
      <c r="O367" s="204" t="str">
        <f t="shared" si="38"/>
        <v/>
      </c>
      <c r="P367" s="205" t="str">
        <f t="shared" si="39"/>
        <v/>
      </c>
    </row>
    <row r="368" spans="3:16">
      <c r="C368" s="198"/>
      <c r="D368" s="199"/>
      <c r="E368" s="200"/>
      <c r="F368" s="198"/>
      <c r="H368" s="201"/>
      <c r="I368" s="184" t="str">
        <f t="shared" si="34"/>
        <v/>
      </c>
      <c r="J368" s="202" t="str">
        <f>IF($H368="USD",IF(OR($I368="",$I368="-"),"",VLOOKUP($G368,為替!$A:$AX,$I368,FALSE))+$J$3,IF(OR($I368="",$I368="-"),"",VLOOKUP($G368,為替!$A:$AX,$I368,FALSE)))</f>
        <v/>
      </c>
      <c r="K368" s="203" t="str">
        <f t="shared" si="35"/>
        <v/>
      </c>
      <c r="L368" s="187" t="str">
        <f t="shared" si="37"/>
        <v/>
      </c>
      <c r="M368" s="202" t="str">
        <f>IF($H368="USD",IF(OR($L368="",$L368="-"),"",VLOOKUP($G368,為替!$A:$AX,$L368,FALSE))+$K$3,IF(OR($L368="",$L368="-"),"",VLOOKUP($G368,為替!$A:$AX,$L368,FALSE)))</f>
        <v/>
      </c>
      <c r="N368" s="203" t="str">
        <f t="shared" si="36"/>
        <v/>
      </c>
      <c r="O368" s="204" t="str">
        <f t="shared" si="38"/>
        <v/>
      </c>
      <c r="P368" s="205" t="str">
        <f t="shared" si="39"/>
        <v/>
      </c>
    </row>
    <row r="369" spans="3:16">
      <c r="C369" s="198"/>
      <c r="D369" s="199"/>
      <c r="E369" s="200"/>
      <c r="F369" s="198"/>
      <c r="H369" s="201"/>
      <c r="I369" s="184" t="str">
        <f t="shared" si="34"/>
        <v/>
      </c>
      <c r="J369" s="202" t="str">
        <f>IF($H369="USD",IF(OR($I369="",$I369="-"),"",VLOOKUP($G369,為替!$A:$AX,$I369,FALSE))+$J$3,IF(OR($I369="",$I369="-"),"",VLOOKUP($G369,為替!$A:$AX,$I369,FALSE)))</f>
        <v/>
      </c>
      <c r="K369" s="203" t="str">
        <f t="shared" si="35"/>
        <v/>
      </c>
      <c r="L369" s="187" t="str">
        <f t="shared" si="37"/>
        <v/>
      </c>
      <c r="M369" s="202" t="str">
        <f>IF($H369="USD",IF(OR($L369="",$L369="-"),"",VLOOKUP($G369,為替!$A:$AX,$L369,FALSE))+$K$3,IF(OR($L369="",$L369="-"),"",VLOOKUP($G369,為替!$A:$AX,$L369,FALSE)))</f>
        <v/>
      </c>
      <c r="N369" s="203" t="str">
        <f t="shared" si="36"/>
        <v/>
      </c>
      <c r="O369" s="204" t="str">
        <f t="shared" si="38"/>
        <v/>
      </c>
      <c r="P369" s="205" t="str">
        <f t="shared" si="39"/>
        <v/>
      </c>
    </row>
    <row r="370" spans="3:16">
      <c r="C370" s="198"/>
      <c r="D370" s="199"/>
      <c r="E370" s="200"/>
      <c r="F370" s="198"/>
      <c r="H370" s="201"/>
      <c r="I370" s="184" t="str">
        <f t="shared" si="34"/>
        <v/>
      </c>
      <c r="J370" s="202" t="str">
        <f>IF($H370="USD",IF(OR($I370="",$I370="-"),"",VLOOKUP($G370,為替!$A:$AX,$I370,FALSE))+$J$3,IF(OR($I370="",$I370="-"),"",VLOOKUP($G370,為替!$A:$AX,$I370,FALSE)))</f>
        <v/>
      </c>
      <c r="K370" s="203" t="str">
        <f t="shared" si="35"/>
        <v/>
      </c>
      <c r="L370" s="187" t="str">
        <f t="shared" si="37"/>
        <v/>
      </c>
      <c r="M370" s="202" t="str">
        <f>IF($H370="USD",IF(OR($L370="",$L370="-"),"",VLOOKUP($G370,為替!$A:$AX,$L370,FALSE))+$K$3,IF(OR($L370="",$L370="-"),"",VLOOKUP($G370,為替!$A:$AX,$L370,FALSE)))</f>
        <v/>
      </c>
      <c r="N370" s="203" t="str">
        <f t="shared" si="36"/>
        <v/>
      </c>
      <c r="O370" s="204" t="str">
        <f t="shared" si="38"/>
        <v/>
      </c>
      <c r="P370" s="205" t="str">
        <f t="shared" si="39"/>
        <v/>
      </c>
    </row>
    <row r="371" spans="3:16">
      <c r="C371" s="198"/>
      <c r="D371" s="199"/>
      <c r="E371" s="200"/>
      <c r="F371" s="198"/>
      <c r="H371" s="201"/>
      <c r="I371" s="184" t="str">
        <f t="shared" si="34"/>
        <v/>
      </c>
      <c r="J371" s="202" t="str">
        <f>IF($H371="USD",IF(OR($I371="",$I371="-"),"",VLOOKUP($G371,為替!$A:$AX,$I371,FALSE))+$J$3,IF(OR($I371="",$I371="-"),"",VLOOKUP($G371,為替!$A:$AX,$I371,FALSE)))</f>
        <v/>
      </c>
      <c r="K371" s="203" t="str">
        <f t="shared" si="35"/>
        <v/>
      </c>
      <c r="L371" s="187" t="str">
        <f t="shared" si="37"/>
        <v/>
      </c>
      <c r="M371" s="202" t="str">
        <f>IF($H371="USD",IF(OR($L371="",$L371="-"),"",VLOOKUP($G371,為替!$A:$AX,$L371,FALSE))+$K$3,IF(OR($L371="",$L371="-"),"",VLOOKUP($G371,為替!$A:$AX,$L371,FALSE)))</f>
        <v/>
      </c>
      <c r="N371" s="203" t="str">
        <f t="shared" si="36"/>
        <v/>
      </c>
      <c r="O371" s="204" t="str">
        <f t="shared" si="38"/>
        <v/>
      </c>
      <c r="P371" s="205" t="str">
        <f t="shared" si="39"/>
        <v/>
      </c>
    </row>
    <row r="372" spans="3:16">
      <c r="C372" s="198"/>
      <c r="D372" s="199"/>
      <c r="E372" s="200"/>
      <c r="F372" s="198"/>
      <c r="H372" s="201"/>
      <c r="I372" s="184" t="str">
        <f t="shared" si="34"/>
        <v/>
      </c>
      <c r="J372" s="202" t="str">
        <f>IF($H372="USD",IF(OR($I372="",$I372="-"),"",VLOOKUP($G372,為替!$A:$AX,$I372,FALSE))+$J$3,IF(OR($I372="",$I372="-"),"",VLOOKUP($G372,為替!$A:$AX,$I372,FALSE)))</f>
        <v/>
      </c>
      <c r="K372" s="203" t="str">
        <f t="shared" si="35"/>
        <v/>
      </c>
      <c r="L372" s="187" t="str">
        <f t="shared" si="37"/>
        <v/>
      </c>
      <c r="M372" s="202" t="str">
        <f>IF($H372="USD",IF(OR($L372="",$L372="-"),"",VLOOKUP($G372,為替!$A:$AX,$L372,FALSE))+$K$3,IF(OR($L372="",$L372="-"),"",VLOOKUP($G372,為替!$A:$AX,$L372,FALSE)))</f>
        <v/>
      </c>
      <c r="N372" s="203" t="str">
        <f t="shared" si="36"/>
        <v/>
      </c>
      <c r="O372" s="204" t="str">
        <f t="shared" si="38"/>
        <v/>
      </c>
      <c r="P372" s="205" t="str">
        <f t="shared" si="39"/>
        <v/>
      </c>
    </row>
    <row r="373" spans="3:16">
      <c r="C373" s="198"/>
      <c r="D373" s="199"/>
      <c r="E373" s="200"/>
      <c r="F373" s="198"/>
      <c r="H373" s="201"/>
      <c r="I373" s="184" t="str">
        <f t="shared" si="34"/>
        <v/>
      </c>
      <c r="J373" s="202" t="str">
        <f>IF($H373="USD",IF(OR($I373="",$I373="-"),"",VLOOKUP($G373,為替!$A:$AX,$I373,FALSE))+$J$3,IF(OR($I373="",$I373="-"),"",VLOOKUP($G373,為替!$A:$AX,$I373,FALSE)))</f>
        <v/>
      </c>
      <c r="K373" s="203" t="str">
        <f t="shared" si="35"/>
        <v/>
      </c>
      <c r="L373" s="187" t="str">
        <f t="shared" si="37"/>
        <v/>
      </c>
      <c r="M373" s="202" t="str">
        <f>IF($H373="USD",IF(OR($L373="",$L373="-"),"",VLOOKUP($G373,為替!$A:$AX,$L373,FALSE))+$K$3,IF(OR($L373="",$L373="-"),"",VLOOKUP($G373,為替!$A:$AX,$L373,FALSE)))</f>
        <v/>
      </c>
      <c r="N373" s="203" t="str">
        <f t="shared" si="36"/>
        <v/>
      </c>
      <c r="O373" s="204" t="str">
        <f t="shared" si="38"/>
        <v/>
      </c>
      <c r="P373" s="205" t="str">
        <f t="shared" si="39"/>
        <v/>
      </c>
    </row>
    <row r="374" spans="3:16">
      <c r="C374" s="198"/>
      <c r="D374" s="199"/>
      <c r="E374" s="200"/>
      <c r="F374" s="198"/>
      <c r="H374" s="201"/>
      <c r="I374" s="184" t="str">
        <f t="shared" si="34"/>
        <v/>
      </c>
      <c r="J374" s="202" t="str">
        <f>IF($H374="USD",IF(OR($I374="",$I374="-"),"",VLOOKUP($G374,為替!$A:$AX,$I374,FALSE))+$J$3,IF(OR($I374="",$I374="-"),"",VLOOKUP($G374,為替!$A:$AX,$I374,FALSE)))</f>
        <v/>
      </c>
      <c r="K374" s="203" t="str">
        <f t="shared" si="35"/>
        <v/>
      </c>
      <c r="L374" s="187" t="str">
        <f t="shared" si="37"/>
        <v/>
      </c>
      <c r="M374" s="202" t="str">
        <f>IF($H374="USD",IF(OR($L374="",$L374="-"),"",VLOOKUP($G374,為替!$A:$AX,$L374,FALSE))+$K$3,IF(OR($L374="",$L374="-"),"",VLOOKUP($G374,為替!$A:$AX,$L374,FALSE)))</f>
        <v/>
      </c>
      <c r="N374" s="203" t="str">
        <f t="shared" si="36"/>
        <v/>
      </c>
      <c r="O374" s="204" t="str">
        <f t="shared" si="38"/>
        <v/>
      </c>
      <c r="P374" s="205" t="str">
        <f t="shared" si="39"/>
        <v/>
      </c>
    </row>
    <row r="375" spans="3:16">
      <c r="C375" s="198"/>
      <c r="D375" s="199"/>
      <c r="E375" s="200"/>
      <c r="F375" s="198"/>
      <c r="H375" s="201"/>
      <c r="I375" s="184" t="str">
        <f t="shared" si="34"/>
        <v/>
      </c>
      <c r="J375" s="202" t="str">
        <f>IF($H375="USD",IF(OR($I375="",$I375="-"),"",VLOOKUP($G375,為替!$A:$AX,$I375,FALSE))+$J$3,IF(OR($I375="",$I375="-"),"",VLOOKUP($G375,為替!$A:$AX,$I375,FALSE)))</f>
        <v/>
      </c>
      <c r="K375" s="203" t="str">
        <f t="shared" si="35"/>
        <v/>
      </c>
      <c r="L375" s="187" t="str">
        <f t="shared" si="37"/>
        <v/>
      </c>
      <c r="M375" s="202" t="str">
        <f>IF($H375="USD",IF(OR($L375="",$L375="-"),"",VLOOKUP($G375,為替!$A:$AX,$L375,FALSE))+$K$3,IF(OR($L375="",$L375="-"),"",VLOOKUP($G375,為替!$A:$AX,$L375,FALSE)))</f>
        <v/>
      </c>
      <c r="N375" s="203" t="str">
        <f t="shared" si="36"/>
        <v/>
      </c>
      <c r="O375" s="204" t="str">
        <f t="shared" si="38"/>
        <v/>
      </c>
      <c r="P375" s="205" t="str">
        <f t="shared" si="39"/>
        <v/>
      </c>
    </row>
    <row r="376" spans="3:16">
      <c r="C376" s="198"/>
      <c r="D376" s="199"/>
      <c r="E376" s="200"/>
      <c r="F376" s="198"/>
      <c r="H376" s="201"/>
      <c r="I376" s="184" t="str">
        <f t="shared" si="34"/>
        <v/>
      </c>
      <c r="J376" s="202" t="str">
        <f>IF($H376="USD",IF(OR($I376="",$I376="-"),"",VLOOKUP($G376,為替!$A:$AX,$I376,FALSE))+$J$3,IF(OR($I376="",$I376="-"),"",VLOOKUP($G376,為替!$A:$AX,$I376,FALSE)))</f>
        <v/>
      </c>
      <c r="K376" s="203" t="str">
        <f t="shared" si="35"/>
        <v/>
      </c>
      <c r="L376" s="187" t="str">
        <f t="shared" si="37"/>
        <v/>
      </c>
      <c r="M376" s="202" t="str">
        <f>IF($H376="USD",IF(OR($L376="",$L376="-"),"",VLOOKUP($G376,為替!$A:$AX,$L376,FALSE))+$K$3,IF(OR($L376="",$L376="-"),"",VLOOKUP($G376,為替!$A:$AX,$L376,FALSE)))</f>
        <v/>
      </c>
      <c r="N376" s="203" t="str">
        <f t="shared" si="36"/>
        <v/>
      </c>
      <c r="O376" s="204" t="str">
        <f t="shared" si="38"/>
        <v/>
      </c>
      <c r="P376" s="205" t="str">
        <f t="shared" si="39"/>
        <v/>
      </c>
    </row>
    <row r="377" spans="3:16">
      <c r="C377" s="198"/>
      <c r="D377" s="199"/>
      <c r="E377" s="200"/>
      <c r="F377" s="198"/>
      <c r="H377" s="201"/>
      <c r="I377" s="184" t="str">
        <f t="shared" si="34"/>
        <v/>
      </c>
      <c r="J377" s="202" t="str">
        <f>IF($H377="USD",IF(OR($I377="",$I377="-"),"",VLOOKUP($G377,為替!$A:$AX,$I377,FALSE))+$J$3,IF(OR($I377="",$I377="-"),"",VLOOKUP($G377,為替!$A:$AX,$I377,FALSE)))</f>
        <v/>
      </c>
      <c r="K377" s="203" t="str">
        <f t="shared" si="35"/>
        <v/>
      </c>
      <c r="L377" s="187" t="str">
        <f t="shared" si="37"/>
        <v/>
      </c>
      <c r="M377" s="202" t="str">
        <f>IF($H377="USD",IF(OR($L377="",$L377="-"),"",VLOOKUP($G377,為替!$A:$AX,$L377,FALSE))+$K$3,IF(OR($L377="",$L377="-"),"",VLOOKUP($G377,為替!$A:$AX,$L377,FALSE)))</f>
        <v/>
      </c>
      <c r="N377" s="203" t="str">
        <f t="shared" si="36"/>
        <v/>
      </c>
      <c r="O377" s="204" t="str">
        <f t="shared" si="38"/>
        <v/>
      </c>
      <c r="P377" s="205" t="str">
        <f t="shared" si="39"/>
        <v/>
      </c>
    </row>
    <row r="378" spans="3:16">
      <c r="C378" s="198"/>
      <c r="D378" s="199"/>
      <c r="E378" s="200"/>
      <c r="F378" s="198"/>
      <c r="H378" s="201"/>
      <c r="I378" s="184" t="str">
        <f t="shared" si="34"/>
        <v/>
      </c>
      <c r="J378" s="202" t="str">
        <f>IF($H378="USD",IF(OR($I378="",$I378="-"),"",VLOOKUP($G378,為替!$A:$AX,$I378,FALSE))+$J$3,IF(OR($I378="",$I378="-"),"",VLOOKUP($G378,為替!$A:$AX,$I378,FALSE)))</f>
        <v/>
      </c>
      <c r="K378" s="203" t="str">
        <f t="shared" si="35"/>
        <v/>
      </c>
      <c r="L378" s="187" t="str">
        <f t="shared" si="37"/>
        <v/>
      </c>
      <c r="M378" s="202" t="str">
        <f>IF($H378="USD",IF(OR($L378="",$L378="-"),"",VLOOKUP($G378,為替!$A:$AX,$L378,FALSE))+$K$3,IF(OR($L378="",$L378="-"),"",VLOOKUP($G378,為替!$A:$AX,$L378,FALSE)))</f>
        <v/>
      </c>
      <c r="N378" s="203" t="str">
        <f t="shared" si="36"/>
        <v/>
      </c>
      <c r="O378" s="204" t="str">
        <f t="shared" si="38"/>
        <v/>
      </c>
      <c r="P378" s="205" t="str">
        <f t="shared" si="39"/>
        <v/>
      </c>
    </row>
    <row r="379" spans="3:16">
      <c r="C379" s="198"/>
      <c r="D379" s="199"/>
      <c r="E379" s="200"/>
      <c r="F379" s="198"/>
      <c r="H379" s="201"/>
      <c r="I379" s="184" t="str">
        <f t="shared" si="34"/>
        <v/>
      </c>
      <c r="J379" s="202" t="str">
        <f>IF($H379="USD",IF(OR($I379="",$I379="-"),"",VLOOKUP($G379,為替!$A:$AX,$I379,FALSE))+$J$3,IF(OR($I379="",$I379="-"),"",VLOOKUP($G379,為替!$A:$AX,$I379,FALSE)))</f>
        <v/>
      </c>
      <c r="K379" s="203" t="str">
        <f t="shared" si="35"/>
        <v/>
      </c>
      <c r="L379" s="187" t="str">
        <f t="shared" si="37"/>
        <v/>
      </c>
      <c r="M379" s="202" t="str">
        <f>IF($H379="USD",IF(OR($L379="",$L379="-"),"",VLOOKUP($G379,為替!$A:$AX,$L379,FALSE))+$K$3,IF(OR($L379="",$L379="-"),"",VLOOKUP($G379,為替!$A:$AX,$L379,FALSE)))</f>
        <v/>
      </c>
      <c r="N379" s="203" t="str">
        <f t="shared" si="36"/>
        <v/>
      </c>
      <c r="O379" s="204" t="str">
        <f t="shared" si="38"/>
        <v/>
      </c>
      <c r="P379" s="205" t="str">
        <f t="shared" si="39"/>
        <v/>
      </c>
    </row>
    <row r="380" spans="3:16">
      <c r="C380" s="198"/>
      <c r="D380" s="199"/>
      <c r="E380" s="200"/>
      <c r="F380" s="198"/>
      <c r="H380" s="201"/>
      <c r="I380" s="184" t="str">
        <f t="shared" si="34"/>
        <v/>
      </c>
      <c r="J380" s="202" t="str">
        <f>IF($H380="USD",IF(OR($I380="",$I380="-"),"",VLOOKUP($G380,為替!$A:$AX,$I380,FALSE))+$J$3,IF(OR($I380="",$I380="-"),"",VLOOKUP($G380,為替!$A:$AX,$I380,FALSE)))</f>
        <v/>
      </c>
      <c r="K380" s="203" t="str">
        <f t="shared" si="35"/>
        <v/>
      </c>
      <c r="L380" s="187" t="str">
        <f t="shared" si="37"/>
        <v/>
      </c>
      <c r="M380" s="202" t="str">
        <f>IF($H380="USD",IF(OR($L380="",$L380="-"),"",VLOOKUP($G380,為替!$A:$AX,$L380,FALSE))+$K$3,IF(OR($L380="",$L380="-"),"",VLOOKUP($G380,為替!$A:$AX,$L380,FALSE)))</f>
        <v/>
      </c>
      <c r="N380" s="203" t="str">
        <f t="shared" si="36"/>
        <v/>
      </c>
      <c r="O380" s="204" t="str">
        <f t="shared" si="38"/>
        <v/>
      </c>
      <c r="P380" s="205" t="str">
        <f t="shared" si="39"/>
        <v/>
      </c>
    </row>
    <row r="381" spans="3:16">
      <c r="C381" s="198"/>
      <c r="D381" s="199"/>
      <c r="E381" s="200"/>
      <c r="F381" s="198"/>
      <c r="H381" s="201"/>
      <c r="I381" s="184" t="str">
        <f t="shared" si="34"/>
        <v/>
      </c>
      <c r="J381" s="202" t="str">
        <f>IF($H381="USD",IF(OR($I381="",$I381="-"),"",VLOOKUP($G381,為替!$A:$AX,$I381,FALSE))+$J$3,IF(OR($I381="",$I381="-"),"",VLOOKUP($G381,為替!$A:$AX,$I381,FALSE)))</f>
        <v/>
      </c>
      <c r="K381" s="203" t="str">
        <f t="shared" si="35"/>
        <v/>
      </c>
      <c r="L381" s="187" t="str">
        <f t="shared" si="37"/>
        <v/>
      </c>
      <c r="M381" s="202" t="str">
        <f>IF($H381="USD",IF(OR($L381="",$L381="-"),"",VLOOKUP($G381,為替!$A:$AX,$L381,FALSE))+$K$3,IF(OR($L381="",$L381="-"),"",VLOOKUP($G381,為替!$A:$AX,$L381,FALSE)))</f>
        <v/>
      </c>
      <c r="N381" s="203" t="str">
        <f t="shared" si="36"/>
        <v/>
      </c>
      <c r="O381" s="204" t="str">
        <f t="shared" si="38"/>
        <v/>
      </c>
      <c r="P381" s="205" t="str">
        <f t="shared" si="39"/>
        <v/>
      </c>
    </row>
    <row r="382" spans="3:16">
      <c r="C382" s="198"/>
      <c r="D382" s="199"/>
      <c r="E382" s="200"/>
      <c r="F382" s="198"/>
      <c r="H382" s="201"/>
      <c r="I382" s="184" t="str">
        <f t="shared" si="34"/>
        <v/>
      </c>
      <c r="J382" s="202" t="str">
        <f>IF($H382="USD",IF(OR($I382="",$I382="-"),"",VLOOKUP($G382,為替!$A:$AX,$I382,FALSE))+$J$3,IF(OR($I382="",$I382="-"),"",VLOOKUP($G382,為替!$A:$AX,$I382,FALSE)))</f>
        <v/>
      </c>
      <c r="K382" s="203" t="str">
        <f t="shared" si="35"/>
        <v/>
      </c>
      <c r="L382" s="187" t="str">
        <f t="shared" si="37"/>
        <v/>
      </c>
      <c r="M382" s="202" t="str">
        <f>IF($H382="USD",IF(OR($L382="",$L382="-"),"",VLOOKUP($G382,為替!$A:$AX,$L382,FALSE))+$K$3,IF(OR($L382="",$L382="-"),"",VLOOKUP($G382,為替!$A:$AX,$L382,FALSE)))</f>
        <v/>
      </c>
      <c r="N382" s="203" t="str">
        <f t="shared" si="36"/>
        <v/>
      </c>
      <c r="O382" s="204" t="str">
        <f t="shared" si="38"/>
        <v/>
      </c>
      <c r="P382" s="205" t="str">
        <f t="shared" si="39"/>
        <v/>
      </c>
    </row>
    <row r="383" spans="3:16">
      <c r="C383" s="198"/>
      <c r="D383" s="199"/>
      <c r="E383" s="200"/>
      <c r="F383" s="198"/>
      <c r="H383" s="201"/>
      <c r="I383" s="184" t="str">
        <f t="shared" si="34"/>
        <v/>
      </c>
      <c r="J383" s="202" t="str">
        <f>IF($H383="USD",IF(OR($I383="",$I383="-"),"",VLOOKUP($G383,為替!$A:$AX,$I383,FALSE))+$J$3,IF(OR($I383="",$I383="-"),"",VLOOKUP($G383,為替!$A:$AX,$I383,FALSE)))</f>
        <v/>
      </c>
      <c r="K383" s="203" t="str">
        <f t="shared" si="35"/>
        <v/>
      </c>
      <c r="L383" s="187" t="str">
        <f t="shared" si="37"/>
        <v/>
      </c>
      <c r="M383" s="202" t="str">
        <f>IF($H383="USD",IF(OR($L383="",$L383="-"),"",VLOOKUP($G383,為替!$A:$AX,$L383,FALSE))+$K$3,IF(OR($L383="",$L383="-"),"",VLOOKUP($G383,為替!$A:$AX,$L383,FALSE)))</f>
        <v/>
      </c>
      <c r="N383" s="203" t="str">
        <f t="shared" si="36"/>
        <v/>
      </c>
      <c r="O383" s="204" t="str">
        <f t="shared" si="38"/>
        <v/>
      </c>
      <c r="P383" s="205" t="str">
        <f t="shared" si="39"/>
        <v/>
      </c>
    </row>
    <row r="384" spans="3:16">
      <c r="C384" s="198"/>
      <c r="D384" s="199"/>
      <c r="E384" s="200"/>
      <c r="F384" s="198"/>
      <c r="H384" s="201"/>
      <c r="I384" s="184" t="str">
        <f t="shared" si="34"/>
        <v/>
      </c>
      <c r="J384" s="202" t="str">
        <f>IF($H384="USD",IF(OR($I384="",$I384="-"),"",VLOOKUP($G384,為替!$A:$AX,$I384,FALSE))+$J$3,IF(OR($I384="",$I384="-"),"",VLOOKUP($G384,為替!$A:$AX,$I384,FALSE)))</f>
        <v/>
      </c>
      <c r="K384" s="203" t="str">
        <f t="shared" si="35"/>
        <v/>
      </c>
      <c r="L384" s="187" t="str">
        <f t="shared" si="37"/>
        <v/>
      </c>
      <c r="M384" s="202" t="str">
        <f>IF($H384="USD",IF(OR($L384="",$L384="-"),"",VLOOKUP($G384,為替!$A:$AX,$L384,FALSE))+$K$3,IF(OR($L384="",$L384="-"),"",VLOOKUP($G384,為替!$A:$AX,$L384,FALSE)))</f>
        <v/>
      </c>
      <c r="N384" s="203" t="str">
        <f t="shared" si="36"/>
        <v/>
      </c>
      <c r="O384" s="204" t="str">
        <f t="shared" si="38"/>
        <v/>
      </c>
      <c r="P384" s="205" t="str">
        <f t="shared" si="39"/>
        <v/>
      </c>
    </row>
    <row r="385" spans="3:16">
      <c r="C385" s="198"/>
      <c r="D385" s="199"/>
      <c r="E385" s="200"/>
      <c r="F385" s="198"/>
      <c r="H385" s="201"/>
      <c r="I385" s="184" t="str">
        <f t="shared" si="34"/>
        <v/>
      </c>
      <c r="J385" s="202" t="str">
        <f>IF($H385="USD",IF(OR($I385="",$I385="-"),"",VLOOKUP($G385,為替!$A:$AX,$I385,FALSE))+$J$3,IF(OR($I385="",$I385="-"),"",VLOOKUP($G385,為替!$A:$AX,$I385,FALSE)))</f>
        <v/>
      </c>
      <c r="K385" s="203" t="str">
        <f t="shared" si="35"/>
        <v/>
      </c>
      <c r="L385" s="187" t="str">
        <f t="shared" si="37"/>
        <v/>
      </c>
      <c r="M385" s="202" t="str">
        <f>IF($H385="USD",IF(OR($L385="",$L385="-"),"",VLOOKUP($G385,為替!$A:$AX,$L385,FALSE))+$K$3,IF(OR($L385="",$L385="-"),"",VLOOKUP($G385,為替!$A:$AX,$L385,FALSE)))</f>
        <v/>
      </c>
      <c r="N385" s="203" t="str">
        <f t="shared" si="36"/>
        <v/>
      </c>
      <c r="O385" s="204" t="str">
        <f t="shared" si="38"/>
        <v/>
      </c>
      <c r="P385" s="205" t="str">
        <f t="shared" si="39"/>
        <v/>
      </c>
    </row>
    <row r="386" spans="3:16">
      <c r="C386" s="198"/>
      <c r="D386" s="199"/>
      <c r="E386" s="200"/>
      <c r="F386" s="198"/>
      <c r="H386" s="201"/>
      <c r="I386" s="184" t="str">
        <f t="shared" si="34"/>
        <v/>
      </c>
      <c r="J386" s="202" t="str">
        <f>IF($H386="USD",IF(OR($I386="",$I386="-"),"",VLOOKUP($G386,為替!$A:$AX,$I386,FALSE))+$J$3,IF(OR($I386="",$I386="-"),"",VLOOKUP($G386,為替!$A:$AX,$I386,FALSE)))</f>
        <v/>
      </c>
      <c r="K386" s="203" t="str">
        <f t="shared" si="35"/>
        <v/>
      </c>
      <c r="L386" s="187" t="str">
        <f t="shared" si="37"/>
        <v/>
      </c>
      <c r="M386" s="202" t="str">
        <f>IF($H386="USD",IF(OR($L386="",$L386="-"),"",VLOOKUP($G386,為替!$A:$AX,$L386,FALSE))+$K$3,IF(OR($L386="",$L386="-"),"",VLOOKUP($G386,為替!$A:$AX,$L386,FALSE)))</f>
        <v/>
      </c>
      <c r="N386" s="203" t="str">
        <f t="shared" si="36"/>
        <v/>
      </c>
      <c r="O386" s="204" t="str">
        <f t="shared" si="38"/>
        <v/>
      </c>
      <c r="P386" s="205" t="str">
        <f t="shared" si="39"/>
        <v/>
      </c>
    </row>
    <row r="387" spans="3:16">
      <c r="C387" s="198"/>
      <c r="D387" s="199"/>
      <c r="E387" s="200"/>
      <c r="F387" s="198"/>
      <c r="H387" s="201"/>
      <c r="I387" s="184" t="str">
        <f t="shared" si="34"/>
        <v/>
      </c>
      <c r="J387" s="202" t="str">
        <f>IF($H387="USD",IF(OR($I387="",$I387="-"),"",VLOOKUP($G387,為替!$A:$AX,$I387,FALSE))+$J$3,IF(OR($I387="",$I387="-"),"",VLOOKUP($G387,為替!$A:$AX,$I387,FALSE)))</f>
        <v/>
      </c>
      <c r="K387" s="203" t="str">
        <f t="shared" si="35"/>
        <v/>
      </c>
      <c r="L387" s="187" t="str">
        <f t="shared" si="37"/>
        <v/>
      </c>
      <c r="M387" s="202" t="str">
        <f>IF($H387="USD",IF(OR($L387="",$L387="-"),"",VLOOKUP($G387,為替!$A:$AX,$L387,FALSE))+$K$3,IF(OR($L387="",$L387="-"),"",VLOOKUP($G387,為替!$A:$AX,$L387,FALSE)))</f>
        <v/>
      </c>
      <c r="N387" s="203" t="str">
        <f t="shared" si="36"/>
        <v/>
      </c>
      <c r="O387" s="204" t="str">
        <f t="shared" si="38"/>
        <v/>
      </c>
      <c r="P387" s="205" t="str">
        <f t="shared" si="39"/>
        <v/>
      </c>
    </row>
    <row r="388" spans="3:16">
      <c r="C388" s="198"/>
      <c r="D388" s="199"/>
      <c r="E388" s="200"/>
      <c r="F388" s="198"/>
      <c r="H388" s="201"/>
      <c r="I388" s="184" t="str">
        <f t="shared" si="34"/>
        <v/>
      </c>
      <c r="J388" s="202" t="str">
        <f>IF($H388="USD",IF(OR($I388="",$I388="-"),"",VLOOKUP($G388,為替!$A:$AX,$I388,FALSE))+$J$3,IF(OR($I388="",$I388="-"),"",VLOOKUP($G388,為替!$A:$AX,$I388,FALSE)))</f>
        <v/>
      </c>
      <c r="K388" s="203" t="str">
        <f t="shared" si="35"/>
        <v/>
      </c>
      <c r="L388" s="187" t="str">
        <f t="shared" si="37"/>
        <v/>
      </c>
      <c r="M388" s="202" t="str">
        <f>IF($H388="USD",IF(OR($L388="",$L388="-"),"",VLOOKUP($G388,為替!$A:$AX,$L388,FALSE))+$K$3,IF(OR($L388="",$L388="-"),"",VLOOKUP($G388,為替!$A:$AX,$L388,FALSE)))</f>
        <v/>
      </c>
      <c r="N388" s="203" t="str">
        <f t="shared" si="36"/>
        <v/>
      </c>
      <c r="O388" s="204" t="str">
        <f t="shared" si="38"/>
        <v/>
      </c>
      <c r="P388" s="205" t="str">
        <f t="shared" si="39"/>
        <v/>
      </c>
    </row>
    <row r="389" spans="3:16">
      <c r="C389" s="198"/>
      <c r="D389" s="199"/>
      <c r="E389" s="200"/>
      <c r="F389" s="198"/>
      <c r="H389" s="201"/>
      <c r="I389" s="184" t="str">
        <f t="shared" si="34"/>
        <v/>
      </c>
      <c r="J389" s="202" t="str">
        <f>IF($H389="USD",IF(OR($I389="",$I389="-"),"",VLOOKUP($G389,為替!$A:$AX,$I389,FALSE))+$J$3,IF(OR($I389="",$I389="-"),"",VLOOKUP($G389,為替!$A:$AX,$I389,FALSE)))</f>
        <v/>
      </c>
      <c r="K389" s="203" t="str">
        <f t="shared" si="35"/>
        <v/>
      </c>
      <c r="L389" s="187" t="str">
        <f t="shared" si="37"/>
        <v/>
      </c>
      <c r="M389" s="202" t="str">
        <f>IF($H389="USD",IF(OR($L389="",$L389="-"),"",VLOOKUP($G389,為替!$A:$AX,$L389,FALSE))+$K$3,IF(OR($L389="",$L389="-"),"",VLOOKUP($G389,為替!$A:$AX,$L389,FALSE)))</f>
        <v/>
      </c>
      <c r="N389" s="203" t="str">
        <f t="shared" si="36"/>
        <v/>
      </c>
      <c r="O389" s="204" t="str">
        <f t="shared" si="38"/>
        <v/>
      </c>
      <c r="P389" s="205" t="str">
        <f t="shared" si="39"/>
        <v/>
      </c>
    </row>
    <row r="390" spans="3:16">
      <c r="C390" s="198"/>
      <c r="D390" s="199"/>
      <c r="E390" s="200"/>
      <c r="F390" s="198"/>
      <c r="H390" s="201"/>
      <c r="I390" s="184" t="str">
        <f t="shared" si="34"/>
        <v/>
      </c>
      <c r="J390" s="202" t="str">
        <f>IF($H390="USD",IF(OR($I390="",$I390="-"),"",VLOOKUP($G390,為替!$A:$AX,$I390,FALSE))+$J$3,IF(OR($I390="",$I390="-"),"",VLOOKUP($G390,為替!$A:$AX,$I390,FALSE)))</f>
        <v/>
      </c>
      <c r="K390" s="203" t="str">
        <f t="shared" si="35"/>
        <v/>
      </c>
      <c r="L390" s="187" t="str">
        <f t="shared" si="37"/>
        <v/>
      </c>
      <c r="M390" s="202" t="str">
        <f>IF($H390="USD",IF(OR($L390="",$L390="-"),"",VLOOKUP($G390,為替!$A:$AX,$L390,FALSE))+$K$3,IF(OR($L390="",$L390="-"),"",VLOOKUP($G390,為替!$A:$AX,$L390,FALSE)))</f>
        <v/>
      </c>
      <c r="N390" s="203" t="str">
        <f t="shared" si="36"/>
        <v/>
      </c>
      <c r="O390" s="204" t="str">
        <f t="shared" si="38"/>
        <v/>
      </c>
      <c r="P390" s="205" t="str">
        <f t="shared" si="39"/>
        <v/>
      </c>
    </row>
    <row r="391" spans="3:16">
      <c r="C391" s="198"/>
      <c r="D391" s="199"/>
      <c r="E391" s="200"/>
      <c r="F391" s="198"/>
      <c r="H391" s="201"/>
      <c r="I391" s="184" t="str">
        <f t="shared" ref="I391:I400" si="40">IF(H391="","",IF(H391="JPY","",IF($H391="USD",4, IF(H391="EUR",7,IF(H391="CNY",47,IF(H391="HKD",34))))))</f>
        <v/>
      </c>
      <c r="J391" s="202" t="str">
        <f>IF($H391="USD",IF(OR($I391="",$I391="-"),"",VLOOKUP($G391,為替!$A:$AX,$I391,FALSE))+$J$3,IF(OR($I391="",$I391="-"),"",VLOOKUP($G391,為替!$A:$AX,$I391,FALSE)))</f>
        <v/>
      </c>
      <c r="K391" s="203" t="str">
        <f t="shared" ref="K391:K400" si="41">IF($H391="JPY",$F391,IF($H391="","",$F391*$J391))</f>
        <v/>
      </c>
      <c r="L391" s="187" t="str">
        <f t="shared" si="37"/>
        <v/>
      </c>
      <c r="M391" s="202" t="str">
        <f>IF($H391="USD",IF(OR($L391="",$L391="-"),"",VLOOKUP($G391,為替!$A:$AX,$L391,FALSE))+$K$3,IF(OR($L391="",$L391="-"),"",VLOOKUP($G391,為替!$A:$AX,$L391,FALSE)))</f>
        <v/>
      </c>
      <c r="N391" s="203" t="str">
        <f t="shared" ref="N391:N400" si="42">IF($E391="JPY",($C391+$D391),IF($E391="","",($C391+$D391)*$M391))</f>
        <v/>
      </c>
      <c r="O391" s="204" t="str">
        <f t="shared" si="38"/>
        <v/>
      </c>
      <c r="P391" s="205" t="str">
        <f t="shared" si="39"/>
        <v/>
      </c>
    </row>
    <row r="392" spans="3:16">
      <c r="C392" s="198"/>
      <c r="D392" s="199"/>
      <c r="E392" s="200"/>
      <c r="F392" s="198"/>
      <c r="H392" s="201"/>
      <c r="I392" s="184" t="str">
        <f t="shared" si="40"/>
        <v/>
      </c>
      <c r="J392" s="202" t="str">
        <f>IF($H392="USD",IF(OR($I392="",$I392="-"),"",VLOOKUP($G392,為替!$A:$AX,$I392,FALSE))+$J$3,IF(OR($I392="",$I392="-"),"",VLOOKUP($G392,為替!$A:$AX,$I392,FALSE)))</f>
        <v/>
      </c>
      <c r="K392" s="203" t="str">
        <f t="shared" si="41"/>
        <v/>
      </c>
      <c r="L392" s="187" t="str">
        <f t="shared" si="37"/>
        <v/>
      </c>
      <c r="M392" s="202" t="str">
        <f>IF($H392="USD",IF(OR($L392="",$L392="-"),"",VLOOKUP($G392,為替!$A:$AX,$L392,FALSE))+$K$3,IF(OR($L392="",$L392="-"),"",VLOOKUP($G392,為替!$A:$AX,$L392,FALSE)))</f>
        <v/>
      </c>
      <c r="N392" s="203" t="str">
        <f t="shared" si="42"/>
        <v/>
      </c>
      <c r="O392" s="204" t="str">
        <f t="shared" si="38"/>
        <v/>
      </c>
      <c r="P392" s="205" t="str">
        <f t="shared" si="39"/>
        <v/>
      </c>
    </row>
    <row r="393" spans="3:16">
      <c r="C393" s="198"/>
      <c r="D393" s="199"/>
      <c r="E393" s="200"/>
      <c r="F393" s="198"/>
      <c r="H393" s="201"/>
      <c r="I393" s="184" t="str">
        <f t="shared" si="40"/>
        <v/>
      </c>
      <c r="J393" s="202" t="str">
        <f>IF($H393="USD",IF(OR($I393="",$I393="-"),"",VLOOKUP($G393,為替!$A:$AX,$I393,FALSE))+$J$3,IF(OR($I393="",$I393="-"),"",VLOOKUP($G393,為替!$A:$AX,$I393,FALSE)))</f>
        <v/>
      </c>
      <c r="K393" s="203" t="str">
        <f t="shared" si="41"/>
        <v/>
      </c>
      <c r="L393" s="187" t="str">
        <f t="shared" si="37"/>
        <v/>
      </c>
      <c r="M393" s="202" t="str">
        <f>IF($H393="USD",IF(OR($L393="",$L393="-"),"",VLOOKUP($G393,為替!$A:$AX,$L393,FALSE))+$K$3,IF(OR($L393="",$L393="-"),"",VLOOKUP($G393,為替!$A:$AX,$L393,FALSE)))</f>
        <v/>
      </c>
      <c r="N393" s="203" t="str">
        <f t="shared" si="42"/>
        <v/>
      </c>
      <c r="O393" s="204" t="str">
        <f t="shared" si="38"/>
        <v/>
      </c>
      <c r="P393" s="205" t="str">
        <f t="shared" si="39"/>
        <v/>
      </c>
    </row>
    <row r="394" spans="3:16">
      <c r="C394" s="198"/>
      <c r="D394" s="199"/>
      <c r="E394" s="200"/>
      <c r="F394" s="198"/>
      <c r="H394" s="201"/>
      <c r="I394" s="184" t="str">
        <f t="shared" si="40"/>
        <v/>
      </c>
      <c r="J394" s="202" t="str">
        <f>IF($H394="USD",IF(OR($I394="",$I394="-"),"",VLOOKUP($G394,為替!$A:$AX,$I394,FALSE))+$J$3,IF(OR($I394="",$I394="-"),"",VLOOKUP($G394,為替!$A:$AX,$I394,FALSE)))</f>
        <v/>
      </c>
      <c r="K394" s="203" t="str">
        <f t="shared" si="41"/>
        <v/>
      </c>
      <c r="L394" s="187" t="str">
        <f t="shared" si="37"/>
        <v/>
      </c>
      <c r="M394" s="202" t="str">
        <f>IF($H394="USD",IF(OR($L394="",$L394="-"),"",VLOOKUP($G394,為替!$A:$AX,$L394,FALSE))+$K$3,IF(OR($L394="",$L394="-"),"",VLOOKUP($G394,為替!$A:$AX,$L394,FALSE)))</f>
        <v/>
      </c>
      <c r="N394" s="203" t="str">
        <f t="shared" si="42"/>
        <v/>
      </c>
      <c r="O394" s="204" t="str">
        <f t="shared" si="38"/>
        <v/>
      </c>
      <c r="P394" s="205" t="str">
        <f t="shared" si="39"/>
        <v/>
      </c>
    </row>
    <row r="395" spans="3:16">
      <c r="C395" s="198"/>
      <c r="D395" s="199"/>
      <c r="E395" s="200"/>
      <c r="F395" s="198"/>
      <c r="H395" s="201"/>
      <c r="I395" s="184" t="str">
        <f t="shared" si="40"/>
        <v/>
      </c>
      <c r="J395" s="202" t="str">
        <f>IF($H395="USD",IF(OR($I395="",$I395="-"),"",VLOOKUP($G395,為替!$A:$AX,$I395,FALSE))+$J$3,IF(OR($I395="",$I395="-"),"",VLOOKUP($G395,為替!$A:$AX,$I395,FALSE)))</f>
        <v/>
      </c>
      <c r="K395" s="203" t="str">
        <f t="shared" si="41"/>
        <v/>
      </c>
      <c r="L395" s="187" t="str">
        <f t="shared" si="37"/>
        <v/>
      </c>
      <c r="M395" s="202" t="str">
        <f>IF($H395="USD",IF(OR($L395="",$L395="-"),"",VLOOKUP($G395,為替!$A:$AX,$L395,FALSE))+$K$3,IF(OR($L395="",$L395="-"),"",VLOOKUP($G395,為替!$A:$AX,$L395,FALSE)))</f>
        <v/>
      </c>
      <c r="N395" s="203" t="str">
        <f t="shared" si="42"/>
        <v/>
      </c>
      <c r="O395" s="204" t="str">
        <f t="shared" si="38"/>
        <v/>
      </c>
      <c r="P395" s="205" t="str">
        <f t="shared" si="39"/>
        <v/>
      </c>
    </row>
    <row r="396" spans="3:16">
      <c r="C396" s="198"/>
      <c r="D396" s="199"/>
      <c r="E396" s="200"/>
      <c r="F396" s="198"/>
      <c r="H396" s="201"/>
      <c r="I396" s="184" t="str">
        <f t="shared" si="40"/>
        <v/>
      </c>
      <c r="J396" s="202" t="str">
        <f>IF($H396="USD",IF(OR($I396="",$I396="-"),"",VLOOKUP($G396,為替!$A:$AX,$I396,FALSE))+$J$3,IF(OR($I396="",$I396="-"),"",VLOOKUP($G396,為替!$A:$AX,$I396,FALSE)))</f>
        <v/>
      </c>
      <c r="K396" s="203" t="str">
        <f t="shared" si="41"/>
        <v/>
      </c>
      <c r="L396" s="187" t="str">
        <f t="shared" si="37"/>
        <v/>
      </c>
      <c r="M396" s="202" t="str">
        <f>IF($H396="USD",IF(OR($L396="",$L396="-"),"",VLOOKUP($G396,為替!$A:$AX,$L396,FALSE))+$K$3,IF(OR($L396="",$L396="-"),"",VLOOKUP($G396,為替!$A:$AX,$L396,FALSE)))</f>
        <v/>
      </c>
      <c r="N396" s="203" t="str">
        <f t="shared" si="42"/>
        <v/>
      </c>
      <c r="O396" s="204" t="str">
        <f t="shared" si="38"/>
        <v/>
      </c>
      <c r="P396" s="205" t="str">
        <f t="shared" si="39"/>
        <v/>
      </c>
    </row>
    <row r="397" spans="3:16">
      <c r="C397" s="198"/>
      <c r="D397" s="199"/>
      <c r="E397" s="200"/>
      <c r="F397" s="198"/>
      <c r="H397" s="201"/>
      <c r="I397" s="184" t="str">
        <f t="shared" si="40"/>
        <v/>
      </c>
      <c r="J397" s="202" t="str">
        <f>IF($H397="USD",IF(OR($I397="",$I397="-"),"",VLOOKUP($G397,為替!$A:$AX,$I397,FALSE))+$J$3,IF(OR($I397="",$I397="-"),"",VLOOKUP($G397,為替!$A:$AX,$I397,FALSE)))</f>
        <v/>
      </c>
      <c r="K397" s="203" t="str">
        <f t="shared" si="41"/>
        <v/>
      </c>
      <c r="L397" s="187" t="str">
        <f t="shared" si="37"/>
        <v/>
      </c>
      <c r="M397" s="202" t="str">
        <f>IF($H397="USD",IF(OR($L397="",$L397="-"),"",VLOOKUP($G397,為替!$A:$AX,$L397,FALSE))+$K$3,IF(OR($L397="",$L397="-"),"",VLOOKUP($G397,為替!$A:$AX,$L397,FALSE)))</f>
        <v/>
      </c>
      <c r="N397" s="203" t="str">
        <f t="shared" si="42"/>
        <v/>
      </c>
      <c r="O397" s="204" t="str">
        <f t="shared" si="38"/>
        <v/>
      </c>
      <c r="P397" s="205" t="str">
        <f t="shared" si="39"/>
        <v/>
      </c>
    </row>
    <row r="398" spans="3:16">
      <c r="C398" s="198"/>
      <c r="D398" s="199"/>
      <c r="E398" s="200"/>
      <c r="F398" s="198"/>
      <c r="H398" s="201"/>
      <c r="I398" s="184" t="str">
        <f t="shared" si="40"/>
        <v/>
      </c>
      <c r="J398" s="202" t="str">
        <f>IF($H398="USD",IF(OR($I398="",$I398="-"),"",VLOOKUP($G398,為替!$A:$AX,$I398,FALSE))+$J$3,IF(OR($I398="",$I398="-"),"",VLOOKUP($G398,為替!$A:$AX,$I398,FALSE)))</f>
        <v/>
      </c>
      <c r="K398" s="203" t="str">
        <f t="shared" si="41"/>
        <v/>
      </c>
      <c r="L398" s="187" t="str">
        <f t="shared" si="37"/>
        <v/>
      </c>
      <c r="M398" s="202" t="str">
        <f>IF($H398="USD",IF(OR($L398="",$L398="-"),"",VLOOKUP($G398,為替!$A:$AX,$L398,FALSE))+$K$3,IF(OR($L398="",$L398="-"),"",VLOOKUP($G398,為替!$A:$AX,$L398,FALSE)))</f>
        <v/>
      </c>
      <c r="N398" s="203" t="str">
        <f t="shared" si="42"/>
        <v/>
      </c>
      <c r="O398" s="204" t="str">
        <f t="shared" si="38"/>
        <v/>
      </c>
      <c r="P398" s="205" t="str">
        <f t="shared" si="39"/>
        <v/>
      </c>
    </row>
    <row r="399" spans="3:16">
      <c r="C399" s="198"/>
      <c r="D399" s="199"/>
      <c r="E399" s="200"/>
      <c r="F399" s="198"/>
      <c r="H399" s="201"/>
      <c r="I399" s="184" t="str">
        <f t="shared" si="40"/>
        <v/>
      </c>
      <c r="J399" s="202" t="str">
        <f>IF($H399="USD",IF(OR($I399="",$I399="-"),"",VLOOKUP($G399,為替!$A:$AX,$I399,FALSE))+$J$3,IF(OR($I399="",$I399="-"),"",VLOOKUP($G399,為替!$A:$AX,$I399,FALSE)))</f>
        <v/>
      </c>
      <c r="K399" s="203" t="str">
        <f t="shared" si="41"/>
        <v/>
      </c>
      <c r="L399" s="187" t="str">
        <f t="shared" si="37"/>
        <v/>
      </c>
      <c r="M399" s="202" t="str">
        <f>IF($H399="USD",IF(OR($L399="",$L399="-"),"",VLOOKUP($G399,為替!$A:$AX,$L399,FALSE))+$K$3,IF(OR($L399="",$L399="-"),"",VLOOKUP($G399,為替!$A:$AX,$L399,FALSE)))</f>
        <v/>
      </c>
      <c r="N399" s="203" t="str">
        <f t="shared" si="42"/>
        <v/>
      </c>
      <c r="O399" s="204" t="str">
        <f t="shared" si="38"/>
        <v/>
      </c>
      <c r="P399" s="205" t="str">
        <f t="shared" si="39"/>
        <v/>
      </c>
    </row>
    <row r="400" spans="3:16">
      <c r="C400" s="198"/>
      <c r="D400" s="199"/>
      <c r="E400" s="200"/>
      <c r="F400" s="198"/>
      <c r="H400" s="201"/>
      <c r="I400" s="184" t="str">
        <f t="shared" si="40"/>
        <v/>
      </c>
      <c r="J400" s="202" t="str">
        <f>IF($H400="USD",IF(OR($I400="",$I400="-"),"",VLOOKUP($G400,為替!$A:$AX,$I400,FALSE))+$J$3,IF(OR($I400="",$I400="-"),"",VLOOKUP($G400,為替!$A:$AX,$I400,FALSE)))</f>
        <v/>
      </c>
      <c r="K400" s="203" t="str">
        <f t="shared" si="41"/>
        <v/>
      </c>
      <c r="L400" s="187" t="str">
        <f t="shared" si="37"/>
        <v/>
      </c>
      <c r="M400" s="202" t="str">
        <f>IF($H400="USD",IF(OR($L400="",$L400="-"),"",VLOOKUP($G400,為替!$A:$AX,$L400,FALSE))+$K$3,IF(OR($L400="",$L400="-"),"",VLOOKUP($G400,為替!$A:$AX,$L400,FALSE)))</f>
        <v/>
      </c>
      <c r="N400" s="203" t="str">
        <f t="shared" si="42"/>
        <v/>
      </c>
      <c r="O400" s="204" t="str">
        <f t="shared" si="38"/>
        <v/>
      </c>
      <c r="P400" s="205" t="str">
        <f t="shared" si="39"/>
        <v/>
      </c>
    </row>
  </sheetData>
  <mergeCells count="1">
    <mergeCell ref="A1:E2"/>
  </mergeCells>
  <phoneticPr fontId="2"/>
  <conditionalFormatting sqref="P6:P400">
    <cfRule type="cellIs" dxfId="4" priority="1" operator="greaterThan">
      <formula>$P$3</formula>
    </cfRule>
  </conditionalFormatting>
  <dataValidations count="3">
    <dataValidation type="list" allowBlank="1" showInputMessage="1" showErrorMessage="1" sqref="A6:A51 A125:A180 A202:A400" xr:uid="{4A464C5A-4B4D-4C85-998F-2F9AC6382A49}">
      <formula1>$M$3:$O$3</formula1>
    </dataValidation>
    <dataValidation type="list" allowBlank="1" showInputMessage="1" showErrorMessage="1" sqref="E6:E400 H6:H400" xr:uid="{6CCBC872-249B-4934-B264-8B1993775748}">
      <formula1>"JPY,USD,EUR,CNY,HKD"</formula1>
    </dataValidation>
    <dataValidation type="list" allowBlank="1" showInputMessage="1" showErrorMessage="1" sqref="A52:A124 A181:A201" xr:uid="{2D903476-7E66-45DC-B358-456F997A0541}">
      <formula1>$N$3:$P$3</formula1>
    </dataValidation>
  </dataValidations>
  <pageMargins left="0.7" right="0.7" top="0.75" bottom="0.75" header="0.3" footer="0.3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EF81DD-91B9-45EE-950E-D105EB888CF2}">
  <sheetPr codeName="Sheet15">
    <tabColor theme="4" tint="0.79998168889431442"/>
  </sheetPr>
  <dimension ref="A1:AH68"/>
  <sheetViews>
    <sheetView topLeftCell="I10" zoomScale="70" zoomScaleNormal="70" workbookViewId="0">
      <selection activeCell="N31" sqref="N31"/>
    </sheetView>
  </sheetViews>
  <sheetFormatPr defaultRowHeight="18"/>
  <cols>
    <col min="1" max="2" width="16.75" style="1" customWidth="1"/>
    <col min="3" max="3" width="12.25" style="1" customWidth="1"/>
    <col min="4" max="4" width="12.25" style="20" customWidth="1"/>
    <col min="5" max="16" width="18.75" style="2" customWidth="1"/>
    <col min="17" max="17" width="12.5" style="1" customWidth="1"/>
    <col min="18" max="18" width="20.25" style="2" customWidth="1"/>
    <col min="19" max="19" width="20.25" style="65" customWidth="1"/>
  </cols>
  <sheetData>
    <row r="1" spans="1:34" ht="24.75" customHeight="1" thickBot="1">
      <c r="A1" s="728" t="s">
        <v>12</v>
      </c>
      <c r="B1" s="731" t="s">
        <v>116</v>
      </c>
      <c r="C1" s="734" t="s">
        <v>46</v>
      </c>
      <c r="D1" s="735"/>
      <c r="E1" s="736"/>
    </row>
    <row r="2" spans="1:34" ht="18.75" customHeight="1">
      <c r="A2" s="729"/>
      <c r="B2" s="732"/>
      <c r="C2" s="40" t="s">
        <v>25</v>
      </c>
      <c r="D2" s="41">
        <v>140</v>
      </c>
      <c r="E2" s="42" t="s">
        <v>44</v>
      </c>
      <c r="F2" s="44" t="s">
        <v>66</v>
      </c>
    </row>
    <row r="3" spans="1:34" ht="19.5" customHeight="1" thickBot="1">
      <c r="A3" s="730"/>
      <c r="B3" s="733"/>
      <c r="C3" s="37" t="s">
        <v>26</v>
      </c>
      <c r="D3" s="38">
        <v>145</v>
      </c>
      <c r="E3" s="39" t="s">
        <v>45</v>
      </c>
      <c r="Q3" s="3"/>
    </row>
    <row r="4" spans="1:34" ht="18.5" thickBot="1"/>
    <row r="5" spans="1:34" ht="19.5" customHeight="1" thickBot="1">
      <c r="A5" s="720" t="s">
        <v>33</v>
      </c>
      <c r="B5" s="721"/>
      <c r="C5" s="737" t="s">
        <v>526</v>
      </c>
      <c r="D5" s="738"/>
      <c r="E5" s="777" t="s">
        <v>19</v>
      </c>
      <c r="F5" s="775"/>
      <c r="G5" s="775"/>
      <c r="H5" s="775"/>
      <c r="I5" s="775"/>
      <c r="J5" s="776"/>
      <c r="K5" s="777" t="s">
        <v>20</v>
      </c>
      <c r="L5" s="775"/>
      <c r="M5" s="775"/>
      <c r="N5" s="775"/>
      <c r="O5" s="775"/>
      <c r="P5" s="776"/>
      <c r="Q5" s="741" t="s">
        <v>21</v>
      </c>
    </row>
    <row r="6" spans="1:34" ht="19.5" customHeight="1" thickBot="1">
      <c r="A6" s="58" t="s">
        <v>99</v>
      </c>
      <c r="B6" s="150" t="s">
        <v>121</v>
      </c>
      <c r="C6" s="739"/>
      <c r="D6" s="740"/>
      <c r="E6" s="561">
        <v>45809</v>
      </c>
      <c r="F6" s="562">
        <v>45839</v>
      </c>
      <c r="G6" s="562">
        <v>45870</v>
      </c>
      <c r="H6" s="562">
        <v>45901</v>
      </c>
      <c r="I6" s="562">
        <v>45931</v>
      </c>
      <c r="J6" s="563">
        <v>45962</v>
      </c>
      <c r="K6" s="564">
        <v>45992</v>
      </c>
      <c r="L6" s="562">
        <v>46023</v>
      </c>
      <c r="M6" s="562">
        <v>46054</v>
      </c>
      <c r="N6" s="562">
        <v>46082</v>
      </c>
      <c r="O6" s="562">
        <v>46113</v>
      </c>
      <c r="P6" s="565">
        <v>46143</v>
      </c>
      <c r="Q6" s="742"/>
      <c r="R6" s="153" t="s">
        <v>525</v>
      </c>
      <c r="S6" s="67" t="s">
        <v>119</v>
      </c>
      <c r="W6">
        <v>45444</v>
      </c>
      <c r="X6">
        <v>45474</v>
      </c>
      <c r="Y6">
        <v>45505</v>
      </c>
      <c r="Z6">
        <v>45536</v>
      </c>
      <c r="AA6">
        <v>45566</v>
      </c>
      <c r="AB6">
        <v>45597</v>
      </c>
      <c r="AC6">
        <v>45627</v>
      </c>
      <c r="AD6">
        <v>45658</v>
      </c>
      <c r="AE6">
        <v>45689</v>
      </c>
      <c r="AF6">
        <v>45717</v>
      </c>
      <c r="AG6">
        <v>45748</v>
      </c>
      <c r="AH6">
        <v>45778</v>
      </c>
    </row>
    <row r="7" spans="1:34">
      <c r="A7" s="743" t="s">
        <v>65</v>
      </c>
      <c r="B7" s="745" t="s">
        <v>79</v>
      </c>
      <c r="C7" s="748" t="s">
        <v>15</v>
      </c>
      <c r="D7" s="111" t="s">
        <v>13</v>
      </c>
      <c r="E7" s="112">
        <f>ROUND($U8*W8,-1)</f>
        <v>280</v>
      </c>
      <c r="F7" s="113">
        <f t="shared" ref="F7:P7" si="0">ROUND($U8*X8,-1)</f>
        <v>560</v>
      </c>
      <c r="G7" s="113">
        <f t="shared" si="0"/>
        <v>450</v>
      </c>
      <c r="H7" s="113">
        <f t="shared" si="0"/>
        <v>890</v>
      </c>
      <c r="I7" s="113">
        <f t="shared" si="0"/>
        <v>510</v>
      </c>
      <c r="J7" s="114">
        <f t="shared" si="0"/>
        <v>440</v>
      </c>
      <c r="K7" s="115">
        <f t="shared" si="0"/>
        <v>550</v>
      </c>
      <c r="L7" s="113">
        <f t="shared" si="0"/>
        <v>330</v>
      </c>
      <c r="M7" s="113">
        <f t="shared" si="0"/>
        <v>350</v>
      </c>
      <c r="N7" s="113">
        <f t="shared" si="0"/>
        <v>980</v>
      </c>
      <c r="O7" s="113">
        <f t="shared" si="0"/>
        <v>480</v>
      </c>
      <c r="P7" s="116">
        <f t="shared" si="0"/>
        <v>480</v>
      </c>
      <c r="Q7" s="117">
        <f>SUM(E7:P7)</f>
        <v>6300</v>
      </c>
      <c r="R7" s="718">
        <f>SUM(W8:AH8)</f>
        <v>7942.5469949999988</v>
      </c>
      <c r="S7" s="68">
        <f>IFERROR(Q7/R7,"")</f>
        <v>0.79319643987828881</v>
      </c>
      <c r="U7" s="567">
        <v>6300</v>
      </c>
      <c r="W7">
        <v>431.20000000000005</v>
      </c>
      <c r="X7">
        <v>359.70000000000005</v>
      </c>
      <c r="Y7">
        <v>444.40000000000003</v>
      </c>
      <c r="Z7">
        <v>709.50000000000011</v>
      </c>
      <c r="AA7">
        <v>311.3</v>
      </c>
      <c r="AB7">
        <v>597.30000000000007</v>
      </c>
      <c r="AC7">
        <v>313.5</v>
      </c>
      <c r="AD7">
        <v>254.10000000000002</v>
      </c>
      <c r="AE7">
        <v>256.3</v>
      </c>
      <c r="AF7">
        <v>328.90000000000003</v>
      </c>
      <c r="AG7">
        <v>548.90000000000009</v>
      </c>
      <c r="AH7">
        <v>110.00000000000001</v>
      </c>
    </row>
    <row r="8" spans="1:34" ht="18.5" thickBot="1">
      <c r="A8" s="743"/>
      <c r="B8" s="746"/>
      <c r="C8" s="748"/>
      <c r="D8" s="133" t="s">
        <v>14</v>
      </c>
      <c r="E8" s="134">
        <f ca="1">SUMIFS(INDIRECT($B$1&amp;"INV!$K:$K"),INDIRECT($B$1&amp;"INV!$A:$A"),$A7,INDIRECT($B$1&amp;"INV!$G:$G"),"&gt;="&amp;E$6,INDIRECT($B$1&amp;"INV!$G:$G"),"&lt;"&amp;EOMONTH(E$6,0)+1)/1000</f>
        <v>2738.1445699999995</v>
      </c>
      <c r="F8" s="135">
        <f ca="1">SUMIFS(INDIRECT($B$1&amp;"INV!$K:$K"),INDIRECT($B$1&amp;"INV!$A:$A"),$A7,INDIRECT($B$1&amp;"INV!$G:$G"),"&gt;="&amp;F$6,INDIRECT($B$1&amp;"INV!$G:$G"),"&lt;"&amp;EOMONTH(F$6,0)+1)/1000</f>
        <v>648.66264999999987</v>
      </c>
      <c r="G8" s="135">
        <f ca="1">SUMIFS(INDIRECT($B$1&amp;"INV!$K:$K"),INDIRECT($B$1&amp;"INV!$A:$A"),$A7,INDIRECT($B$1&amp;"INV!$G:$G"),"&gt;="&amp;G$6,INDIRECT($B$1&amp;"INV!$G:$G"),"&lt;"&amp;EOMONTH(G$6,0)+1)/1000</f>
        <v>380.81834999999995</v>
      </c>
      <c r="H8" s="135">
        <f t="shared" ref="H8:P8" ca="1" si="1">SUMIFS(INDIRECT($B$1&amp;"INV!$K:$K"),INDIRECT($B$1&amp;"INV!$A:$A"),$A7,INDIRECT($B$1&amp;"INV!$G:$G"),"&gt;="&amp;H$6,INDIRECT($B$1&amp;"INV!$G:$G"),"&lt;"&amp;EOMONTH(H$6,0)+1)/1000</f>
        <v>648.96285000000012</v>
      </c>
      <c r="I8" s="135">
        <f t="shared" ca="1" si="1"/>
        <v>1835.55125</v>
      </c>
      <c r="J8" s="138">
        <f t="shared" ca="1" si="1"/>
        <v>2045.7026000000001</v>
      </c>
      <c r="K8" s="134">
        <f t="shared" ca="1" si="1"/>
        <v>1893.94075</v>
      </c>
      <c r="L8" s="135">
        <f t="shared" ca="1" si="1"/>
        <v>612.45000000000005</v>
      </c>
      <c r="M8" s="135">
        <f t="shared" ca="1" si="1"/>
        <v>358.54399999999998</v>
      </c>
      <c r="N8" s="687">
        <f ca="1">AVERAGE($E8:$M8)</f>
        <v>1240.3085577777777</v>
      </c>
      <c r="O8" s="687">
        <f t="shared" ref="O8:P8" ca="1" si="2">AVERAGE($E8:$M8)</f>
        <v>1240.3085577777777</v>
      </c>
      <c r="P8" s="687">
        <f t="shared" ca="1" si="2"/>
        <v>1240.3085577777777</v>
      </c>
      <c r="Q8" s="139">
        <f ca="1">SUM(E8:P8)</f>
        <v>14883.702693333335</v>
      </c>
      <c r="R8" s="719"/>
      <c r="S8" s="69">
        <f ca="1">IFERROR(Q8/R7,"")</f>
        <v>1.8739206331045872</v>
      </c>
      <c r="U8" s="568">
        <f>U7/R7</f>
        <v>0.79319643987828881</v>
      </c>
      <c r="W8">
        <v>355.09489999999994</v>
      </c>
      <c r="X8">
        <v>700.63998000000004</v>
      </c>
      <c r="Y8">
        <v>562.68574999999998</v>
      </c>
      <c r="Z8">
        <v>1122.6980000000001</v>
      </c>
      <c r="AA8">
        <v>641.98344999999995</v>
      </c>
      <c r="AB8">
        <v>560.72667000000001</v>
      </c>
      <c r="AC8">
        <v>689.26607000000001</v>
      </c>
      <c r="AD8">
        <v>418.75420000000003</v>
      </c>
      <c r="AE8">
        <v>442.42073999999997</v>
      </c>
      <c r="AF8">
        <v>1239.2702099999999</v>
      </c>
      <c r="AG8">
        <v>604.66875000000005</v>
      </c>
      <c r="AH8">
        <v>604.33827499999995</v>
      </c>
    </row>
    <row r="9" spans="1:34">
      <c r="A9" s="743"/>
      <c r="B9" s="746"/>
      <c r="C9" s="748"/>
      <c r="D9" s="21" t="s">
        <v>17</v>
      </c>
      <c r="E9" s="11">
        <f ca="1">E8/E7</f>
        <v>9.7790877499999986</v>
      </c>
      <c r="F9" s="4">
        <f t="shared" ref="F9:Q9" ca="1" si="3">F8/F7</f>
        <v>1.1583261607142854</v>
      </c>
      <c r="G9" s="4">
        <f t="shared" ca="1" si="3"/>
        <v>0.84626299999999988</v>
      </c>
      <c r="H9" s="4">
        <f t="shared" ca="1" si="3"/>
        <v>0.72917174157303388</v>
      </c>
      <c r="I9" s="4">
        <f t="shared" ca="1" si="3"/>
        <v>3.5991200980392155</v>
      </c>
      <c r="J9" s="6">
        <f t="shared" ca="1" si="3"/>
        <v>4.6493240909090909</v>
      </c>
      <c r="K9" s="8">
        <f t="shared" ca="1" si="3"/>
        <v>3.4435286363636362</v>
      </c>
      <c r="L9" s="4">
        <f t="shared" ca="1" si="3"/>
        <v>1.855909090909091</v>
      </c>
      <c r="M9" s="4">
        <f t="shared" ca="1" si="3"/>
        <v>1.0244114285714285</v>
      </c>
      <c r="N9" s="4">
        <f t="shared" ca="1" si="3"/>
        <v>1.2656209773242628</v>
      </c>
      <c r="O9" s="4">
        <f t="shared" ca="1" si="3"/>
        <v>2.5839761620370369</v>
      </c>
      <c r="P9" s="16">
        <f t="shared" ca="1" si="3"/>
        <v>2.5839761620370369</v>
      </c>
      <c r="Q9" s="26">
        <f t="shared" ca="1" si="3"/>
        <v>2.3624924910052911</v>
      </c>
      <c r="W9">
        <v>0.82350394248608516</v>
      </c>
      <c r="X9">
        <v>1.9478453711426187</v>
      </c>
      <c r="Y9">
        <v>1.2661695544554454</v>
      </c>
      <c r="Z9">
        <v>1.5823791402396052</v>
      </c>
      <c r="AA9">
        <v>2.0622661419852228</v>
      </c>
      <c r="AB9">
        <v>0.9387689100954294</v>
      </c>
      <c r="AC9">
        <v>2.1986158532695375</v>
      </c>
      <c r="AD9">
        <v>1.6479897678079496</v>
      </c>
      <c r="AE9">
        <v>1.7261831447522433</v>
      </c>
      <c r="AF9">
        <v>3.7679240194588015</v>
      </c>
      <c r="AG9">
        <v>1.1016009291309892</v>
      </c>
      <c r="AH9">
        <v>5.4939843181818171</v>
      </c>
    </row>
    <row r="10" spans="1:34">
      <c r="A10" s="743"/>
      <c r="B10" s="746"/>
      <c r="C10" s="749"/>
      <c r="D10" s="22" t="s">
        <v>18</v>
      </c>
      <c r="E10" s="12">
        <f ca="1">SUM($E8:E8)/SUM($E7:E7)</f>
        <v>9.7790877499999986</v>
      </c>
      <c r="F10" s="5">
        <f ca="1">SUM($E8:F8)/SUM($E7:F7)</f>
        <v>4.031913357142856</v>
      </c>
      <c r="G10" s="5">
        <f ca="1">SUM($E8:G8)/SUM($E7:G7)</f>
        <v>2.9206399767441855</v>
      </c>
      <c r="H10" s="5">
        <f ca="1">SUM($E8:H8)/SUM($E7:H7)</f>
        <v>2.0259579908256877</v>
      </c>
      <c r="I10" s="5">
        <f ca="1">SUM($E8:I8)/SUM($E7:I7)</f>
        <v>2.3242154907063193</v>
      </c>
      <c r="J10" s="13">
        <f ca="1">SUM($E8:J8)/SUM($E7:J7)</f>
        <v>2.6510678178913736</v>
      </c>
      <c r="K10" s="9">
        <f ca="1">SUM($E8:K8)/SUM($E7:K7)</f>
        <v>2.7695062554347825</v>
      </c>
      <c r="L10" s="5">
        <f ca="1">SUM($E8:L8)/SUM($E7:L7)</f>
        <v>2.6943224488778053</v>
      </c>
      <c r="M10" s="5">
        <f ca="1">SUM($E8:M8)/SUM($E7:M7)</f>
        <v>2.5602699587155962</v>
      </c>
      <c r="N10" s="5">
        <f ca="1">SUM($E8:N8)/SUM($E7:N7)</f>
        <v>2.3226752018310446</v>
      </c>
      <c r="O10" s="5">
        <f ca="1">SUM($E8:O8)/SUM($E7:O7)</f>
        <v>2.3442257964872089</v>
      </c>
      <c r="P10" s="17">
        <f ca="1">SUM($E8:P8)/SUM($E7:P7)</f>
        <v>2.3624924910052911</v>
      </c>
      <c r="Q10" s="27" t="s">
        <v>22</v>
      </c>
      <c r="R10" s="59"/>
      <c r="S10"/>
      <c r="W10">
        <v>0.82350394248608516</v>
      </c>
      <c r="X10">
        <v>1.3348525477304336</v>
      </c>
      <c r="Y10">
        <v>1.3101437950295474</v>
      </c>
      <c r="Z10">
        <v>1.4094604226655696</v>
      </c>
      <c r="AA10">
        <v>1.4995355170426838</v>
      </c>
      <c r="AB10">
        <v>1.3821506798906564</v>
      </c>
      <c r="AC10">
        <v>1.4629747765954082</v>
      </c>
      <c r="AD10">
        <v>1.4767170476468865</v>
      </c>
      <c r="AE10">
        <v>1.4941043047888392</v>
      </c>
      <c r="AF10">
        <v>1.6807797838350551</v>
      </c>
      <c r="AG10">
        <v>1.6109874031305564</v>
      </c>
      <c r="AH10">
        <v>1.7025459250605557</v>
      </c>
    </row>
    <row r="11" spans="1:34">
      <c r="A11" s="743"/>
      <c r="B11" s="746"/>
      <c r="C11" s="750" t="s">
        <v>120</v>
      </c>
      <c r="D11" s="118" t="s">
        <v>13</v>
      </c>
      <c r="E11" s="112">
        <f>ROUND($U12*W12,-1)</f>
        <v>230</v>
      </c>
      <c r="F11" s="113">
        <f t="shared" ref="F11:P11" si="4">ROUND($U12*X12,-1)</f>
        <v>470</v>
      </c>
      <c r="G11" s="113">
        <f t="shared" si="4"/>
        <v>370</v>
      </c>
      <c r="H11" s="113">
        <f t="shared" si="4"/>
        <v>740</v>
      </c>
      <c r="I11" s="113">
        <f t="shared" si="4"/>
        <v>420</v>
      </c>
      <c r="J11" s="114">
        <f t="shared" si="4"/>
        <v>380</v>
      </c>
      <c r="K11" s="115">
        <f t="shared" si="4"/>
        <v>450</v>
      </c>
      <c r="L11" s="113">
        <f t="shared" si="4"/>
        <v>280</v>
      </c>
      <c r="M11" s="113">
        <f t="shared" si="4"/>
        <v>310</v>
      </c>
      <c r="N11" s="113">
        <f t="shared" si="4"/>
        <v>820</v>
      </c>
      <c r="O11" s="113">
        <f t="shared" si="4"/>
        <v>410</v>
      </c>
      <c r="P11" s="116">
        <f t="shared" si="4"/>
        <v>410</v>
      </c>
      <c r="Q11" s="124">
        <f>SUM(E11:P11)</f>
        <v>5290</v>
      </c>
      <c r="R11" s="718">
        <f>SUM(W12:AH12)</f>
        <v>6771.90326</v>
      </c>
      <c r="S11" s="68">
        <f>IFERROR(Q11/R11,"")</f>
        <v>0.78116886743594738</v>
      </c>
      <c r="U11" s="567">
        <v>5300</v>
      </c>
      <c r="W11">
        <v>385.00000000000006</v>
      </c>
      <c r="X11">
        <v>306.90000000000003</v>
      </c>
      <c r="Y11">
        <v>381.70000000000005</v>
      </c>
      <c r="Z11">
        <v>596.20000000000005</v>
      </c>
      <c r="AA11">
        <v>261.8</v>
      </c>
      <c r="AB11">
        <v>497.20000000000005</v>
      </c>
      <c r="AC11">
        <v>259.60000000000002</v>
      </c>
      <c r="AD11">
        <v>205.70000000000002</v>
      </c>
      <c r="AE11">
        <v>216.70000000000002</v>
      </c>
      <c r="AF11">
        <v>271.70000000000005</v>
      </c>
      <c r="AG11">
        <v>464.20000000000005</v>
      </c>
      <c r="AH11">
        <v>88</v>
      </c>
    </row>
    <row r="12" spans="1:34">
      <c r="A12" s="743"/>
      <c r="B12" s="746"/>
      <c r="C12" s="751"/>
      <c r="D12" s="140" t="s">
        <v>14</v>
      </c>
      <c r="E12" s="146">
        <f ca="1">SUMIFS(INDIRECT($B$1&amp;"INV!$N:$N"),INDIRECT($B$1&amp;"INV!$A:$A"),$A7,INDIRECT($B$1&amp;"INV!$G:$G"),"&gt;="&amp;E$6,INDIRECT($B$1&amp;"INV!$G:$G"),"&lt;"&amp;EOMONTH(E$6,0)+1)/1000</f>
        <v>2314.7460000000001</v>
      </c>
      <c r="F12" s="141">
        <f t="shared" ref="F12:P12" ca="1" si="5">SUMIFS(INDIRECT($B$1&amp;"INV!$N:$N"),INDIRECT($B$1&amp;"INV!$A:$A"),$A7,INDIRECT($B$1&amp;"INV!$G:$G"),"&gt;="&amp;F$6,INDIRECT($B$1&amp;"INV!$G:$G"),"&lt;"&amp;EOMONTH(F$6,0)+1)/1000</f>
        <v>567.74599999999998</v>
      </c>
      <c r="G12" s="141">
        <f t="shared" ca="1" si="5"/>
        <v>330.41500000000002</v>
      </c>
      <c r="H12" s="141">
        <f t="shared" ca="1" si="5"/>
        <v>550.125</v>
      </c>
      <c r="I12" s="141">
        <f t="shared" ca="1" si="5"/>
        <v>1557.415</v>
      </c>
      <c r="J12" s="144">
        <f t="shared" ca="1" si="5"/>
        <v>1798.529</v>
      </c>
      <c r="K12" s="146">
        <f t="shared" ca="1" si="5"/>
        <v>1669.2270000000001</v>
      </c>
      <c r="L12" s="141">
        <f t="shared" ca="1" si="5"/>
        <v>521.61900000000003</v>
      </c>
      <c r="M12" s="141">
        <f t="shared" ca="1" si="5"/>
        <v>303.92</v>
      </c>
      <c r="N12" s="687">
        <f ca="1">AVERAGE($E12:$M12)</f>
        <v>1068.1935555555558</v>
      </c>
      <c r="O12" s="687">
        <f t="shared" ref="O12:P12" ca="1" si="6">AVERAGE($E12:$M12)</f>
        <v>1068.1935555555558</v>
      </c>
      <c r="P12" s="687">
        <f t="shared" ca="1" si="6"/>
        <v>1068.1935555555558</v>
      </c>
      <c r="Q12" s="145">
        <f ca="1">SUM(E12:P12)</f>
        <v>12818.322666666669</v>
      </c>
      <c r="R12" s="724"/>
      <c r="S12" s="70">
        <f ca="1">IFERROR(Q12/R11,"")</f>
        <v>1.8928685444137117</v>
      </c>
      <c r="U12" s="568">
        <f>U11/R11</f>
        <v>0.78264555716645012</v>
      </c>
      <c r="W12">
        <v>298.29300000000001</v>
      </c>
      <c r="X12">
        <v>595.02449999999999</v>
      </c>
      <c r="Y12">
        <v>475.98700000000002</v>
      </c>
      <c r="Z12">
        <v>942.97440000000006</v>
      </c>
      <c r="AA12">
        <v>538.73446000000001</v>
      </c>
      <c r="AB12">
        <v>487.27699999999999</v>
      </c>
      <c r="AC12">
        <v>576.05250000000001</v>
      </c>
      <c r="AD12">
        <v>360.99799999999999</v>
      </c>
      <c r="AE12">
        <v>394.44799999999998</v>
      </c>
      <c r="AF12">
        <v>1048.4054000000001</v>
      </c>
      <c r="AG12">
        <v>527.19399999999996</v>
      </c>
      <c r="AH12">
        <v>526.51499999999999</v>
      </c>
    </row>
    <row r="13" spans="1:34">
      <c r="A13" s="743"/>
      <c r="B13" s="746"/>
      <c r="C13" s="752" t="s">
        <v>16</v>
      </c>
      <c r="D13" s="118" t="s">
        <v>13</v>
      </c>
      <c r="E13" s="119">
        <f>E7-E11</f>
        <v>50</v>
      </c>
      <c r="F13" s="120">
        <f t="shared" ref="F13:P14" si="7">F7-F11</f>
        <v>90</v>
      </c>
      <c r="G13" s="120">
        <f t="shared" si="7"/>
        <v>80</v>
      </c>
      <c r="H13" s="120">
        <f t="shared" si="7"/>
        <v>150</v>
      </c>
      <c r="I13" s="120">
        <f t="shared" si="7"/>
        <v>90</v>
      </c>
      <c r="J13" s="121">
        <f t="shared" si="7"/>
        <v>60</v>
      </c>
      <c r="K13" s="122">
        <f t="shared" si="7"/>
        <v>100</v>
      </c>
      <c r="L13" s="120">
        <f t="shared" si="7"/>
        <v>50</v>
      </c>
      <c r="M13" s="120">
        <f t="shared" si="7"/>
        <v>40</v>
      </c>
      <c r="N13" s="120">
        <f t="shared" si="7"/>
        <v>160</v>
      </c>
      <c r="O13" s="120">
        <f t="shared" si="7"/>
        <v>70</v>
      </c>
      <c r="P13" s="123">
        <f t="shared" si="7"/>
        <v>70</v>
      </c>
      <c r="Q13" s="124">
        <f>SUM(E13:P13)</f>
        <v>1010</v>
      </c>
      <c r="R13" s="783">
        <f>SUM(W14:AH14)</f>
        <v>1170.6437349999999</v>
      </c>
      <c r="S13" s="149">
        <f>IFERROR(Q13/R13,"")</f>
        <v>0.86277316471522403</v>
      </c>
      <c r="W13">
        <v>46.199999999999989</v>
      </c>
      <c r="X13">
        <v>52.800000000000011</v>
      </c>
      <c r="Y13">
        <v>62.699999999999989</v>
      </c>
      <c r="Z13">
        <v>113.30000000000007</v>
      </c>
      <c r="AA13">
        <v>49.5</v>
      </c>
      <c r="AB13">
        <v>100.10000000000002</v>
      </c>
      <c r="AC13">
        <v>53.899999999999977</v>
      </c>
      <c r="AD13">
        <v>48.400000000000006</v>
      </c>
      <c r="AE13">
        <v>39.599999999999994</v>
      </c>
      <c r="AF13">
        <v>57.199999999999989</v>
      </c>
      <c r="AG13">
        <v>84.700000000000045</v>
      </c>
      <c r="AH13">
        <v>22.000000000000014</v>
      </c>
    </row>
    <row r="14" spans="1:34" ht="18.5" thickBot="1">
      <c r="A14" s="743"/>
      <c r="B14" s="746"/>
      <c r="C14" s="753"/>
      <c r="D14" s="133" t="s">
        <v>14</v>
      </c>
      <c r="E14" s="134">
        <f ca="1">E8-E12</f>
        <v>423.39856999999938</v>
      </c>
      <c r="F14" s="135">
        <f t="shared" ca="1" si="7"/>
        <v>80.91664999999989</v>
      </c>
      <c r="G14" s="135">
        <f t="shared" ca="1" si="7"/>
        <v>50.403349999999932</v>
      </c>
      <c r="H14" s="135">
        <f t="shared" ca="1" si="7"/>
        <v>98.837850000000117</v>
      </c>
      <c r="I14" s="135">
        <f t="shared" ca="1" si="7"/>
        <v>278.13625000000002</v>
      </c>
      <c r="J14" s="138">
        <f t="shared" ca="1" si="7"/>
        <v>247.17360000000008</v>
      </c>
      <c r="K14" s="134">
        <f t="shared" ca="1" si="7"/>
        <v>224.71374999999989</v>
      </c>
      <c r="L14" s="135">
        <f t="shared" ca="1" si="7"/>
        <v>90.831000000000017</v>
      </c>
      <c r="M14" s="135">
        <f t="shared" ca="1" si="7"/>
        <v>54.623999999999967</v>
      </c>
      <c r="N14" s="135">
        <f t="shared" ca="1" si="7"/>
        <v>172.11500222222185</v>
      </c>
      <c r="O14" s="135">
        <f t="shared" ca="1" si="7"/>
        <v>172.11500222222185</v>
      </c>
      <c r="P14" s="136">
        <f t="shared" ca="1" si="7"/>
        <v>172.11500222222185</v>
      </c>
      <c r="Q14" s="139">
        <f ca="1">SUM(E14:P14)</f>
        <v>2065.3800266666649</v>
      </c>
      <c r="R14" s="719"/>
      <c r="S14" s="69">
        <f ca="1">IFERROR(Q14/R13,"")</f>
        <v>1.7643113484621904</v>
      </c>
      <c r="W14">
        <v>56.801899999999932</v>
      </c>
      <c r="X14">
        <v>105.61548000000005</v>
      </c>
      <c r="Y14">
        <v>86.698749999999961</v>
      </c>
      <c r="Z14">
        <v>179.72360000000003</v>
      </c>
      <c r="AA14">
        <v>103.24898999999994</v>
      </c>
      <c r="AB14">
        <v>73.449670000000026</v>
      </c>
      <c r="AC14">
        <v>113.21357</v>
      </c>
      <c r="AD14">
        <v>57.756200000000035</v>
      </c>
      <c r="AE14">
        <v>47.972739999999988</v>
      </c>
      <c r="AF14">
        <v>190.86480999999981</v>
      </c>
      <c r="AG14">
        <v>77.474750000000085</v>
      </c>
      <c r="AH14">
        <v>77.823274999999967</v>
      </c>
    </row>
    <row r="15" spans="1:34">
      <c r="A15" s="743"/>
      <c r="B15" s="746"/>
      <c r="C15" s="753"/>
      <c r="D15" s="21" t="s">
        <v>17</v>
      </c>
      <c r="E15" s="11">
        <f ca="1">E14/E13</f>
        <v>8.4679713999999873</v>
      </c>
      <c r="F15" s="4">
        <f t="shared" ref="F15:Q15" ca="1" si="8">F14/F13</f>
        <v>0.89907388888888762</v>
      </c>
      <c r="G15" s="4">
        <f t="shared" ca="1" si="8"/>
        <v>0.6300418749999992</v>
      </c>
      <c r="H15" s="4">
        <f t="shared" ca="1" si="8"/>
        <v>0.65891900000000081</v>
      </c>
      <c r="I15" s="4">
        <f t="shared" ca="1" si="8"/>
        <v>3.0904027777777778</v>
      </c>
      <c r="J15" s="6">
        <f t="shared" ca="1" si="8"/>
        <v>4.1195600000000017</v>
      </c>
      <c r="K15" s="8">
        <f t="shared" ca="1" si="8"/>
        <v>2.2471374999999991</v>
      </c>
      <c r="L15" s="4">
        <f t="shared" ca="1" si="8"/>
        <v>1.8166200000000003</v>
      </c>
      <c r="M15" s="4">
        <f t="shared" ca="1" si="8"/>
        <v>1.3655999999999993</v>
      </c>
      <c r="N15" s="4">
        <f t="shared" ca="1" si="8"/>
        <v>1.0757187638888865</v>
      </c>
      <c r="O15" s="4">
        <f t="shared" ca="1" si="8"/>
        <v>2.4587857460317406</v>
      </c>
      <c r="P15" s="16">
        <f t="shared" ca="1" si="8"/>
        <v>2.4587857460317406</v>
      </c>
      <c r="Q15" s="26">
        <f t="shared" ca="1" si="8"/>
        <v>2.0449307194719455</v>
      </c>
      <c r="W15">
        <v>1.2294783549783539</v>
      </c>
      <c r="X15">
        <v>2.0002931818181824</v>
      </c>
      <c r="Y15">
        <v>1.3827551834130778</v>
      </c>
      <c r="Z15">
        <v>1.5862630185348625</v>
      </c>
      <c r="AA15">
        <v>2.0858381818181804</v>
      </c>
      <c r="AB15">
        <v>0.73376293706293716</v>
      </c>
      <c r="AC15">
        <v>2.1004372912801492</v>
      </c>
      <c r="AD15">
        <v>1.1933099173553725</v>
      </c>
      <c r="AE15">
        <v>1.2114328282828282</v>
      </c>
      <c r="AF15">
        <v>3.3367973776223749</v>
      </c>
      <c r="AG15">
        <v>0.91469598583235001</v>
      </c>
      <c r="AH15">
        <v>3.5374215909090871</v>
      </c>
    </row>
    <row r="16" spans="1:34" ht="18.5" thickBot="1">
      <c r="A16" s="744"/>
      <c r="B16" s="747"/>
      <c r="C16" s="754"/>
      <c r="D16" s="23" t="s">
        <v>18</v>
      </c>
      <c r="E16" s="14">
        <f ca="1">SUM($E14:E14)/SUM($E13:E13)</f>
        <v>8.4679713999999873</v>
      </c>
      <c r="F16" s="7">
        <f ca="1">SUM($E14:F14)/SUM($E13:F13)</f>
        <v>3.6022515714285661</v>
      </c>
      <c r="G16" s="7">
        <f ca="1">SUM($E14:G14)/SUM($E13:G13)</f>
        <v>2.5214480454545418</v>
      </c>
      <c r="H16" s="7">
        <f ca="1">SUM($E14:H14)/SUM($E13:H13)</f>
        <v>1.7663687027027009</v>
      </c>
      <c r="I16" s="7">
        <f ca="1">SUM($E14:I14)/SUM($E13:I13)</f>
        <v>2.0254188478260855</v>
      </c>
      <c r="J16" s="15">
        <f ca="1">SUM($E14:J14)/SUM($E13:J13)</f>
        <v>2.2670505192307684</v>
      </c>
      <c r="K16" s="10">
        <f ca="1">SUM($E14:K14)/SUM($E13:K13)</f>
        <v>2.2638387419354831</v>
      </c>
      <c r="L16" s="7">
        <f ca="1">SUM($E14:L14)/SUM($E13:L13)</f>
        <v>2.2304642089552233</v>
      </c>
      <c r="M16" s="7">
        <f ca="1">SUM($E14:M14)/SUM($E13:M13)</f>
        <v>2.1817394647887318</v>
      </c>
      <c r="N16" s="7">
        <f ca="1">SUM($E14:N14)/SUM($E13:N13)</f>
        <v>1.9783333588761165</v>
      </c>
      <c r="O16" s="7">
        <f ca="1">SUM($E14:O14)/SUM($E13:O13)</f>
        <v>2.0141117281323866</v>
      </c>
      <c r="P16" s="18">
        <f ca="1">SUM($E14:P14)/SUM($E13:P13)</f>
        <v>2.0449307194719455</v>
      </c>
      <c r="Q16" s="28" t="s">
        <v>22</v>
      </c>
      <c r="R16" s="59"/>
      <c r="S16"/>
      <c r="W16">
        <v>1.2294783549783539</v>
      </c>
      <c r="X16">
        <v>1.6405795959595957</v>
      </c>
      <c r="Y16">
        <v>1.5406068645640072</v>
      </c>
      <c r="Z16">
        <v>1.5594171999999995</v>
      </c>
      <c r="AA16">
        <v>1.6397187057010782</v>
      </c>
      <c r="AB16">
        <v>1.4261384597268012</v>
      </c>
      <c r="AC16">
        <v>1.5020939602925807</v>
      </c>
      <c r="AD16">
        <v>1.4737296640728788</v>
      </c>
      <c r="AE16">
        <v>1.455394351279788</v>
      </c>
      <c r="AF16">
        <v>1.6279392496392493</v>
      </c>
      <c r="AG16">
        <v>1.5426601637492938</v>
      </c>
      <c r="AH16">
        <v>1.6027433392661552</v>
      </c>
    </row>
    <row r="17" spans="1:34">
      <c r="A17" s="755" t="s">
        <v>82</v>
      </c>
      <c r="B17" s="745" t="s">
        <v>79</v>
      </c>
      <c r="C17" s="748" t="s">
        <v>15</v>
      </c>
      <c r="D17" s="111" t="s">
        <v>13</v>
      </c>
      <c r="E17" s="112">
        <f>ROUND($U18*W18,-1)</f>
        <v>450</v>
      </c>
      <c r="F17" s="113">
        <f t="shared" ref="F17:P17" si="9">ROUND($U18*X18,-1)</f>
        <v>730</v>
      </c>
      <c r="G17" s="113">
        <f t="shared" si="9"/>
        <v>700</v>
      </c>
      <c r="H17" s="113">
        <f t="shared" si="9"/>
        <v>530</v>
      </c>
      <c r="I17" s="113">
        <f t="shared" si="9"/>
        <v>600</v>
      </c>
      <c r="J17" s="114">
        <f t="shared" si="9"/>
        <v>790</v>
      </c>
      <c r="K17" s="115">
        <f t="shared" si="9"/>
        <v>660</v>
      </c>
      <c r="L17" s="113">
        <f t="shared" si="9"/>
        <v>240</v>
      </c>
      <c r="M17" s="113">
        <f t="shared" si="9"/>
        <v>510</v>
      </c>
      <c r="N17" s="113">
        <f t="shared" si="9"/>
        <v>1310</v>
      </c>
      <c r="O17" s="113">
        <f t="shared" si="9"/>
        <v>850</v>
      </c>
      <c r="P17" s="116">
        <f t="shared" si="9"/>
        <v>620</v>
      </c>
      <c r="Q17" s="117">
        <f>SUM(E17:P17)</f>
        <v>7990</v>
      </c>
      <c r="R17" s="718">
        <f>SUM(W18:AH18)</f>
        <v>10204.117099999999</v>
      </c>
      <c r="S17" s="68">
        <f>IFERROR(Q17/R17,"")</f>
        <v>0.78301727838854385</v>
      </c>
      <c r="U17" s="567">
        <v>8000</v>
      </c>
      <c r="W17">
        <v>564.30000000000007</v>
      </c>
      <c r="X17">
        <v>431.1</v>
      </c>
      <c r="Y17">
        <v>453.6</v>
      </c>
      <c r="Z17">
        <v>482.40000000000003</v>
      </c>
      <c r="AA17">
        <v>730.80000000000007</v>
      </c>
      <c r="AB17">
        <v>732.6</v>
      </c>
      <c r="AC17">
        <v>916.2</v>
      </c>
      <c r="AD17">
        <v>906.30000000000007</v>
      </c>
      <c r="AE17">
        <v>852.30000000000007</v>
      </c>
      <c r="AF17">
        <v>549</v>
      </c>
      <c r="AG17">
        <v>552.6</v>
      </c>
      <c r="AH17">
        <v>810</v>
      </c>
    </row>
    <row r="18" spans="1:34" ht="18.5" thickBot="1">
      <c r="A18" s="743"/>
      <c r="B18" s="746"/>
      <c r="C18" s="748"/>
      <c r="D18" s="133" t="s">
        <v>14</v>
      </c>
      <c r="E18" s="134">
        <f ca="1">SUMIFS(INDIRECT($B$1&amp;"INV!$K:$K"),INDIRECT($B$1&amp;"INV!$A:$A"),$A17,INDIRECT($B$1&amp;"INV!$G:$G"),"&gt;="&amp;E$6,INDIRECT($B$1&amp;"INV!$G:$G"),"&lt;"&amp;EOMONTH(E$6,0)+1)/1000</f>
        <v>700.43419999999992</v>
      </c>
      <c r="F18" s="135">
        <f ca="1">SUMIFS(INDIRECT($B$1&amp;"INV!$K:$K"),INDIRECT($B$1&amp;"INV!$A:$A"),$A17,INDIRECT($B$1&amp;"INV!$G:$G"),"&gt;="&amp;F$6,INDIRECT($B$1&amp;"INV!$G:$G"),"&lt;"&amp;EOMONTH(F$6,0)+1)/1000</f>
        <v>1323.6848</v>
      </c>
      <c r="G18" s="135">
        <f ca="1">SUMIFS(INDIRECT($B$1&amp;"INV!$K:$K"),INDIRECT($B$1&amp;"INV!$A:$A"),$A17,INDIRECT($B$1&amp;"INV!$G:$G"),"&gt;="&amp;G$6,INDIRECT($B$1&amp;"INV!$G:$G"),"&lt;"&amp;EOMONTH(G$6,0)+1)/1000</f>
        <v>618.3626999999999</v>
      </c>
      <c r="H18" s="135">
        <f t="shared" ref="H18:P18" ca="1" si="10">SUMIFS(INDIRECT($B$1&amp;"INV!$K:$K"),INDIRECT($B$1&amp;"INV!$A:$A"),$A17,INDIRECT($B$1&amp;"INV!$G:$G"),"&gt;="&amp;H$6,INDIRECT($B$1&amp;"INV!$G:$G"),"&lt;"&amp;EOMONTH(H$6,0)+1)/1000</f>
        <v>637.4307</v>
      </c>
      <c r="I18" s="135">
        <f t="shared" ca="1" si="10"/>
        <v>836.51949999999999</v>
      </c>
      <c r="J18" s="138">
        <f t="shared" ca="1" si="10"/>
        <v>791.12049999999999</v>
      </c>
      <c r="K18" s="134">
        <f t="shared" ca="1" si="10"/>
        <v>2089.4899999999998</v>
      </c>
      <c r="L18" s="135">
        <f t="shared" ca="1" si="10"/>
        <v>1312.4288999999999</v>
      </c>
      <c r="M18" s="135">
        <f t="shared" ca="1" si="10"/>
        <v>244.78299999999999</v>
      </c>
      <c r="N18" s="687">
        <f ca="1">AVERAGE($E18:$M18)</f>
        <v>950.4726999999998</v>
      </c>
      <c r="O18" s="687">
        <f t="shared" ref="O18:P18" ca="1" si="11">AVERAGE($E18:$M18)</f>
        <v>950.4726999999998</v>
      </c>
      <c r="P18" s="687">
        <f t="shared" ca="1" si="11"/>
        <v>950.4726999999998</v>
      </c>
      <c r="Q18" s="139">
        <f ca="1">SUM(E18:P18)</f>
        <v>11405.672399999999</v>
      </c>
      <c r="R18" s="719"/>
      <c r="S18" s="69">
        <f ca="1">IFERROR(Q18/R17,"")</f>
        <v>1.1177520101175633</v>
      </c>
      <c r="U18" s="568">
        <f>U17/R17</f>
        <v>0.78399727498227167</v>
      </c>
      <c r="W18">
        <v>575.5702</v>
      </c>
      <c r="X18">
        <v>934.04</v>
      </c>
      <c r="Y18">
        <v>898.31140000000005</v>
      </c>
      <c r="Z18">
        <v>679.10440000000006</v>
      </c>
      <c r="AA18">
        <v>761.14</v>
      </c>
      <c r="AB18">
        <v>1010.1741999999999</v>
      </c>
      <c r="AC18">
        <v>840.80430000000001</v>
      </c>
      <c r="AD18">
        <v>311.83800000000002</v>
      </c>
      <c r="AE18">
        <v>652.3854</v>
      </c>
      <c r="AF18">
        <v>1667.3130000000001</v>
      </c>
      <c r="AG18">
        <v>1083.8271999999999</v>
      </c>
      <c r="AH18">
        <v>789.60900000000004</v>
      </c>
    </row>
    <row r="19" spans="1:34">
      <c r="A19" s="743"/>
      <c r="B19" s="746"/>
      <c r="C19" s="748"/>
      <c r="D19" s="21" t="s">
        <v>17</v>
      </c>
      <c r="E19" s="11">
        <f ca="1">E18/E17</f>
        <v>1.5565204444444443</v>
      </c>
      <c r="F19" s="4">
        <f t="shared" ref="F19:Q19" ca="1" si="12">F18/F17</f>
        <v>1.8132668493150685</v>
      </c>
      <c r="G19" s="4">
        <f t="shared" ca="1" si="12"/>
        <v>0.88337528571428559</v>
      </c>
      <c r="H19" s="4">
        <f t="shared" ca="1" si="12"/>
        <v>1.2026994339622641</v>
      </c>
      <c r="I19" s="4">
        <f t="shared" ca="1" si="12"/>
        <v>1.3941991666666667</v>
      </c>
      <c r="J19" s="6">
        <f t="shared" ca="1" si="12"/>
        <v>1.0014183544303796</v>
      </c>
      <c r="K19" s="8">
        <f t="shared" ca="1" si="12"/>
        <v>3.1658939393939391</v>
      </c>
      <c r="L19" s="4">
        <f t="shared" ca="1" si="12"/>
        <v>5.4684537499999992</v>
      </c>
      <c r="M19" s="4">
        <f t="shared" ca="1" si="12"/>
        <v>0.47996666666666665</v>
      </c>
      <c r="N19" s="4">
        <f t="shared" ca="1" si="12"/>
        <v>0.72555167938931286</v>
      </c>
      <c r="O19" s="4">
        <f t="shared" ca="1" si="12"/>
        <v>1.118203176470588</v>
      </c>
      <c r="P19" s="16">
        <f t="shared" ca="1" si="12"/>
        <v>1.5330204838709673</v>
      </c>
      <c r="Q19" s="26">
        <f t="shared" ca="1" si="12"/>
        <v>1.4274934167709636</v>
      </c>
      <c r="R19" s="59"/>
      <c r="S19"/>
      <c r="W19">
        <v>1.0199720007088426</v>
      </c>
      <c r="X19">
        <v>2.1666434701925303</v>
      </c>
      <c r="Y19">
        <v>1.9804043209876543</v>
      </c>
      <c r="Z19">
        <v>1.4077620232172472</v>
      </c>
      <c r="AA19">
        <v>1.0415161466885603</v>
      </c>
      <c r="AB19">
        <v>1.3788891618891617</v>
      </c>
      <c r="AC19">
        <v>0.91770825147347734</v>
      </c>
      <c r="AD19">
        <v>0.34407811982787156</v>
      </c>
      <c r="AE19">
        <v>0.76544104188665962</v>
      </c>
      <c r="AF19">
        <v>3.0370000000000004</v>
      </c>
      <c r="AG19">
        <v>1.961323199420919</v>
      </c>
      <c r="AH19">
        <v>0.97482592592592598</v>
      </c>
    </row>
    <row r="20" spans="1:34">
      <c r="A20" s="743"/>
      <c r="B20" s="746"/>
      <c r="C20" s="749"/>
      <c r="D20" s="22" t="s">
        <v>18</v>
      </c>
      <c r="E20" s="12">
        <f ca="1">SUM($E18:E18)/SUM($E17:E17)</f>
        <v>1.5565204444444443</v>
      </c>
      <c r="F20" s="5">
        <f ca="1">SUM($E18:F18)/SUM($E17:F17)</f>
        <v>1.7153550847457626</v>
      </c>
      <c r="G20" s="5">
        <f ca="1">SUM($E18:G18)/SUM($E17:G17)</f>
        <v>1.4055753723404254</v>
      </c>
      <c r="H20" s="5">
        <f ca="1">SUM($E18:H18)/SUM($E17:H17)</f>
        <v>1.3609595020746887</v>
      </c>
      <c r="I20" s="5">
        <f ca="1">SUM($E18:I18)/SUM($E17:I17)</f>
        <v>1.3675853488372092</v>
      </c>
      <c r="J20" s="13">
        <f ca="1">SUM($E18:J18)/SUM($E17:J17)</f>
        <v>1.2914611578947368</v>
      </c>
      <c r="K20" s="9">
        <f ca="1">SUM($E18:K18)/SUM($E17:K17)</f>
        <v>1.5688435874439461</v>
      </c>
      <c r="L20" s="5">
        <f ca="1">SUM($E18:L18)/SUM($E17:L17)</f>
        <v>1.7679726170212764</v>
      </c>
      <c r="M20" s="5">
        <f ca="1">SUM($E18:M18)/SUM($E17:M17)</f>
        <v>1.6418914203454893</v>
      </c>
      <c r="N20" s="5">
        <f ca="1">SUM($E18:N18)/SUM($E17:N17)</f>
        <v>1.4577802147239263</v>
      </c>
      <c r="O20" s="5">
        <f ca="1">SUM($E18:O18)/SUM($E17:O17)</f>
        <v>1.4186159701492536</v>
      </c>
      <c r="P20" s="17">
        <f ca="1">SUM($E18:P18)/SUM($E17:P17)</f>
        <v>1.4274934167709636</v>
      </c>
      <c r="Q20" s="27" t="s">
        <v>22</v>
      </c>
      <c r="R20" s="59"/>
      <c r="S20"/>
      <c r="W20">
        <v>1.0199720007088426</v>
      </c>
      <c r="X20">
        <v>1.5165864978902952</v>
      </c>
      <c r="Y20">
        <v>1.6617816425120773</v>
      </c>
      <c r="Z20">
        <v>1.5983359221290256</v>
      </c>
      <c r="AA20">
        <v>1.4454834347532115</v>
      </c>
      <c r="AB20">
        <v>1.4311123482973962</v>
      </c>
      <c r="AC20">
        <v>1.3220005799118535</v>
      </c>
      <c r="AD20">
        <v>1.1521251413566405</v>
      </c>
      <c r="AE20">
        <v>1.0978265289310662</v>
      </c>
      <c r="AF20">
        <v>1.2586771975946573</v>
      </c>
      <c r="AG20">
        <v>1.3128218568719319</v>
      </c>
      <c r="AH20">
        <v>1.2785191575201722</v>
      </c>
    </row>
    <row r="21" spans="1:34">
      <c r="A21" s="743"/>
      <c r="B21" s="746"/>
      <c r="C21" s="750" t="s">
        <v>120</v>
      </c>
      <c r="D21" s="118" t="s">
        <v>13</v>
      </c>
      <c r="E21" s="112">
        <f>ROUND($U22*W22,-1)</f>
        <v>350</v>
      </c>
      <c r="F21" s="113">
        <f t="shared" ref="F21:P21" si="13">ROUND($U22*X22,-1)</f>
        <v>580</v>
      </c>
      <c r="G21" s="113">
        <f t="shared" si="13"/>
        <v>560</v>
      </c>
      <c r="H21" s="113">
        <f t="shared" si="13"/>
        <v>420</v>
      </c>
      <c r="I21" s="113">
        <f t="shared" si="13"/>
        <v>470</v>
      </c>
      <c r="J21" s="114">
        <f t="shared" si="13"/>
        <v>620</v>
      </c>
      <c r="K21" s="115">
        <f t="shared" si="13"/>
        <v>520</v>
      </c>
      <c r="L21" s="113">
        <f t="shared" si="13"/>
        <v>190</v>
      </c>
      <c r="M21" s="113">
        <f t="shared" si="13"/>
        <v>400</v>
      </c>
      <c r="N21" s="113">
        <f t="shared" si="13"/>
        <v>1020</v>
      </c>
      <c r="O21" s="113">
        <f t="shared" si="13"/>
        <v>660</v>
      </c>
      <c r="P21" s="116">
        <f t="shared" si="13"/>
        <v>490</v>
      </c>
      <c r="Q21" s="124">
        <f>SUM(E21:P21)</f>
        <v>6280</v>
      </c>
      <c r="R21" s="718">
        <f>SUM(W22:AH22)</f>
        <v>7936.920079819999</v>
      </c>
      <c r="S21" s="68">
        <f>IFERROR(Q21/R21,"")</f>
        <v>0.79123891091800236</v>
      </c>
      <c r="U21" s="567">
        <v>6300</v>
      </c>
      <c r="W21">
        <v>450</v>
      </c>
      <c r="X21">
        <v>346.5</v>
      </c>
      <c r="Y21">
        <v>360</v>
      </c>
      <c r="Z21">
        <v>411.3</v>
      </c>
      <c r="AA21">
        <v>587.70000000000005</v>
      </c>
      <c r="AB21">
        <v>591.30000000000007</v>
      </c>
      <c r="AC21">
        <v>733.5</v>
      </c>
      <c r="AD21">
        <v>709.2</v>
      </c>
      <c r="AE21">
        <v>614.70000000000005</v>
      </c>
      <c r="AF21">
        <v>424.8</v>
      </c>
      <c r="AG21">
        <v>439.2</v>
      </c>
      <c r="AH21">
        <v>630</v>
      </c>
    </row>
    <row r="22" spans="1:34">
      <c r="A22" s="743"/>
      <c r="B22" s="746"/>
      <c r="C22" s="751"/>
      <c r="D22" s="140" t="s">
        <v>14</v>
      </c>
      <c r="E22" s="146">
        <f ca="1">SUMIFS(INDIRECT($B$1&amp;"INV!$N:$N"),INDIRECT($B$1&amp;"INV!$A:$A"),$A17,INDIRECT($B$1&amp;"INV!$G:$G"),"&gt;="&amp;E$6,INDIRECT($B$1&amp;"INV!$G:$G"),"&lt;"&amp;EOMONTH(E$6,0)+1)/1000</f>
        <v>548.61399995999989</v>
      </c>
      <c r="F22" s="141">
        <f t="shared" ref="F22:P22" ca="1" si="14">SUMIFS(INDIRECT($B$1&amp;"INV!$N:$N"),INDIRECT($B$1&amp;"INV!$A:$A"),$A17,INDIRECT($B$1&amp;"INV!$G:$G"),"&gt;="&amp;F$6,INDIRECT($B$1&amp;"INV!$G:$G"),"&lt;"&amp;EOMONTH(F$6,0)+1)/1000</f>
        <v>1038.8819998900001</v>
      </c>
      <c r="G22" s="141">
        <f t="shared" ca="1" si="14"/>
        <v>479.93999989999998</v>
      </c>
      <c r="H22" s="141">
        <f t="shared" ca="1" si="14"/>
        <v>497.06399988000004</v>
      </c>
      <c r="I22" s="141">
        <f t="shared" ca="1" si="14"/>
        <v>651.654</v>
      </c>
      <c r="J22" s="144">
        <f t="shared" ca="1" si="14"/>
        <v>615.42100000000005</v>
      </c>
      <c r="K22" s="146">
        <f t="shared" ca="1" si="14"/>
        <v>1632.1559999999999</v>
      </c>
      <c r="L22" s="141">
        <f t="shared" ca="1" si="14"/>
        <v>1022.63</v>
      </c>
      <c r="M22" s="141">
        <f t="shared" ca="1" si="14"/>
        <v>191.35599999999999</v>
      </c>
      <c r="N22" s="687">
        <f ca="1">AVERAGE($E22:$M22)</f>
        <v>741.96855551444446</v>
      </c>
      <c r="O22" s="687">
        <f t="shared" ref="O22:P22" ca="1" si="15">AVERAGE($E22:$M22)</f>
        <v>741.96855551444446</v>
      </c>
      <c r="P22" s="687">
        <f t="shared" ca="1" si="15"/>
        <v>741.96855551444446</v>
      </c>
      <c r="Q22" s="145">
        <f ca="1">SUM(E22:P22)</f>
        <v>8903.6226661733326</v>
      </c>
      <c r="R22" s="724"/>
      <c r="S22" s="70">
        <f ca="1">IFERROR(Q22/R21,"")</f>
        <v>1.1217982008929661</v>
      </c>
      <c r="U22" s="568">
        <f>U21/R21</f>
        <v>0.79375878006105327</v>
      </c>
      <c r="W22">
        <v>447.05</v>
      </c>
      <c r="X22">
        <v>730.61500000000001</v>
      </c>
      <c r="Y22">
        <v>701.12917999999991</v>
      </c>
      <c r="Z22">
        <v>531.03089997999996</v>
      </c>
      <c r="AA22">
        <v>590.96999988000005</v>
      </c>
      <c r="AB22">
        <v>785.79100000000005</v>
      </c>
      <c r="AC22">
        <v>657.63499999999999</v>
      </c>
      <c r="AD22">
        <v>245.19499999999999</v>
      </c>
      <c r="AE22">
        <v>506.05200000000002</v>
      </c>
      <c r="AF22">
        <v>1288.885</v>
      </c>
      <c r="AG22">
        <v>837.74699995999993</v>
      </c>
      <c r="AH22">
        <v>614.82000000000005</v>
      </c>
    </row>
    <row r="23" spans="1:34">
      <c r="A23" s="743"/>
      <c r="B23" s="746"/>
      <c r="C23" s="752" t="s">
        <v>16</v>
      </c>
      <c r="D23" s="118" t="s">
        <v>13</v>
      </c>
      <c r="E23" s="119">
        <f>E17-E21</f>
        <v>100</v>
      </c>
      <c r="F23" s="120">
        <f t="shared" ref="F23:P24" si="16">F17-F21</f>
        <v>150</v>
      </c>
      <c r="G23" s="120">
        <f t="shared" si="16"/>
        <v>140</v>
      </c>
      <c r="H23" s="120">
        <f t="shared" si="16"/>
        <v>110</v>
      </c>
      <c r="I23" s="120">
        <f t="shared" si="16"/>
        <v>130</v>
      </c>
      <c r="J23" s="121">
        <f t="shared" si="16"/>
        <v>170</v>
      </c>
      <c r="K23" s="122">
        <f t="shared" si="16"/>
        <v>140</v>
      </c>
      <c r="L23" s="120">
        <f t="shared" si="16"/>
        <v>50</v>
      </c>
      <c r="M23" s="120">
        <f t="shared" si="16"/>
        <v>110</v>
      </c>
      <c r="N23" s="120">
        <f t="shared" si="16"/>
        <v>290</v>
      </c>
      <c r="O23" s="120">
        <f t="shared" si="16"/>
        <v>190</v>
      </c>
      <c r="P23" s="123">
        <f t="shared" si="16"/>
        <v>130</v>
      </c>
      <c r="Q23" s="124">
        <f>SUM(E23:P23)</f>
        <v>1710</v>
      </c>
      <c r="R23" s="783">
        <f>SUM(W24:AH24)</f>
        <v>2267.1970201800004</v>
      </c>
      <c r="S23" s="149">
        <f>IFERROR(Q23/R23,"")</f>
        <v>0.75423528911670734</v>
      </c>
      <c r="W23">
        <v>114.30000000000007</v>
      </c>
      <c r="X23">
        <v>84.600000000000023</v>
      </c>
      <c r="Y23">
        <v>93.600000000000023</v>
      </c>
      <c r="Z23">
        <v>71.100000000000023</v>
      </c>
      <c r="AA23">
        <v>143.10000000000002</v>
      </c>
      <c r="AB23">
        <v>141.29999999999995</v>
      </c>
      <c r="AC23">
        <v>182.70000000000005</v>
      </c>
      <c r="AD23">
        <v>197.10000000000002</v>
      </c>
      <c r="AE23">
        <v>237.60000000000002</v>
      </c>
      <c r="AF23">
        <v>124.19999999999999</v>
      </c>
      <c r="AG23">
        <v>113.40000000000003</v>
      </c>
      <c r="AH23">
        <v>180</v>
      </c>
    </row>
    <row r="24" spans="1:34" ht="18.5" thickBot="1">
      <c r="A24" s="743"/>
      <c r="B24" s="746"/>
      <c r="C24" s="753"/>
      <c r="D24" s="133" t="s">
        <v>14</v>
      </c>
      <c r="E24" s="134">
        <f ca="1">E18-E22</f>
        <v>151.82020004000003</v>
      </c>
      <c r="F24" s="135">
        <f t="shared" ca="1" si="16"/>
        <v>284.80280010999991</v>
      </c>
      <c r="G24" s="135">
        <f t="shared" ca="1" si="16"/>
        <v>138.42270009999993</v>
      </c>
      <c r="H24" s="135">
        <f t="shared" ca="1" si="16"/>
        <v>140.36670011999996</v>
      </c>
      <c r="I24" s="135">
        <f t="shared" ca="1" si="16"/>
        <v>184.8655</v>
      </c>
      <c r="J24" s="138">
        <f t="shared" ca="1" si="16"/>
        <v>175.69949999999994</v>
      </c>
      <c r="K24" s="134">
        <f t="shared" ca="1" si="16"/>
        <v>457.33399999999983</v>
      </c>
      <c r="L24" s="135">
        <f t="shared" ca="1" si="16"/>
        <v>289.79889999999989</v>
      </c>
      <c r="M24" s="135">
        <f t="shared" ca="1" si="16"/>
        <v>53.426999999999992</v>
      </c>
      <c r="N24" s="135">
        <f t="shared" ca="1" si="16"/>
        <v>208.50414448555534</v>
      </c>
      <c r="O24" s="135">
        <f t="shared" ca="1" si="16"/>
        <v>208.50414448555534</v>
      </c>
      <c r="P24" s="136">
        <f t="shared" ca="1" si="16"/>
        <v>208.50414448555534</v>
      </c>
      <c r="Q24" s="139">
        <f ca="1">SUM(E24:P24)</f>
        <v>2502.049733826665</v>
      </c>
      <c r="R24" s="719"/>
      <c r="S24" s="69">
        <f ca="1">IFERROR(Q24/R23,"")</f>
        <v>1.1035872540217166</v>
      </c>
      <c r="W24">
        <v>128.52019999999999</v>
      </c>
      <c r="X24">
        <v>203.42499999999995</v>
      </c>
      <c r="Y24">
        <v>197.18222000000014</v>
      </c>
      <c r="Z24">
        <v>148.0735000200001</v>
      </c>
      <c r="AA24">
        <v>170.17000011999994</v>
      </c>
      <c r="AB24">
        <v>224.38319999999987</v>
      </c>
      <c r="AC24">
        <v>183.16930000000002</v>
      </c>
      <c r="AD24">
        <v>66.643000000000029</v>
      </c>
      <c r="AE24">
        <v>146.33339999999998</v>
      </c>
      <c r="AF24">
        <v>378.42800000000011</v>
      </c>
      <c r="AG24">
        <v>246.08020004000002</v>
      </c>
      <c r="AH24">
        <v>174.78899999999999</v>
      </c>
    </row>
    <row r="25" spans="1:34">
      <c r="A25" s="743"/>
      <c r="B25" s="746"/>
      <c r="C25" s="753"/>
      <c r="D25" s="21" t="s">
        <v>17</v>
      </c>
      <c r="E25" s="11">
        <f ca="1">E24/E23</f>
        <v>1.5182020004000003</v>
      </c>
      <c r="F25" s="4">
        <f t="shared" ref="F25:Q25" ca="1" si="17">F24/F23</f>
        <v>1.8986853340666661</v>
      </c>
      <c r="G25" s="4">
        <f t="shared" ca="1" si="17"/>
        <v>0.98873357214285662</v>
      </c>
      <c r="H25" s="4">
        <f t="shared" ca="1" si="17"/>
        <v>1.2760609101818179</v>
      </c>
      <c r="I25" s="4">
        <f t="shared" ca="1" si="17"/>
        <v>1.4220423076923077</v>
      </c>
      <c r="J25" s="6">
        <f t="shared" ca="1" si="17"/>
        <v>1.033526470588235</v>
      </c>
      <c r="K25" s="8">
        <f t="shared" ca="1" si="17"/>
        <v>3.2666714285714273</v>
      </c>
      <c r="L25" s="4">
        <f t="shared" ca="1" si="17"/>
        <v>5.7959779999999981</v>
      </c>
      <c r="M25" s="4">
        <f t="shared" ca="1" si="17"/>
        <v>0.48569999999999991</v>
      </c>
      <c r="N25" s="4">
        <f t="shared" ca="1" si="17"/>
        <v>0.71897980857088051</v>
      </c>
      <c r="O25" s="4">
        <f t="shared" ca="1" si="17"/>
        <v>1.0973902341345019</v>
      </c>
      <c r="P25" s="16">
        <f t="shared" ca="1" si="17"/>
        <v>1.6038780345042718</v>
      </c>
      <c r="Q25" s="26">
        <f t="shared" ca="1" si="17"/>
        <v>1.463186978846003</v>
      </c>
      <c r="W25">
        <v>1.1244111986001741</v>
      </c>
      <c r="X25">
        <v>2.4045508274231668</v>
      </c>
      <c r="Y25">
        <v>2.1066476495726505</v>
      </c>
      <c r="Z25">
        <v>2.0826090016877643</v>
      </c>
      <c r="AA25">
        <v>1.1891684145352894</v>
      </c>
      <c r="AB25">
        <v>1.5879915074309976</v>
      </c>
      <c r="AC25">
        <v>1.0025686918445538</v>
      </c>
      <c r="AD25">
        <v>0.33811770674784386</v>
      </c>
      <c r="AE25">
        <v>0.615881313131313</v>
      </c>
      <c r="AF25">
        <v>3.046924315619969</v>
      </c>
      <c r="AG25">
        <v>2.1700194007054669</v>
      </c>
      <c r="AH25">
        <v>0.97104999999999997</v>
      </c>
    </row>
    <row r="26" spans="1:34" ht="18.5" thickBot="1">
      <c r="A26" s="744"/>
      <c r="B26" s="747"/>
      <c r="C26" s="754"/>
      <c r="D26" s="23" t="s">
        <v>18</v>
      </c>
      <c r="E26" s="14">
        <f ca="1">SUM($E24:E24)/SUM($E23:E23)</f>
        <v>1.5182020004000003</v>
      </c>
      <c r="F26" s="7">
        <f ca="1">SUM($E24:F24)/SUM($E23:F23)</f>
        <v>1.7464920005999998</v>
      </c>
      <c r="G26" s="7">
        <f ca="1">SUM($E24:G24)/SUM($E23:G23)</f>
        <v>1.4744761544871792</v>
      </c>
      <c r="H26" s="7">
        <f ca="1">SUM($E24:H24)/SUM($E23:H23)</f>
        <v>1.4308248007399997</v>
      </c>
      <c r="I26" s="7">
        <f ca="1">SUM($E24:I24)/SUM($E23:I23)</f>
        <v>1.429012540269841</v>
      </c>
      <c r="J26" s="15">
        <f ca="1">SUM($E24:J24)/SUM($E23:J23)</f>
        <v>1.3449717504624998</v>
      </c>
      <c r="K26" s="10">
        <f ca="1">SUM($E24:K24)/SUM($E23:K23)</f>
        <v>1.6311823408191486</v>
      </c>
      <c r="L26" s="7">
        <f ca="1">SUM($E24:L24)/SUM($E23:L23)</f>
        <v>1.8415255559292925</v>
      </c>
      <c r="M26" s="7">
        <f ca="1">SUM($E24:M24)/SUM($E23:M23)</f>
        <v>1.7059430003363631</v>
      </c>
      <c r="N26" s="7">
        <f ca="1">SUM($E24:N24)/SUM($E23:N23)</f>
        <v>1.5000298164428452</v>
      </c>
      <c r="O26" s="7">
        <f ca="1">SUM($E24:O24)/SUM($E23:O23)</f>
        <v>1.4516111324943735</v>
      </c>
      <c r="P26" s="18">
        <f ca="1">SUM($E24:P24)/SUM($E23:P23)</f>
        <v>1.463186978846003</v>
      </c>
      <c r="Q26" s="28" t="s">
        <v>22</v>
      </c>
      <c r="R26" s="59"/>
      <c r="S26"/>
      <c r="W26">
        <v>1.1244111986001741</v>
      </c>
      <c r="X26">
        <v>1.6689049773755646</v>
      </c>
      <c r="Y26">
        <v>1.8089826324786318</v>
      </c>
      <c r="Z26">
        <v>1.862488778932893</v>
      </c>
      <c r="AA26">
        <v>1.6723325836589693</v>
      </c>
      <c r="AB26">
        <v>1.6539415434259255</v>
      </c>
      <c r="AC26">
        <v>1.5106818588419402</v>
      </c>
      <c r="AD26">
        <v>1.2858206072582212</v>
      </c>
      <c r="AE26">
        <v>1.16002830736526</v>
      </c>
      <c r="AF26">
        <v>1.3286757485175589</v>
      </c>
      <c r="AG26">
        <v>1.3921543713772455</v>
      </c>
      <c r="AH26">
        <v>1.3471164706951873</v>
      </c>
    </row>
    <row r="27" spans="1:34">
      <c r="A27" s="743" t="s">
        <v>126</v>
      </c>
      <c r="B27" s="745" t="s">
        <v>126</v>
      </c>
      <c r="C27" s="748" t="s">
        <v>15</v>
      </c>
      <c r="D27" s="111" t="s">
        <v>13</v>
      </c>
      <c r="E27" s="112"/>
      <c r="F27" s="113"/>
      <c r="G27" s="113"/>
      <c r="H27" s="113"/>
      <c r="I27" s="113"/>
      <c r="J27" s="114"/>
      <c r="K27" s="115"/>
      <c r="L27" s="113"/>
      <c r="M27" s="113"/>
      <c r="N27" s="113"/>
      <c r="O27" s="113"/>
      <c r="P27" s="116"/>
      <c r="Q27" s="117">
        <f>SUM(E27:P27)</f>
        <v>0</v>
      </c>
      <c r="R27" s="718"/>
      <c r="S27" s="68" t="str">
        <f>IFERROR(Q27/R27,"")</f>
        <v/>
      </c>
      <c r="U27" s="567"/>
    </row>
    <row r="28" spans="1:34" ht="18.5" thickBot="1">
      <c r="A28" s="743"/>
      <c r="B28" s="746"/>
      <c r="C28" s="748"/>
      <c r="D28" s="133" t="s">
        <v>14</v>
      </c>
      <c r="E28" s="134"/>
      <c r="F28" s="135"/>
      <c r="G28" s="135"/>
      <c r="H28" s="135"/>
      <c r="I28" s="135"/>
      <c r="J28" s="138"/>
      <c r="K28" s="134"/>
      <c r="L28" s="135"/>
      <c r="M28" s="135"/>
      <c r="N28" s="135"/>
      <c r="O28" s="135"/>
      <c r="P28" s="136"/>
      <c r="Q28" s="139">
        <f>SUM(E28:P28)</f>
        <v>0</v>
      </c>
      <c r="R28" s="719"/>
      <c r="S28" s="69" t="str">
        <f>IFERROR(Q28/R27,"")</f>
        <v/>
      </c>
      <c r="U28" s="568" t="e">
        <f>U27/R27</f>
        <v>#DIV/0!</v>
      </c>
    </row>
    <row r="29" spans="1:34">
      <c r="A29" s="743"/>
      <c r="B29" s="746"/>
      <c r="C29" s="748"/>
      <c r="D29" s="21" t="s">
        <v>17</v>
      </c>
      <c r="E29" s="11" t="e">
        <f>E28/E27</f>
        <v>#DIV/0!</v>
      </c>
      <c r="F29" s="4" t="e">
        <f t="shared" ref="F29:Q29" si="18">F28/F27</f>
        <v>#DIV/0!</v>
      </c>
      <c r="G29" s="4" t="e">
        <f t="shared" si="18"/>
        <v>#DIV/0!</v>
      </c>
      <c r="H29" s="4" t="e">
        <f t="shared" si="18"/>
        <v>#DIV/0!</v>
      </c>
      <c r="I29" s="4" t="e">
        <f t="shared" si="18"/>
        <v>#DIV/0!</v>
      </c>
      <c r="J29" s="6" t="e">
        <f t="shared" si="18"/>
        <v>#DIV/0!</v>
      </c>
      <c r="K29" s="8" t="e">
        <f t="shared" si="18"/>
        <v>#DIV/0!</v>
      </c>
      <c r="L29" s="4" t="e">
        <f t="shared" si="18"/>
        <v>#DIV/0!</v>
      </c>
      <c r="M29" s="4" t="e">
        <f t="shared" si="18"/>
        <v>#DIV/0!</v>
      </c>
      <c r="N29" s="4" t="e">
        <f t="shared" si="18"/>
        <v>#DIV/0!</v>
      </c>
      <c r="O29" s="4" t="e">
        <f t="shared" si="18"/>
        <v>#DIV/0!</v>
      </c>
      <c r="P29" s="16" t="e">
        <f t="shared" si="18"/>
        <v>#DIV/0!</v>
      </c>
      <c r="Q29" s="26" t="e">
        <f t="shared" si="18"/>
        <v>#DIV/0!</v>
      </c>
      <c r="R29" s="59"/>
      <c r="S29"/>
      <c r="W29" t="e">
        <v>#DIV/0!</v>
      </c>
      <c r="X29" t="e">
        <v>#DIV/0!</v>
      </c>
      <c r="Y29" t="e">
        <v>#DIV/0!</v>
      </c>
      <c r="Z29" t="e">
        <v>#DIV/0!</v>
      </c>
      <c r="AA29" t="e">
        <v>#DIV/0!</v>
      </c>
      <c r="AB29" t="e">
        <v>#DIV/0!</v>
      </c>
      <c r="AC29" t="e">
        <v>#DIV/0!</v>
      </c>
      <c r="AD29" t="e">
        <v>#DIV/0!</v>
      </c>
      <c r="AE29" t="e">
        <v>#DIV/0!</v>
      </c>
      <c r="AF29" t="e">
        <v>#DIV/0!</v>
      </c>
      <c r="AG29" t="e">
        <v>#DIV/0!</v>
      </c>
      <c r="AH29" t="e">
        <v>#DIV/0!</v>
      </c>
    </row>
    <row r="30" spans="1:34">
      <c r="A30" s="743"/>
      <c r="B30" s="746"/>
      <c r="C30" s="749"/>
      <c r="D30" s="22" t="s">
        <v>18</v>
      </c>
      <c r="E30" s="12" t="e">
        <f>SUM($E28:E28)/SUM($E27:E27)</f>
        <v>#DIV/0!</v>
      </c>
      <c r="F30" s="5" t="e">
        <f>SUM($E28:F28)/SUM($E27:F27)</f>
        <v>#DIV/0!</v>
      </c>
      <c r="G30" s="5" t="e">
        <f>SUM($E28:G28)/SUM($E27:G27)</f>
        <v>#DIV/0!</v>
      </c>
      <c r="H30" s="5" t="e">
        <f>SUM($E28:H28)/SUM($E27:H27)</f>
        <v>#DIV/0!</v>
      </c>
      <c r="I30" s="5" t="e">
        <f>SUM($E28:I28)/SUM($E27:I27)</f>
        <v>#DIV/0!</v>
      </c>
      <c r="J30" s="13" t="e">
        <f>SUM($E28:J28)/SUM($E27:J27)</f>
        <v>#DIV/0!</v>
      </c>
      <c r="K30" s="9" t="e">
        <f>SUM($E28:K28)/SUM($E27:K27)</f>
        <v>#DIV/0!</v>
      </c>
      <c r="L30" s="5" t="e">
        <f>SUM($E28:L28)/SUM($E27:L27)</f>
        <v>#DIV/0!</v>
      </c>
      <c r="M30" s="5" t="e">
        <f>SUM($E28:M28)/SUM($E27:M27)</f>
        <v>#DIV/0!</v>
      </c>
      <c r="N30" s="5" t="e">
        <f>SUM($E28:N28)/SUM($E27:N27)</f>
        <v>#DIV/0!</v>
      </c>
      <c r="O30" s="5" t="e">
        <f>SUM($E28:O28)/SUM($E27:O27)</f>
        <v>#DIV/0!</v>
      </c>
      <c r="P30" s="17" t="e">
        <f>SUM($E28:P28)/SUM($E27:P27)</f>
        <v>#DIV/0!</v>
      </c>
      <c r="Q30" s="27" t="s">
        <v>22</v>
      </c>
      <c r="R30" s="59"/>
      <c r="S30"/>
      <c r="W30" t="e">
        <v>#DIV/0!</v>
      </c>
      <c r="X30" t="e">
        <v>#DIV/0!</v>
      </c>
      <c r="Y30" t="e">
        <v>#DIV/0!</v>
      </c>
      <c r="Z30" t="e">
        <v>#DIV/0!</v>
      </c>
      <c r="AA30" t="e">
        <v>#DIV/0!</v>
      </c>
      <c r="AB30" t="e">
        <v>#DIV/0!</v>
      </c>
      <c r="AC30" t="e">
        <v>#DIV/0!</v>
      </c>
      <c r="AD30" t="e">
        <v>#DIV/0!</v>
      </c>
      <c r="AE30" t="e">
        <v>#DIV/0!</v>
      </c>
      <c r="AF30" t="e">
        <v>#DIV/0!</v>
      </c>
      <c r="AG30" t="e">
        <v>#DIV/0!</v>
      </c>
      <c r="AH30" t="e">
        <v>#DIV/0!</v>
      </c>
    </row>
    <row r="31" spans="1:34">
      <c r="A31" s="743"/>
      <c r="B31" s="746"/>
      <c r="C31" s="750" t="s">
        <v>120</v>
      </c>
      <c r="D31" s="118" t="s">
        <v>13</v>
      </c>
      <c r="E31" s="119"/>
      <c r="F31" s="120"/>
      <c r="G31" s="120"/>
      <c r="H31" s="120"/>
      <c r="I31" s="120"/>
      <c r="J31" s="121"/>
      <c r="K31" s="122"/>
      <c r="L31" s="120"/>
      <c r="M31" s="120"/>
      <c r="N31" s="120"/>
      <c r="O31" s="120"/>
      <c r="P31" s="123"/>
      <c r="Q31" s="124">
        <f>SUM(E31:P31)</f>
        <v>0</v>
      </c>
      <c r="R31" s="718"/>
      <c r="S31" s="68" t="str">
        <f>IFERROR(Q31/R31,"")</f>
        <v/>
      </c>
      <c r="U31" s="567"/>
    </row>
    <row r="32" spans="1:34">
      <c r="A32" s="743"/>
      <c r="B32" s="746"/>
      <c r="C32" s="751"/>
      <c r="D32" s="140" t="s">
        <v>14</v>
      </c>
      <c r="E32" s="146"/>
      <c r="F32" s="141"/>
      <c r="G32" s="141"/>
      <c r="H32" s="141"/>
      <c r="I32" s="141"/>
      <c r="J32" s="144"/>
      <c r="K32" s="146"/>
      <c r="L32" s="141"/>
      <c r="M32" s="141"/>
      <c r="N32" s="141"/>
      <c r="O32" s="141"/>
      <c r="P32" s="142"/>
      <c r="Q32" s="145">
        <f>SUM(E32:P32)</f>
        <v>0</v>
      </c>
      <c r="R32" s="724"/>
      <c r="S32" s="70" t="str">
        <f>IFERROR(Q32/R31,"")</f>
        <v/>
      </c>
      <c r="U32" s="568" t="e">
        <f>U31/R31</f>
        <v>#DIV/0!</v>
      </c>
    </row>
    <row r="33" spans="1:34">
      <c r="A33" s="743"/>
      <c r="B33" s="746"/>
      <c r="C33" s="752" t="s">
        <v>16</v>
      </c>
      <c r="D33" s="118" t="s">
        <v>13</v>
      </c>
      <c r="E33" s="119"/>
      <c r="F33" s="120"/>
      <c r="G33" s="120"/>
      <c r="H33" s="120"/>
      <c r="I33" s="120"/>
      <c r="J33" s="121"/>
      <c r="K33" s="122"/>
      <c r="L33" s="120"/>
      <c r="M33" s="120"/>
      <c r="N33" s="120"/>
      <c r="O33" s="120"/>
      <c r="P33" s="123"/>
      <c r="Q33" s="124">
        <f>SUM(E33:P33)</f>
        <v>0</v>
      </c>
      <c r="R33" s="718"/>
      <c r="S33" s="149" t="str">
        <f>IFERROR(Q33/R33,"")</f>
        <v/>
      </c>
    </row>
    <row r="34" spans="1:34" ht="18.5" thickBot="1">
      <c r="A34" s="743"/>
      <c r="B34" s="746"/>
      <c r="C34" s="753"/>
      <c r="D34" s="133" t="s">
        <v>14</v>
      </c>
      <c r="E34" s="134"/>
      <c r="F34" s="135"/>
      <c r="G34" s="135"/>
      <c r="H34" s="135"/>
      <c r="I34" s="135"/>
      <c r="J34" s="136"/>
      <c r="K34" s="137"/>
      <c r="L34" s="135"/>
      <c r="M34" s="135"/>
      <c r="N34" s="135"/>
      <c r="O34" s="135"/>
      <c r="P34" s="138"/>
      <c r="Q34" s="139">
        <f>SUM(E34:P34)</f>
        <v>0</v>
      </c>
      <c r="R34" s="719"/>
      <c r="S34" s="69" t="str">
        <f>IFERROR(Q34/R33,"")</f>
        <v/>
      </c>
    </row>
    <row r="35" spans="1:34">
      <c r="A35" s="743"/>
      <c r="B35" s="746"/>
      <c r="C35" s="753"/>
      <c r="D35" s="21" t="s">
        <v>17</v>
      </c>
      <c r="E35" s="11" t="e">
        <f>E34/E33</f>
        <v>#DIV/0!</v>
      </c>
      <c r="F35" s="4" t="e">
        <f t="shared" ref="F35:Q35" si="19">F34/F33</f>
        <v>#DIV/0!</v>
      </c>
      <c r="G35" s="4" t="e">
        <f t="shared" si="19"/>
        <v>#DIV/0!</v>
      </c>
      <c r="H35" s="4" t="e">
        <f t="shared" si="19"/>
        <v>#DIV/0!</v>
      </c>
      <c r="I35" s="4" t="e">
        <f t="shared" si="19"/>
        <v>#DIV/0!</v>
      </c>
      <c r="J35" s="6" t="e">
        <f t="shared" si="19"/>
        <v>#DIV/0!</v>
      </c>
      <c r="K35" s="8" t="e">
        <f t="shared" si="19"/>
        <v>#DIV/0!</v>
      </c>
      <c r="L35" s="4" t="e">
        <f t="shared" si="19"/>
        <v>#DIV/0!</v>
      </c>
      <c r="M35" s="4" t="e">
        <f t="shared" si="19"/>
        <v>#DIV/0!</v>
      </c>
      <c r="N35" s="4" t="e">
        <f t="shared" si="19"/>
        <v>#DIV/0!</v>
      </c>
      <c r="O35" s="4" t="e">
        <f t="shared" si="19"/>
        <v>#DIV/0!</v>
      </c>
      <c r="P35" s="16" t="e">
        <f t="shared" si="19"/>
        <v>#DIV/0!</v>
      </c>
      <c r="Q35" s="26" t="e">
        <f t="shared" si="19"/>
        <v>#DIV/0!</v>
      </c>
      <c r="W35" t="e">
        <v>#DIV/0!</v>
      </c>
      <c r="X35" t="e">
        <v>#DIV/0!</v>
      </c>
      <c r="Y35" t="e">
        <v>#DIV/0!</v>
      </c>
      <c r="Z35" t="e">
        <v>#DIV/0!</v>
      </c>
      <c r="AA35" t="e">
        <v>#DIV/0!</v>
      </c>
      <c r="AB35" t="e">
        <v>#DIV/0!</v>
      </c>
      <c r="AC35" t="e">
        <v>#DIV/0!</v>
      </c>
      <c r="AD35" t="e">
        <v>#DIV/0!</v>
      </c>
      <c r="AE35" t="e">
        <v>#DIV/0!</v>
      </c>
      <c r="AF35" t="e">
        <v>#DIV/0!</v>
      </c>
      <c r="AG35" t="e">
        <v>#DIV/0!</v>
      </c>
      <c r="AH35" t="e">
        <v>#DIV/0!</v>
      </c>
    </row>
    <row r="36" spans="1:34" ht="18.5" thickBot="1">
      <c r="A36" s="744"/>
      <c r="B36" s="747"/>
      <c r="C36" s="754"/>
      <c r="D36" s="23" t="s">
        <v>18</v>
      </c>
      <c r="E36" s="14" t="e">
        <f>SUM($E34:E34)/SUM($E33:E33)</f>
        <v>#DIV/0!</v>
      </c>
      <c r="F36" s="7" t="e">
        <f>SUM($E34:F34)/SUM($E33:F33)</f>
        <v>#DIV/0!</v>
      </c>
      <c r="G36" s="7" t="e">
        <f>SUM($E34:G34)/SUM($E33:G33)</f>
        <v>#DIV/0!</v>
      </c>
      <c r="H36" s="7" t="e">
        <f>SUM($E34:H34)/SUM($E33:H33)</f>
        <v>#DIV/0!</v>
      </c>
      <c r="I36" s="7" t="e">
        <f>SUM($E34:I34)/SUM($E33:I33)</f>
        <v>#DIV/0!</v>
      </c>
      <c r="J36" s="15" t="e">
        <f>SUM($E34:J34)/SUM($E33:J33)</f>
        <v>#DIV/0!</v>
      </c>
      <c r="K36" s="10" t="e">
        <f>SUM($E34:K34)/SUM($E33:K33)</f>
        <v>#DIV/0!</v>
      </c>
      <c r="L36" s="7" t="e">
        <f>SUM($E34:L34)/SUM($E33:L33)</f>
        <v>#DIV/0!</v>
      </c>
      <c r="M36" s="7" t="e">
        <f>SUM($E34:M34)/SUM($E33:M33)</f>
        <v>#DIV/0!</v>
      </c>
      <c r="N36" s="7" t="e">
        <f>SUM($E34:N34)/SUM($E33:N33)</f>
        <v>#DIV/0!</v>
      </c>
      <c r="O36" s="7" t="e">
        <f>SUM($E34:O34)/SUM($E33:O33)</f>
        <v>#DIV/0!</v>
      </c>
      <c r="P36" s="18" t="e">
        <f>SUM($E34:P34)/SUM($E33:P33)</f>
        <v>#DIV/0!</v>
      </c>
      <c r="Q36" s="28" t="s">
        <v>22</v>
      </c>
      <c r="R36" s="59"/>
      <c r="S36"/>
      <c r="W36" t="e">
        <v>#DIV/0!</v>
      </c>
      <c r="X36" t="e">
        <v>#DIV/0!</v>
      </c>
      <c r="Y36" t="e">
        <v>#DIV/0!</v>
      </c>
      <c r="Z36" t="e">
        <v>#DIV/0!</v>
      </c>
      <c r="AA36" t="e">
        <v>#DIV/0!</v>
      </c>
      <c r="AB36" t="e">
        <v>#DIV/0!</v>
      </c>
      <c r="AC36" t="e">
        <v>#DIV/0!</v>
      </c>
      <c r="AD36" t="e">
        <v>#DIV/0!</v>
      </c>
      <c r="AE36" t="e">
        <v>#DIV/0!</v>
      </c>
      <c r="AF36" t="e">
        <v>#DIV/0!</v>
      </c>
      <c r="AG36" t="e">
        <v>#DIV/0!</v>
      </c>
      <c r="AH36" t="e">
        <v>#DIV/0!</v>
      </c>
    </row>
    <row r="37" spans="1:34">
      <c r="A37" s="19"/>
      <c r="B37" s="764" t="s">
        <v>21</v>
      </c>
      <c r="C37" s="767" t="s">
        <v>15</v>
      </c>
      <c r="D37" s="125" t="s">
        <v>13</v>
      </c>
      <c r="E37" s="126">
        <f>SUM(E7,E17,E27)</f>
        <v>730</v>
      </c>
      <c r="F37" s="127">
        <f t="shared" ref="F37:Q38" si="20">SUM(F7,F17,F27)</f>
        <v>1290</v>
      </c>
      <c r="G37" s="128">
        <f t="shared" si="20"/>
        <v>1150</v>
      </c>
      <c r="H37" s="127">
        <f t="shared" si="20"/>
        <v>1420</v>
      </c>
      <c r="I37" s="127">
        <f t="shared" si="20"/>
        <v>1110</v>
      </c>
      <c r="J37" s="129">
        <f t="shared" si="20"/>
        <v>1230</v>
      </c>
      <c r="K37" s="126">
        <f t="shared" si="20"/>
        <v>1210</v>
      </c>
      <c r="L37" s="127">
        <f t="shared" si="20"/>
        <v>570</v>
      </c>
      <c r="M37" s="128">
        <f t="shared" si="20"/>
        <v>860</v>
      </c>
      <c r="N37" s="127">
        <f t="shared" si="20"/>
        <v>2290</v>
      </c>
      <c r="O37" s="127">
        <f t="shared" si="20"/>
        <v>1330</v>
      </c>
      <c r="P37" s="129">
        <f t="shared" si="20"/>
        <v>1100</v>
      </c>
      <c r="Q37" s="130">
        <f t="shared" si="20"/>
        <v>14290</v>
      </c>
      <c r="R37" s="718">
        <f>SUM(R7,R17,R27)</f>
        <v>18146.664095</v>
      </c>
      <c r="S37" s="68">
        <f>IFERROR(Q37/R37,"")</f>
        <v>0.78747255832753105</v>
      </c>
      <c r="W37">
        <v>995.50000000000011</v>
      </c>
      <c r="X37">
        <v>790.80000000000007</v>
      </c>
      <c r="Y37">
        <v>898</v>
      </c>
      <c r="Z37">
        <v>1191.9000000000001</v>
      </c>
      <c r="AA37">
        <v>1042.1000000000001</v>
      </c>
      <c r="AB37">
        <v>1329.9</v>
      </c>
      <c r="AC37">
        <v>1229.7</v>
      </c>
      <c r="AD37">
        <v>1160.4000000000001</v>
      </c>
      <c r="AE37">
        <v>1108.6000000000001</v>
      </c>
      <c r="AF37">
        <v>877.90000000000009</v>
      </c>
      <c r="AG37">
        <v>1101.5</v>
      </c>
      <c r="AH37">
        <v>920</v>
      </c>
    </row>
    <row r="38" spans="1:34" ht="18.5" thickBot="1">
      <c r="A38" s="19"/>
      <c r="B38" s="765"/>
      <c r="C38" s="748"/>
      <c r="D38" s="147" t="s">
        <v>14</v>
      </c>
      <c r="E38" s="134">
        <f ca="1">SUM(E8,E18,E28)</f>
        <v>3438.5787699999992</v>
      </c>
      <c r="F38" s="135">
        <f t="shared" ca="1" si="20"/>
        <v>1972.3474499999998</v>
      </c>
      <c r="G38" s="138">
        <f t="shared" ca="1" si="20"/>
        <v>999.18104999999991</v>
      </c>
      <c r="H38" s="135">
        <f t="shared" ca="1" si="20"/>
        <v>1286.3935500000002</v>
      </c>
      <c r="I38" s="135">
        <f t="shared" ca="1" si="20"/>
        <v>2672.0707499999999</v>
      </c>
      <c r="J38" s="136">
        <f t="shared" ca="1" si="20"/>
        <v>2836.8231000000001</v>
      </c>
      <c r="K38" s="134">
        <f t="shared" ca="1" si="20"/>
        <v>3983.4307499999995</v>
      </c>
      <c r="L38" s="135">
        <f t="shared" ca="1" si="20"/>
        <v>1924.8788999999999</v>
      </c>
      <c r="M38" s="138">
        <f t="shared" ca="1" si="20"/>
        <v>603.327</v>
      </c>
      <c r="N38" s="135">
        <f t="shared" ca="1" si="20"/>
        <v>2190.7812577777777</v>
      </c>
      <c r="O38" s="135">
        <f t="shared" ca="1" si="20"/>
        <v>2190.7812577777777</v>
      </c>
      <c r="P38" s="136">
        <f t="shared" ca="1" si="20"/>
        <v>2190.7812577777777</v>
      </c>
      <c r="Q38" s="148">
        <f t="shared" ca="1" si="20"/>
        <v>26289.375093333336</v>
      </c>
      <c r="R38" s="719"/>
      <c r="S38" s="69">
        <f ca="1">IFERROR(Q38/R37,"")</f>
        <v>1.448716687304358</v>
      </c>
      <c r="W38">
        <v>930.66509999999994</v>
      </c>
      <c r="X38">
        <v>1634.6799799999999</v>
      </c>
      <c r="Y38">
        <v>1460.9971500000001</v>
      </c>
      <c r="Z38">
        <v>1801.8024</v>
      </c>
      <c r="AA38">
        <v>1403.12345</v>
      </c>
      <c r="AB38">
        <v>1570.9008699999999</v>
      </c>
      <c r="AC38">
        <v>1530.0703699999999</v>
      </c>
      <c r="AD38">
        <v>730.59220000000005</v>
      </c>
      <c r="AE38">
        <v>1094.8061399999999</v>
      </c>
      <c r="AF38">
        <v>2906.5832099999998</v>
      </c>
      <c r="AG38">
        <v>1688.49595</v>
      </c>
      <c r="AH38">
        <v>1393.947275</v>
      </c>
    </row>
    <row r="39" spans="1:34">
      <c r="A39" s="19"/>
      <c r="B39" s="765"/>
      <c r="C39" s="748"/>
      <c r="D39" s="24" t="s">
        <v>17</v>
      </c>
      <c r="E39" s="11">
        <f ca="1">E38/E37</f>
        <v>4.7103818767123276</v>
      </c>
      <c r="F39" s="4">
        <f t="shared" ref="F39:Q39" ca="1" si="21">F38/F37</f>
        <v>1.5289515116279069</v>
      </c>
      <c r="G39" s="16">
        <f t="shared" ca="1" si="21"/>
        <v>0.86885308695652164</v>
      </c>
      <c r="H39" s="4">
        <f t="shared" ca="1" si="21"/>
        <v>0.90591095070422556</v>
      </c>
      <c r="I39" s="4">
        <f t="shared" ca="1" si="21"/>
        <v>2.407270945945946</v>
      </c>
      <c r="J39" s="6">
        <f t="shared" ca="1" si="21"/>
        <v>2.3063602439024389</v>
      </c>
      <c r="K39" s="11">
        <f t="shared" ca="1" si="21"/>
        <v>3.2920915289256194</v>
      </c>
      <c r="L39" s="4">
        <f t="shared" ca="1" si="21"/>
        <v>3.3769805263157893</v>
      </c>
      <c r="M39" s="16">
        <f t="shared" ca="1" si="21"/>
        <v>0.70154302325581397</v>
      </c>
      <c r="N39" s="4">
        <f t="shared" ca="1" si="21"/>
        <v>0.95667303833090733</v>
      </c>
      <c r="O39" s="4">
        <f t="shared" ca="1" si="21"/>
        <v>1.6472039532163743</v>
      </c>
      <c r="P39" s="6">
        <f t="shared" ca="1" si="21"/>
        <v>1.9916193252525252</v>
      </c>
      <c r="Q39" s="26">
        <f t="shared" ca="1" si="21"/>
        <v>1.8397043452297646</v>
      </c>
      <c r="W39">
        <v>0.93487202410848802</v>
      </c>
      <c r="X39">
        <v>2.0671218765806776</v>
      </c>
      <c r="Y39">
        <v>1.6269456013363031</v>
      </c>
      <c r="Z39">
        <v>1.5117060156053359</v>
      </c>
      <c r="AA39">
        <v>1.3464383936282505</v>
      </c>
      <c r="AB39">
        <v>1.1812172870140611</v>
      </c>
      <c r="AC39">
        <v>1.2442631292185085</v>
      </c>
      <c r="AD39">
        <v>0.62960375732506035</v>
      </c>
      <c r="AE39">
        <v>0.98755740573696538</v>
      </c>
      <c r="AF39">
        <v>3.3108363253217901</v>
      </c>
      <c r="AG39">
        <v>1.5329059918293237</v>
      </c>
      <c r="AH39">
        <v>1.5151600815217392</v>
      </c>
    </row>
    <row r="40" spans="1:34">
      <c r="A40" s="19"/>
      <c r="B40" s="765"/>
      <c r="C40" s="749"/>
      <c r="D40" s="25" t="s">
        <v>18</v>
      </c>
      <c r="E40" s="12">
        <f ca="1">SUM($E38:E38)/SUM($E37:E37)</f>
        <v>4.7103818767123276</v>
      </c>
      <c r="F40" s="5">
        <f ca="1">SUM($E38:F38)/SUM($E37:F37)</f>
        <v>2.6786763465346533</v>
      </c>
      <c r="G40" s="17">
        <f ca="1">SUM($E38:G38)/SUM($E37:G37)</f>
        <v>2.022115858044164</v>
      </c>
      <c r="H40" s="5">
        <f ca="1">SUM($E38:H38)/SUM($E37:H37)</f>
        <v>1.6767975642701523</v>
      </c>
      <c r="I40" s="5">
        <f ca="1">SUM($E38:I38)/SUM($E37:I37)</f>
        <v>1.8190476438596492</v>
      </c>
      <c r="J40" s="13">
        <f ca="1">SUM($E38:J38)/SUM($E37:J37)</f>
        <v>1.9055403564213564</v>
      </c>
      <c r="K40" s="12">
        <f ca="1">SUM($E38:K38)/SUM($E37:K37)</f>
        <v>2.1116493144963147</v>
      </c>
      <c r="L40" s="5">
        <f ca="1">SUM($E38:L38)/SUM($E37:L37)</f>
        <v>2.1944551458094144</v>
      </c>
      <c r="M40" s="17">
        <f ca="1">SUM($E38:M38)/SUM($E37:M37)</f>
        <v>2.0602958537095093</v>
      </c>
      <c r="N40" s="5">
        <f ca="1">SUM($E38:N38)/SUM($E37:N37)</f>
        <v>1.8472017350571484</v>
      </c>
      <c r="O40" s="5">
        <f ca="1">SUM($E38:O38)/SUM($E37:O37)</f>
        <v>1.8270351656979193</v>
      </c>
      <c r="P40" s="13">
        <f ca="1">SUM($E38:P38)/SUM($E37:P37)</f>
        <v>1.8397043452297643</v>
      </c>
      <c r="Q40" s="27" t="s">
        <v>22</v>
      </c>
      <c r="R40" s="59"/>
      <c r="S40"/>
      <c r="W40">
        <v>0.93487202410848802</v>
      </c>
      <c r="X40">
        <v>1.4361221967194759</v>
      </c>
      <c r="Y40">
        <v>1.4999598517304324</v>
      </c>
      <c r="Z40">
        <v>1.5035717016665808</v>
      </c>
      <c r="AA40">
        <v>1.4702779578309579</v>
      </c>
      <c r="AB40">
        <v>1.4087527527928043</v>
      </c>
      <c r="AC40">
        <v>1.3817033284745717</v>
      </c>
      <c r="AD40">
        <v>1.2806722989477095</v>
      </c>
      <c r="AE40">
        <v>1.2473337840749366</v>
      </c>
      <c r="AF40">
        <v>1.4178357117310443</v>
      </c>
      <c r="AG40">
        <v>1.4286447404552161</v>
      </c>
      <c r="AH40">
        <v>1.4349386061535785</v>
      </c>
    </row>
    <row r="41" spans="1:34">
      <c r="A41" s="19"/>
      <c r="B41" s="765"/>
      <c r="C41" s="752" t="s">
        <v>16</v>
      </c>
      <c r="D41" s="131" t="s">
        <v>13</v>
      </c>
      <c r="E41" s="112">
        <f>SUM(E13,E23,E33)</f>
        <v>150</v>
      </c>
      <c r="F41" s="113">
        <f t="shared" ref="F41:Q42" si="22">SUM(F13,F23,F33)</f>
        <v>240</v>
      </c>
      <c r="G41" s="116">
        <f t="shared" si="22"/>
        <v>220</v>
      </c>
      <c r="H41" s="113">
        <f t="shared" si="22"/>
        <v>260</v>
      </c>
      <c r="I41" s="113">
        <f t="shared" si="22"/>
        <v>220</v>
      </c>
      <c r="J41" s="114">
        <f t="shared" si="22"/>
        <v>230</v>
      </c>
      <c r="K41" s="112">
        <f t="shared" si="22"/>
        <v>240</v>
      </c>
      <c r="L41" s="113">
        <f t="shared" si="22"/>
        <v>100</v>
      </c>
      <c r="M41" s="116">
        <f t="shared" si="22"/>
        <v>150</v>
      </c>
      <c r="N41" s="113">
        <f t="shared" si="22"/>
        <v>450</v>
      </c>
      <c r="O41" s="113">
        <f t="shared" si="22"/>
        <v>260</v>
      </c>
      <c r="P41" s="114">
        <f t="shared" si="22"/>
        <v>200</v>
      </c>
      <c r="Q41" s="132">
        <f t="shared" si="22"/>
        <v>2720</v>
      </c>
      <c r="R41" s="718">
        <f>SUM(R13,R23,R33)</f>
        <v>3437.8407551800001</v>
      </c>
      <c r="S41" s="68">
        <f>IFERROR(Q41/R41,"")</f>
        <v>0.79119429714759582</v>
      </c>
      <c r="W41">
        <v>160.50000000000006</v>
      </c>
      <c r="X41">
        <v>137.40000000000003</v>
      </c>
      <c r="Y41">
        <v>156.30000000000001</v>
      </c>
      <c r="Z41">
        <v>184.40000000000009</v>
      </c>
      <c r="AA41">
        <v>192.60000000000002</v>
      </c>
      <c r="AB41">
        <v>241.39999999999998</v>
      </c>
      <c r="AC41">
        <v>236.60000000000002</v>
      </c>
      <c r="AD41">
        <v>245.50000000000003</v>
      </c>
      <c r="AE41">
        <v>277.20000000000005</v>
      </c>
      <c r="AF41">
        <v>181.39999999999998</v>
      </c>
      <c r="AG41">
        <v>198.10000000000008</v>
      </c>
      <c r="AH41">
        <v>202</v>
      </c>
    </row>
    <row r="42" spans="1:34" ht="18.5" thickBot="1">
      <c r="A42" s="19"/>
      <c r="B42" s="765"/>
      <c r="C42" s="753"/>
      <c r="D42" s="147" t="s">
        <v>14</v>
      </c>
      <c r="E42" s="134">
        <f ca="1">SUM(E14,E24,E34)</f>
        <v>575.21877003999941</v>
      </c>
      <c r="F42" s="135">
        <f t="shared" ca="1" si="22"/>
        <v>365.7194501099998</v>
      </c>
      <c r="G42" s="138">
        <f t="shared" ca="1" si="22"/>
        <v>188.82605009999986</v>
      </c>
      <c r="H42" s="135">
        <f t="shared" ca="1" si="22"/>
        <v>239.20455012000008</v>
      </c>
      <c r="I42" s="135">
        <f t="shared" ca="1" si="22"/>
        <v>463.00175000000002</v>
      </c>
      <c r="J42" s="136">
        <f t="shared" ca="1" si="22"/>
        <v>422.87310000000002</v>
      </c>
      <c r="K42" s="134">
        <f t="shared" ca="1" si="22"/>
        <v>682.04774999999972</v>
      </c>
      <c r="L42" s="135">
        <f t="shared" ca="1" si="22"/>
        <v>380.62989999999991</v>
      </c>
      <c r="M42" s="138">
        <f t="shared" ca="1" si="22"/>
        <v>108.05099999999996</v>
      </c>
      <c r="N42" s="135">
        <f t="shared" ca="1" si="22"/>
        <v>380.61914670777719</v>
      </c>
      <c r="O42" s="135">
        <f t="shared" ca="1" si="22"/>
        <v>380.61914670777719</v>
      </c>
      <c r="P42" s="136">
        <f t="shared" ca="1" si="22"/>
        <v>380.61914670777719</v>
      </c>
      <c r="Q42" s="148">
        <f t="shared" ca="1" si="22"/>
        <v>4567.4297604933299</v>
      </c>
      <c r="R42" s="719"/>
      <c r="S42" s="69">
        <f ca="1">IFERROR(Q42/R41,"")</f>
        <v>1.3285751393840191</v>
      </c>
      <c r="W42">
        <v>185.32209999999992</v>
      </c>
      <c r="X42">
        <v>309.04048</v>
      </c>
      <c r="Y42">
        <v>283.8809700000001</v>
      </c>
      <c r="Z42">
        <v>327.79710002000013</v>
      </c>
      <c r="AA42">
        <v>273.41899011999988</v>
      </c>
      <c r="AB42">
        <v>297.8328699999999</v>
      </c>
      <c r="AC42">
        <v>296.38287000000003</v>
      </c>
      <c r="AD42">
        <v>124.39920000000006</v>
      </c>
      <c r="AE42">
        <v>194.30613999999997</v>
      </c>
      <c r="AF42">
        <v>569.29280999999992</v>
      </c>
      <c r="AG42">
        <v>323.55495004000011</v>
      </c>
      <c r="AH42">
        <v>252.61227499999995</v>
      </c>
    </row>
    <row r="43" spans="1:34">
      <c r="A43" s="19"/>
      <c r="B43" s="765"/>
      <c r="C43" s="753"/>
      <c r="D43" s="24" t="s">
        <v>17</v>
      </c>
      <c r="E43" s="11">
        <f ca="1">E42/E41</f>
        <v>3.8347918002666628</v>
      </c>
      <c r="F43" s="4">
        <f t="shared" ref="F43:Q43" ca="1" si="23">F42/F41</f>
        <v>1.5238310421249992</v>
      </c>
      <c r="G43" s="16">
        <f t="shared" ca="1" si="23"/>
        <v>0.8583002277272721</v>
      </c>
      <c r="H43" s="4">
        <f t="shared" ca="1" si="23"/>
        <v>0.92001750046153874</v>
      </c>
      <c r="I43" s="4">
        <f t="shared" ca="1" si="23"/>
        <v>2.1045534090909093</v>
      </c>
      <c r="J43" s="6">
        <f t="shared" ca="1" si="23"/>
        <v>1.8385786956521739</v>
      </c>
      <c r="K43" s="11">
        <f t="shared" ca="1" si="23"/>
        <v>2.8418656249999987</v>
      </c>
      <c r="L43" s="4">
        <f t="shared" ca="1" si="23"/>
        <v>3.8062989999999992</v>
      </c>
      <c r="M43" s="16">
        <f t="shared" ca="1" si="23"/>
        <v>0.72033999999999976</v>
      </c>
      <c r="N43" s="4">
        <f t="shared" ca="1" si="23"/>
        <v>0.84582032601728263</v>
      </c>
      <c r="O43" s="4">
        <f t="shared" ca="1" si="23"/>
        <v>1.4639197950299123</v>
      </c>
      <c r="P43" s="6">
        <f t="shared" ca="1" si="23"/>
        <v>1.9030957335388861</v>
      </c>
      <c r="Q43" s="26">
        <f t="shared" ca="1" si="23"/>
        <v>1.6792021178284302</v>
      </c>
      <c r="W43">
        <v>1.1546548286604352</v>
      </c>
      <c r="X43">
        <v>2.2492029112081506</v>
      </c>
      <c r="Y43">
        <v>1.816257005758158</v>
      </c>
      <c r="Z43">
        <v>1.7776415402386117</v>
      </c>
      <c r="AA43">
        <v>1.4196209248182754</v>
      </c>
      <c r="AB43">
        <v>1.2337732808616402</v>
      </c>
      <c r="AC43">
        <v>1.2526748520710058</v>
      </c>
      <c r="AD43">
        <v>0.50671771894093709</v>
      </c>
      <c r="AE43">
        <v>0.70096010101010076</v>
      </c>
      <c r="AF43">
        <v>3.1383286108048511</v>
      </c>
      <c r="AG43">
        <v>1.6332910148409894</v>
      </c>
      <c r="AH43">
        <v>1.250555816831683</v>
      </c>
    </row>
    <row r="44" spans="1:34" ht="18.5" thickBot="1">
      <c r="A44" s="19"/>
      <c r="B44" s="766"/>
      <c r="C44" s="754"/>
      <c r="D44" s="30" t="s">
        <v>18</v>
      </c>
      <c r="E44" s="14">
        <f ca="1">SUM($E42:E42)/SUM($E41:E41)</f>
        <v>3.8347918002666628</v>
      </c>
      <c r="F44" s="7">
        <f ca="1">SUM($E42:F42)/SUM($E41:F41)</f>
        <v>2.4126621029487159</v>
      </c>
      <c r="G44" s="18">
        <f ca="1">SUM($E42:G42)/SUM($E41:G41)</f>
        <v>1.8520725741803263</v>
      </c>
      <c r="H44" s="7">
        <f ca="1">SUM($E42:H42)/SUM($E41:H41)</f>
        <v>1.5735273797356311</v>
      </c>
      <c r="I44" s="7">
        <f ca="1">SUM($E42:I42)/SUM($E41:I41)</f>
        <v>1.6807069452935772</v>
      </c>
      <c r="J44" s="15">
        <f ca="1">SUM($E42:J42)/SUM($E41:J41)</f>
        <v>1.7082149017954538</v>
      </c>
      <c r="K44" s="14">
        <f ca="1">SUM($E42:K42)/SUM($E41:K41)</f>
        <v>1.8826227053653839</v>
      </c>
      <c r="L44" s="7">
        <f ca="1">SUM($E42:L42)/SUM($E41:L41)</f>
        <v>1.9985068194999991</v>
      </c>
      <c r="M44" s="18">
        <f ca="1">SUM($E42:M42)/SUM($E41:M41)</f>
        <v>1.8925813924696124</v>
      </c>
      <c r="N44" s="7">
        <f ca="1">SUM($E42:N42)/SUM($E41:N41)</f>
        <v>1.6841555164060955</v>
      </c>
      <c r="O44" s="7">
        <f ca="1">SUM($E42:O42)/SUM($E41:O41)</f>
        <v>1.6614327832482354</v>
      </c>
      <c r="P44" s="15">
        <f ca="1">SUM($E42:P42)/SUM($E41:P41)</f>
        <v>1.6792021178284302</v>
      </c>
      <c r="Q44" s="28" t="s">
        <v>22</v>
      </c>
      <c r="W44">
        <v>1.1546548286604352</v>
      </c>
      <c r="X44">
        <v>1.6594917086270553</v>
      </c>
      <c r="Y44">
        <v>1.7134380228974018</v>
      </c>
      <c r="Z44">
        <v>1.7319772158158471</v>
      </c>
      <c r="AA44">
        <v>1.6596001445380169</v>
      </c>
      <c r="AB44">
        <v>1.5637632949282114</v>
      </c>
      <c r="AC44">
        <v>1.5075430645737853</v>
      </c>
      <c r="AD44">
        <v>1.3495044575416475</v>
      </c>
      <c r="AE44">
        <v>1.2513678258311041</v>
      </c>
      <c r="AF44">
        <v>1.4213845577608899</v>
      </c>
      <c r="AG44">
        <v>1.4403674053450304</v>
      </c>
      <c r="AH44">
        <v>1.4244802996519432</v>
      </c>
    </row>
    <row r="45" spans="1:34" ht="23" thickBot="1">
      <c r="B45" s="31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29"/>
    </row>
    <row r="46" spans="1:34" ht="18.5" thickBot="1">
      <c r="A46" s="768" t="s">
        <v>34</v>
      </c>
      <c r="B46" s="769"/>
      <c r="C46" s="737" t="s">
        <v>526</v>
      </c>
      <c r="D46" s="738"/>
      <c r="E46" s="763" t="s">
        <v>19</v>
      </c>
      <c r="F46" s="757"/>
      <c r="G46" s="757"/>
      <c r="H46" s="757"/>
      <c r="I46" s="757"/>
      <c r="J46" s="758"/>
      <c r="K46" s="756" t="s">
        <v>20</v>
      </c>
      <c r="L46" s="757"/>
      <c r="M46" s="757"/>
      <c r="N46" s="757"/>
      <c r="O46" s="757"/>
      <c r="P46" s="758"/>
      <c r="Q46" s="29"/>
    </row>
    <row r="47" spans="1:34" ht="18.5" thickBot="1">
      <c r="A47" s="770"/>
      <c r="B47" s="771"/>
      <c r="C47" s="739"/>
      <c r="D47" s="740"/>
      <c r="E47" s="33" t="s">
        <v>0</v>
      </c>
      <c r="F47" s="34" t="s">
        <v>1</v>
      </c>
      <c r="G47" s="34" t="s">
        <v>2</v>
      </c>
      <c r="H47" s="34" t="s">
        <v>3</v>
      </c>
      <c r="I47" s="34" t="s">
        <v>4</v>
      </c>
      <c r="J47" s="35" t="s">
        <v>5</v>
      </c>
      <c r="K47" s="36" t="s">
        <v>6</v>
      </c>
      <c r="L47" s="34" t="s">
        <v>7</v>
      </c>
      <c r="M47" s="34" t="s">
        <v>8</v>
      </c>
      <c r="N47" s="34" t="s">
        <v>9</v>
      </c>
      <c r="O47" s="34" t="s">
        <v>10</v>
      </c>
      <c r="P47" s="35" t="s">
        <v>11</v>
      </c>
      <c r="Q47" s="29"/>
    </row>
    <row r="48" spans="1:34" ht="39" customHeight="1">
      <c r="A48" s="759" t="s">
        <v>38</v>
      </c>
      <c r="B48" s="760"/>
      <c r="C48" s="71" t="s">
        <v>30</v>
      </c>
      <c r="D48" s="72" t="s">
        <v>23</v>
      </c>
      <c r="E48" s="93"/>
      <c r="F48" s="74"/>
      <c r="G48" s="74"/>
      <c r="H48" s="74"/>
      <c r="I48" s="74"/>
      <c r="J48" s="80"/>
      <c r="K48" s="93"/>
      <c r="L48" s="74"/>
      <c r="M48" s="95"/>
      <c r="N48" s="74"/>
      <c r="O48" s="74"/>
      <c r="P48" s="80"/>
    </row>
    <row r="49" spans="1:16" ht="39" customHeight="1">
      <c r="A49" s="759"/>
      <c r="B49" s="760"/>
      <c r="C49" s="772" t="str">
        <f>A7</f>
        <v>SF上海</v>
      </c>
      <c r="D49" s="81" t="s">
        <v>37</v>
      </c>
      <c r="E49" s="82"/>
      <c r="F49" s="83"/>
      <c r="G49" s="83"/>
      <c r="H49" s="83"/>
      <c r="I49" s="83"/>
      <c r="J49" s="84"/>
      <c r="K49" s="82"/>
      <c r="L49" s="83"/>
      <c r="M49" s="83"/>
      <c r="N49" s="83"/>
      <c r="O49" s="83"/>
      <c r="P49" s="84"/>
    </row>
    <row r="50" spans="1:16" ht="39" customHeight="1">
      <c r="A50" s="759"/>
      <c r="B50" s="760"/>
      <c r="C50" s="773"/>
      <c r="D50" s="85" t="s">
        <v>35</v>
      </c>
      <c r="E50" s="86"/>
      <c r="F50" s="87"/>
      <c r="G50" s="87"/>
      <c r="H50" s="87"/>
      <c r="I50" s="87"/>
      <c r="J50" s="88"/>
      <c r="K50" s="86"/>
      <c r="L50" s="87"/>
      <c r="M50" s="87"/>
      <c r="N50" s="87"/>
      <c r="O50" s="87"/>
      <c r="P50" s="88"/>
    </row>
    <row r="51" spans="1:16" ht="39" customHeight="1" thickBot="1">
      <c r="A51" s="759"/>
      <c r="B51" s="760"/>
      <c r="C51" s="151" t="str">
        <f>B7</f>
        <v>リボン・テープ等</v>
      </c>
      <c r="D51" s="89" t="s">
        <v>36</v>
      </c>
      <c r="E51" s="90"/>
      <c r="F51" s="91"/>
      <c r="G51" s="91"/>
      <c r="H51" s="91"/>
      <c r="I51" s="91"/>
      <c r="J51" s="92"/>
      <c r="K51" s="90"/>
      <c r="L51" s="91"/>
      <c r="M51" s="91"/>
      <c r="N51" s="91"/>
      <c r="O51" s="91"/>
      <c r="P51" s="92"/>
    </row>
    <row r="52" spans="1:16" ht="39" customHeight="1">
      <c r="A52" s="759"/>
      <c r="B52" s="760"/>
      <c r="C52" s="71" t="s">
        <v>31</v>
      </c>
      <c r="D52" s="72" t="s">
        <v>23</v>
      </c>
      <c r="E52" s="93"/>
      <c r="F52" s="75"/>
      <c r="G52" s="74"/>
      <c r="H52" s="74"/>
      <c r="I52" s="75"/>
      <c r="J52" s="80"/>
      <c r="K52" s="93"/>
      <c r="L52" s="75"/>
      <c r="M52" s="74"/>
      <c r="N52" s="74"/>
      <c r="O52" s="75"/>
      <c r="P52" s="80"/>
    </row>
    <row r="53" spans="1:16" ht="39" customHeight="1">
      <c r="A53" s="759"/>
      <c r="B53" s="760"/>
      <c r="C53" s="772" t="str">
        <f>A17</f>
        <v>GCGA</v>
      </c>
      <c r="D53" s="81" t="s">
        <v>37</v>
      </c>
      <c r="E53" s="82"/>
      <c r="F53" s="83"/>
      <c r="G53" s="83"/>
      <c r="H53" s="83"/>
      <c r="I53" s="83"/>
      <c r="J53" s="83"/>
      <c r="K53" s="82"/>
      <c r="L53" s="83"/>
      <c r="M53" s="83"/>
      <c r="N53" s="83"/>
      <c r="O53" s="83"/>
      <c r="P53" s="84"/>
    </row>
    <row r="54" spans="1:16" ht="39" customHeight="1">
      <c r="A54" s="759"/>
      <c r="B54" s="760"/>
      <c r="C54" s="773"/>
      <c r="D54" s="85" t="s">
        <v>35</v>
      </c>
      <c r="E54" s="86"/>
      <c r="F54" s="87"/>
      <c r="G54" s="87"/>
      <c r="H54" s="87"/>
      <c r="I54" s="87"/>
      <c r="J54" s="88"/>
      <c r="K54" s="86"/>
      <c r="L54" s="87"/>
      <c r="M54" s="87"/>
      <c r="N54" s="87"/>
      <c r="O54" s="87"/>
      <c r="P54" s="88"/>
    </row>
    <row r="55" spans="1:16" ht="39" customHeight="1" thickBot="1">
      <c r="A55" s="759"/>
      <c r="B55" s="760"/>
      <c r="C55" s="151" t="str">
        <f>B17</f>
        <v>リボン・テープ等</v>
      </c>
      <c r="D55" s="89" t="s">
        <v>36</v>
      </c>
      <c r="E55" s="90"/>
      <c r="F55" s="91"/>
      <c r="G55" s="91"/>
      <c r="H55" s="91"/>
      <c r="I55" s="91"/>
      <c r="J55" s="92"/>
      <c r="K55" s="90"/>
      <c r="L55" s="91"/>
      <c r="M55" s="91"/>
      <c r="N55" s="91"/>
      <c r="O55" s="91"/>
      <c r="P55" s="92"/>
    </row>
    <row r="56" spans="1:16" ht="39" customHeight="1">
      <c r="A56" s="759"/>
      <c r="B56" s="760"/>
      <c r="C56" s="71" t="s">
        <v>32</v>
      </c>
      <c r="D56" s="72" t="s">
        <v>23</v>
      </c>
      <c r="E56" s="93"/>
      <c r="F56" s="75"/>
      <c r="G56" s="74"/>
      <c r="H56" s="74"/>
      <c r="I56" s="75"/>
      <c r="J56" s="80"/>
      <c r="K56" s="93"/>
      <c r="L56" s="75"/>
      <c r="M56" s="74"/>
      <c r="N56" s="74"/>
      <c r="O56" s="75"/>
      <c r="P56" s="80"/>
    </row>
    <row r="57" spans="1:16" ht="39" customHeight="1">
      <c r="A57" s="759"/>
      <c r="B57" s="760"/>
      <c r="C57" s="772" t="str">
        <f>A27</f>
        <v>　</v>
      </c>
      <c r="D57" s="81" t="s">
        <v>37</v>
      </c>
      <c r="E57" s="82"/>
      <c r="F57" s="83"/>
      <c r="G57" s="83"/>
      <c r="H57" s="83"/>
      <c r="I57" s="83"/>
      <c r="J57" s="84"/>
      <c r="K57" s="82"/>
      <c r="L57" s="83"/>
      <c r="M57" s="83"/>
      <c r="N57" s="83"/>
      <c r="O57" s="83"/>
      <c r="P57" s="84"/>
    </row>
    <row r="58" spans="1:16" ht="39" customHeight="1">
      <c r="A58" s="759"/>
      <c r="B58" s="760"/>
      <c r="C58" s="773"/>
      <c r="D58" s="85" t="s">
        <v>35</v>
      </c>
      <c r="E58" s="86"/>
      <c r="F58" s="87"/>
      <c r="G58" s="87"/>
      <c r="H58" s="87"/>
      <c r="I58" s="87"/>
      <c r="J58" s="88"/>
      <c r="K58" s="86"/>
      <c r="L58" s="87"/>
      <c r="M58" s="87"/>
      <c r="N58" s="87"/>
      <c r="O58" s="87"/>
      <c r="P58" s="88"/>
    </row>
    <row r="59" spans="1:16" ht="39" customHeight="1" thickBot="1">
      <c r="A59" s="761"/>
      <c r="B59" s="762"/>
      <c r="C59" s="151" t="str">
        <f>B27</f>
        <v>　</v>
      </c>
      <c r="D59" s="89" t="s">
        <v>36</v>
      </c>
      <c r="E59" s="90"/>
      <c r="F59" s="91"/>
      <c r="G59" s="91"/>
      <c r="H59" s="91"/>
      <c r="I59" s="91"/>
      <c r="J59" s="92"/>
      <c r="K59" s="90"/>
      <c r="L59" s="91"/>
      <c r="M59" s="91"/>
      <c r="N59" s="91"/>
      <c r="O59" s="91"/>
      <c r="P59" s="92"/>
    </row>
    <row r="65" spans="4:17">
      <c r="D65" s="20" t="s">
        <v>89</v>
      </c>
      <c r="E65" s="2">
        <v>392</v>
      </c>
      <c r="F65" s="2">
        <v>327</v>
      </c>
      <c r="G65" s="2">
        <v>404</v>
      </c>
      <c r="H65" s="2">
        <v>645</v>
      </c>
      <c r="I65" s="2">
        <v>283</v>
      </c>
      <c r="J65" s="2">
        <v>543</v>
      </c>
      <c r="K65" s="2">
        <v>285</v>
      </c>
      <c r="L65" s="2">
        <v>231</v>
      </c>
      <c r="M65" s="2">
        <v>233</v>
      </c>
      <c r="N65" s="2">
        <v>299</v>
      </c>
      <c r="O65" s="2">
        <v>499</v>
      </c>
      <c r="P65" s="2">
        <v>100</v>
      </c>
      <c r="Q65" s="3">
        <f>SUM(E65:P65)</f>
        <v>4241</v>
      </c>
    </row>
    <row r="66" spans="4:17">
      <c r="D66" s="20" t="s">
        <v>90</v>
      </c>
      <c r="E66" s="2">
        <v>627</v>
      </c>
      <c r="F66" s="2">
        <v>479</v>
      </c>
      <c r="G66" s="2">
        <v>504</v>
      </c>
      <c r="H66" s="2">
        <v>536</v>
      </c>
      <c r="I66" s="2">
        <v>812</v>
      </c>
      <c r="J66" s="2">
        <v>814</v>
      </c>
      <c r="K66" s="2">
        <v>1018</v>
      </c>
      <c r="L66" s="2">
        <v>1007</v>
      </c>
      <c r="M66" s="2">
        <v>947</v>
      </c>
      <c r="N66" s="2">
        <v>610</v>
      </c>
      <c r="O66" s="2">
        <v>614</v>
      </c>
      <c r="P66" s="2">
        <v>900</v>
      </c>
      <c r="Q66" s="3">
        <f t="shared" ref="Q66:Q68" si="24">SUM(E66:P66)</f>
        <v>8868</v>
      </c>
    </row>
    <row r="67" spans="4:17">
      <c r="D67" s="20" t="s">
        <v>91</v>
      </c>
      <c r="E67" s="2">
        <v>350</v>
      </c>
      <c r="F67" s="2">
        <v>279</v>
      </c>
      <c r="G67" s="2">
        <v>347</v>
      </c>
      <c r="H67" s="2">
        <v>542</v>
      </c>
      <c r="I67" s="2">
        <v>238</v>
      </c>
      <c r="J67" s="2">
        <v>452</v>
      </c>
      <c r="K67" s="2">
        <v>236</v>
      </c>
      <c r="L67" s="2">
        <v>187</v>
      </c>
      <c r="M67" s="2">
        <v>197</v>
      </c>
      <c r="N67" s="2">
        <v>247</v>
      </c>
      <c r="O67" s="2">
        <v>422</v>
      </c>
      <c r="P67" s="2">
        <v>80</v>
      </c>
      <c r="Q67" s="3">
        <f t="shared" si="24"/>
        <v>3577</v>
      </c>
    </row>
    <row r="68" spans="4:17">
      <c r="D68" s="20" t="s">
        <v>92</v>
      </c>
      <c r="E68" s="2">
        <v>500</v>
      </c>
      <c r="F68" s="2">
        <v>385</v>
      </c>
      <c r="G68" s="2">
        <v>400</v>
      </c>
      <c r="H68" s="2">
        <v>457</v>
      </c>
      <c r="I68" s="2">
        <v>653</v>
      </c>
      <c r="J68" s="2">
        <v>657</v>
      </c>
      <c r="K68" s="2">
        <v>815</v>
      </c>
      <c r="L68" s="2">
        <v>788</v>
      </c>
      <c r="M68" s="2">
        <v>683</v>
      </c>
      <c r="N68" s="2">
        <v>472</v>
      </c>
      <c r="O68" s="2">
        <v>488</v>
      </c>
      <c r="P68" s="2">
        <v>700</v>
      </c>
      <c r="Q68" s="3">
        <f t="shared" si="24"/>
        <v>6998</v>
      </c>
    </row>
  </sheetData>
  <mergeCells count="45">
    <mergeCell ref="K46:P46"/>
    <mergeCell ref="A48:B59"/>
    <mergeCell ref="E46:J46"/>
    <mergeCell ref="B37:B44"/>
    <mergeCell ref="C37:C40"/>
    <mergeCell ref="C41:C44"/>
    <mergeCell ref="A46:B47"/>
    <mergeCell ref="C46:D47"/>
    <mergeCell ref="A17:A26"/>
    <mergeCell ref="B17:B26"/>
    <mergeCell ref="C17:C20"/>
    <mergeCell ref="C21:C22"/>
    <mergeCell ref="C23:C26"/>
    <mergeCell ref="A27:A36"/>
    <mergeCell ref="B27:B36"/>
    <mergeCell ref="C27:C30"/>
    <mergeCell ref="C31:C32"/>
    <mergeCell ref="C33:C36"/>
    <mergeCell ref="Q5:Q6"/>
    <mergeCell ref="A7:A16"/>
    <mergeCell ref="B7:B16"/>
    <mergeCell ref="C7:C10"/>
    <mergeCell ref="C11:C12"/>
    <mergeCell ref="C13:C16"/>
    <mergeCell ref="A1:A3"/>
    <mergeCell ref="B1:B3"/>
    <mergeCell ref="C1:E1"/>
    <mergeCell ref="C5:D6"/>
    <mergeCell ref="E5:J5"/>
    <mergeCell ref="R7:R8"/>
    <mergeCell ref="A5:B5"/>
    <mergeCell ref="C57:C58"/>
    <mergeCell ref="C53:C54"/>
    <mergeCell ref="C49:C50"/>
    <mergeCell ref="R23:R24"/>
    <mergeCell ref="R21:R22"/>
    <mergeCell ref="R17:R18"/>
    <mergeCell ref="R13:R14"/>
    <mergeCell ref="R11:R12"/>
    <mergeCell ref="R41:R42"/>
    <mergeCell ref="R37:R38"/>
    <mergeCell ref="R33:R34"/>
    <mergeCell ref="R31:R32"/>
    <mergeCell ref="R27:R28"/>
    <mergeCell ref="K5:P5"/>
  </mergeCells>
  <phoneticPr fontId="2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6ED96C-B387-4AB2-95B5-C8367821181A}">
  <sheetPr codeName="Sheet16">
    <tabColor theme="4" tint="0.79998168889431442"/>
  </sheetPr>
  <dimension ref="A1:R460"/>
  <sheetViews>
    <sheetView topLeftCell="A22" zoomScale="85" zoomScaleNormal="85" workbookViewId="0">
      <selection activeCell="A137" sqref="A137"/>
    </sheetView>
  </sheetViews>
  <sheetFormatPr defaultColWidth="9" defaultRowHeight="18"/>
  <cols>
    <col min="1" max="2" width="15.83203125" style="161" customWidth="1"/>
    <col min="3" max="4" width="15.83203125" style="349" customWidth="1"/>
    <col min="5" max="5" width="9" style="207"/>
    <col min="6" max="6" width="15.58203125" style="349" customWidth="1"/>
    <col min="7" max="7" width="15.58203125" style="160" customWidth="1"/>
    <col min="8" max="8" width="9" style="161"/>
    <col min="9" max="9" width="5.25" style="167" bestFit="1" customWidth="1"/>
    <col min="10" max="10" width="14.5" style="163" customWidth="1"/>
    <col min="11" max="11" width="14.5" style="164" customWidth="1"/>
    <col min="12" max="12" width="5.25" style="164" bestFit="1" customWidth="1"/>
    <col min="13" max="15" width="14.5" style="164" customWidth="1"/>
    <col min="16" max="16" width="7.08203125" style="166" bestFit="1" customWidth="1"/>
    <col min="17" max="19" width="15.58203125" style="161" customWidth="1"/>
    <col min="20" max="16384" width="9" style="161"/>
  </cols>
  <sheetData>
    <row r="1" spans="1:18" ht="18.75" customHeight="1">
      <c r="A1" s="782" t="s">
        <v>138</v>
      </c>
      <c r="B1" s="782"/>
      <c r="C1" s="782"/>
      <c r="D1" s="782"/>
      <c r="E1" s="782"/>
      <c r="I1" s="162" t="s">
        <v>139</v>
      </c>
      <c r="M1" s="162"/>
      <c r="N1" s="165"/>
      <c r="O1" s="165"/>
    </row>
    <row r="2" spans="1:18" ht="18.75" customHeight="1">
      <c r="A2" s="782"/>
      <c r="B2" s="782"/>
      <c r="C2" s="782"/>
      <c r="D2" s="782"/>
      <c r="E2" s="782"/>
      <c r="J2" s="168" t="s">
        <v>140</v>
      </c>
      <c r="K2" s="168" t="s">
        <v>141</v>
      </c>
      <c r="L2" s="165"/>
      <c r="M2" s="169" t="s">
        <v>142</v>
      </c>
      <c r="N2" s="169" t="s">
        <v>143</v>
      </c>
      <c r="O2" s="169" t="s">
        <v>144</v>
      </c>
      <c r="P2" s="170" t="s">
        <v>145</v>
      </c>
    </row>
    <row r="3" spans="1:18" ht="18.75" customHeight="1">
      <c r="A3" s="171" t="s">
        <v>146</v>
      </c>
      <c r="B3" s="172"/>
      <c r="C3" s="344"/>
      <c r="D3" s="344"/>
      <c r="E3" s="172"/>
      <c r="F3" s="348"/>
      <c r="G3" s="174"/>
      <c r="H3" s="174"/>
      <c r="I3" s="175"/>
      <c r="J3" s="168">
        <v>0.5</v>
      </c>
      <c r="K3" s="168">
        <v>-0.5</v>
      </c>
      <c r="L3" s="176"/>
      <c r="M3" s="177" t="str">
        <f>中国!A7</f>
        <v>SF上海</v>
      </c>
      <c r="N3" s="178" t="str">
        <f>中国!A17</f>
        <v>GCGA</v>
      </c>
      <c r="O3" s="178"/>
      <c r="P3" s="170">
        <v>0.6</v>
      </c>
    </row>
    <row r="4" spans="1:18">
      <c r="A4" s="179" t="s">
        <v>147</v>
      </c>
      <c r="B4" s="161" t="s">
        <v>148</v>
      </c>
      <c r="C4" s="345" t="s">
        <v>147</v>
      </c>
      <c r="D4" s="346" t="s">
        <v>147</v>
      </c>
      <c r="E4" s="182" t="s">
        <v>147</v>
      </c>
      <c r="F4" s="345" t="s">
        <v>147</v>
      </c>
      <c r="G4" s="183" t="s">
        <v>147</v>
      </c>
      <c r="H4" s="182" t="s">
        <v>147</v>
      </c>
      <c r="I4" s="184"/>
      <c r="J4" s="185" t="s">
        <v>150</v>
      </c>
      <c r="K4" s="186"/>
      <c r="L4" s="187"/>
      <c r="M4" s="185" t="s">
        <v>149</v>
      </c>
      <c r="N4" s="186"/>
      <c r="O4" s="184"/>
      <c r="P4" s="186"/>
    </row>
    <row r="5" spans="1:18">
      <c r="A5" s="174" t="s">
        <v>151</v>
      </c>
      <c r="B5" s="174" t="s">
        <v>152</v>
      </c>
      <c r="C5" s="347" t="s">
        <v>153</v>
      </c>
      <c r="D5" s="348" t="s">
        <v>154</v>
      </c>
      <c r="E5" s="189" t="s">
        <v>155</v>
      </c>
      <c r="F5" s="347" t="s">
        <v>156</v>
      </c>
      <c r="G5" s="190" t="s">
        <v>157</v>
      </c>
      <c r="H5" s="191" t="s">
        <v>158</v>
      </c>
      <c r="I5" s="192" t="s">
        <v>159</v>
      </c>
      <c r="J5" s="193" t="s">
        <v>160</v>
      </c>
      <c r="K5" s="194" t="s">
        <v>161</v>
      </c>
      <c r="L5" s="195" t="s">
        <v>159</v>
      </c>
      <c r="M5" s="196" t="s">
        <v>162</v>
      </c>
      <c r="N5" s="194" t="s">
        <v>163</v>
      </c>
      <c r="O5" s="195" t="s">
        <v>164</v>
      </c>
      <c r="P5" s="197" t="s">
        <v>165</v>
      </c>
    </row>
    <row r="6" spans="1:18">
      <c r="A6" s="161" t="s">
        <v>570</v>
      </c>
      <c r="B6" s="161">
        <v>7188</v>
      </c>
      <c r="C6" s="342">
        <v>216746</v>
      </c>
      <c r="D6" s="343">
        <v>9893</v>
      </c>
      <c r="E6" s="200" t="s">
        <v>167</v>
      </c>
      <c r="F6" s="342">
        <v>292798</v>
      </c>
      <c r="G6" s="160">
        <v>45813</v>
      </c>
      <c r="H6" s="201" t="s">
        <v>167</v>
      </c>
      <c r="I6" s="184" t="str">
        <f>IF(H6="","",IF(H6="JPY","",IF($H6="USD",4, IF(H6="EUR",7,IF(H6="CNY",47,IF(H6="HKD",34))))))</f>
        <v/>
      </c>
      <c r="J6" s="202" t="str">
        <f>IF($H6="USD",IF(OR($I6="",$I6="-"),"",VLOOKUP($G6,為替!$A:$AX,$I6,FALSE))+$J$3,IF(OR($I6="",$I6="-"),"",VLOOKUP($G6,為替!$A:$AX,$I6,FALSE)))</f>
        <v/>
      </c>
      <c r="K6" s="203">
        <f>IF($H6="JPY",$F6,IF($H6="","",$F6*$J6))</f>
        <v>292798</v>
      </c>
      <c r="L6" s="187" t="str">
        <f>IF(H6="","",IF(H6="JPY","",IF($H6="USD",3, IF(H6="EUR",6,IF(H6="CNY",46,IF(H6="HKD",33))))))</f>
        <v/>
      </c>
      <c r="M6" s="202" t="str">
        <f>IF($H6="USD",IF(OR($L6="",$L6="-"),"",VLOOKUP($G6,為替!$A:$AX,$L6,FALSE))+$K$3,IF(OR($L6="",$L6="-"),"",VLOOKUP($G6,為替!$A:$AX,$L6,FALSE)))</f>
        <v/>
      </c>
      <c r="N6" s="203">
        <f>IF($E6="JPY",($C6+$D6),IF($E6="","",($C6+$D6)*$M6))</f>
        <v>226639</v>
      </c>
      <c r="O6" s="204">
        <f t="shared" ref="O6:O129" si="0">IF(OR(K6="",N6=""),"",K6-N6)</f>
        <v>66159</v>
      </c>
      <c r="P6" s="205">
        <f>IF(OR(K6="",O6=""),"",O6/K6)</f>
        <v>0.22595441225691432</v>
      </c>
    </row>
    <row r="7" spans="1:18">
      <c r="A7" s="161" t="s">
        <v>570</v>
      </c>
      <c r="B7" s="161">
        <v>7198</v>
      </c>
      <c r="C7" s="342">
        <v>124246</v>
      </c>
      <c r="D7" s="343">
        <v>9111</v>
      </c>
      <c r="E7" s="200" t="s">
        <v>167</v>
      </c>
      <c r="F7" s="342">
        <v>169201.2</v>
      </c>
      <c r="G7" s="160">
        <v>45820</v>
      </c>
      <c r="H7" s="201" t="s">
        <v>167</v>
      </c>
      <c r="I7" s="184" t="str">
        <f t="shared" ref="I7:I130" si="1">IF(H7="","",IF(H7="JPY","",IF($H7="USD",4, IF(H7="EUR",7,IF(H7="CNY",47,IF(H7="HKD",34))))))</f>
        <v/>
      </c>
      <c r="J7" s="202" t="str">
        <f>IF($H7="USD",IF(OR($I7="",$I7="-"),"",VLOOKUP($G7,為替!$A:$AX,$I7,FALSE))+$J$3,IF(OR($I7="",$I7="-"),"",VLOOKUP($G7,為替!$A:$AX,$I7,FALSE)))</f>
        <v/>
      </c>
      <c r="K7" s="203">
        <f t="shared" ref="K7:K130" si="2">IF($H7="JPY",$F7,IF($H7="","",$F7*$J7))</f>
        <v>169201.2</v>
      </c>
      <c r="L7" s="187" t="str">
        <f t="shared" ref="L7:L130" si="3">IF(H7="","",IF(H7="JPY","",IF($H7="USD",3, IF(H7="EUR",6,IF(H7="CNY",46,IF(H7="HKD",33))))))</f>
        <v/>
      </c>
      <c r="M7" s="202" t="str">
        <f>IF($H7="USD",IF(OR($L7="",$L7="-"),"",VLOOKUP($G7,為替!$A:$AX,$L7,FALSE))+$K$3,IF(OR($L7="",$L7="-"),"",VLOOKUP($G7,為替!$A:$AX,$L7,FALSE)))</f>
        <v/>
      </c>
      <c r="N7" s="203">
        <f t="shared" ref="N7:N130" si="4">IF($E7="JPY",($C7+$D7),IF($E7="","",($C7+$D7)*$M7))</f>
        <v>133357</v>
      </c>
      <c r="O7" s="204">
        <f t="shared" si="0"/>
        <v>35844.200000000012</v>
      </c>
      <c r="P7" s="205">
        <f t="shared" ref="P7:P130" si="5">IF(OR(K7="",O7=""),"",O7/K7)</f>
        <v>0.21184365122705992</v>
      </c>
      <c r="R7" s="206"/>
    </row>
    <row r="8" spans="1:18">
      <c r="A8" s="161" t="s">
        <v>570</v>
      </c>
      <c r="B8" s="161">
        <v>7221</v>
      </c>
      <c r="C8" s="342">
        <v>99787.999960000001</v>
      </c>
      <c r="D8" s="343">
        <v>8376</v>
      </c>
      <c r="E8" s="200" t="s">
        <v>167</v>
      </c>
      <c r="F8" s="342">
        <v>136385</v>
      </c>
      <c r="G8" s="160">
        <v>45827</v>
      </c>
      <c r="H8" s="201" t="s">
        <v>167</v>
      </c>
      <c r="I8" s="184" t="str">
        <f t="shared" si="1"/>
        <v/>
      </c>
      <c r="J8" s="202" t="str">
        <f>IF($H8="USD",IF(OR($I8="",$I8="-"),"",VLOOKUP($G8,為替!$A:$AX,$I8,FALSE))+$J$3,IF(OR($I8="",$I8="-"),"",VLOOKUP($G8,為替!$A:$AX,$I8,FALSE)))</f>
        <v/>
      </c>
      <c r="K8" s="203">
        <f t="shared" si="2"/>
        <v>136385</v>
      </c>
      <c r="L8" s="187" t="str">
        <f t="shared" si="3"/>
        <v/>
      </c>
      <c r="M8" s="202" t="str">
        <f>IF($H8="USD",IF(OR($L8="",$L8="-"),"",VLOOKUP($G8,為替!$A:$AX,$L8,FALSE))+$K$3,IF(OR($L8="",$L8="-"),"",VLOOKUP($G8,為替!$A:$AX,$L8,FALSE)))</f>
        <v/>
      </c>
      <c r="N8" s="203">
        <f t="shared" si="4"/>
        <v>108163.99996</v>
      </c>
      <c r="O8" s="204">
        <f t="shared" si="0"/>
        <v>28221.000039999999</v>
      </c>
      <c r="P8" s="205">
        <f t="shared" si="5"/>
        <v>0.20692158257872934</v>
      </c>
    </row>
    <row r="9" spans="1:18">
      <c r="A9" s="161" t="s">
        <v>570</v>
      </c>
      <c r="B9" s="161">
        <v>7239</v>
      </c>
      <c r="C9" s="342">
        <v>73699</v>
      </c>
      <c r="D9" s="343">
        <v>6755</v>
      </c>
      <c r="E9" s="200" t="s">
        <v>167</v>
      </c>
      <c r="F9" s="342">
        <v>102050</v>
      </c>
      <c r="G9" s="160">
        <v>45834</v>
      </c>
      <c r="H9" s="201" t="s">
        <v>167</v>
      </c>
      <c r="I9" s="184" t="str">
        <f t="shared" si="1"/>
        <v/>
      </c>
      <c r="J9" s="202" t="str">
        <f>IF($H9="USD",IF(OR($I9="",$I9="-"),"",VLOOKUP($G9,為替!$A:$AX,$I9,FALSE))+$J$3,IF(OR($I9="",$I9="-"),"",VLOOKUP($G9,為替!$A:$AX,$I9,FALSE)))</f>
        <v/>
      </c>
      <c r="K9" s="203">
        <f t="shared" si="2"/>
        <v>102050</v>
      </c>
      <c r="L9" s="187" t="str">
        <f t="shared" si="3"/>
        <v/>
      </c>
      <c r="M9" s="202" t="str">
        <f>IF($H9="USD",IF(OR($L9="",$L9="-"),"",VLOOKUP($G9,為替!$A:$AX,$L9,FALSE))+$K$3,IF(OR($L9="",$L9="-"),"",VLOOKUP($G9,為替!$A:$AX,$L9,FALSE)))</f>
        <v/>
      </c>
      <c r="N9" s="203">
        <f t="shared" si="4"/>
        <v>80454</v>
      </c>
      <c r="O9" s="204">
        <f t="shared" si="0"/>
        <v>21596</v>
      </c>
      <c r="P9" s="205">
        <f t="shared" si="5"/>
        <v>0.21162175404213621</v>
      </c>
    </row>
    <row r="10" spans="1:18">
      <c r="A10" s="161" t="s">
        <v>570</v>
      </c>
      <c r="B10" s="161">
        <v>7254</v>
      </c>
      <c r="C10" s="342">
        <v>162146</v>
      </c>
      <c r="D10" s="343">
        <v>8895</v>
      </c>
      <c r="E10" s="200" t="s">
        <v>167</v>
      </c>
      <c r="F10" s="342">
        <v>218960</v>
      </c>
      <c r="G10" s="160">
        <v>45841</v>
      </c>
      <c r="H10" s="201" t="s">
        <v>167</v>
      </c>
      <c r="I10" s="184" t="str">
        <f t="shared" si="1"/>
        <v/>
      </c>
      <c r="J10" s="202" t="str">
        <f>IF($H10="USD",IF(OR($I10="",$I10="-"),"",VLOOKUP($G10,為替!$A:$AX,$I10,FALSE))+$J$3,IF(OR($I10="",$I10="-"),"",VLOOKUP($G10,為替!$A:$AX,$I10,FALSE)))</f>
        <v/>
      </c>
      <c r="K10" s="203">
        <f t="shared" si="2"/>
        <v>218960</v>
      </c>
      <c r="L10" s="187" t="str">
        <f t="shared" si="3"/>
        <v/>
      </c>
      <c r="M10" s="202" t="str">
        <f>IF($H10="USD",IF(OR($L10="",$L10="-"),"",VLOOKUP($G10,為替!$A:$AX,$L10,FALSE))+$K$3,IF(OR($L10="",$L10="-"),"",VLOOKUP($G10,為替!$A:$AX,$L10,FALSE)))</f>
        <v/>
      </c>
      <c r="N10" s="203">
        <f t="shared" si="4"/>
        <v>171041</v>
      </c>
      <c r="O10" s="204">
        <f t="shared" si="0"/>
        <v>47919</v>
      </c>
      <c r="P10" s="205">
        <f t="shared" si="5"/>
        <v>0.21884819145049325</v>
      </c>
    </row>
    <row r="11" spans="1:18">
      <c r="A11" s="161" t="s">
        <v>570</v>
      </c>
      <c r="B11" s="161">
        <v>7278</v>
      </c>
      <c r="C11" s="342">
        <v>197603</v>
      </c>
      <c r="D11" s="343">
        <v>8490</v>
      </c>
      <c r="E11" s="200" t="s">
        <v>167</v>
      </c>
      <c r="F11" s="342">
        <v>257777</v>
      </c>
      <c r="G11" s="160">
        <v>45848</v>
      </c>
      <c r="H11" s="201" t="s">
        <v>167</v>
      </c>
      <c r="I11" s="184" t="str">
        <f t="shared" si="1"/>
        <v/>
      </c>
      <c r="J11" s="202" t="str">
        <f>IF($H11="USD",IF(OR($I11="",$I11="-"),"",VLOOKUP($G11,為替!$A:$AX,$I11,FALSE))+$J$3,IF(OR($I11="",$I11="-"),"",VLOOKUP($G11,為替!$A:$AX,$I11,FALSE)))</f>
        <v/>
      </c>
      <c r="K11" s="203">
        <f t="shared" si="2"/>
        <v>257777</v>
      </c>
      <c r="L11" s="187" t="str">
        <f t="shared" si="3"/>
        <v/>
      </c>
      <c r="M11" s="202" t="str">
        <f>IF($H11="USD",IF(OR($L11="",$L11="-"),"",VLOOKUP($G11,為替!$A:$AX,$L11,FALSE))+$K$3,IF(OR($L11="",$L11="-"),"",VLOOKUP($G11,為替!$A:$AX,$L11,FALSE)))</f>
        <v/>
      </c>
      <c r="N11" s="203">
        <f t="shared" si="4"/>
        <v>206093</v>
      </c>
      <c r="O11" s="204">
        <f t="shared" si="0"/>
        <v>51684</v>
      </c>
      <c r="P11" s="205">
        <f t="shared" si="5"/>
        <v>0.20049888081558867</v>
      </c>
    </row>
    <row r="12" spans="1:18">
      <c r="A12" s="161" t="s">
        <v>570</v>
      </c>
      <c r="B12" s="161">
        <v>7290</v>
      </c>
      <c r="C12" s="342">
        <v>164693</v>
      </c>
      <c r="D12" s="343">
        <v>7217</v>
      </c>
      <c r="E12" s="200" t="s">
        <v>167</v>
      </c>
      <c r="F12" s="342">
        <v>219845.6</v>
      </c>
      <c r="G12" s="160">
        <v>45855</v>
      </c>
      <c r="H12" s="201" t="s">
        <v>167</v>
      </c>
      <c r="I12" s="184" t="str">
        <f t="shared" si="1"/>
        <v/>
      </c>
      <c r="J12" s="202" t="str">
        <f>IF($H12="USD",IF(OR($I12="",$I12="-"),"",VLOOKUP($G12,為替!$A:$AX,$I12,FALSE))+$J$3,IF(OR($I12="",$I12="-"),"",VLOOKUP($G12,為替!$A:$AX,$I12,FALSE)))</f>
        <v/>
      </c>
      <c r="K12" s="203">
        <f t="shared" si="2"/>
        <v>219845.6</v>
      </c>
      <c r="L12" s="187" t="str">
        <f t="shared" si="3"/>
        <v/>
      </c>
      <c r="M12" s="202" t="str">
        <f>IF($H12="USD",IF(OR($L12="",$L12="-"),"",VLOOKUP($G12,為替!$A:$AX,$L12,FALSE))+$K$3,IF(OR($L12="",$L12="-"),"",VLOOKUP($G12,為替!$A:$AX,$L12,FALSE)))</f>
        <v/>
      </c>
      <c r="N12" s="203">
        <f t="shared" si="4"/>
        <v>171910</v>
      </c>
      <c r="O12" s="204">
        <f t="shared" si="0"/>
        <v>47935.600000000006</v>
      </c>
      <c r="P12" s="205">
        <f t="shared" si="5"/>
        <v>0.2180421168310851</v>
      </c>
    </row>
    <row r="13" spans="1:18">
      <c r="A13" s="161" t="s">
        <v>570</v>
      </c>
      <c r="B13" s="161">
        <v>7307</v>
      </c>
      <c r="C13" s="342">
        <v>264461.99988999998</v>
      </c>
      <c r="D13" s="343">
        <v>18948</v>
      </c>
      <c r="E13" s="200" t="s">
        <v>167</v>
      </c>
      <c r="F13" s="342">
        <v>363180</v>
      </c>
      <c r="G13" s="160">
        <v>45862</v>
      </c>
      <c r="H13" s="201" t="s">
        <v>167</v>
      </c>
      <c r="I13" s="184" t="str">
        <f t="shared" si="1"/>
        <v/>
      </c>
      <c r="J13" s="202" t="str">
        <f>IF($H13="USD",IF(OR($I13="",$I13="-"),"",VLOOKUP($G13,為替!$A:$AX,$I13,FALSE))+$J$3,IF(OR($I13="",$I13="-"),"",VLOOKUP($G13,為替!$A:$AX,$I13,FALSE)))</f>
        <v/>
      </c>
      <c r="K13" s="203">
        <f t="shared" si="2"/>
        <v>363180</v>
      </c>
      <c r="L13" s="187" t="str">
        <f t="shared" si="3"/>
        <v/>
      </c>
      <c r="M13" s="202" t="str">
        <f>IF($H13="USD",IF(OR($L13="",$L13="-"),"",VLOOKUP($G13,為替!$A:$AX,$L13,FALSE))+$K$3,IF(OR($L13="",$L13="-"),"",VLOOKUP($G13,為替!$A:$AX,$L13,FALSE)))</f>
        <v/>
      </c>
      <c r="N13" s="203">
        <f t="shared" si="4"/>
        <v>283409.99988999998</v>
      </c>
      <c r="O13" s="204">
        <f t="shared" si="0"/>
        <v>79770.000110000023</v>
      </c>
      <c r="P13" s="205">
        <f t="shared" si="5"/>
        <v>0.21964315245883589</v>
      </c>
    </row>
    <row r="14" spans="1:18">
      <c r="A14" s="161" t="s">
        <v>570</v>
      </c>
      <c r="B14" s="161">
        <v>7335</v>
      </c>
      <c r="C14" s="342">
        <v>195158</v>
      </c>
      <c r="D14" s="343">
        <v>11270</v>
      </c>
      <c r="E14" s="200" t="s">
        <v>167</v>
      </c>
      <c r="F14" s="342">
        <v>263922.2</v>
      </c>
      <c r="G14" s="160">
        <v>45869</v>
      </c>
      <c r="H14" s="201" t="s">
        <v>167</v>
      </c>
      <c r="I14" s="184" t="str">
        <f t="shared" si="1"/>
        <v/>
      </c>
      <c r="J14" s="202" t="str">
        <f>IF($H14="USD",IF(OR($I14="",$I14="-"),"",VLOOKUP($G14,為替!$A:$AX,$I14,FALSE))+$J$3,IF(OR($I14="",$I14="-"),"",VLOOKUP($G14,為替!$A:$AX,$I14,FALSE)))</f>
        <v/>
      </c>
      <c r="K14" s="203">
        <f t="shared" si="2"/>
        <v>263922.2</v>
      </c>
      <c r="L14" s="187" t="str">
        <f t="shared" si="3"/>
        <v/>
      </c>
      <c r="M14" s="202" t="str">
        <f>IF($H14="USD",IF(OR($L14="",$L14="-"),"",VLOOKUP($G14,為替!$A:$AX,$L14,FALSE))+$K$3,IF(OR($L14="",$L14="-"),"",VLOOKUP($G14,為替!$A:$AX,$L14,FALSE)))</f>
        <v/>
      </c>
      <c r="N14" s="203">
        <f t="shared" si="4"/>
        <v>206428</v>
      </c>
      <c r="O14" s="204">
        <f t="shared" si="0"/>
        <v>57494.200000000012</v>
      </c>
      <c r="P14" s="205">
        <f t="shared" si="5"/>
        <v>0.21784525894373422</v>
      </c>
    </row>
    <row r="15" spans="1:18">
      <c r="A15" s="161" t="s">
        <v>570</v>
      </c>
      <c r="B15" s="161">
        <v>7358</v>
      </c>
      <c r="C15" s="342">
        <v>70453.999899999995</v>
      </c>
      <c r="D15" s="343">
        <v>9187</v>
      </c>
      <c r="E15" s="200" t="s">
        <v>167</v>
      </c>
      <c r="F15" s="342">
        <v>103051</v>
      </c>
      <c r="G15" s="160">
        <v>45876</v>
      </c>
      <c r="H15" s="201" t="s">
        <v>167</v>
      </c>
      <c r="I15" s="184" t="str">
        <f t="shared" si="1"/>
        <v/>
      </c>
      <c r="J15" s="202" t="str">
        <f>IF($H15="USD",IF(OR($I15="",$I15="-"),"",VLOOKUP($G15,為替!$A:$AX,$I15,FALSE))+$J$3,IF(OR($I15="",$I15="-"),"",VLOOKUP($G15,為替!$A:$AX,$I15,FALSE)))</f>
        <v/>
      </c>
      <c r="K15" s="203">
        <f t="shared" si="2"/>
        <v>103051</v>
      </c>
      <c r="L15" s="187" t="str">
        <f t="shared" si="3"/>
        <v/>
      </c>
      <c r="M15" s="202" t="str">
        <f>IF($H15="USD",IF(OR($L15="",$L15="-"),"",VLOOKUP($G15,為替!$A:$AX,$L15,FALSE))+$K$3,IF(OR($L15="",$L15="-"),"",VLOOKUP($G15,為替!$A:$AX,$L15,FALSE)))</f>
        <v/>
      </c>
      <c r="N15" s="203">
        <f t="shared" si="4"/>
        <v>79640.999899999995</v>
      </c>
      <c r="O15" s="204">
        <f t="shared" si="0"/>
        <v>23410.000100000005</v>
      </c>
      <c r="P15" s="205">
        <f t="shared" si="5"/>
        <v>0.22716907259512284</v>
      </c>
    </row>
    <row r="16" spans="1:18">
      <c r="A16" s="161" t="s">
        <v>570</v>
      </c>
      <c r="B16" s="161">
        <v>7390</v>
      </c>
      <c r="C16" s="342">
        <v>220447</v>
      </c>
      <c r="D16" s="343">
        <v>9938</v>
      </c>
      <c r="E16" s="200" t="s">
        <v>167</v>
      </c>
      <c r="F16" s="342">
        <v>298477</v>
      </c>
      <c r="G16" s="160">
        <v>45890</v>
      </c>
      <c r="H16" s="201" t="s">
        <v>167</v>
      </c>
      <c r="I16" s="184" t="str">
        <f t="shared" si="1"/>
        <v/>
      </c>
      <c r="J16" s="202" t="str">
        <f>IF($H16="USD",IF(OR($I16="",$I16="-"),"",VLOOKUP($G16,為替!$A:$AX,$I16,FALSE))+$J$3,IF(OR($I16="",$I16="-"),"",VLOOKUP($G16,為替!$A:$AX,$I16,FALSE)))</f>
        <v/>
      </c>
      <c r="K16" s="203">
        <f t="shared" si="2"/>
        <v>298477</v>
      </c>
      <c r="L16" s="187" t="str">
        <f t="shared" si="3"/>
        <v/>
      </c>
      <c r="M16" s="202" t="str">
        <f>IF($H16="USD",IF(OR($L16="",$L16="-"),"",VLOOKUP($G16,為替!$A:$AX,$L16,FALSE))+$K$3,IF(OR($L16="",$L16="-"),"",VLOOKUP($G16,為替!$A:$AX,$L16,FALSE)))</f>
        <v/>
      </c>
      <c r="N16" s="203">
        <f t="shared" si="4"/>
        <v>230385</v>
      </c>
      <c r="O16" s="204">
        <f t="shared" si="0"/>
        <v>68092</v>
      </c>
      <c r="P16" s="205">
        <f t="shared" si="5"/>
        <v>0.22813148081761744</v>
      </c>
    </row>
    <row r="17" spans="1:16">
      <c r="A17" s="161" t="s">
        <v>570</v>
      </c>
      <c r="B17" s="161">
        <v>7407</v>
      </c>
      <c r="C17" s="342">
        <v>159392</v>
      </c>
      <c r="D17" s="343">
        <v>10522</v>
      </c>
      <c r="E17" s="200" t="s">
        <v>167</v>
      </c>
      <c r="F17" s="342">
        <v>216834.7</v>
      </c>
      <c r="G17" s="160">
        <v>45897</v>
      </c>
      <c r="H17" s="201" t="s">
        <v>167</v>
      </c>
      <c r="I17" s="184" t="str">
        <f t="shared" si="1"/>
        <v/>
      </c>
      <c r="J17" s="202" t="str">
        <f>IF($H17="USD",IF(OR($I17="",$I17="-"),"",VLOOKUP($G17,為替!$A:$AX,$I17,FALSE))+$J$3,IF(OR($I17="",$I17="-"),"",VLOOKUP($G17,為替!$A:$AX,$I17,FALSE)))</f>
        <v/>
      </c>
      <c r="K17" s="203">
        <f t="shared" si="2"/>
        <v>216834.7</v>
      </c>
      <c r="L17" s="187" t="str">
        <f t="shared" si="3"/>
        <v/>
      </c>
      <c r="M17" s="202" t="str">
        <f>IF($H17="USD",IF(OR($L17="",$L17="-"),"",VLOOKUP($G17,為替!$A:$AX,$L17,FALSE))+$K$3,IF(OR($L17="",$L17="-"),"",VLOOKUP($G17,為替!$A:$AX,$L17,FALSE)))</f>
        <v/>
      </c>
      <c r="N17" s="203">
        <f t="shared" si="4"/>
        <v>169914</v>
      </c>
      <c r="O17" s="204">
        <f t="shared" si="0"/>
        <v>46920.700000000012</v>
      </c>
      <c r="P17" s="205">
        <f t="shared" si="5"/>
        <v>0.21638925873026785</v>
      </c>
    </row>
    <row r="18" spans="1:16">
      <c r="A18" s="161" t="s">
        <v>570</v>
      </c>
      <c r="B18" s="161">
        <v>7426</v>
      </c>
      <c r="C18" s="342">
        <v>112609</v>
      </c>
      <c r="D18" s="343">
        <v>8290</v>
      </c>
      <c r="E18" s="200" t="s">
        <v>167</v>
      </c>
      <c r="F18" s="342">
        <v>153630</v>
      </c>
      <c r="G18" s="160">
        <v>45904</v>
      </c>
      <c r="H18" s="201" t="s">
        <v>167</v>
      </c>
      <c r="I18" s="184" t="str">
        <f t="shared" si="1"/>
        <v/>
      </c>
      <c r="J18" s="202" t="str">
        <f>IF($H18="USD",IF(OR($I18="",$I18="-"),"",VLOOKUP($G18,為替!$A:$AX,$I18,FALSE))+$J$3,IF(OR($I18="",$I18="-"),"",VLOOKUP($G18,為替!$A:$AX,$I18,FALSE)))</f>
        <v/>
      </c>
      <c r="K18" s="203">
        <f t="shared" si="2"/>
        <v>153630</v>
      </c>
      <c r="L18" s="187" t="str">
        <f t="shared" si="3"/>
        <v/>
      </c>
      <c r="M18" s="202" t="str">
        <f>IF($H18="USD",IF(OR($L18="",$L18="-"),"",VLOOKUP($G18,為替!$A:$AX,$L18,FALSE))+$K$3,IF(OR($L18="",$L18="-"),"",VLOOKUP($G18,為替!$A:$AX,$L18,FALSE)))</f>
        <v/>
      </c>
      <c r="N18" s="203">
        <f t="shared" si="4"/>
        <v>120899</v>
      </c>
      <c r="O18" s="204">
        <f t="shared" si="0"/>
        <v>32731</v>
      </c>
      <c r="P18" s="205">
        <f t="shared" si="5"/>
        <v>0.21305083642517739</v>
      </c>
    </row>
    <row r="19" spans="1:16">
      <c r="A19" s="161" t="s">
        <v>570</v>
      </c>
      <c r="B19" s="161">
        <v>7449</v>
      </c>
      <c r="C19" s="342">
        <v>82272.999979999993</v>
      </c>
      <c r="D19" s="343">
        <v>8290</v>
      </c>
      <c r="E19" s="200" t="s">
        <v>167</v>
      </c>
      <c r="F19" s="342">
        <v>114041</v>
      </c>
      <c r="G19" s="160">
        <v>45911</v>
      </c>
      <c r="H19" s="201" t="s">
        <v>167</v>
      </c>
      <c r="I19" s="184" t="str">
        <f t="shared" ref="I19:I30" si="6">IF(H19="","",IF(H19="JPY","",IF($H19="USD",4, IF(H19="EUR",7,IF(H19="CNY",47,IF(H19="HKD",34))))))</f>
        <v/>
      </c>
      <c r="J19" s="202" t="str">
        <f>IF($H19="USD",IF(OR($I19="",$I19="-"),"",VLOOKUP($G19,為替!$A:$AX,$I19,FALSE))+$J$3,IF(OR($I19="",$I19="-"),"",VLOOKUP($G19,為替!$A:$AX,$I19,FALSE)))</f>
        <v/>
      </c>
      <c r="K19" s="203">
        <f t="shared" si="2"/>
        <v>114041</v>
      </c>
      <c r="L19" s="187" t="str">
        <f t="shared" ref="L19:L30" si="7">IF(H19="","",IF(H19="JPY","",IF($H19="USD",3, IF(H19="EUR",6,IF(H19="CNY",46,IF(H19="HKD",33))))))</f>
        <v/>
      </c>
      <c r="M19" s="202" t="str">
        <f>IF($H19="USD",IF(OR($L19="",$L19="-"),"",VLOOKUP($G19,為替!$A:$AX,$L19,FALSE))+$K$3,IF(OR($L19="",$L19="-"),"",VLOOKUP($G19,為替!$A:$AX,$L19,FALSE)))</f>
        <v/>
      </c>
      <c r="N19" s="203">
        <f t="shared" si="4"/>
        <v>90562.999979999993</v>
      </c>
      <c r="O19" s="204">
        <f t="shared" ref="O19:O30" si="8">IF(OR(K19="",N19=""),"",K19-N19)</f>
        <v>23478.000020000007</v>
      </c>
      <c r="P19" s="205">
        <f t="shared" ref="P19:P30" si="9">IF(OR(K19="",O19=""),"",O19/K19)</f>
        <v>0.20587332643522949</v>
      </c>
    </row>
    <row r="20" spans="1:16">
      <c r="A20" s="161" t="s">
        <v>570</v>
      </c>
      <c r="B20" s="161">
        <v>7458</v>
      </c>
      <c r="C20" s="342">
        <v>117351.9999</v>
      </c>
      <c r="D20" s="343">
        <v>7359</v>
      </c>
      <c r="E20" s="200" t="s">
        <v>167</v>
      </c>
      <c r="F20" s="342">
        <v>161720.70000000001</v>
      </c>
      <c r="G20" s="160">
        <v>45918</v>
      </c>
      <c r="H20" s="201" t="s">
        <v>167</v>
      </c>
      <c r="I20" s="184" t="str">
        <f t="shared" si="6"/>
        <v/>
      </c>
      <c r="J20" s="202" t="str">
        <f>IF($H20="USD",IF(OR($I20="",$I20="-"),"",VLOOKUP($G20,為替!$A:$AX,$I20,FALSE))+$J$3,IF(OR($I20="",$I20="-"),"",VLOOKUP($G20,為替!$A:$AX,$I20,FALSE)))</f>
        <v/>
      </c>
      <c r="K20" s="203">
        <f t="shared" si="2"/>
        <v>161720.70000000001</v>
      </c>
      <c r="L20" s="187" t="str">
        <f t="shared" si="7"/>
        <v/>
      </c>
      <c r="M20" s="202" t="str">
        <f>IF($H20="USD",IF(OR($L20="",$L20="-"),"",VLOOKUP($G20,為替!$A:$AX,$L20,FALSE))+$K$3,IF(OR($L20="",$L20="-"),"",VLOOKUP($G20,為替!$A:$AX,$L20,FALSE)))</f>
        <v/>
      </c>
      <c r="N20" s="203">
        <f t="shared" si="4"/>
        <v>124710.9999</v>
      </c>
      <c r="O20" s="204">
        <f t="shared" si="8"/>
        <v>37009.700100000016</v>
      </c>
      <c r="P20" s="205">
        <f t="shared" si="9"/>
        <v>0.22884949236554142</v>
      </c>
    </row>
    <row r="21" spans="1:16">
      <c r="A21" s="161" t="s">
        <v>570</v>
      </c>
      <c r="B21" s="161">
        <v>7483</v>
      </c>
      <c r="C21" s="342">
        <v>147684</v>
      </c>
      <c r="D21" s="343">
        <v>13207</v>
      </c>
      <c r="E21" s="200" t="s">
        <v>167</v>
      </c>
      <c r="F21" s="342">
        <v>208039</v>
      </c>
      <c r="G21" s="160">
        <v>45925</v>
      </c>
      <c r="H21" s="201" t="s">
        <v>167</v>
      </c>
      <c r="I21" s="184" t="str">
        <f t="shared" si="6"/>
        <v/>
      </c>
      <c r="J21" s="202" t="str">
        <f>IF($H21="USD",IF(OR($I21="",$I21="-"),"",VLOOKUP($G21,為替!$A:$AX,$I21,FALSE))+$J$3,IF(OR($I21="",$I21="-"),"",VLOOKUP($G21,為替!$A:$AX,$I21,FALSE)))</f>
        <v/>
      </c>
      <c r="K21" s="203">
        <f t="shared" si="2"/>
        <v>208039</v>
      </c>
      <c r="L21" s="187" t="str">
        <f t="shared" si="7"/>
        <v/>
      </c>
      <c r="M21" s="202" t="str">
        <f>IF($H21="USD",IF(OR($L21="",$L21="-"),"",VLOOKUP($G21,為替!$A:$AX,$L21,FALSE))+$K$3,IF(OR($L21="",$L21="-"),"",VLOOKUP($G21,為替!$A:$AX,$L21,FALSE)))</f>
        <v/>
      </c>
      <c r="N21" s="203">
        <f t="shared" si="4"/>
        <v>160891</v>
      </c>
      <c r="O21" s="204">
        <f t="shared" si="8"/>
        <v>47148</v>
      </c>
      <c r="P21" s="205">
        <f t="shared" si="9"/>
        <v>0.22663058368863531</v>
      </c>
    </row>
    <row r="22" spans="1:16">
      <c r="A22" s="161" t="s">
        <v>570</v>
      </c>
      <c r="B22" s="161">
        <v>7514</v>
      </c>
      <c r="C22" s="342">
        <v>153283</v>
      </c>
      <c r="D22" s="343">
        <v>10858</v>
      </c>
      <c r="E22" s="200" t="s">
        <v>167</v>
      </c>
      <c r="F22" s="342">
        <v>211485.2</v>
      </c>
      <c r="G22" s="160">
        <v>45939</v>
      </c>
      <c r="H22" s="201" t="s">
        <v>167</v>
      </c>
      <c r="I22" s="184" t="str">
        <f t="shared" si="6"/>
        <v/>
      </c>
      <c r="J22" s="202" t="str">
        <f>IF($H22="USD",IF(OR($I22="",$I22="-"),"",VLOOKUP($G22,為替!$A:$AX,$I22,FALSE))+$J$3,IF(OR($I22="",$I22="-"),"",VLOOKUP($G22,為替!$A:$AX,$I22,FALSE)))</f>
        <v/>
      </c>
      <c r="K22" s="203">
        <f t="shared" si="2"/>
        <v>211485.2</v>
      </c>
      <c r="L22" s="187" t="str">
        <f t="shared" si="7"/>
        <v/>
      </c>
      <c r="M22" s="202" t="str">
        <f>IF($H22="USD",IF(OR($L22="",$L22="-"),"",VLOOKUP($G22,為替!$A:$AX,$L22,FALSE))+$K$3,IF(OR($L22="",$L22="-"),"",VLOOKUP($G22,為替!$A:$AX,$L22,FALSE)))</f>
        <v/>
      </c>
      <c r="N22" s="203">
        <f t="shared" si="4"/>
        <v>164141</v>
      </c>
      <c r="O22" s="204">
        <f t="shared" si="8"/>
        <v>47344.200000000012</v>
      </c>
      <c r="P22" s="205">
        <f t="shared" si="9"/>
        <v>0.22386531066949369</v>
      </c>
    </row>
    <row r="23" spans="1:16">
      <c r="A23" s="161" t="s">
        <v>570</v>
      </c>
      <c r="B23" s="161">
        <v>7538</v>
      </c>
      <c r="C23" s="342">
        <v>127265</v>
      </c>
      <c r="D23" s="343">
        <v>8691</v>
      </c>
      <c r="E23" s="200" t="s">
        <v>167</v>
      </c>
      <c r="F23" s="342">
        <v>173315</v>
      </c>
      <c r="G23" s="160">
        <v>45946</v>
      </c>
      <c r="H23" s="201" t="s">
        <v>167</v>
      </c>
      <c r="I23" s="184" t="str">
        <f t="shared" si="6"/>
        <v/>
      </c>
      <c r="J23" s="202" t="str">
        <f>IF($H23="USD",IF(OR($I23="",$I23="-"),"",VLOOKUP($G23,為替!$A:$AX,$I23,FALSE))+$J$3,IF(OR($I23="",$I23="-"),"",VLOOKUP($G23,為替!$A:$AX,$I23,FALSE)))</f>
        <v/>
      </c>
      <c r="K23" s="203">
        <f t="shared" si="2"/>
        <v>173315</v>
      </c>
      <c r="L23" s="187" t="str">
        <f t="shared" si="7"/>
        <v/>
      </c>
      <c r="M23" s="202" t="str">
        <f>IF($H23="USD",IF(OR($L23="",$L23="-"),"",VLOOKUP($G23,為替!$A:$AX,$L23,FALSE))+$K$3,IF(OR($L23="",$L23="-"),"",VLOOKUP($G23,為替!$A:$AX,$L23,FALSE)))</f>
        <v/>
      </c>
      <c r="N23" s="203">
        <f t="shared" si="4"/>
        <v>135956</v>
      </c>
      <c r="O23" s="204">
        <f t="shared" si="8"/>
        <v>37359</v>
      </c>
      <c r="P23" s="205">
        <f t="shared" si="9"/>
        <v>0.21555549144621067</v>
      </c>
    </row>
    <row r="24" spans="1:16">
      <c r="A24" s="161" t="s">
        <v>570</v>
      </c>
      <c r="B24" s="161">
        <v>7567</v>
      </c>
      <c r="C24" s="342">
        <v>205306</v>
      </c>
      <c r="D24" s="343">
        <v>11184</v>
      </c>
      <c r="E24" s="200" t="s">
        <v>167</v>
      </c>
      <c r="F24" s="342">
        <v>279514</v>
      </c>
      <c r="G24" s="160">
        <v>45953</v>
      </c>
      <c r="H24" s="201" t="s">
        <v>167</v>
      </c>
      <c r="I24" s="184" t="str">
        <f t="shared" si="6"/>
        <v/>
      </c>
      <c r="J24" s="202" t="str">
        <f>IF($H24="USD",IF(OR($I24="",$I24="-"),"",VLOOKUP($G24,為替!$A:$AX,$I24,FALSE))+$J$3,IF(OR($I24="",$I24="-"),"",VLOOKUP($G24,為替!$A:$AX,$I24,FALSE)))</f>
        <v/>
      </c>
      <c r="K24" s="203">
        <f t="shared" si="2"/>
        <v>279514</v>
      </c>
      <c r="L24" s="187" t="str">
        <f t="shared" si="7"/>
        <v/>
      </c>
      <c r="M24" s="202" t="str">
        <f>IF($H24="USD",IF(OR($L24="",$L24="-"),"",VLOOKUP($G24,為替!$A:$AX,$L24,FALSE))+$K$3,IF(OR($L24="",$L24="-"),"",VLOOKUP($G24,為替!$A:$AX,$L24,FALSE)))</f>
        <v/>
      </c>
      <c r="N24" s="203">
        <f t="shared" si="4"/>
        <v>216490</v>
      </c>
      <c r="O24" s="204">
        <f t="shared" si="8"/>
        <v>63024</v>
      </c>
      <c r="P24" s="205">
        <f t="shared" si="9"/>
        <v>0.22547707807122364</v>
      </c>
    </row>
    <row r="25" spans="1:16">
      <c r="A25" s="161" t="s">
        <v>570</v>
      </c>
      <c r="B25" s="161">
        <v>7589</v>
      </c>
      <c r="C25" s="342">
        <v>125548</v>
      </c>
      <c r="D25" s="343">
        <v>9519</v>
      </c>
      <c r="E25" s="200" t="s">
        <v>167</v>
      </c>
      <c r="F25" s="342">
        <v>172205.3</v>
      </c>
      <c r="G25" s="160">
        <v>45960</v>
      </c>
      <c r="H25" s="201" t="s">
        <v>167</v>
      </c>
      <c r="I25" s="184" t="str">
        <f t="shared" si="6"/>
        <v/>
      </c>
      <c r="J25" s="202" t="str">
        <f>IF($H25="USD",IF(OR($I25="",$I25="-"),"",VLOOKUP($G25,為替!$A:$AX,$I25,FALSE))+$J$3,IF(OR($I25="",$I25="-"),"",VLOOKUP($G25,為替!$A:$AX,$I25,FALSE)))</f>
        <v/>
      </c>
      <c r="K25" s="203">
        <f t="shared" si="2"/>
        <v>172205.3</v>
      </c>
      <c r="L25" s="187" t="str">
        <f t="shared" si="7"/>
        <v/>
      </c>
      <c r="M25" s="202" t="str">
        <f>IF($H25="USD",IF(OR($L25="",$L25="-"),"",VLOOKUP($G25,為替!$A:$AX,$L25,FALSE))+$K$3,IF(OR($L25="",$L25="-"),"",VLOOKUP($G25,為替!$A:$AX,$L25,FALSE)))</f>
        <v/>
      </c>
      <c r="N25" s="203">
        <f t="shared" si="4"/>
        <v>135067</v>
      </c>
      <c r="O25" s="204">
        <f t="shared" si="8"/>
        <v>37138.299999999988</v>
      </c>
      <c r="P25" s="205">
        <f t="shared" si="9"/>
        <v>0.21566293255782482</v>
      </c>
    </row>
    <row r="26" spans="1:16">
      <c r="A26" s="161" t="s">
        <v>570</v>
      </c>
      <c r="B26" s="161">
        <v>7613</v>
      </c>
      <c r="C26" s="342">
        <v>167880</v>
      </c>
      <c r="D26" s="343">
        <v>8920</v>
      </c>
      <c r="E26" s="200" t="s">
        <v>167</v>
      </c>
      <c r="F26" s="342">
        <v>226154.5</v>
      </c>
      <c r="G26" s="160">
        <v>45967</v>
      </c>
      <c r="H26" s="201" t="s">
        <v>167</v>
      </c>
      <c r="I26" s="184" t="str">
        <f t="shared" si="6"/>
        <v/>
      </c>
      <c r="J26" s="202" t="str">
        <f>IF($H26="USD",IF(OR($I26="",$I26="-"),"",VLOOKUP($G26,為替!$A:$AX,$I26,FALSE))+$J$3,IF(OR($I26="",$I26="-"),"",VLOOKUP($G26,為替!$A:$AX,$I26,FALSE)))</f>
        <v/>
      </c>
      <c r="K26" s="203">
        <f t="shared" si="2"/>
        <v>226154.5</v>
      </c>
      <c r="L26" s="187" t="str">
        <f t="shared" si="7"/>
        <v/>
      </c>
      <c r="M26" s="202" t="str">
        <f>IF($H26="USD",IF(OR($L26="",$L26="-"),"",VLOOKUP($G26,為替!$A:$AX,$L26,FALSE))+$K$3,IF(OR($L26="",$L26="-"),"",VLOOKUP($G26,為替!$A:$AX,$L26,FALSE)))</f>
        <v/>
      </c>
      <c r="N26" s="203">
        <f t="shared" si="4"/>
        <v>176800</v>
      </c>
      <c r="O26" s="204">
        <f t="shared" si="8"/>
        <v>49354.5</v>
      </c>
      <c r="P26" s="205">
        <f t="shared" si="9"/>
        <v>0.21823355272612308</v>
      </c>
    </row>
    <row r="27" spans="1:16">
      <c r="A27" s="161" t="s">
        <v>570</v>
      </c>
      <c r="B27" s="161">
        <v>7643</v>
      </c>
      <c r="C27" s="342">
        <v>172439</v>
      </c>
      <c r="D27" s="343">
        <v>18959</v>
      </c>
      <c r="E27" s="200" t="s">
        <v>167</v>
      </c>
      <c r="F27" s="342">
        <v>243404</v>
      </c>
      <c r="G27" s="160">
        <v>45974</v>
      </c>
      <c r="H27" s="201" t="s">
        <v>167</v>
      </c>
      <c r="I27" s="184" t="str">
        <f t="shared" si="6"/>
        <v/>
      </c>
      <c r="J27" s="202" t="str">
        <f>IF($H27="USD",IF(OR($I27="",$I27="-"),"",VLOOKUP($G27,為替!$A:$AX,$I27,FALSE))+$J$3,IF(OR($I27="",$I27="-"),"",VLOOKUP($G27,為替!$A:$AX,$I27,FALSE)))</f>
        <v/>
      </c>
      <c r="K27" s="203">
        <f t="shared" si="2"/>
        <v>243404</v>
      </c>
      <c r="L27" s="187" t="str">
        <f t="shared" si="7"/>
        <v/>
      </c>
      <c r="M27" s="202" t="str">
        <f>IF($H27="USD",IF(OR($L27="",$L27="-"),"",VLOOKUP($G27,為替!$A:$AX,$L27,FALSE))+$K$3,IF(OR($L27="",$L27="-"),"",VLOOKUP($G27,為替!$A:$AX,$L27,FALSE)))</f>
        <v/>
      </c>
      <c r="N27" s="203">
        <f t="shared" si="4"/>
        <v>191398</v>
      </c>
      <c r="O27" s="204">
        <f t="shared" si="8"/>
        <v>52006</v>
      </c>
      <c r="P27" s="205">
        <f t="shared" si="9"/>
        <v>0.21366123810619381</v>
      </c>
    </row>
    <row r="28" spans="1:16">
      <c r="A28" s="161" t="s">
        <v>570</v>
      </c>
      <c r="B28" s="161">
        <v>7657</v>
      </c>
      <c r="C28" s="342">
        <v>77233</v>
      </c>
      <c r="D28" s="343">
        <v>6829</v>
      </c>
      <c r="E28" s="200" t="s">
        <v>167</v>
      </c>
      <c r="F28" s="342">
        <v>113885</v>
      </c>
      <c r="G28" s="160">
        <v>45981</v>
      </c>
      <c r="H28" s="201" t="s">
        <v>167</v>
      </c>
      <c r="I28" s="184" t="str">
        <f t="shared" si="6"/>
        <v/>
      </c>
      <c r="J28" s="202" t="str">
        <f>IF($H28="USD",IF(OR($I28="",$I28="-"),"",VLOOKUP($G28,為替!$A:$AX,$I28,FALSE))+$J$3,IF(OR($I28="",$I28="-"),"",VLOOKUP($G28,為替!$A:$AX,$I28,FALSE)))</f>
        <v/>
      </c>
      <c r="K28" s="203">
        <f t="shared" si="2"/>
        <v>113885</v>
      </c>
      <c r="L28" s="187" t="str">
        <f t="shared" si="7"/>
        <v/>
      </c>
      <c r="M28" s="202" t="str">
        <f>IF($H28="USD",IF(OR($L28="",$L28="-"),"",VLOOKUP($G28,為替!$A:$AX,$L28,FALSE))+$K$3,IF(OR($L28="",$L28="-"),"",VLOOKUP($G28,為替!$A:$AX,$L28,FALSE)))</f>
        <v/>
      </c>
      <c r="N28" s="203">
        <f t="shared" si="4"/>
        <v>84062</v>
      </c>
      <c r="O28" s="204">
        <f t="shared" si="8"/>
        <v>29823</v>
      </c>
      <c r="P28" s="205">
        <f t="shared" si="9"/>
        <v>0.26186942968784299</v>
      </c>
    </row>
    <row r="29" spans="1:16">
      <c r="A29" s="161" t="s">
        <v>570</v>
      </c>
      <c r="B29" s="161">
        <v>7674</v>
      </c>
      <c r="C29" s="342">
        <v>153661</v>
      </c>
      <c r="D29" s="343">
        <v>9500</v>
      </c>
      <c r="E29" s="200" t="s">
        <v>167</v>
      </c>
      <c r="F29" s="342">
        <v>207677</v>
      </c>
      <c r="G29" s="160">
        <v>45988</v>
      </c>
      <c r="H29" s="201" t="s">
        <v>167</v>
      </c>
      <c r="I29" s="184" t="str">
        <f t="shared" si="6"/>
        <v/>
      </c>
      <c r="J29" s="202" t="str">
        <f>IF($H29="USD",IF(OR($I29="",$I29="-"),"",VLOOKUP($G29,為替!$A:$AX,$I29,FALSE))+$J$3,IF(OR($I29="",$I29="-"),"",VLOOKUP($G29,為替!$A:$AX,$I29,FALSE)))</f>
        <v/>
      </c>
      <c r="K29" s="203">
        <f t="shared" si="2"/>
        <v>207677</v>
      </c>
      <c r="L29" s="187" t="str">
        <f t="shared" si="7"/>
        <v/>
      </c>
      <c r="M29" s="202" t="str">
        <f>IF($H29="USD",IF(OR($L29="",$L29="-"),"",VLOOKUP($G29,為替!$A:$AX,$L29,FALSE))+$K$3,IF(OR($L29="",$L29="-"),"",VLOOKUP($G29,為替!$A:$AX,$L29,FALSE)))</f>
        <v/>
      </c>
      <c r="N29" s="203">
        <f t="shared" si="4"/>
        <v>163161</v>
      </c>
      <c r="O29" s="204">
        <f t="shared" si="8"/>
        <v>44516</v>
      </c>
      <c r="P29" s="205">
        <f t="shared" si="9"/>
        <v>0.21435209483958262</v>
      </c>
    </row>
    <row r="30" spans="1:16">
      <c r="A30" s="161" t="s">
        <v>570</v>
      </c>
      <c r="B30" s="161">
        <v>7691</v>
      </c>
      <c r="C30" s="342">
        <v>425240</v>
      </c>
      <c r="D30" s="343">
        <v>18936</v>
      </c>
      <c r="E30" s="200" t="s">
        <v>167</v>
      </c>
      <c r="F30" s="342">
        <v>568923</v>
      </c>
      <c r="G30" s="160">
        <v>45995</v>
      </c>
      <c r="H30" s="201" t="s">
        <v>167</v>
      </c>
      <c r="I30" s="184" t="str">
        <f t="shared" si="6"/>
        <v/>
      </c>
      <c r="J30" s="202" t="str">
        <f>IF($H30="USD",IF(OR($I30="",$I30="-"),"",VLOOKUP($G30,為替!$A:$AX,$I30,FALSE))+$J$3,IF(OR($I30="",$I30="-"),"",VLOOKUP($G30,為替!$A:$AX,$I30,FALSE)))</f>
        <v/>
      </c>
      <c r="K30" s="203">
        <f t="shared" si="2"/>
        <v>568923</v>
      </c>
      <c r="L30" s="187" t="str">
        <f t="shared" si="7"/>
        <v/>
      </c>
      <c r="M30" s="202" t="str">
        <f>IF($H30="USD",IF(OR($L30="",$L30="-"),"",VLOOKUP($G30,為替!$A:$AX,$L30,FALSE))+$K$3,IF(OR($L30="",$L30="-"),"",VLOOKUP($G30,為替!$A:$AX,$L30,FALSE)))</f>
        <v/>
      </c>
      <c r="N30" s="203">
        <f t="shared" si="4"/>
        <v>444176</v>
      </c>
      <c r="O30" s="204">
        <f t="shared" si="8"/>
        <v>124747</v>
      </c>
      <c r="P30" s="205">
        <f t="shared" si="9"/>
        <v>0.21926868838138025</v>
      </c>
    </row>
    <row r="31" spans="1:16">
      <c r="A31" s="161" t="s">
        <v>570</v>
      </c>
      <c r="B31" s="161">
        <v>7706</v>
      </c>
      <c r="C31" s="342">
        <v>626465</v>
      </c>
      <c r="D31" s="343">
        <v>37350</v>
      </c>
      <c r="E31" s="200" t="s">
        <v>167</v>
      </c>
      <c r="F31" s="342">
        <v>850071</v>
      </c>
      <c r="G31" s="160">
        <v>46002</v>
      </c>
      <c r="H31" s="201" t="s">
        <v>167</v>
      </c>
      <c r="I31" s="184" t="str">
        <f t="shared" ref="I31:I41" si="10">IF(H31="","",IF(H31="JPY","",IF($H31="USD",4, IF(H31="EUR",7,IF(H31="CNY",47,IF(H31="HKD",34))))))</f>
        <v/>
      </c>
      <c r="J31" s="202" t="str">
        <f>IF($H31="USD",IF(OR($I31="",$I31="-"),"",VLOOKUP($G31,為替!$A:$AX,$I31,FALSE))+$J$3,IF(OR($I31="",$I31="-"),"",VLOOKUP($G31,為替!$A:$AX,$I31,FALSE)))</f>
        <v/>
      </c>
      <c r="K31" s="203">
        <f t="shared" si="2"/>
        <v>850071</v>
      </c>
      <c r="L31" s="187" t="str">
        <f t="shared" ref="L31:L41" si="11">IF(H31="","",IF(H31="JPY","",IF($H31="USD",3, IF(H31="EUR",6,IF(H31="CNY",46,IF(H31="HKD",33))))))</f>
        <v/>
      </c>
      <c r="M31" s="202" t="str">
        <f>IF($H31="USD",IF(OR($L31="",$L31="-"),"",VLOOKUP($G31,為替!$A:$AX,$L31,FALSE))+$K$3,IF(OR($L31="",$L31="-"),"",VLOOKUP($G31,為替!$A:$AX,$L31,FALSE)))</f>
        <v/>
      </c>
      <c r="N31" s="203">
        <f t="shared" si="4"/>
        <v>663815</v>
      </c>
      <c r="O31" s="204">
        <f t="shared" ref="O31:O41" si="12">IF(OR(K31="",N31=""),"",K31-N31)</f>
        <v>186256</v>
      </c>
      <c r="P31" s="205">
        <f t="shared" ref="P31:P41" si="13">IF(OR(K31="",O31=""),"",O31/K31)</f>
        <v>0.2191064040533085</v>
      </c>
    </row>
    <row r="32" spans="1:16">
      <c r="A32" s="161" t="s">
        <v>570</v>
      </c>
      <c r="B32" s="161">
        <v>7730</v>
      </c>
      <c r="C32" s="342">
        <v>358709</v>
      </c>
      <c r="D32" s="343">
        <v>18634</v>
      </c>
      <c r="E32" s="200" t="s">
        <v>167</v>
      </c>
      <c r="F32" s="342">
        <v>484285</v>
      </c>
      <c r="G32" s="160">
        <v>46009</v>
      </c>
      <c r="H32" s="201" t="s">
        <v>167</v>
      </c>
      <c r="I32" s="184" t="str">
        <f t="shared" si="10"/>
        <v/>
      </c>
      <c r="J32" s="202" t="str">
        <f>IF($H32="USD",IF(OR($I32="",$I32="-"),"",VLOOKUP($G32,為替!$A:$AX,$I32,FALSE))+$J$3,IF(OR($I32="",$I32="-"),"",VLOOKUP($G32,為替!$A:$AX,$I32,FALSE)))</f>
        <v/>
      </c>
      <c r="K32" s="203">
        <f t="shared" si="2"/>
        <v>484285</v>
      </c>
      <c r="L32" s="187" t="str">
        <f t="shared" si="11"/>
        <v/>
      </c>
      <c r="M32" s="202" t="str">
        <f>IF($H32="USD",IF(OR($L32="",$L32="-"),"",VLOOKUP($G32,為替!$A:$AX,$L32,FALSE))+$K$3,IF(OR($L32="",$L32="-"),"",VLOOKUP($G32,為替!$A:$AX,$L32,FALSE)))</f>
        <v/>
      </c>
      <c r="N32" s="203">
        <f t="shared" si="4"/>
        <v>377343</v>
      </c>
      <c r="O32" s="204">
        <f t="shared" si="12"/>
        <v>106942</v>
      </c>
      <c r="P32" s="205">
        <f t="shared" si="13"/>
        <v>0.22082451449043436</v>
      </c>
    </row>
    <row r="33" spans="1:16">
      <c r="A33" s="161" t="s">
        <v>570</v>
      </c>
      <c r="B33" s="161">
        <v>7747</v>
      </c>
      <c r="C33" s="342">
        <v>138005</v>
      </c>
      <c r="D33" s="343">
        <v>8817</v>
      </c>
      <c r="E33" s="200" t="s">
        <v>167</v>
      </c>
      <c r="F33" s="342">
        <v>186211</v>
      </c>
      <c r="G33" s="160">
        <v>46016</v>
      </c>
      <c r="H33" s="201" t="s">
        <v>167</v>
      </c>
      <c r="I33" s="184" t="str">
        <f t="shared" si="10"/>
        <v/>
      </c>
      <c r="J33" s="202" t="str">
        <f>IF($H33="USD",IF(OR($I33="",$I33="-"),"",VLOOKUP($G33,為替!$A:$AX,$I33,FALSE))+$J$3,IF(OR($I33="",$I33="-"),"",VLOOKUP($G33,為替!$A:$AX,$I33,FALSE)))</f>
        <v/>
      </c>
      <c r="K33" s="203">
        <f t="shared" si="2"/>
        <v>186211</v>
      </c>
      <c r="L33" s="187" t="str">
        <f t="shared" si="11"/>
        <v/>
      </c>
      <c r="M33" s="202" t="str">
        <f>IF($H33="USD",IF(OR($L33="",$L33="-"),"",VLOOKUP($G33,為替!$A:$AX,$L33,FALSE))+$K$3,IF(OR($L33="",$L33="-"),"",VLOOKUP($G33,為替!$A:$AX,$L33,FALSE)))</f>
        <v/>
      </c>
      <c r="N33" s="203">
        <f t="shared" si="4"/>
        <v>146822</v>
      </c>
      <c r="O33" s="204">
        <f t="shared" si="12"/>
        <v>39389</v>
      </c>
      <c r="P33" s="205">
        <f t="shared" si="13"/>
        <v>0.21152885704926133</v>
      </c>
    </row>
    <row r="34" spans="1:16">
      <c r="A34" s="161" t="s">
        <v>570</v>
      </c>
      <c r="B34" s="161">
        <v>7768</v>
      </c>
      <c r="C34" s="342">
        <v>339725</v>
      </c>
      <c r="D34" s="343">
        <v>17120</v>
      </c>
      <c r="E34" s="200" t="s">
        <v>167</v>
      </c>
      <c r="F34" s="342">
        <v>461105</v>
      </c>
      <c r="G34" s="160">
        <v>46030</v>
      </c>
      <c r="H34" s="201" t="s">
        <v>167</v>
      </c>
      <c r="I34" s="184" t="str">
        <f t="shared" si="10"/>
        <v/>
      </c>
      <c r="J34" s="202" t="str">
        <f>IF($H34="USD",IF(OR($I34="",$I34="-"),"",VLOOKUP($G34,為替!$A:$AX,$I34,FALSE))+$J$3,IF(OR($I34="",$I34="-"),"",VLOOKUP($G34,為替!$A:$AX,$I34,FALSE)))</f>
        <v/>
      </c>
      <c r="K34" s="203">
        <f t="shared" si="2"/>
        <v>461105</v>
      </c>
      <c r="L34" s="187" t="str">
        <f t="shared" si="11"/>
        <v/>
      </c>
      <c r="M34" s="202" t="str">
        <f>IF($H34="USD",IF(OR($L34="",$L34="-"),"",VLOOKUP($G34,為替!$A:$AX,$L34,FALSE))+$K$3,IF(OR($L34="",$L34="-"),"",VLOOKUP($G34,為替!$A:$AX,$L34,FALSE)))</f>
        <v/>
      </c>
      <c r="N34" s="203">
        <f t="shared" si="4"/>
        <v>356845</v>
      </c>
      <c r="O34" s="204">
        <f t="shared" si="12"/>
        <v>104260</v>
      </c>
      <c r="P34" s="205">
        <f t="shared" si="13"/>
        <v>0.22610902072196137</v>
      </c>
    </row>
    <row r="35" spans="1:16">
      <c r="A35" s="161" t="s">
        <v>570</v>
      </c>
      <c r="B35" s="161">
        <v>7787</v>
      </c>
      <c r="C35" s="342">
        <v>179384</v>
      </c>
      <c r="D35" s="343">
        <v>9523</v>
      </c>
      <c r="E35" s="200" t="s">
        <v>167</v>
      </c>
      <c r="F35" s="342">
        <v>241825</v>
      </c>
      <c r="G35" s="160">
        <v>46037</v>
      </c>
      <c r="H35" s="201" t="s">
        <v>167</v>
      </c>
      <c r="I35" s="184" t="str">
        <f t="shared" si="10"/>
        <v/>
      </c>
      <c r="J35" s="202" t="str">
        <f>IF($H35="USD",IF(OR($I35="",$I35="-"),"",VLOOKUP($G35,為替!$A:$AX,$I35,FALSE))+$J$3,IF(OR($I35="",$I35="-"),"",VLOOKUP($G35,為替!$A:$AX,$I35,FALSE)))</f>
        <v/>
      </c>
      <c r="K35" s="203">
        <f t="shared" si="2"/>
        <v>241825</v>
      </c>
      <c r="L35" s="187" t="str">
        <f t="shared" si="11"/>
        <v/>
      </c>
      <c r="M35" s="202" t="str">
        <f>IF($H35="USD",IF(OR($L35="",$L35="-"),"",VLOOKUP($G35,為替!$A:$AX,$L35,FALSE))+$K$3,IF(OR($L35="",$L35="-"),"",VLOOKUP($G35,為替!$A:$AX,$L35,FALSE)))</f>
        <v/>
      </c>
      <c r="N35" s="203">
        <f t="shared" si="4"/>
        <v>188907</v>
      </c>
      <c r="O35" s="204">
        <f t="shared" si="12"/>
        <v>52918</v>
      </c>
      <c r="P35" s="205">
        <f t="shared" si="13"/>
        <v>0.21882766463351597</v>
      </c>
    </row>
    <row r="36" spans="1:16">
      <c r="A36" s="161" t="s">
        <v>570</v>
      </c>
      <c r="B36" s="161">
        <v>7805</v>
      </c>
      <c r="C36" s="342">
        <v>166768</v>
      </c>
      <c r="D36" s="343">
        <v>11310</v>
      </c>
      <c r="E36" s="200" t="s">
        <v>167</v>
      </c>
      <c r="F36" s="342">
        <v>225834</v>
      </c>
      <c r="G36" s="160">
        <v>46044</v>
      </c>
      <c r="H36" s="201" t="s">
        <v>167</v>
      </c>
      <c r="I36" s="184" t="str">
        <f t="shared" si="10"/>
        <v/>
      </c>
      <c r="J36" s="202" t="str">
        <f>IF($H36="USD",IF(OR($I36="",$I36="-"),"",VLOOKUP($G36,為替!$A:$AX,$I36,FALSE))+$J$3,IF(OR($I36="",$I36="-"),"",VLOOKUP($G36,為替!$A:$AX,$I36,FALSE)))</f>
        <v/>
      </c>
      <c r="K36" s="203">
        <f t="shared" si="2"/>
        <v>225834</v>
      </c>
      <c r="L36" s="187" t="str">
        <f t="shared" si="11"/>
        <v/>
      </c>
      <c r="M36" s="202" t="str">
        <f>IF($H36="USD",IF(OR($L36="",$L36="-"),"",VLOOKUP($G36,為替!$A:$AX,$L36,FALSE))+$K$3,IF(OR($L36="",$L36="-"),"",VLOOKUP($G36,為替!$A:$AX,$L36,FALSE)))</f>
        <v/>
      </c>
      <c r="N36" s="203">
        <f t="shared" si="4"/>
        <v>178078</v>
      </c>
      <c r="O36" s="204">
        <f t="shared" si="12"/>
        <v>47756</v>
      </c>
      <c r="P36" s="205">
        <f t="shared" si="13"/>
        <v>0.21146505840573165</v>
      </c>
    </row>
    <row r="37" spans="1:16">
      <c r="A37" s="161" t="s">
        <v>570</v>
      </c>
      <c r="B37" s="161">
        <v>7825</v>
      </c>
      <c r="C37" s="342">
        <v>286197</v>
      </c>
      <c r="D37" s="343">
        <v>12603</v>
      </c>
      <c r="E37" s="200" t="s">
        <v>167</v>
      </c>
      <c r="F37" s="342">
        <v>383664.9</v>
      </c>
      <c r="G37" s="160">
        <v>46051</v>
      </c>
      <c r="H37" s="201" t="s">
        <v>167</v>
      </c>
      <c r="I37" s="184" t="str">
        <f t="shared" si="10"/>
        <v/>
      </c>
      <c r="J37" s="202" t="str">
        <f>IF($H37="USD",IF(OR($I37="",$I37="-"),"",VLOOKUP($G37,為替!$A:$AX,$I37,FALSE))+$J$3,IF(OR($I37="",$I37="-"),"",VLOOKUP($G37,為替!$A:$AX,$I37,FALSE)))</f>
        <v/>
      </c>
      <c r="K37" s="203">
        <f t="shared" si="2"/>
        <v>383664.9</v>
      </c>
      <c r="L37" s="187" t="str">
        <f t="shared" si="11"/>
        <v/>
      </c>
      <c r="M37" s="202" t="str">
        <f>IF($H37="USD",IF(OR($L37="",$L37="-"),"",VLOOKUP($G37,為替!$A:$AX,$L37,FALSE))+$K$3,IF(OR($L37="",$L37="-"),"",VLOOKUP($G37,為替!$A:$AX,$L37,FALSE)))</f>
        <v/>
      </c>
      <c r="N37" s="203">
        <f t="shared" si="4"/>
        <v>298800</v>
      </c>
      <c r="O37" s="204">
        <f t="shared" si="12"/>
        <v>84864.900000000023</v>
      </c>
      <c r="P37" s="205">
        <f t="shared" si="13"/>
        <v>0.22119537127321268</v>
      </c>
    </row>
    <row r="38" spans="1:16">
      <c r="A38" s="161" t="s">
        <v>570</v>
      </c>
      <c r="B38" s="161">
        <v>7849</v>
      </c>
      <c r="C38" s="342">
        <v>179692</v>
      </c>
      <c r="D38" s="343">
        <v>11664</v>
      </c>
      <c r="E38" s="200" t="s">
        <v>167</v>
      </c>
      <c r="F38" s="342">
        <v>244783</v>
      </c>
      <c r="G38" s="160">
        <v>46058</v>
      </c>
      <c r="H38" s="201" t="s">
        <v>167</v>
      </c>
      <c r="I38" s="184" t="str">
        <f t="shared" si="10"/>
        <v/>
      </c>
      <c r="J38" s="202" t="str">
        <f>IF($H38="USD",IF(OR($I38="",$I38="-"),"",VLOOKUP($G38,為替!$A:$AX,$I38,FALSE))+$J$3,IF(OR($I38="",$I38="-"),"",VLOOKUP($G38,為替!$A:$AX,$I38,FALSE)))</f>
        <v/>
      </c>
      <c r="K38" s="203">
        <f t="shared" si="2"/>
        <v>244783</v>
      </c>
      <c r="L38" s="187" t="str">
        <f t="shared" si="11"/>
        <v/>
      </c>
      <c r="M38" s="202" t="str">
        <f>IF($H38="USD",IF(OR($L38="",$L38="-"),"",VLOOKUP($G38,為替!$A:$AX,$L38,FALSE))+$K$3,IF(OR($L38="",$L38="-"),"",VLOOKUP($G38,為替!$A:$AX,$L38,FALSE)))</f>
        <v/>
      </c>
      <c r="N38" s="203">
        <f t="shared" si="4"/>
        <v>191356</v>
      </c>
      <c r="O38" s="204">
        <f t="shared" si="12"/>
        <v>53427</v>
      </c>
      <c r="P38" s="205">
        <f t="shared" si="13"/>
        <v>0.21826270615197951</v>
      </c>
    </row>
    <row r="39" spans="1:16">
      <c r="C39" s="342"/>
      <c r="D39" s="343"/>
      <c r="E39" s="200"/>
      <c r="F39" s="342"/>
      <c r="H39" s="201"/>
      <c r="I39" s="184" t="str">
        <f t="shared" si="10"/>
        <v/>
      </c>
      <c r="J39" s="202" t="str">
        <f>IF($H39="USD",IF(OR($I39="",$I39="-"),"",VLOOKUP($G39,為替!$A:$AX,$I39,FALSE))+$J$3,IF(OR($I39="",$I39="-"),"",VLOOKUP($G39,為替!$A:$AX,$I39,FALSE)))</f>
        <v/>
      </c>
      <c r="K39" s="203" t="str">
        <f t="shared" si="2"/>
        <v/>
      </c>
      <c r="L39" s="187" t="str">
        <f t="shared" si="11"/>
        <v/>
      </c>
      <c r="M39" s="202" t="str">
        <f>IF($H39="USD",IF(OR($L39="",$L39="-"),"",VLOOKUP($G39,為替!$A:$AX,$L39,FALSE))+$K$3,IF(OR($L39="",$L39="-"),"",VLOOKUP($G39,為替!$A:$AX,$L39,FALSE)))</f>
        <v/>
      </c>
      <c r="N39" s="203" t="str">
        <f t="shared" si="4"/>
        <v/>
      </c>
      <c r="O39" s="204" t="str">
        <f t="shared" si="12"/>
        <v/>
      </c>
      <c r="P39" s="205" t="str">
        <f t="shared" si="13"/>
        <v/>
      </c>
    </row>
    <row r="40" spans="1:16">
      <c r="C40" s="342"/>
      <c r="D40" s="343"/>
      <c r="E40" s="200"/>
      <c r="F40" s="342"/>
      <c r="H40" s="201"/>
      <c r="I40" s="184" t="str">
        <f t="shared" si="10"/>
        <v/>
      </c>
      <c r="J40" s="202" t="str">
        <f>IF($H40="USD",IF(OR($I40="",$I40="-"),"",VLOOKUP($G40,為替!$A:$AX,$I40,FALSE))+$J$3,IF(OR($I40="",$I40="-"),"",VLOOKUP($G40,為替!$A:$AX,$I40,FALSE)))</f>
        <v/>
      </c>
      <c r="K40" s="203" t="str">
        <f t="shared" si="2"/>
        <v/>
      </c>
      <c r="L40" s="187" t="str">
        <f t="shared" si="11"/>
        <v/>
      </c>
      <c r="M40" s="202" t="str">
        <f>IF($H40="USD",IF(OR($L40="",$L40="-"),"",VLOOKUP($G40,為替!$A:$AX,$L40,FALSE))+$K$3,IF(OR($L40="",$L40="-"),"",VLOOKUP($G40,為替!$A:$AX,$L40,FALSE)))</f>
        <v/>
      </c>
      <c r="N40" s="203" t="str">
        <f t="shared" si="4"/>
        <v/>
      </c>
      <c r="O40" s="204" t="str">
        <f t="shared" si="12"/>
        <v/>
      </c>
      <c r="P40" s="205" t="str">
        <f t="shared" si="13"/>
        <v/>
      </c>
    </row>
    <row r="41" spans="1:16">
      <c r="C41" s="342"/>
      <c r="D41" s="343"/>
      <c r="E41" s="200"/>
      <c r="F41" s="342"/>
      <c r="H41" s="201"/>
      <c r="I41" s="184" t="str">
        <f t="shared" si="10"/>
        <v/>
      </c>
      <c r="J41" s="202" t="str">
        <f>IF($H41="USD",IF(OR($I41="",$I41="-"),"",VLOOKUP($G41,為替!$A:$AX,$I41,FALSE))+$J$3,IF(OR($I41="",$I41="-"),"",VLOOKUP($G41,為替!$A:$AX,$I41,FALSE)))</f>
        <v/>
      </c>
      <c r="K41" s="203" t="str">
        <f t="shared" si="2"/>
        <v/>
      </c>
      <c r="L41" s="187" t="str">
        <f t="shared" si="11"/>
        <v/>
      </c>
      <c r="M41" s="202" t="str">
        <f>IF($H41="USD",IF(OR($L41="",$L41="-"),"",VLOOKUP($G41,為替!$A:$AX,$L41,FALSE))+$K$3,IF(OR($L41="",$L41="-"),"",VLOOKUP($G41,為替!$A:$AX,$L41,FALSE)))</f>
        <v/>
      </c>
      <c r="N41" s="203" t="str">
        <f t="shared" si="4"/>
        <v/>
      </c>
      <c r="O41" s="204" t="str">
        <f t="shared" si="12"/>
        <v/>
      </c>
      <c r="P41" s="205" t="str">
        <f t="shared" si="13"/>
        <v/>
      </c>
    </row>
    <row r="42" spans="1:16">
      <c r="C42" s="342"/>
      <c r="D42" s="343"/>
      <c r="E42" s="200"/>
      <c r="F42" s="342"/>
      <c r="H42" s="201"/>
      <c r="I42" s="184" t="str">
        <f t="shared" ref="I42:I55" si="14">IF(H42="","",IF(H42="JPY","",IF($H42="USD",4, IF(H42="EUR",7,IF(H42="CNY",47,IF(H42="HKD",34))))))</f>
        <v/>
      </c>
      <c r="J42" s="202" t="str">
        <f>IF($H42="USD",IF(OR($I42="",$I42="-"),"",VLOOKUP($G42,為替!$A:$AX,$I42,FALSE))+$J$3,IF(OR($I42="",$I42="-"),"",VLOOKUP($G42,為替!$A:$AX,$I42,FALSE)))</f>
        <v/>
      </c>
      <c r="K42" s="203" t="str">
        <f t="shared" si="2"/>
        <v/>
      </c>
      <c r="L42" s="187" t="str">
        <f t="shared" ref="L42:L55" si="15">IF(H42="","",IF(H42="JPY","",IF($H42="USD",3, IF(H42="EUR",6,IF(H42="CNY",46,IF(H42="HKD",33))))))</f>
        <v/>
      </c>
      <c r="M42" s="202" t="str">
        <f>IF($H42="USD",IF(OR($L42="",$L42="-"),"",VLOOKUP($G42,為替!$A:$AX,$L42,FALSE))+$K$3,IF(OR($L42="",$L42="-"),"",VLOOKUP($G42,為替!$A:$AX,$L42,FALSE)))</f>
        <v/>
      </c>
      <c r="N42" s="203" t="str">
        <f t="shared" si="4"/>
        <v/>
      </c>
      <c r="O42" s="204" t="str">
        <f t="shared" ref="O42:O55" si="16">IF(OR(K42="",N42=""),"",K42-N42)</f>
        <v/>
      </c>
      <c r="P42" s="205" t="str">
        <f t="shared" ref="P42:P55" si="17">IF(OR(K42="",O42=""),"",O42/K42)</f>
        <v/>
      </c>
    </row>
    <row r="43" spans="1:16">
      <c r="C43" s="342"/>
      <c r="D43" s="343"/>
      <c r="E43" s="200"/>
      <c r="F43" s="342"/>
      <c r="H43" s="201"/>
      <c r="I43" s="184" t="str">
        <f t="shared" si="14"/>
        <v/>
      </c>
      <c r="J43" s="202" t="str">
        <f>IF($H43="USD",IF(OR($I43="",$I43="-"),"",VLOOKUP($G43,為替!$A:$AX,$I43,FALSE))+$J$3,IF(OR($I43="",$I43="-"),"",VLOOKUP($G43,為替!$A:$AX,$I43,FALSE)))</f>
        <v/>
      </c>
      <c r="K43" s="203" t="str">
        <f t="shared" si="2"/>
        <v/>
      </c>
      <c r="L43" s="187" t="str">
        <f t="shared" si="15"/>
        <v/>
      </c>
      <c r="M43" s="202" t="str">
        <f>IF($H43="USD",IF(OR($L43="",$L43="-"),"",VLOOKUP($G43,為替!$A:$AX,$L43,FALSE))+$K$3,IF(OR($L43="",$L43="-"),"",VLOOKUP($G43,為替!$A:$AX,$L43,FALSE)))</f>
        <v/>
      </c>
      <c r="N43" s="203" t="str">
        <f t="shared" si="4"/>
        <v/>
      </c>
      <c r="O43" s="204" t="str">
        <f t="shared" si="16"/>
        <v/>
      </c>
      <c r="P43" s="205" t="str">
        <f t="shared" si="17"/>
        <v/>
      </c>
    </row>
    <row r="44" spans="1:16">
      <c r="C44" s="342"/>
      <c r="D44" s="343"/>
      <c r="E44" s="200"/>
      <c r="F44" s="342"/>
      <c r="H44" s="201"/>
      <c r="I44" s="184" t="str">
        <f t="shared" si="14"/>
        <v/>
      </c>
      <c r="J44" s="202" t="str">
        <f>IF($H44="USD",IF(OR($I44="",$I44="-"),"",VLOOKUP($G44,為替!$A:$AX,$I44,FALSE))+$J$3,IF(OR($I44="",$I44="-"),"",VLOOKUP($G44,為替!$A:$AX,$I44,FALSE)))</f>
        <v/>
      </c>
      <c r="K44" s="203" t="str">
        <f t="shared" si="2"/>
        <v/>
      </c>
      <c r="L44" s="187" t="str">
        <f t="shared" si="15"/>
        <v/>
      </c>
      <c r="M44" s="202" t="str">
        <f>IF($H44="USD",IF(OR($L44="",$L44="-"),"",VLOOKUP($G44,為替!$A:$AX,$L44,FALSE))+$K$3,IF(OR($L44="",$L44="-"),"",VLOOKUP($G44,為替!$A:$AX,$L44,FALSE)))</f>
        <v/>
      </c>
      <c r="N44" s="203" t="str">
        <f t="shared" si="4"/>
        <v/>
      </c>
      <c r="O44" s="204" t="str">
        <f t="shared" si="16"/>
        <v/>
      </c>
      <c r="P44" s="205" t="str">
        <f t="shared" si="17"/>
        <v/>
      </c>
    </row>
    <row r="45" spans="1:16">
      <c r="C45" s="342"/>
      <c r="D45" s="343"/>
      <c r="E45" s="200"/>
      <c r="F45" s="342"/>
      <c r="H45" s="201"/>
      <c r="I45" s="184" t="str">
        <f t="shared" si="14"/>
        <v/>
      </c>
      <c r="J45" s="202" t="str">
        <f>IF($H45="USD",IF(OR($I45="",$I45="-"),"",VLOOKUP($G45,為替!$A:$AX,$I45,FALSE))+$J$3,IF(OR($I45="",$I45="-"),"",VLOOKUP($G45,為替!$A:$AX,$I45,FALSE)))</f>
        <v/>
      </c>
      <c r="K45" s="203" t="str">
        <f t="shared" si="2"/>
        <v/>
      </c>
      <c r="L45" s="187" t="str">
        <f t="shared" si="15"/>
        <v/>
      </c>
      <c r="M45" s="202" t="str">
        <f>IF($H45="USD",IF(OR($L45="",$L45="-"),"",VLOOKUP($G45,為替!$A:$AX,$L45,FALSE))+$K$3,IF(OR($L45="",$L45="-"),"",VLOOKUP($G45,為替!$A:$AX,$L45,FALSE)))</f>
        <v/>
      </c>
      <c r="N45" s="203" t="str">
        <f t="shared" si="4"/>
        <v/>
      </c>
      <c r="O45" s="204" t="str">
        <f t="shared" si="16"/>
        <v/>
      </c>
      <c r="P45" s="205" t="str">
        <f t="shared" si="17"/>
        <v/>
      </c>
    </row>
    <row r="46" spans="1:16">
      <c r="C46" s="342"/>
      <c r="D46" s="343"/>
      <c r="E46" s="200"/>
      <c r="F46" s="342"/>
      <c r="H46" s="201"/>
      <c r="I46" s="184" t="str">
        <f t="shared" si="14"/>
        <v/>
      </c>
      <c r="J46" s="202" t="str">
        <f>IF($H46="USD",IF(OR($I46="",$I46="-"),"",VLOOKUP($G46,為替!$A:$AX,$I46,FALSE))+$J$3,IF(OR($I46="",$I46="-"),"",VLOOKUP($G46,為替!$A:$AX,$I46,FALSE)))</f>
        <v/>
      </c>
      <c r="K46" s="203" t="str">
        <f t="shared" si="2"/>
        <v/>
      </c>
      <c r="L46" s="187" t="str">
        <f t="shared" si="15"/>
        <v/>
      </c>
      <c r="M46" s="202" t="str">
        <f>IF($H46="USD",IF(OR($L46="",$L46="-"),"",VLOOKUP($G46,為替!$A:$AX,$L46,FALSE))+$K$3,IF(OR($L46="",$L46="-"),"",VLOOKUP($G46,為替!$A:$AX,$L46,FALSE)))</f>
        <v/>
      </c>
      <c r="N46" s="203" t="str">
        <f t="shared" si="4"/>
        <v/>
      </c>
      <c r="O46" s="204" t="str">
        <f t="shared" si="16"/>
        <v/>
      </c>
      <c r="P46" s="205" t="str">
        <f t="shared" si="17"/>
        <v/>
      </c>
    </row>
    <row r="47" spans="1:16">
      <c r="C47" s="342"/>
      <c r="D47" s="343"/>
      <c r="E47" s="200"/>
      <c r="F47" s="342"/>
      <c r="H47" s="201"/>
      <c r="I47" s="184" t="str">
        <f t="shared" si="14"/>
        <v/>
      </c>
      <c r="J47" s="202" t="str">
        <f>IF($H47="USD",IF(OR($I47="",$I47="-"),"",VLOOKUP($G47,為替!$A:$AX,$I47,FALSE))+$J$3,IF(OR($I47="",$I47="-"),"",VLOOKUP($G47,為替!$A:$AX,$I47,FALSE)))</f>
        <v/>
      </c>
      <c r="K47" s="203" t="str">
        <f t="shared" si="2"/>
        <v/>
      </c>
      <c r="L47" s="187" t="str">
        <f t="shared" si="15"/>
        <v/>
      </c>
      <c r="M47" s="202" t="str">
        <f>IF($H47="USD",IF(OR($L47="",$L47="-"),"",VLOOKUP($G47,為替!$A:$AX,$L47,FALSE))+$K$3,IF(OR($L47="",$L47="-"),"",VLOOKUP($G47,為替!$A:$AX,$L47,FALSE)))</f>
        <v/>
      </c>
      <c r="N47" s="203" t="str">
        <f t="shared" si="4"/>
        <v/>
      </c>
      <c r="O47" s="204" t="str">
        <f t="shared" si="16"/>
        <v/>
      </c>
      <c r="P47" s="205" t="str">
        <f t="shared" si="17"/>
        <v/>
      </c>
    </row>
    <row r="48" spans="1:16">
      <c r="C48" s="342"/>
      <c r="D48" s="343"/>
      <c r="E48" s="200"/>
      <c r="F48" s="342"/>
      <c r="H48" s="201"/>
      <c r="I48" s="184" t="str">
        <f t="shared" si="14"/>
        <v/>
      </c>
      <c r="J48" s="202" t="str">
        <f>IF($H48="USD",IF(OR($I48="",$I48="-"),"",VLOOKUP($G48,為替!$A:$AX,$I48,FALSE))+$J$3,IF(OR($I48="",$I48="-"),"",VLOOKUP($G48,為替!$A:$AX,$I48,FALSE)))</f>
        <v/>
      </c>
      <c r="K48" s="203" t="str">
        <f t="shared" si="2"/>
        <v/>
      </c>
      <c r="L48" s="187" t="str">
        <f t="shared" si="15"/>
        <v/>
      </c>
      <c r="M48" s="202" t="str">
        <f>IF($H48="USD",IF(OR($L48="",$L48="-"),"",VLOOKUP($G48,為替!$A:$AX,$L48,FALSE))+$K$3,IF(OR($L48="",$L48="-"),"",VLOOKUP($G48,為替!$A:$AX,$L48,FALSE)))</f>
        <v/>
      </c>
      <c r="N48" s="203" t="str">
        <f t="shared" si="4"/>
        <v/>
      </c>
      <c r="O48" s="204" t="str">
        <f t="shared" si="16"/>
        <v/>
      </c>
      <c r="P48" s="205" t="str">
        <f t="shared" si="17"/>
        <v/>
      </c>
    </row>
    <row r="49" spans="3:16">
      <c r="C49" s="342"/>
      <c r="D49" s="343"/>
      <c r="E49" s="200"/>
      <c r="F49" s="342"/>
      <c r="H49" s="201"/>
      <c r="I49" s="184" t="str">
        <f t="shared" si="14"/>
        <v/>
      </c>
      <c r="J49" s="202" t="str">
        <f>IF($H49="USD",IF(OR($I49="",$I49="-"),"",VLOOKUP($G49,為替!$A:$AX,$I49,FALSE))+$J$3,IF(OR($I49="",$I49="-"),"",VLOOKUP($G49,為替!$A:$AX,$I49,FALSE)))</f>
        <v/>
      </c>
      <c r="K49" s="203" t="str">
        <f t="shared" si="2"/>
        <v/>
      </c>
      <c r="L49" s="187" t="str">
        <f t="shared" si="15"/>
        <v/>
      </c>
      <c r="M49" s="202" t="str">
        <f>IF($H49="USD",IF(OR($L49="",$L49="-"),"",VLOOKUP($G49,為替!$A:$AX,$L49,FALSE))+$K$3,IF(OR($L49="",$L49="-"),"",VLOOKUP($G49,為替!$A:$AX,$L49,FALSE)))</f>
        <v/>
      </c>
      <c r="N49" s="203" t="str">
        <f t="shared" si="4"/>
        <v/>
      </c>
      <c r="O49" s="204" t="str">
        <f t="shared" si="16"/>
        <v/>
      </c>
      <c r="P49" s="205" t="str">
        <f t="shared" si="17"/>
        <v/>
      </c>
    </row>
    <row r="50" spans="3:16">
      <c r="C50" s="342"/>
      <c r="D50" s="343"/>
      <c r="E50" s="200"/>
      <c r="F50" s="342"/>
      <c r="H50" s="201"/>
      <c r="I50" s="184" t="str">
        <f t="shared" si="14"/>
        <v/>
      </c>
      <c r="J50" s="202" t="str">
        <f>IF($H50="USD",IF(OR($I50="",$I50="-"),"",VLOOKUP($G50,為替!$A:$AX,$I50,FALSE))+$J$3,IF(OR($I50="",$I50="-"),"",VLOOKUP($G50,為替!$A:$AX,$I50,FALSE)))</f>
        <v/>
      </c>
      <c r="K50" s="203" t="str">
        <f t="shared" si="2"/>
        <v/>
      </c>
      <c r="L50" s="187" t="str">
        <f t="shared" si="15"/>
        <v/>
      </c>
      <c r="M50" s="202" t="str">
        <f>IF($H50="USD",IF(OR($L50="",$L50="-"),"",VLOOKUP($G50,為替!$A:$AX,$L50,FALSE))+$K$3,IF(OR($L50="",$L50="-"),"",VLOOKUP($G50,為替!$A:$AX,$L50,FALSE)))</f>
        <v/>
      </c>
      <c r="N50" s="203" t="str">
        <f t="shared" si="4"/>
        <v/>
      </c>
      <c r="O50" s="204" t="str">
        <f t="shared" si="16"/>
        <v/>
      </c>
      <c r="P50" s="205" t="str">
        <f t="shared" si="17"/>
        <v/>
      </c>
    </row>
    <row r="51" spans="3:16">
      <c r="C51" s="342"/>
      <c r="D51" s="343"/>
      <c r="E51" s="200"/>
      <c r="F51" s="342"/>
      <c r="H51" s="201"/>
      <c r="I51" s="184" t="str">
        <f t="shared" si="14"/>
        <v/>
      </c>
      <c r="J51" s="202" t="str">
        <f>IF($H51="USD",IF(OR($I51="",$I51="-"),"",VLOOKUP($G51,為替!$A:$AX,$I51,FALSE))+$J$3,IF(OR($I51="",$I51="-"),"",VLOOKUP($G51,為替!$A:$AX,$I51,FALSE)))</f>
        <v/>
      </c>
      <c r="K51" s="203" t="str">
        <f t="shared" si="2"/>
        <v/>
      </c>
      <c r="L51" s="187" t="str">
        <f t="shared" si="15"/>
        <v/>
      </c>
      <c r="M51" s="202" t="str">
        <f>IF($H51="USD",IF(OR($L51="",$L51="-"),"",VLOOKUP($G51,為替!$A:$AX,$L51,FALSE))+$K$3,IF(OR($L51="",$L51="-"),"",VLOOKUP($G51,為替!$A:$AX,$L51,FALSE)))</f>
        <v/>
      </c>
      <c r="N51" s="203" t="str">
        <f t="shared" si="4"/>
        <v/>
      </c>
      <c r="O51" s="204" t="str">
        <f t="shared" si="16"/>
        <v/>
      </c>
      <c r="P51" s="205" t="str">
        <f t="shared" si="17"/>
        <v/>
      </c>
    </row>
    <row r="52" spans="3:16">
      <c r="C52" s="342"/>
      <c r="D52" s="343"/>
      <c r="E52" s="200"/>
      <c r="F52" s="342"/>
      <c r="H52" s="201"/>
      <c r="I52" s="184" t="str">
        <f t="shared" si="14"/>
        <v/>
      </c>
      <c r="J52" s="202" t="str">
        <f>IF($H52="USD",IF(OR($I52="",$I52="-"),"",VLOOKUP($G52,為替!$A:$AX,$I52,FALSE))+$J$3,IF(OR($I52="",$I52="-"),"",VLOOKUP($G52,為替!$A:$AX,$I52,FALSE)))</f>
        <v/>
      </c>
      <c r="K52" s="203" t="str">
        <f t="shared" si="2"/>
        <v/>
      </c>
      <c r="L52" s="187" t="str">
        <f t="shared" si="15"/>
        <v/>
      </c>
      <c r="M52" s="202" t="str">
        <f>IF($H52="USD",IF(OR($L52="",$L52="-"),"",VLOOKUP($G52,為替!$A:$AX,$L52,FALSE))+$K$3,IF(OR($L52="",$L52="-"),"",VLOOKUP($G52,為替!$A:$AX,$L52,FALSE)))</f>
        <v/>
      </c>
      <c r="N52" s="203" t="str">
        <f t="shared" si="4"/>
        <v/>
      </c>
      <c r="O52" s="204" t="str">
        <f t="shared" si="16"/>
        <v/>
      </c>
      <c r="P52" s="205" t="str">
        <f t="shared" si="17"/>
        <v/>
      </c>
    </row>
    <row r="53" spans="3:16">
      <c r="C53" s="342"/>
      <c r="D53" s="343"/>
      <c r="E53" s="200"/>
      <c r="F53" s="342"/>
      <c r="H53" s="201"/>
      <c r="I53" s="184" t="str">
        <f t="shared" si="14"/>
        <v/>
      </c>
      <c r="J53" s="202" t="str">
        <f>IF($H53="USD",IF(OR($I53="",$I53="-"),"",VLOOKUP($G53,為替!$A:$AX,$I53,FALSE))+$J$3,IF(OR($I53="",$I53="-"),"",VLOOKUP($G53,為替!$A:$AX,$I53,FALSE)))</f>
        <v/>
      </c>
      <c r="K53" s="203" t="str">
        <f t="shared" si="2"/>
        <v/>
      </c>
      <c r="L53" s="187" t="str">
        <f t="shared" si="15"/>
        <v/>
      </c>
      <c r="M53" s="202" t="str">
        <f>IF($H53="USD",IF(OR($L53="",$L53="-"),"",VLOOKUP($G53,為替!$A:$AX,$L53,FALSE))+$K$3,IF(OR($L53="",$L53="-"),"",VLOOKUP($G53,為替!$A:$AX,$L53,FALSE)))</f>
        <v/>
      </c>
      <c r="N53" s="203" t="str">
        <f t="shared" si="4"/>
        <v/>
      </c>
      <c r="O53" s="204" t="str">
        <f t="shared" si="16"/>
        <v/>
      </c>
      <c r="P53" s="205" t="str">
        <f t="shared" si="17"/>
        <v/>
      </c>
    </row>
    <row r="54" spans="3:16">
      <c r="C54" s="342"/>
      <c r="D54" s="343"/>
      <c r="E54" s="200"/>
      <c r="F54" s="342"/>
      <c r="H54" s="201"/>
      <c r="I54" s="184" t="str">
        <f t="shared" si="14"/>
        <v/>
      </c>
      <c r="J54" s="202" t="str">
        <f>IF($H54="USD",IF(OR($I54="",$I54="-"),"",VLOOKUP($G54,為替!$A:$AX,$I54,FALSE))+$J$3,IF(OR($I54="",$I54="-"),"",VLOOKUP($G54,為替!$A:$AX,$I54,FALSE)))</f>
        <v/>
      </c>
      <c r="K54" s="203" t="str">
        <f t="shared" si="2"/>
        <v/>
      </c>
      <c r="L54" s="187" t="str">
        <f t="shared" si="15"/>
        <v/>
      </c>
      <c r="M54" s="202" t="str">
        <f>IF($H54="USD",IF(OR($L54="",$L54="-"),"",VLOOKUP($G54,為替!$A:$AX,$L54,FALSE))+$K$3,IF(OR($L54="",$L54="-"),"",VLOOKUP($G54,為替!$A:$AX,$L54,FALSE)))</f>
        <v/>
      </c>
      <c r="N54" s="203" t="str">
        <f t="shared" si="4"/>
        <v/>
      </c>
      <c r="O54" s="204" t="str">
        <f t="shared" si="16"/>
        <v/>
      </c>
      <c r="P54" s="205" t="str">
        <f t="shared" si="17"/>
        <v/>
      </c>
    </row>
    <row r="55" spans="3:16">
      <c r="C55" s="342"/>
      <c r="D55" s="343"/>
      <c r="E55" s="200"/>
      <c r="F55" s="342"/>
      <c r="H55" s="201"/>
      <c r="I55" s="184" t="str">
        <f t="shared" si="14"/>
        <v/>
      </c>
      <c r="J55" s="202" t="str">
        <f>IF($H55="USD",IF(OR($I55="",$I55="-"),"",VLOOKUP($G55,為替!$A:$AX,$I55,FALSE))+$J$3,IF(OR($I55="",$I55="-"),"",VLOOKUP($G55,為替!$A:$AX,$I55,FALSE)))</f>
        <v/>
      </c>
      <c r="K55" s="203" t="str">
        <f t="shared" si="2"/>
        <v/>
      </c>
      <c r="L55" s="187" t="str">
        <f t="shared" si="15"/>
        <v/>
      </c>
      <c r="M55" s="202" t="str">
        <f>IF($H55="USD",IF(OR($L55="",$L55="-"),"",VLOOKUP($G55,為替!$A:$AX,$L55,FALSE))+$K$3,IF(OR($L55="",$L55="-"),"",VLOOKUP($G55,為替!$A:$AX,$L55,FALSE)))</f>
        <v/>
      </c>
      <c r="N55" s="203" t="str">
        <f t="shared" si="4"/>
        <v/>
      </c>
      <c r="O55" s="204" t="str">
        <f t="shared" si="16"/>
        <v/>
      </c>
      <c r="P55" s="205" t="str">
        <f t="shared" si="17"/>
        <v/>
      </c>
    </row>
    <row r="56" spans="3:16">
      <c r="C56" s="342"/>
      <c r="D56" s="343"/>
      <c r="E56" s="200"/>
      <c r="F56" s="342"/>
      <c r="H56" s="201"/>
      <c r="I56" s="184" t="str">
        <f t="shared" ref="I56:I78" si="18">IF(H56="","",IF(H56="JPY","",IF($H56="USD",4, IF(H56="EUR",7,IF(H56="CNY",47,IF(H56="HKD",34))))))</f>
        <v/>
      </c>
      <c r="J56" s="202" t="str">
        <f>IF($H56="USD",IF(OR($I56="",$I56="-"),"",VLOOKUP($G56,為替!$A:$AX,$I56,FALSE))+$J$3,IF(OR($I56="",$I56="-"),"",VLOOKUP($G56,為替!$A:$AX,$I56,FALSE)))</f>
        <v/>
      </c>
      <c r="K56" s="203" t="str">
        <f t="shared" si="2"/>
        <v/>
      </c>
      <c r="L56" s="187" t="str">
        <f t="shared" ref="L56:L78" si="19">IF(H56="","",IF(H56="JPY","",IF($H56="USD",3, IF(H56="EUR",6,IF(H56="CNY",46,IF(H56="HKD",33))))))</f>
        <v/>
      </c>
      <c r="M56" s="202" t="str">
        <f>IF($H56="USD",IF(OR($L56="",$L56="-"),"",VLOOKUP($G56,為替!$A:$AX,$L56,FALSE))+$K$3,IF(OR($L56="",$L56="-"),"",VLOOKUP($G56,為替!$A:$AX,$L56,FALSE)))</f>
        <v/>
      </c>
      <c r="N56" s="203" t="str">
        <f t="shared" si="4"/>
        <v/>
      </c>
      <c r="O56" s="204" t="str">
        <f t="shared" ref="O56:O78" si="20">IF(OR(K56="",N56=""),"",K56-N56)</f>
        <v/>
      </c>
      <c r="P56" s="205" t="str">
        <f t="shared" ref="P56:P78" si="21">IF(OR(K56="",O56=""),"",O56/K56)</f>
        <v/>
      </c>
    </row>
    <row r="57" spans="3:16">
      <c r="C57" s="342"/>
      <c r="D57" s="343"/>
      <c r="E57" s="200"/>
      <c r="F57" s="342"/>
      <c r="H57" s="201"/>
      <c r="I57" s="184" t="str">
        <f t="shared" si="18"/>
        <v/>
      </c>
      <c r="J57" s="202" t="str">
        <f>IF($H57="USD",IF(OR($I57="",$I57="-"),"",VLOOKUP($G57,為替!$A:$AX,$I57,FALSE))+$J$3,IF(OR($I57="",$I57="-"),"",VLOOKUP($G57,為替!$A:$AX,$I57,FALSE)))</f>
        <v/>
      </c>
      <c r="K57" s="203" t="str">
        <f t="shared" si="2"/>
        <v/>
      </c>
      <c r="L57" s="187" t="str">
        <f t="shared" si="19"/>
        <v/>
      </c>
      <c r="M57" s="202" t="str">
        <f>IF($H57="USD",IF(OR($L57="",$L57="-"),"",VLOOKUP($G57,為替!$A:$AX,$L57,FALSE))+$K$3,IF(OR($L57="",$L57="-"),"",VLOOKUP($G57,為替!$A:$AX,$L57,FALSE)))</f>
        <v/>
      </c>
      <c r="N57" s="203" t="str">
        <f t="shared" si="4"/>
        <v/>
      </c>
      <c r="O57" s="204" t="str">
        <f t="shared" si="20"/>
        <v/>
      </c>
      <c r="P57" s="205" t="str">
        <f t="shared" si="21"/>
        <v/>
      </c>
    </row>
    <row r="58" spans="3:16">
      <c r="C58" s="342"/>
      <c r="D58" s="343"/>
      <c r="E58" s="200"/>
      <c r="F58" s="342"/>
      <c r="H58" s="201"/>
      <c r="I58" s="184" t="str">
        <f t="shared" si="18"/>
        <v/>
      </c>
      <c r="J58" s="202" t="str">
        <f>IF($H58="USD",IF(OR($I58="",$I58="-"),"",VLOOKUP($G58,為替!$A:$AX,$I58,FALSE))+$J$3,IF(OR($I58="",$I58="-"),"",VLOOKUP($G58,為替!$A:$AX,$I58,FALSE)))</f>
        <v/>
      </c>
      <c r="K58" s="203" t="str">
        <f t="shared" si="2"/>
        <v/>
      </c>
      <c r="L58" s="187" t="str">
        <f t="shared" si="19"/>
        <v/>
      </c>
      <c r="M58" s="202" t="str">
        <f>IF($H58="USD",IF(OR($L58="",$L58="-"),"",VLOOKUP($G58,為替!$A:$AX,$L58,FALSE))+$K$3,IF(OR($L58="",$L58="-"),"",VLOOKUP($G58,為替!$A:$AX,$L58,FALSE)))</f>
        <v/>
      </c>
      <c r="N58" s="203" t="str">
        <f t="shared" si="4"/>
        <v/>
      </c>
      <c r="O58" s="204" t="str">
        <f t="shared" si="20"/>
        <v/>
      </c>
      <c r="P58" s="205" t="str">
        <f t="shared" si="21"/>
        <v/>
      </c>
    </row>
    <row r="59" spans="3:16">
      <c r="C59" s="342"/>
      <c r="D59" s="343"/>
      <c r="E59" s="200"/>
      <c r="F59" s="342"/>
      <c r="H59" s="201"/>
      <c r="I59" s="184" t="str">
        <f t="shared" si="18"/>
        <v/>
      </c>
      <c r="J59" s="202" t="str">
        <f>IF($H59="USD",IF(OR($I59="",$I59="-"),"",VLOOKUP($G59,為替!$A:$AX,$I59,FALSE))+$J$3,IF(OR($I59="",$I59="-"),"",VLOOKUP($G59,為替!$A:$AX,$I59,FALSE)))</f>
        <v/>
      </c>
      <c r="K59" s="203" t="str">
        <f t="shared" si="2"/>
        <v/>
      </c>
      <c r="L59" s="187" t="str">
        <f t="shared" si="19"/>
        <v/>
      </c>
      <c r="M59" s="202" t="str">
        <f>IF($H59="USD",IF(OR($L59="",$L59="-"),"",VLOOKUP($G59,為替!$A:$AX,$L59,FALSE))+$K$3,IF(OR($L59="",$L59="-"),"",VLOOKUP($G59,為替!$A:$AX,$L59,FALSE)))</f>
        <v/>
      </c>
      <c r="N59" s="203" t="str">
        <f t="shared" si="4"/>
        <v/>
      </c>
      <c r="O59" s="204" t="str">
        <f t="shared" si="20"/>
        <v/>
      </c>
      <c r="P59" s="205" t="str">
        <f t="shared" si="21"/>
        <v/>
      </c>
    </row>
    <row r="60" spans="3:16">
      <c r="C60" s="342"/>
      <c r="D60" s="343"/>
      <c r="E60" s="200"/>
      <c r="F60" s="342"/>
      <c r="H60" s="201"/>
      <c r="I60" s="184" t="str">
        <f t="shared" si="18"/>
        <v/>
      </c>
      <c r="J60" s="202" t="str">
        <f>IF($H60="USD",IF(OR($I60="",$I60="-"),"",VLOOKUP($G60,為替!$A:$AX,$I60,FALSE))+$J$3,IF(OR($I60="",$I60="-"),"",VLOOKUP($G60,為替!$A:$AX,$I60,FALSE)))</f>
        <v/>
      </c>
      <c r="K60" s="203" t="str">
        <f t="shared" si="2"/>
        <v/>
      </c>
      <c r="L60" s="187" t="str">
        <f t="shared" si="19"/>
        <v/>
      </c>
      <c r="M60" s="202" t="str">
        <f>IF($H60="USD",IF(OR($L60="",$L60="-"),"",VLOOKUP($G60,為替!$A:$AX,$L60,FALSE))+$K$3,IF(OR($L60="",$L60="-"),"",VLOOKUP($G60,為替!$A:$AX,$L60,FALSE)))</f>
        <v/>
      </c>
      <c r="N60" s="203" t="str">
        <f t="shared" si="4"/>
        <v/>
      </c>
      <c r="O60" s="204" t="str">
        <f t="shared" si="20"/>
        <v/>
      </c>
      <c r="P60" s="205" t="str">
        <f t="shared" si="21"/>
        <v/>
      </c>
    </row>
    <row r="61" spans="3:16">
      <c r="C61" s="342"/>
      <c r="D61" s="343"/>
      <c r="E61" s="200"/>
      <c r="F61" s="342"/>
      <c r="H61" s="201"/>
      <c r="I61" s="184" t="str">
        <f t="shared" si="18"/>
        <v/>
      </c>
      <c r="J61" s="202" t="str">
        <f>IF($H61="USD",IF(OR($I61="",$I61="-"),"",VLOOKUP($G61,為替!$A:$AX,$I61,FALSE))+$J$3,IF(OR($I61="",$I61="-"),"",VLOOKUP($G61,為替!$A:$AX,$I61,FALSE)))</f>
        <v/>
      </c>
      <c r="K61" s="203" t="str">
        <f t="shared" si="2"/>
        <v/>
      </c>
      <c r="L61" s="187" t="str">
        <f t="shared" si="19"/>
        <v/>
      </c>
      <c r="M61" s="202" t="str">
        <f>IF($H61="USD",IF(OR($L61="",$L61="-"),"",VLOOKUP($G61,為替!$A:$AX,$L61,FALSE))+$K$3,IF(OR($L61="",$L61="-"),"",VLOOKUP($G61,為替!$A:$AX,$L61,FALSE)))</f>
        <v/>
      </c>
      <c r="N61" s="203" t="str">
        <f t="shared" si="4"/>
        <v/>
      </c>
      <c r="O61" s="204" t="str">
        <f t="shared" si="20"/>
        <v/>
      </c>
      <c r="P61" s="205" t="str">
        <f t="shared" si="21"/>
        <v/>
      </c>
    </row>
    <row r="62" spans="3:16">
      <c r="C62" s="342"/>
      <c r="D62" s="343"/>
      <c r="E62" s="200"/>
      <c r="F62" s="342"/>
      <c r="H62" s="201"/>
      <c r="I62" s="184" t="str">
        <f t="shared" si="18"/>
        <v/>
      </c>
      <c r="J62" s="202" t="str">
        <f>IF($H62="USD",IF(OR($I62="",$I62="-"),"",VLOOKUP($G62,為替!$A:$AX,$I62,FALSE))+$J$3,IF(OR($I62="",$I62="-"),"",VLOOKUP($G62,為替!$A:$AX,$I62,FALSE)))</f>
        <v/>
      </c>
      <c r="K62" s="203" t="str">
        <f t="shared" si="2"/>
        <v/>
      </c>
      <c r="L62" s="187" t="str">
        <f t="shared" si="19"/>
        <v/>
      </c>
      <c r="M62" s="202" t="str">
        <f>IF($H62="USD",IF(OR($L62="",$L62="-"),"",VLOOKUP($G62,為替!$A:$AX,$L62,FALSE))+$K$3,IF(OR($L62="",$L62="-"),"",VLOOKUP($G62,為替!$A:$AX,$L62,FALSE)))</f>
        <v/>
      </c>
      <c r="N62" s="203" t="str">
        <f t="shared" si="4"/>
        <v/>
      </c>
      <c r="O62" s="204" t="str">
        <f t="shared" si="20"/>
        <v/>
      </c>
      <c r="P62" s="205" t="str">
        <f t="shared" si="21"/>
        <v/>
      </c>
    </row>
    <row r="63" spans="3:16">
      <c r="C63" s="342"/>
      <c r="D63" s="343"/>
      <c r="E63" s="200"/>
      <c r="F63" s="342"/>
      <c r="H63" s="201"/>
      <c r="I63" s="184" t="str">
        <f t="shared" si="18"/>
        <v/>
      </c>
      <c r="J63" s="202" t="str">
        <f>IF($H63="USD",IF(OR($I63="",$I63="-"),"",VLOOKUP($G63,為替!$A:$AX,$I63,FALSE))+$J$3,IF(OR($I63="",$I63="-"),"",VLOOKUP($G63,為替!$A:$AX,$I63,FALSE)))</f>
        <v/>
      </c>
      <c r="K63" s="203" t="str">
        <f t="shared" si="2"/>
        <v/>
      </c>
      <c r="L63" s="187" t="str">
        <f t="shared" si="19"/>
        <v/>
      </c>
      <c r="M63" s="202" t="str">
        <f>IF($H63="USD",IF(OR($L63="",$L63="-"),"",VLOOKUP($G63,為替!$A:$AX,$L63,FALSE))+$K$3,IF(OR($L63="",$L63="-"),"",VLOOKUP($G63,為替!$A:$AX,$L63,FALSE)))</f>
        <v/>
      </c>
      <c r="N63" s="203" t="str">
        <f t="shared" si="4"/>
        <v/>
      </c>
      <c r="O63" s="204" t="str">
        <f t="shared" si="20"/>
        <v/>
      </c>
      <c r="P63" s="205" t="str">
        <f t="shared" si="21"/>
        <v/>
      </c>
    </row>
    <row r="64" spans="3:16">
      <c r="C64" s="342"/>
      <c r="D64" s="343"/>
      <c r="E64" s="200"/>
      <c r="F64" s="342"/>
      <c r="H64" s="201"/>
      <c r="I64" s="184" t="str">
        <f t="shared" si="18"/>
        <v/>
      </c>
      <c r="J64" s="202" t="str">
        <f>IF($H64="USD",IF(OR($I64="",$I64="-"),"",VLOOKUP($G64,為替!$A:$AX,$I64,FALSE))+$J$3,IF(OR($I64="",$I64="-"),"",VLOOKUP($G64,為替!$A:$AX,$I64,FALSE)))</f>
        <v/>
      </c>
      <c r="K64" s="203" t="str">
        <f t="shared" si="2"/>
        <v/>
      </c>
      <c r="L64" s="187" t="str">
        <f t="shared" si="19"/>
        <v/>
      </c>
      <c r="M64" s="202" t="str">
        <f>IF($H64="USD",IF(OR($L64="",$L64="-"),"",VLOOKUP($G64,為替!$A:$AX,$L64,FALSE))+$K$3,IF(OR($L64="",$L64="-"),"",VLOOKUP($G64,為替!$A:$AX,$L64,FALSE)))</f>
        <v/>
      </c>
      <c r="N64" s="203" t="str">
        <f t="shared" si="4"/>
        <v/>
      </c>
      <c r="O64" s="204" t="str">
        <f t="shared" si="20"/>
        <v/>
      </c>
      <c r="P64" s="205" t="str">
        <f t="shared" si="21"/>
        <v/>
      </c>
    </row>
    <row r="65" spans="3:16">
      <c r="C65" s="342"/>
      <c r="D65" s="343"/>
      <c r="E65" s="200"/>
      <c r="F65" s="342"/>
      <c r="H65" s="201"/>
      <c r="I65" s="184" t="str">
        <f t="shared" si="18"/>
        <v/>
      </c>
      <c r="J65" s="202" t="str">
        <f>IF($H65="USD",IF(OR($I65="",$I65="-"),"",VLOOKUP($G65,為替!$A:$AX,$I65,FALSE))+$J$3,IF(OR($I65="",$I65="-"),"",VLOOKUP($G65,為替!$A:$AX,$I65,FALSE)))</f>
        <v/>
      </c>
      <c r="K65" s="203" t="str">
        <f t="shared" si="2"/>
        <v/>
      </c>
      <c r="L65" s="187" t="str">
        <f t="shared" si="19"/>
        <v/>
      </c>
      <c r="M65" s="202" t="str">
        <f>IF($H65="USD",IF(OR($L65="",$L65="-"),"",VLOOKUP($G65,為替!$A:$AX,$L65,FALSE))+$K$3,IF(OR($L65="",$L65="-"),"",VLOOKUP($G65,為替!$A:$AX,$L65,FALSE)))</f>
        <v/>
      </c>
      <c r="N65" s="203" t="str">
        <f t="shared" si="4"/>
        <v/>
      </c>
      <c r="O65" s="204" t="str">
        <f t="shared" si="20"/>
        <v/>
      </c>
      <c r="P65" s="205" t="str">
        <f t="shared" si="21"/>
        <v/>
      </c>
    </row>
    <row r="66" spans="3:16">
      <c r="C66" s="342"/>
      <c r="D66" s="343"/>
      <c r="E66" s="200"/>
      <c r="F66" s="342"/>
      <c r="H66" s="201"/>
      <c r="I66" s="184" t="str">
        <f t="shared" si="18"/>
        <v/>
      </c>
      <c r="J66" s="202" t="str">
        <f>IF($H66="USD",IF(OR($I66="",$I66="-"),"",VLOOKUP($G66,為替!$A:$AX,$I66,FALSE))+$J$3,IF(OR($I66="",$I66="-"),"",VLOOKUP($G66,為替!$A:$AX,$I66,FALSE)))</f>
        <v/>
      </c>
      <c r="K66" s="203" t="str">
        <f t="shared" si="2"/>
        <v/>
      </c>
      <c r="L66" s="187" t="str">
        <f t="shared" si="19"/>
        <v/>
      </c>
      <c r="M66" s="202" t="str">
        <f>IF($H66="USD",IF(OR($L66="",$L66="-"),"",VLOOKUP($G66,為替!$A:$AX,$L66,FALSE))+$K$3,IF(OR($L66="",$L66="-"),"",VLOOKUP($G66,為替!$A:$AX,$L66,FALSE)))</f>
        <v/>
      </c>
      <c r="N66" s="203" t="str">
        <f t="shared" si="4"/>
        <v/>
      </c>
      <c r="O66" s="204" t="str">
        <f t="shared" si="20"/>
        <v/>
      </c>
      <c r="P66" s="205" t="str">
        <f t="shared" si="21"/>
        <v/>
      </c>
    </row>
    <row r="67" spans="3:16">
      <c r="C67" s="342"/>
      <c r="D67" s="343"/>
      <c r="E67" s="200"/>
      <c r="F67" s="342"/>
      <c r="H67" s="201"/>
      <c r="I67" s="184" t="str">
        <f t="shared" si="18"/>
        <v/>
      </c>
      <c r="J67" s="202" t="str">
        <f>IF($H67="USD",IF(OR($I67="",$I67="-"),"",VLOOKUP($G67,為替!$A:$AX,$I67,FALSE))+$J$3,IF(OR($I67="",$I67="-"),"",VLOOKUP($G67,為替!$A:$AX,$I67,FALSE)))</f>
        <v/>
      </c>
      <c r="K67" s="203" t="str">
        <f t="shared" si="2"/>
        <v/>
      </c>
      <c r="L67" s="187" t="str">
        <f t="shared" si="19"/>
        <v/>
      </c>
      <c r="M67" s="202" t="str">
        <f>IF($H67="USD",IF(OR($L67="",$L67="-"),"",VLOOKUP($G67,為替!$A:$AX,$L67,FALSE))+$K$3,IF(OR($L67="",$L67="-"),"",VLOOKUP($G67,為替!$A:$AX,$L67,FALSE)))</f>
        <v/>
      </c>
      <c r="N67" s="203" t="str">
        <f t="shared" si="4"/>
        <v/>
      </c>
      <c r="O67" s="204" t="str">
        <f t="shared" si="20"/>
        <v/>
      </c>
      <c r="P67" s="205" t="str">
        <f t="shared" si="21"/>
        <v/>
      </c>
    </row>
    <row r="68" spans="3:16">
      <c r="C68" s="342"/>
      <c r="D68" s="343"/>
      <c r="E68" s="200"/>
      <c r="F68" s="342"/>
      <c r="H68" s="201"/>
      <c r="I68" s="184" t="str">
        <f t="shared" si="18"/>
        <v/>
      </c>
      <c r="J68" s="202" t="str">
        <f>IF($H68="USD",IF(OR($I68="",$I68="-"),"",VLOOKUP($G68,為替!$A:$AX,$I68,FALSE))+$J$3,IF(OR($I68="",$I68="-"),"",VLOOKUP($G68,為替!$A:$AX,$I68,FALSE)))</f>
        <v/>
      </c>
      <c r="K68" s="203" t="str">
        <f t="shared" si="2"/>
        <v/>
      </c>
      <c r="L68" s="187" t="str">
        <f t="shared" si="19"/>
        <v/>
      </c>
      <c r="M68" s="202" t="str">
        <f>IF($H68="USD",IF(OR($L68="",$L68="-"),"",VLOOKUP($G68,為替!$A:$AX,$L68,FALSE))+$K$3,IF(OR($L68="",$L68="-"),"",VLOOKUP($G68,為替!$A:$AX,$L68,FALSE)))</f>
        <v/>
      </c>
      <c r="N68" s="203" t="str">
        <f t="shared" si="4"/>
        <v/>
      </c>
      <c r="O68" s="204" t="str">
        <f t="shared" si="20"/>
        <v/>
      </c>
      <c r="P68" s="205" t="str">
        <f t="shared" si="21"/>
        <v/>
      </c>
    </row>
    <row r="69" spans="3:16">
      <c r="C69" s="342"/>
      <c r="D69" s="343"/>
      <c r="E69" s="200"/>
      <c r="F69" s="342"/>
      <c r="H69" s="201"/>
      <c r="I69" s="184" t="str">
        <f t="shared" si="18"/>
        <v/>
      </c>
      <c r="J69" s="202" t="str">
        <f>IF($H69="USD",IF(OR($I69="",$I69="-"),"",VLOOKUP($G69,為替!$A:$AX,$I69,FALSE))+$J$3,IF(OR($I69="",$I69="-"),"",VLOOKUP($G69,為替!$A:$AX,$I69,FALSE)))</f>
        <v/>
      </c>
      <c r="K69" s="203" t="str">
        <f t="shared" si="2"/>
        <v/>
      </c>
      <c r="L69" s="187" t="str">
        <f t="shared" si="19"/>
        <v/>
      </c>
      <c r="M69" s="202" t="str">
        <f>IF($H69="USD",IF(OR($L69="",$L69="-"),"",VLOOKUP($G69,為替!$A:$AX,$L69,FALSE))+$K$3,IF(OR($L69="",$L69="-"),"",VLOOKUP($G69,為替!$A:$AX,$L69,FALSE)))</f>
        <v/>
      </c>
      <c r="N69" s="203" t="str">
        <f t="shared" si="4"/>
        <v/>
      </c>
      <c r="O69" s="204" t="str">
        <f t="shared" si="20"/>
        <v/>
      </c>
      <c r="P69" s="205" t="str">
        <f t="shared" si="21"/>
        <v/>
      </c>
    </row>
    <row r="70" spans="3:16">
      <c r="C70" s="342"/>
      <c r="D70" s="343"/>
      <c r="E70" s="200"/>
      <c r="F70" s="342"/>
      <c r="H70" s="201"/>
      <c r="I70" s="184" t="str">
        <f t="shared" si="18"/>
        <v/>
      </c>
      <c r="J70" s="202" t="str">
        <f>IF($H70="USD",IF(OR($I70="",$I70="-"),"",VLOOKUP($G70,為替!$A:$AX,$I70,FALSE))+$J$3,IF(OR($I70="",$I70="-"),"",VLOOKUP($G70,為替!$A:$AX,$I70,FALSE)))</f>
        <v/>
      </c>
      <c r="K70" s="203" t="str">
        <f t="shared" si="2"/>
        <v/>
      </c>
      <c r="L70" s="187" t="str">
        <f t="shared" si="19"/>
        <v/>
      </c>
      <c r="M70" s="202" t="str">
        <f>IF($H70="USD",IF(OR($L70="",$L70="-"),"",VLOOKUP($G70,為替!$A:$AX,$L70,FALSE))+$K$3,IF(OR($L70="",$L70="-"),"",VLOOKUP($G70,為替!$A:$AX,$L70,FALSE)))</f>
        <v/>
      </c>
      <c r="N70" s="203" t="str">
        <f t="shared" si="4"/>
        <v/>
      </c>
      <c r="O70" s="204" t="str">
        <f t="shared" si="20"/>
        <v/>
      </c>
      <c r="P70" s="205" t="str">
        <f t="shared" si="21"/>
        <v/>
      </c>
    </row>
    <row r="71" spans="3:16">
      <c r="C71" s="342"/>
      <c r="D71" s="343"/>
      <c r="E71" s="200"/>
      <c r="F71" s="342"/>
      <c r="H71" s="201"/>
      <c r="I71" s="184" t="str">
        <f t="shared" si="18"/>
        <v/>
      </c>
      <c r="J71" s="202" t="str">
        <f>IF($H71="USD",IF(OR($I71="",$I71="-"),"",VLOOKUP($G71,為替!$A:$AX,$I71,FALSE))+$J$3,IF(OR($I71="",$I71="-"),"",VLOOKUP($G71,為替!$A:$AX,$I71,FALSE)))</f>
        <v/>
      </c>
      <c r="K71" s="203" t="str">
        <f t="shared" si="2"/>
        <v/>
      </c>
      <c r="L71" s="187" t="str">
        <f t="shared" si="19"/>
        <v/>
      </c>
      <c r="M71" s="202" t="str">
        <f>IF($H71="USD",IF(OR($L71="",$L71="-"),"",VLOOKUP($G71,為替!$A:$AX,$L71,FALSE))+$K$3,IF(OR($L71="",$L71="-"),"",VLOOKUP($G71,為替!$A:$AX,$L71,FALSE)))</f>
        <v/>
      </c>
      <c r="N71" s="203" t="str">
        <f t="shared" si="4"/>
        <v/>
      </c>
      <c r="O71" s="204" t="str">
        <f t="shared" si="20"/>
        <v/>
      </c>
      <c r="P71" s="205" t="str">
        <f t="shared" si="21"/>
        <v/>
      </c>
    </row>
    <row r="72" spans="3:16">
      <c r="C72" s="342"/>
      <c r="D72" s="343"/>
      <c r="E72" s="200"/>
      <c r="F72" s="342"/>
      <c r="H72" s="201"/>
      <c r="I72" s="184" t="str">
        <f t="shared" si="18"/>
        <v/>
      </c>
      <c r="J72" s="202" t="str">
        <f>IF($H72="USD",IF(OR($I72="",$I72="-"),"",VLOOKUP($G72,為替!$A:$AX,$I72,FALSE))+$J$3,IF(OR($I72="",$I72="-"),"",VLOOKUP($G72,為替!$A:$AX,$I72,FALSE)))</f>
        <v/>
      </c>
      <c r="K72" s="203" t="str">
        <f t="shared" si="2"/>
        <v/>
      </c>
      <c r="L72" s="187" t="str">
        <f t="shared" si="19"/>
        <v/>
      </c>
      <c r="M72" s="202" t="str">
        <f>IF($H72="USD",IF(OR($L72="",$L72="-"),"",VLOOKUP($G72,為替!$A:$AX,$L72,FALSE))+$K$3,IF(OR($L72="",$L72="-"),"",VLOOKUP($G72,為替!$A:$AX,$L72,FALSE)))</f>
        <v/>
      </c>
      <c r="N72" s="203" t="str">
        <f t="shared" si="4"/>
        <v/>
      </c>
      <c r="O72" s="204" t="str">
        <f t="shared" si="20"/>
        <v/>
      </c>
      <c r="P72" s="205" t="str">
        <f t="shared" si="21"/>
        <v/>
      </c>
    </row>
    <row r="73" spans="3:16">
      <c r="C73" s="342"/>
      <c r="D73" s="343"/>
      <c r="E73" s="200"/>
      <c r="F73" s="342"/>
      <c r="H73" s="201"/>
      <c r="I73" s="184" t="str">
        <f t="shared" si="18"/>
        <v/>
      </c>
      <c r="J73" s="202" t="str">
        <f>IF($H73="USD",IF(OR($I73="",$I73="-"),"",VLOOKUP($G73,為替!$A:$AX,$I73,FALSE))+$J$3,IF(OR($I73="",$I73="-"),"",VLOOKUP($G73,為替!$A:$AX,$I73,FALSE)))</f>
        <v/>
      </c>
      <c r="K73" s="203" t="str">
        <f t="shared" si="2"/>
        <v/>
      </c>
      <c r="L73" s="187" t="str">
        <f t="shared" si="19"/>
        <v/>
      </c>
      <c r="M73" s="202" t="str">
        <f>IF($H73="USD",IF(OR($L73="",$L73="-"),"",VLOOKUP($G73,為替!$A:$AX,$L73,FALSE))+$K$3,IF(OR($L73="",$L73="-"),"",VLOOKUP($G73,為替!$A:$AX,$L73,FALSE)))</f>
        <v/>
      </c>
      <c r="N73" s="203" t="str">
        <f t="shared" si="4"/>
        <v/>
      </c>
      <c r="O73" s="204" t="str">
        <f t="shared" si="20"/>
        <v/>
      </c>
      <c r="P73" s="205" t="str">
        <f t="shared" si="21"/>
        <v/>
      </c>
    </row>
    <row r="74" spans="3:16">
      <c r="C74" s="342"/>
      <c r="D74" s="343"/>
      <c r="E74" s="200"/>
      <c r="F74" s="342"/>
      <c r="H74" s="201"/>
      <c r="I74" s="184" t="str">
        <f t="shared" si="18"/>
        <v/>
      </c>
      <c r="J74" s="202" t="str">
        <f>IF($H74="USD",IF(OR($I74="",$I74="-"),"",VLOOKUP($G74,為替!$A:$AX,$I74,FALSE))+$J$3,IF(OR($I74="",$I74="-"),"",VLOOKUP($G74,為替!$A:$AX,$I74,FALSE)))</f>
        <v/>
      </c>
      <c r="K74" s="203" t="str">
        <f t="shared" si="2"/>
        <v/>
      </c>
      <c r="L74" s="187" t="str">
        <f t="shared" si="19"/>
        <v/>
      </c>
      <c r="M74" s="202" t="str">
        <f>IF($H74="USD",IF(OR($L74="",$L74="-"),"",VLOOKUP($G74,為替!$A:$AX,$L74,FALSE))+$K$3,IF(OR($L74="",$L74="-"),"",VLOOKUP($G74,為替!$A:$AX,$L74,FALSE)))</f>
        <v/>
      </c>
      <c r="N74" s="203" t="str">
        <f t="shared" si="4"/>
        <v/>
      </c>
      <c r="O74" s="204" t="str">
        <f t="shared" si="20"/>
        <v/>
      </c>
      <c r="P74" s="205" t="str">
        <f t="shared" si="21"/>
        <v/>
      </c>
    </row>
    <row r="75" spans="3:16">
      <c r="C75" s="342"/>
      <c r="D75" s="343"/>
      <c r="E75" s="200"/>
      <c r="F75" s="342"/>
      <c r="H75" s="201"/>
      <c r="I75" s="184" t="str">
        <f t="shared" si="18"/>
        <v/>
      </c>
      <c r="J75" s="202" t="str">
        <f>IF($H75="USD",IF(OR($I75="",$I75="-"),"",VLOOKUP($G75,為替!$A:$AX,$I75,FALSE))+$J$3,IF(OR($I75="",$I75="-"),"",VLOOKUP($G75,為替!$A:$AX,$I75,FALSE)))</f>
        <v/>
      </c>
      <c r="K75" s="203" t="str">
        <f t="shared" si="2"/>
        <v/>
      </c>
      <c r="L75" s="187" t="str">
        <f t="shared" si="19"/>
        <v/>
      </c>
      <c r="M75" s="202" t="str">
        <f>IF($H75="USD",IF(OR($L75="",$L75="-"),"",VLOOKUP($G75,為替!$A:$AX,$L75,FALSE))+$K$3,IF(OR($L75="",$L75="-"),"",VLOOKUP($G75,為替!$A:$AX,$L75,FALSE)))</f>
        <v/>
      </c>
      <c r="N75" s="203" t="str">
        <f t="shared" si="4"/>
        <v/>
      </c>
      <c r="O75" s="204" t="str">
        <f t="shared" si="20"/>
        <v/>
      </c>
      <c r="P75" s="205" t="str">
        <f t="shared" si="21"/>
        <v/>
      </c>
    </row>
    <row r="76" spans="3:16">
      <c r="C76" s="342"/>
      <c r="D76" s="343"/>
      <c r="E76" s="200"/>
      <c r="F76" s="342"/>
      <c r="H76" s="201"/>
      <c r="I76" s="184" t="str">
        <f t="shared" si="18"/>
        <v/>
      </c>
      <c r="J76" s="202" t="str">
        <f>IF($H76="USD",IF(OR($I76="",$I76="-"),"",VLOOKUP($G76,為替!$A:$AX,$I76,FALSE))+$J$3,IF(OR($I76="",$I76="-"),"",VLOOKUP($G76,為替!$A:$AX,$I76,FALSE)))</f>
        <v/>
      </c>
      <c r="K76" s="203" t="str">
        <f t="shared" si="2"/>
        <v/>
      </c>
      <c r="L76" s="187" t="str">
        <f t="shared" si="19"/>
        <v/>
      </c>
      <c r="M76" s="202" t="str">
        <f>IF($H76="USD",IF(OR($L76="",$L76="-"),"",VLOOKUP($G76,為替!$A:$AX,$L76,FALSE))+$K$3,IF(OR($L76="",$L76="-"),"",VLOOKUP($G76,為替!$A:$AX,$L76,FALSE)))</f>
        <v/>
      </c>
      <c r="N76" s="203" t="str">
        <f t="shared" si="4"/>
        <v/>
      </c>
      <c r="O76" s="204" t="str">
        <f t="shared" si="20"/>
        <v/>
      </c>
      <c r="P76" s="205" t="str">
        <f t="shared" si="21"/>
        <v/>
      </c>
    </row>
    <row r="77" spans="3:16">
      <c r="C77" s="342"/>
      <c r="D77" s="343"/>
      <c r="E77" s="200"/>
      <c r="F77" s="342"/>
      <c r="H77" s="201"/>
      <c r="I77" s="184" t="str">
        <f t="shared" si="18"/>
        <v/>
      </c>
      <c r="J77" s="202" t="str">
        <f>IF($H77="USD",IF(OR($I77="",$I77="-"),"",VLOOKUP($G77,為替!$A:$AX,$I77,FALSE))+$J$3,IF(OR($I77="",$I77="-"),"",VLOOKUP($G77,為替!$A:$AX,$I77,FALSE)))</f>
        <v/>
      </c>
      <c r="K77" s="203" t="str">
        <f t="shared" si="2"/>
        <v/>
      </c>
      <c r="L77" s="187" t="str">
        <f t="shared" si="19"/>
        <v/>
      </c>
      <c r="M77" s="202" t="str">
        <f>IF($H77="USD",IF(OR($L77="",$L77="-"),"",VLOOKUP($G77,為替!$A:$AX,$L77,FALSE))+$K$3,IF(OR($L77="",$L77="-"),"",VLOOKUP($G77,為替!$A:$AX,$L77,FALSE)))</f>
        <v/>
      </c>
      <c r="N77" s="203" t="str">
        <f t="shared" si="4"/>
        <v/>
      </c>
      <c r="O77" s="204" t="str">
        <f t="shared" si="20"/>
        <v/>
      </c>
      <c r="P77" s="205" t="str">
        <f t="shared" si="21"/>
        <v/>
      </c>
    </row>
    <row r="78" spans="3:16">
      <c r="C78" s="342"/>
      <c r="D78" s="343"/>
      <c r="E78" s="200"/>
      <c r="F78" s="342"/>
      <c r="H78" s="201"/>
      <c r="I78" s="184" t="str">
        <f t="shared" si="18"/>
        <v/>
      </c>
      <c r="J78" s="202" t="str">
        <f>IF($H78="USD",IF(OR($I78="",$I78="-"),"",VLOOKUP($G78,為替!$A:$AX,$I78,FALSE))+$J$3,IF(OR($I78="",$I78="-"),"",VLOOKUP($G78,為替!$A:$AX,$I78,FALSE)))</f>
        <v/>
      </c>
      <c r="K78" s="203" t="str">
        <f t="shared" si="2"/>
        <v/>
      </c>
      <c r="L78" s="187" t="str">
        <f t="shared" si="19"/>
        <v/>
      </c>
      <c r="M78" s="202" t="str">
        <f>IF($H78="USD",IF(OR($L78="",$L78="-"),"",VLOOKUP($G78,為替!$A:$AX,$L78,FALSE))+$K$3,IF(OR($L78="",$L78="-"),"",VLOOKUP($G78,為替!$A:$AX,$L78,FALSE)))</f>
        <v/>
      </c>
      <c r="N78" s="203" t="str">
        <f t="shared" si="4"/>
        <v/>
      </c>
      <c r="O78" s="204" t="str">
        <f t="shared" si="20"/>
        <v/>
      </c>
      <c r="P78" s="205" t="str">
        <f t="shared" si="21"/>
        <v/>
      </c>
    </row>
    <row r="79" spans="3:16">
      <c r="C79" s="342"/>
      <c r="D79" s="343"/>
      <c r="E79" s="200"/>
      <c r="F79" s="342"/>
      <c r="H79" s="201"/>
      <c r="I79" s="184" t="str">
        <f t="shared" si="1"/>
        <v/>
      </c>
      <c r="J79" s="202" t="str">
        <f>IF($H79="USD",IF(OR($I79="",$I79="-"),"",VLOOKUP($G79,為替!$A:$AX,$I79,FALSE))+$J$3,IF(OR($I79="",$I79="-"),"",VLOOKUP($G79,為替!$A:$AX,$I79,FALSE)))</f>
        <v/>
      </c>
      <c r="K79" s="203" t="str">
        <f t="shared" si="2"/>
        <v/>
      </c>
      <c r="L79" s="187" t="str">
        <f t="shared" si="3"/>
        <v/>
      </c>
      <c r="M79" s="202" t="str">
        <f>IF($H79="USD",IF(OR($L79="",$L79="-"),"",VLOOKUP($G79,為替!$A:$AX,$L79,FALSE))+$K$3,IF(OR($L79="",$L79="-"),"",VLOOKUP($G79,為替!$A:$AX,$L79,FALSE)))</f>
        <v/>
      </c>
      <c r="N79" s="203" t="str">
        <f t="shared" si="4"/>
        <v/>
      </c>
      <c r="O79" s="204" t="str">
        <f t="shared" si="0"/>
        <v/>
      </c>
      <c r="P79" s="205" t="str">
        <f t="shared" si="5"/>
        <v/>
      </c>
    </row>
    <row r="80" spans="3:16">
      <c r="C80" s="342"/>
      <c r="D80" s="343"/>
      <c r="E80" s="200"/>
      <c r="F80" s="342"/>
      <c r="H80" s="201"/>
      <c r="I80" s="184" t="str">
        <f t="shared" si="1"/>
        <v/>
      </c>
      <c r="J80" s="202" t="str">
        <f>IF($H80="USD",IF(OR($I80="",$I80="-"),"",VLOOKUP($G80,為替!$A:$AX,$I80,FALSE))+$J$3,IF(OR($I80="",$I80="-"),"",VLOOKUP($G80,為替!$A:$AX,$I80,FALSE)))</f>
        <v/>
      </c>
      <c r="K80" s="203" t="str">
        <f t="shared" si="2"/>
        <v/>
      </c>
      <c r="L80" s="187" t="str">
        <f t="shared" si="3"/>
        <v/>
      </c>
      <c r="M80" s="202" t="str">
        <f>IF($H80="USD",IF(OR($L80="",$L80="-"),"",VLOOKUP($G80,為替!$A:$AX,$L80,FALSE))+$K$3,IF(OR($L80="",$L80="-"),"",VLOOKUP($G80,為替!$A:$AX,$L80,FALSE)))</f>
        <v/>
      </c>
      <c r="N80" s="203" t="str">
        <f t="shared" si="4"/>
        <v/>
      </c>
      <c r="O80" s="204" t="str">
        <f t="shared" si="0"/>
        <v/>
      </c>
      <c r="P80" s="205" t="str">
        <f t="shared" si="5"/>
        <v/>
      </c>
    </row>
    <row r="81" spans="3:16">
      <c r="C81" s="342"/>
      <c r="D81" s="343"/>
      <c r="E81" s="200"/>
      <c r="F81" s="342"/>
      <c r="H81" s="201"/>
      <c r="I81" s="184" t="str">
        <f t="shared" si="1"/>
        <v/>
      </c>
      <c r="J81" s="202" t="str">
        <f>IF($H81="USD",IF(OR($I81="",$I81="-"),"",VLOOKUP($G81,為替!$A:$AX,$I81,FALSE))+$J$3,IF(OR($I81="",$I81="-"),"",VLOOKUP($G81,為替!$A:$AX,$I81,FALSE)))</f>
        <v/>
      </c>
      <c r="K81" s="203" t="str">
        <f t="shared" si="2"/>
        <v/>
      </c>
      <c r="L81" s="187" t="str">
        <f t="shared" si="3"/>
        <v/>
      </c>
      <c r="M81" s="202" t="str">
        <f>IF($H81="USD",IF(OR($L81="",$L81="-"),"",VLOOKUP($G81,為替!$A:$AX,$L81,FALSE))+$K$3,IF(OR($L81="",$L81="-"),"",VLOOKUP($G81,為替!$A:$AX,$L81,FALSE)))</f>
        <v/>
      </c>
      <c r="N81" s="203" t="str">
        <f t="shared" si="4"/>
        <v/>
      </c>
      <c r="O81" s="204" t="str">
        <f t="shared" si="0"/>
        <v/>
      </c>
      <c r="P81" s="205" t="str">
        <f t="shared" si="5"/>
        <v/>
      </c>
    </row>
    <row r="82" spans="3:16">
      <c r="C82" s="342"/>
      <c r="D82" s="343"/>
      <c r="E82" s="200"/>
      <c r="F82" s="342"/>
      <c r="H82" s="201"/>
      <c r="I82" s="184" t="str">
        <f t="shared" si="1"/>
        <v/>
      </c>
      <c r="J82" s="202" t="str">
        <f>IF($H82="USD",IF(OR($I82="",$I82="-"),"",VLOOKUP($G82,為替!$A:$AX,$I82,FALSE))+$J$3,IF(OR($I82="",$I82="-"),"",VLOOKUP($G82,為替!$A:$AX,$I82,FALSE)))</f>
        <v/>
      </c>
      <c r="K82" s="203" t="str">
        <f t="shared" si="2"/>
        <v/>
      </c>
      <c r="L82" s="187" t="str">
        <f t="shared" si="3"/>
        <v/>
      </c>
      <c r="M82" s="202" t="str">
        <f>IF($H82="USD",IF(OR($L82="",$L82="-"),"",VLOOKUP($G82,為替!$A:$AX,$L82,FALSE))+$K$3,IF(OR($L82="",$L82="-"),"",VLOOKUP($G82,為替!$A:$AX,$L82,FALSE)))</f>
        <v/>
      </c>
      <c r="N82" s="203" t="str">
        <f t="shared" si="4"/>
        <v/>
      </c>
      <c r="O82" s="204" t="str">
        <f t="shared" si="0"/>
        <v/>
      </c>
      <c r="P82" s="205" t="str">
        <f t="shared" si="5"/>
        <v/>
      </c>
    </row>
    <row r="83" spans="3:16">
      <c r="C83" s="342"/>
      <c r="D83" s="343"/>
      <c r="E83" s="200"/>
      <c r="F83" s="342"/>
      <c r="H83" s="201"/>
      <c r="I83" s="184" t="str">
        <f t="shared" si="1"/>
        <v/>
      </c>
      <c r="J83" s="202" t="str">
        <f>IF($H83="USD",IF(OR($I83="",$I83="-"),"",VLOOKUP($G83,為替!$A:$AX,$I83,FALSE))+$J$3,IF(OR($I83="",$I83="-"),"",VLOOKUP($G83,為替!$A:$AX,$I83,FALSE)))</f>
        <v/>
      </c>
      <c r="K83" s="203" t="str">
        <f t="shared" si="2"/>
        <v/>
      </c>
      <c r="L83" s="187" t="str">
        <f t="shared" si="3"/>
        <v/>
      </c>
      <c r="M83" s="202" t="str">
        <f>IF($H83="USD",IF(OR($L83="",$L83="-"),"",VLOOKUP($G83,為替!$A:$AX,$L83,FALSE))+$K$3,IF(OR($L83="",$L83="-"),"",VLOOKUP($G83,為替!$A:$AX,$L83,FALSE)))</f>
        <v/>
      </c>
      <c r="N83" s="203" t="str">
        <f t="shared" si="4"/>
        <v/>
      </c>
      <c r="O83" s="204" t="str">
        <f t="shared" si="0"/>
        <v/>
      </c>
      <c r="P83" s="205" t="str">
        <f t="shared" si="5"/>
        <v/>
      </c>
    </row>
    <row r="84" spans="3:16">
      <c r="C84" s="342"/>
      <c r="D84" s="343"/>
      <c r="E84" s="200"/>
      <c r="F84" s="342"/>
      <c r="H84" s="201"/>
      <c r="I84" s="184" t="str">
        <f t="shared" si="1"/>
        <v/>
      </c>
      <c r="J84" s="202" t="str">
        <f>IF($H84="USD",IF(OR($I84="",$I84="-"),"",VLOOKUP($G84,為替!$A:$AX,$I84,FALSE))+$J$3,IF(OR($I84="",$I84="-"),"",VLOOKUP($G84,為替!$A:$AX,$I84,FALSE)))</f>
        <v/>
      </c>
      <c r="K84" s="203" t="str">
        <f t="shared" si="2"/>
        <v/>
      </c>
      <c r="L84" s="187" t="str">
        <f t="shared" si="3"/>
        <v/>
      </c>
      <c r="M84" s="202" t="str">
        <f>IF($H84="USD",IF(OR($L84="",$L84="-"),"",VLOOKUP($G84,為替!$A:$AX,$L84,FALSE))+$K$3,IF(OR($L84="",$L84="-"),"",VLOOKUP($G84,為替!$A:$AX,$L84,FALSE)))</f>
        <v/>
      </c>
      <c r="N84" s="203" t="str">
        <f t="shared" si="4"/>
        <v/>
      </c>
      <c r="O84" s="204" t="str">
        <f t="shared" si="0"/>
        <v/>
      </c>
      <c r="P84" s="205" t="str">
        <f t="shared" si="5"/>
        <v/>
      </c>
    </row>
    <row r="85" spans="3:16">
      <c r="C85" s="342"/>
      <c r="D85" s="343"/>
      <c r="E85" s="200"/>
      <c r="F85" s="342"/>
      <c r="H85" s="201"/>
      <c r="I85" s="184" t="str">
        <f t="shared" si="1"/>
        <v/>
      </c>
      <c r="J85" s="202" t="str">
        <f>IF($H85="USD",IF(OR($I85="",$I85="-"),"",VLOOKUP($G85,為替!$A:$AX,$I85,FALSE))+$J$3,IF(OR($I85="",$I85="-"),"",VLOOKUP($G85,為替!$A:$AX,$I85,FALSE)))</f>
        <v/>
      </c>
      <c r="K85" s="203" t="str">
        <f t="shared" si="2"/>
        <v/>
      </c>
      <c r="L85" s="187" t="str">
        <f t="shared" si="3"/>
        <v/>
      </c>
      <c r="M85" s="202" t="str">
        <f>IF($H85="USD",IF(OR($L85="",$L85="-"),"",VLOOKUP($G85,為替!$A:$AX,$L85,FALSE))+$K$3,IF(OR($L85="",$L85="-"),"",VLOOKUP($G85,為替!$A:$AX,$L85,FALSE)))</f>
        <v/>
      </c>
      <c r="N85" s="203" t="str">
        <f t="shared" si="4"/>
        <v/>
      </c>
      <c r="O85" s="204" t="str">
        <f t="shared" si="0"/>
        <v/>
      </c>
      <c r="P85" s="205" t="str">
        <f t="shared" si="5"/>
        <v/>
      </c>
    </row>
    <row r="86" spans="3:16">
      <c r="C86" s="342"/>
      <c r="D86" s="343"/>
      <c r="E86" s="200"/>
      <c r="F86" s="342"/>
      <c r="H86" s="201"/>
      <c r="I86" s="184" t="str">
        <f t="shared" si="1"/>
        <v/>
      </c>
      <c r="J86" s="202" t="str">
        <f>IF($H86="USD",IF(OR($I86="",$I86="-"),"",VLOOKUP($G86,為替!$A:$AX,$I86,FALSE))+$J$3,IF(OR($I86="",$I86="-"),"",VLOOKUP($G86,為替!$A:$AX,$I86,FALSE)))</f>
        <v/>
      </c>
      <c r="K86" s="203" t="str">
        <f t="shared" si="2"/>
        <v/>
      </c>
      <c r="L86" s="187" t="str">
        <f t="shared" si="3"/>
        <v/>
      </c>
      <c r="M86" s="202" t="str">
        <f>IF($H86="USD",IF(OR($L86="",$L86="-"),"",VLOOKUP($G86,為替!$A:$AX,$L86,FALSE))+$K$3,IF(OR($L86="",$L86="-"),"",VLOOKUP($G86,為替!$A:$AX,$L86,FALSE)))</f>
        <v/>
      </c>
      <c r="N86" s="203" t="str">
        <f t="shared" si="4"/>
        <v/>
      </c>
      <c r="O86" s="204" t="str">
        <f t="shared" si="0"/>
        <v/>
      </c>
      <c r="P86" s="205" t="str">
        <f t="shared" si="5"/>
        <v/>
      </c>
    </row>
    <row r="87" spans="3:16">
      <c r="C87" s="342"/>
      <c r="D87" s="343"/>
      <c r="E87" s="200"/>
      <c r="F87" s="342"/>
      <c r="H87" s="201"/>
      <c r="I87" s="184" t="str">
        <f t="shared" si="1"/>
        <v/>
      </c>
      <c r="J87" s="202" t="str">
        <f>IF($H87="USD",IF(OR($I87="",$I87="-"),"",VLOOKUP($G87,為替!$A:$AX,$I87,FALSE))+$J$3,IF(OR($I87="",$I87="-"),"",VLOOKUP($G87,為替!$A:$AX,$I87,FALSE)))</f>
        <v/>
      </c>
      <c r="K87" s="203" t="str">
        <f t="shared" si="2"/>
        <v/>
      </c>
      <c r="L87" s="187" t="str">
        <f t="shared" si="3"/>
        <v/>
      </c>
      <c r="M87" s="202" t="str">
        <f>IF($H87="USD",IF(OR($L87="",$L87="-"),"",VLOOKUP($G87,為替!$A:$AX,$L87,FALSE))+$K$3,IF(OR($L87="",$L87="-"),"",VLOOKUP($G87,為替!$A:$AX,$L87,FALSE)))</f>
        <v/>
      </c>
      <c r="N87" s="203" t="str">
        <f t="shared" si="4"/>
        <v/>
      </c>
      <c r="O87" s="204" t="str">
        <f t="shared" si="0"/>
        <v/>
      </c>
      <c r="P87" s="205" t="str">
        <f t="shared" si="5"/>
        <v/>
      </c>
    </row>
    <row r="88" spans="3:16">
      <c r="C88" s="342"/>
      <c r="D88" s="343"/>
      <c r="E88" s="200"/>
      <c r="F88" s="342"/>
      <c r="H88" s="201"/>
      <c r="I88" s="184" t="str">
        <f t="shared" si="1"/>
        <v/>
      </c>
      <c r="J88" s="202" t="str">
        <f>IF($H88="USD",IF(OR($I88="",$I88="-"),"",VLOOKUP($G88,為替!$A:$AX,$I88,FALSE))+$J$3,IF(OR($I88="",$I88="-"),"",VLOOKUP($G88,為替!$A:$AX,$I88,FALSE)))</f>
        <v/>
      </c>
      <c r="K88" s="203" t="str">
        <f t="shared" si="2"/>
        <v/>
      </c>
      <c r="L88" s="187" t="str">
        <f t="shared" si="3"/>
        <v/>
      </c>
      <c r="M88" s="202" t="str">
        <f>IF($H88="USD",IF(OR($L88="",$L88="-"),"",VLOOKUP($G88,為替!$A:$AX,$L88,FALSE))+$K$3,IF(OR($L88="",$L88="-"),"",VLOOKUP($G88,為替!$A:$AX,$L88,FALSE)))</f>
        <v/>
      </c>
      <c r="N88" s="203" t="str">
        <f t="shared" si="4"/>
        <v/>
      </c>
      <c r="O88" s="204" t="str">
        <f t="shared" si="0"/>
        <v/>
      </c>
      <c r="P88" s="205" t="str">
        <f t="shared" si="5"/>
        <v/>
      </c>
    </row>
    <row r="89" spans="3:16">
      <c r="C89" s="342"/>
      <c r="D89" s="343"/>
      <c r="E89" s="200"/>
      <c r="F89" s="342"/>
      <c r="H89" s="201"/>
      <c r="I89" s="184" t="str">
        <f t="shared" si="1"/>
        <v/>
      </c>
      <c r="J89" s="202" t="str">
        <f>IF($H89="USD",IF(OR($I89="",$I89="-"),"",VLOOKUP($G89,為替!$A:$AX,$I89,FALSE))+$J$3,IF(OR($I89="",$I89="-"),"",VLOOKUP($G89,為替!$A:$AX,$I89,FALSE)))</f>
        <v/>
      </c>
      <c r="K89" s="203" t="str">
        <f t="shared" si="2"/>
        <v/>
      </c>
      <c r="L89" s="187" t="str">
        <f t="shared" si="3"/>
        <v/>
      </c>
      <c r="M89" s="202" t="str">
        <f>IF($H89="USD",IF(OR($L89="",$L89="-"),"",VLOOKUP($G89,為替!$A:$AX,$L89,FALSE))+$K$3,IF(OR($L89="",$L89="-"),"",VLOOKUP($G89,為替!$A:$AX,$L89,FALSE)))</f>
        <v/>
      </c>
      <c r="N89" s="203" t="str">
        <f t="shared" si="4"/>
        <v/>
      </c>
      <c r="O89" s="204" t="str">
        <f t="shared" si="0"/>
        <v/>
      </c>
      <c r="P89" s="205" t="str">
        <f t="shared" si="5"/>
        <v/>
      </c>
    </row>
    <row r="90" spans="3:16">
      <c r="C90" s="342"/>
      <c r="D90" s="343"/>
      <c r="E90" s="200"/>
      <c r="F90" s="342"/>
      <c r="H90" s="201"/>
      <c r="I90" s="184" t="str">
        <f t="shared" si="1"/>
        <v/>
      </c>
      <c r="J90" s="202" t="str">
        <f>IF($H90="USD",IF(OR($I90="",$I90="-"),"",VLOOKUP($G90,為替!$A:$AX,$I90,FALSE))+$J$3,IF(OR($I90="",$I90="-"),"",VLOOKUP($G90,為替!$A:$AX,$I90,FALSE)))</f>
        <v/>
      </c>
      <c r="K90" s="203" t="str">
        <f t="shared" si="2"/>
        <v/>
      </c>
      <c r="L90" s="187" t="str">
        <f t="shared" si="3"/>
        <v/>
      </c>
      <c r="M90" s="202" t="str">
        <f>IF($H90="USD",IF(OR($L90="",$L90="-"),"",VLOOKUP($G90,為替!$A:$AX,$L90,FALSE))+$K$3,IF(OR($L90="",$L90="-"),"",VLOOKUP($G90,為替!$A:$AX,$L90,FALSE)))</f>
        <v/>
      </c>
      <c r="N90" s="203" t="str">
        <f t="shared" si="4"/>
        <v/>
      </c>
      <c r="O90" s="204" t="str">
        <f t="shared" si="0"/>
        <v/>
      </c>
      <c r="P90" s="205" t="str">
        <f t="shared" si="5"/>
        <v/>
      </c>
    </row>
    <row r="91" spans="3:16">
      <c r="C91" s="342"/>
      <c r="D91" s="343"/>
      <c r="E91" s="200"/>
      <c r="F91" s="342"/>
      <c r="H91" s="201"/>
      <c r="I91" s="184" t="str">
        <f t="shared" si="1"/>
        <v/>
      </c>
      <c r="J91" s="202" t="str">
        <f>IF($H91="USD",IF(OR($I91="",$I91="-"),"",VLOOKUP($G91,為替!$A:$AX,$I91,FALSE))+$J$3,IF(OR($I91="",$I91="-"),"",VLOOKUP($G91,為替!$A:$AX,$I91,FALSE)))</f>
        <v/>
      </c>
      <c r="K91" s="203" t="str">
        <f t="shared" si="2"/>
        <v/>
      </c>
      <c r="L91" s="187" t="str">
        <f t="shared" si="3"/>
        <v/>
      </c>
      <c r="M91" s="202" t="str">
        <f>IF($H91="USD",IF(OR($L91="",$L91="-"),"",VLOOKUP($G91,為替!$A:$AX,$L91,FALSE))+$K$3,IF(OR($L91="",$L91="-"),"",VLOOKUP($G91,為替!$A:$AX,$L91,FALSE)))</f>
        <v/>
      </c>
      <c r="N91" s="203" t="str">
        <f t="shared" si="4"/>
        <v/>
      </c>
      <c r="O91" s="204" t="str">
        <f t="shared" si="0"/>
        <v/>
      </c>
      <c r="P91" s="205" t="str">
        <f t="shared" si="5"/>
        <v/>
      </c>
    </row>
    <row r="92" spans="3:16">
      <c r="C92" s="342"/>
      <c r="D92" s="343"/>
      <c r="E92" s="200"/>
      <c r="F92" s="342"/>
      <c r="H92" s="201"/>
      <c r="I92" s="184" t="str">
        <f t="shared" si="1"/>
        <v/>
      </c>
      <c r="J92" s="202" t="str">
        <f>IF($H92="USD",IF(OR($I92="",$I92="-"),"",VLOOKUP($G92,為替!$A:$AX,$I92,FALSE))+$J$3,IF(OR($I92="",$I92="-"),"",VLOOKUP($G92,為替!$A:$AX,$I92,FALSE)))</f>
        <v/>
      </c>
      <c r="K92" s="203" t="str">
        <f t="shared" si="2"/>
        <v/>
      </c>
      <c r="L92" s="187" t="str">
        <f t="shared" si="3"/>
        <v/>
      </c>
      <c r="M92" s="202" t="str">
        <f>IF($H92="USD",IF(OR($L92="",$L92="-"),"",VLOOKUP($G92,為替!$A:$AX,$L92,FALSE))+$K$3,IF(OR($L92="",$L92="-"),"",VLOOKUP($G92,為替!$A:$AX,$L92,FALSE)))</f>
        <v/>
      </c>
      <c r="N92" s="203" t="str">
        <f t="shared" si="4"/>
        <v/>
      </c>
      <c r="O92" s="204" t="str">
        <f t="shared" si="0"/>
        <v/>
      </c>
      <c r="P92" s="205" t="str">
        <f t="shared" si="5"/>
        <v/>
      </c>
    </row>
    <row r="93" spans="3:16">
      <c r="C93" s="342"/>
      <c r="D93" s="343"/>
      <c r="E93" s="200"/>
      <c r="F93" s="342"/>
      <c r="H93" s="201"/>
      <c r="I93" s="184" t="str">
        <f t="shared" si="1"/>
        <v/>
      </c>
      <c r="J93" s="202" t="str">
        <f>IF($H93="USD",IF(OR($I93="",$I93="-"),"",VLOOKUP($G93,為替!$A:$AX,$I93,FALSE))+$J$3,IF(OR($I93="",$I93="-"),"",VLOOKUP($G93,為替!$A:$AX,$I93,FALSE)))</f>
        <v/>
      </c>
      <c r="K93" s="203" t="str">
        <f t="shared" si="2"/>
        <v/>
      </c>
      <c r="L93" s="187" t="str">
        <f t="shared" si="3"/>
        <v/>
      </c>
      <c r="M93" s="202" t="str">
        <f>IF($H93="USD",IF(OR($L93="",$L93="-"),"",VLOOKUP($G93,為替!$A:$AX,$L93,FALSE))+$K$3,IF(OR($L93="",$L93="-"),"",VLOOKUP($G93,為替!$A:$AX,$L93,FALSE)))</f>
        <v/>
      </c>
      <c r="N93" s="203" t="str">
        <f t="shared" si="4"/>
        <v/>
      </c>
      <c r="O93" s="204" t="str">
        <f t="shared" si="0"/>
        <v/>
      </c>
      <c r="P93" s="205" t="str">
        <f t="shared" si="5"/>
        <v/>
      </c>
    </row>
    <row r="94" spans="3:16">
      <c r="C94" s="342"/>
      <c r="D94" s="343"/>
      <c r="E94" s="200"/>
      <c r="F94" s="342"/>
      <c r="H94" s="201"/>
      <c r="I94" s="184" t="str">
        <f t="shared" si="1"/>
        <v/>
      </c>
      <c r="J94" s="202" t="str">
        <f>IF($H94="USD",IF(OR($I94="",$I94="-"),"",VLOOKUP($G94,為替!$A:$AX,$I94,FALSE))+$J$3,IF(OR($I94="",$I94="-"),"",VLOOKUP($G94,為替!$A:$AX,$I94,FALSE)))</f>
        <v/>
      </c>
      <c r="K94" s="203" t="str">
        <f t="shared" si="2"/>
        <v/>
      </c>
      <c r="L94" s="187" t="str">
        <f t="shared" si="3"/>
        <v/>
      </c>
      <c r="M94" s="202" t="str">
        <f>IF($H94="USD",IF(OR($L94="",$L94="-"),"",VLOOKUP($G94,為替!$A:$AX,$L94,FALSE))+$K$3,IF(OR($L94="",$L94="-"),"",VLOOKUP($G94,為替!$A:$AX,$L94,FALSE)))</f>
        <v/>
      </c>
      <c r="N94" s="203" t="str">
        <f t="shared" si="4"/>
        <v/>
      </c>
      <c r="O94" s="204" t="str">
        <f t="shared" si="0"/>
        <v/>
      </c>
      <c r="P94" s="205" t="str">
        <f t="shared" si="5"/>
        <v/>
      </c>
    </row>
    <row r="95" spans="3:16">
      <c r="C95" s="342"/>
      <c r="D95" s="343"/>
      <c r="E95" s="200"/>
      <c r="F95" s="342"/>
      <c r="H95" s="201"/>
      <c r="I95" s="184" t="str">
        <f t="shared" si="1"/>
        <v/>
      </c>
      <c r="J95" s="202" t="str">
        <f>IF($H95="USD",IF(OR($I95="",$I95="-"),"",VLOOKUP($G95,為替!$A:$AX,$I95,FALSE))+$J$3,IF(OR($I95="",$I95="-"),"",VLOOKUP($G95,為替!$A:$AX,$I95,FALSE)))</f>
        <v/>
      </c>
      <c r="K95" s="203" t="str">
        <f t="shared" si="2"/>
        <v/>
      </c>
      <c r="L95" s="187" t="str">
        <f t="shared" si="3"/>
        <v/>
      </c>
      <c r="M95" s="202" t="str">
        <f>IF($H95="USD",IF(OR($L95="",$L95="-"),"",VLOOKUP($G95,為替!$A:$AX,$L95,FALSE))+$K$3,IF(OR($L95="",$L95="-"),"",VLOOKUP($G95,為替!$A:$AX,$L95,FALSE)))</f>
        <v/>
      </c>
      <c r="N95" s="203" t="str">
        <f t="shared" si="4"/>
        <v/>
      </c>
      <c r="O95" s="204" t="str">
        <f t="shared" si="0"/>
        <v/>
      </c>
      <c r="P95" s="205" t="str">
        <f t="shared" si="5"/>
        <v/>
      </c>
    </row>
    <row r="96" spans="3:16">
      <c r="C96" s="342"/>
      <c r="D96" s="343"/>
      <c r="E96" s="200"/>
      <c r="F96" s="342"/>
      <c r="H96" s="201"/>
      <c r="I96" s="184" t="str">
        <f t="shared" si="1"/>
        <v/>
      </c>
      <c r="J96" s="202" t="str">
        <f>IF($H96="USD",IF(OR($I96="",$I96="-"),"",VLOOKUP($G96,為替!$A:$AX,$I96,FALSE))+$J$3,IF(OR($I96="",$I96="-"),"",VLOOKUP($G96,為替!$A:$AX,$I96,FALSE)))</f>
        <v/>
      </c>
      <c r="K96" s="203" t="str">
        <f t="shared" si="2"/>
        <v/>
      </c>
      <c r="L96" s="187" t="str">
        <f t="shared" si="3"/>
        <v/>
      </c>
      <c r="M96" s="202" t="str">
        <f>IF($H96="USD",IF(OR($L96="",$L96="-"),"",VLOOKUP($G96,為替!$A:$AX,$L96,FALSE))+$K$3,IF(OR($L96="",$L96="-"),"",VLOOKUP($G96,為替!$A:$AX,$L96,FALSE)))</f>
        <v/>
      </c>
      <c r="N96" s="203" t="str">
        <f t="shared" si="4"/>
        <v/>
      </c>
      <c r="O96" s="204" t="str">
        <f t="shared" si="0"/>
        <v/>
      </c>
      <c r="P96" s="205" t="str">
        <f t="shared" si="5"/>
        <v/>
      </c>
    </row>
    <row r="97" spans="1:16">
      <c r="C97" s="342"/>
      <c r="D97" s="343"/>
      <c r="E97" s="200"/>
      <c r="F97" s="342"/>
      <c r="H97" s="201"/>
      <c r="I97" s="184" t="str">
        <f t="shared" si="1"/>
        <v/>
      </c>
      <c r="J97" s="202" t="str">
        <f>IF($H97="USD",IF(OR($I97="",$I97="-"),"",VLOOKUP($G97,為替!$A:$AX,$I97,FALSE))+$J$3,IF(OR($I97="",$I97="-"),"",VLOOKUP($G97,為替!$A:$AX,$I97,FALSE)))</f>
        <v/>
      </c>
      <c r="K97" s="203" t="str">
        <f t="shared" si="2"/>
        <v/>
      </c>
      <c r="L97" s="187" t="str">
        <f t="shared" si="3"/>
        <v/>
      </c>
      <c r="M97" s="202" t="str">
        <f>IF($H97="USD",IF(OR($L97="",$L97="-"),"",VLOOKUP($G97,為替!$A:$AX,$L97,FALSE))+$K$3,IF(OR($L97="",$L97="-"),"",VLOOKUP($G97,為替!$A:$AX,$L97,FALSE)))</f>
        <v/>
      </c>
      <c r="N97" s="203" t="str">
        <f t="shared" si="4"/>
        <v/>
      </c>
      <c r="O97" s="204" t="str">
        <f t="shared" si="0"/>
        <v/>
      </c>
      <c r="P97" s="205" t="str">
        <f t="shared" si="5"/>
        <v/>
      </c>
    </row>
    <row r="98" spans="1:16">
      <c r="C98" s="342"/>
      <c r="D98" s="343"/>
      <c r="E98" s="200"/>
      <c r="F98" s="342"/>
      <c r="H98" s="201"/>
      <c r="I98" s="184" t="str">
        <f t="shared" si="1"/>
        <v/>
      </c>
      <c r="J98" s="202" t="str">
        <f>IF($H98="USD",IF(OR($I98="",$I98="-"),"",VLOOKUP($G98,為替!$A:$AX,$I98,FALSE))+$J$3,IF(OR($I98="",$I98="-"),"",VLOOKUP($G98,為替!$A:$AX,$I98,FALSE)))</f>
        <v/>
      </c>
      <c r="K98" s="203" t="str">
        <f t="shared" si="2"/>
        <v/>
      </c>
      <c r="L98" s="187" t="str">
        <f t="shared" si="3"/>
        <v/>
      </c>
      <c r="M98" s="202" t="str">
        <f>IF($H98="USD",IF(OR($L98="",$L98="-"),"",VLOOKUP($G98,為替!$A:$AX,$L98,FALSE))+$K$3,IF(OR($L98="",$L98="-"),"",VLOOKUP($G98,為替!$A:$AX,$L98,FALSE)))</f>
        <v/>
      </c>
      <c r="N98" s="203" t="str">
        <f t="shared" si="4"/>
        <v/>
      </c>
      <c r="O98" s="204" t="str">
        <f t="shared" si="0"/>
        <v/>
      </c>
      <c r="P98" s="205" t="str">
        <f t="shared" si="5"/>
        <v/>
      </c>
    </row>
    <row r="99" spans="1:16">
      <c r="C99" s="342"/>
      <c r="D99" s="343"/>
      <c r="E99" s="200"/>
      <c r="F99" s="342"/>
      <c r="H99" s="201"/>
      <c r="I99" s="184" t="str">
        <f t="shared" si="1"/>
        <v/>
      </c>
      <c r="J99" s="202" t="str">
        <f>IF($H99="USD",IF(OR($I99="",$I99="-"),"",VLOOKUP($G99,為替!$A:$AX,$I99,FALSE))+$J$3,IF(OR($I99="",$I99="-"),"",VLOOKUP($G99,為替!$A:$AX,$I99,FALSE)))</f>
        <v/>
      </c>
      <c r="K99" s="203" t="str">
        <f t="shared" si="2"/>
        <v/>
      </c>
      <c r="L99" s="187" t="str">
        <f t="shared" si="3"/>
        <v/>
      </c>
      <c r="M99" s="202" t="str">
        <f>IF($H99="USD",IF(OR($L99="",$L99="-"),"",VLOOKUP($G99,為替!$A:$AX,$L99,FALSE))+$K$3,IF(OR($L99="",$L99="-"),"",VLOOKUP($G99,為替!$A:$AX,$L99,FALSE)))</f>
        <v/>
      </c>
      <c r="N99" s="203" t="str">
        <f t="shared" si="4"/>
        <v/>
      </c>
      <c r="O99" s="204" t="str">
        <f t="shared" si="0"/>
        <v/>
      </c>
      <c r="P99" s="205" t="str">
        <f t="shared" si="5"/>
        <v/>
      </c>
    </row>
    <row r="100" spans="1:16">
      <c r="A100" s="161" t="s">
        <v>168</v>
      </c>
      <c r="B100" s="161">
        <v>7187</v>
      </c>
      <c r="C100" s="342">
        <v>156609</v>
      </c>
      <c r="D100" s="343">
        <v>20811</v>
      </c>
      <c r="E100" s="200" t="s">
        <v>167</v>
      </c>
      <c r="F100" s="342">
        <v>201728.02</v>
      </c>
      <c r="G100" s="160">
        <v>45813</v>
      </c>
      <c r="H100" s="201" t="s">
        <v>167</v>
      </c>
      <c r="I100" s="184" t="str">
        <f t="shared" si="1"/>
        <v/>
      </c>
      <c r="J100" s="202" t="str">
        <f>IF($H100="USD",IF(OR($I100="",$I100="-"),"",VLOOKUP($G100,為替!$A:$AX,$I100,FALSE))+$J$3,IF(OR($I100="",$I100="-"),"",VLOOKUP($G100,為替!$A:$AX,$I100,FALSE)))</f>
        <v/>
      </c>
      <c r="K100" s="203">
        <f t="shared" si="2"/>
        <v>201728.02</v>
      </c>
      <c r="L100" s="187" t="str">
        <f t="shared" si="3"/>
        <v/>
      </c>
      <c r="M100" s="202" t="str">
        <f>IF($H100="USD",IF(OR($L100="",$L100="-"),"",VLOOKUP($G100,為替!$A:$AX,$L100,FALSE))+$K$3,IF(OR($L100="",$L100="-"),"",VLOOKUP($G100,為替!$A:$AX,$L100,FALSE)))</f>
        <v/>
      </c>
      <c r="N100" s="203">
        <f t="shared" si="4"/>
        <v>177420</v>
      </c>
      <c r="O100" s="204">
        <f t="shared" si="0"/>
        <v>24308.01999999999</v>
      </c>
      <c r="P100" s="205">
        <f t="shared" si="5"/>
        <v>0.12049897679063122</v>
      </c>
    </row>
    <row r="101" spans="1:16">
      <c r="A101" s="161" t="s">
        <v>168</v>
      </c>
      <c r="B101" s="161">
        <v>7197</v>
      </c>
      <c r="C101" s="342">
        <v>61240</v>
      </c>
      <c r="D101" s="343">
        <v>10659</v>
      </c>
      <c r="E101" s="200" t="s">
        <v>167</v>
      </c>
      <c r="F101" s="342">
        <v>82667.45</v>
      </c>
      <c r="G101" s="160">
        <v>45820</v>
      </c>
      <c r="H101" s="201" t="s">
        <v>167</v>
      </c>
      <c r="I101" s="184" t="str">
        <f t="shared" si="1"/>
        <v/>
      </c>
      <c r="J101" s="202" t="str">
        <f>IF($H101="USD",IF(OR($I101="",$I101="-"),"",VLOOKUP($G101,為替!$A:$AX,$I101,FALSE))+$J$3,IF(OR($I101="",$I101="-"),"",VLOOKUP($G101,為替!$A:$AX,$I101,FALSE)))</f>
        <v/>
      </c>
      <c r="K101" s="203">
        <f t="shared" si="2"/>
        <v>82667.45</v>
      </c>
      <c r="L101" s="187" t="str">
        <f t="shared" si="3"/>
        <v/>
      </c>
      <c r="M101" s="202" t="str">
        <f>IF($H101="USD",IF(OR($L101="",$L101="-"),"",VLOOKUP($G101,為替!$A:$AX,$L101,FALSE))+$K$3,IF(OR($L101="",$L101="-"),"",VLOOKUP($G101,為替!$A:$AX,$L101,FALSE)))</f>
        <v/>
      </c>
      <c r="N101" s="203">
        <f t="shared" si="4"/>
        <v>71899</v>
      </c>
      <c r="O101" s="204">
        <f t="shared" si="0"/>
        <v>10768.449999999997</v>
      </c>
      <c r="P101" s="205">
        <f t="shared" si="5"/>
        <v>0.13026227372442234</v>
      </c>
    </row>
    <row r="102" spans="1:16">
      <c r="A102" s="161" t="s">
        <v>168</v>
      </c>
      <c r="B102" s="161">
        <v>7220</v>
      </c>
      <c r="C102" s="198">
        <v>5705</v>
      </c>
      <c r="D102" s="199">
        <v>2198</v>
      </c>
      <c r="E102" s="200" t="s">
        <v>167</v>
      </c>
      <c r="F102" s="198">
        <v>8674.35</v>
      </c>
      <c r="G102" s="160">
        <v>45827</v>
      </c>
      <c r="H102" s="201" t="s">
        <v>167</v>
      </c>
      <c r="I102" s="184" t="str">
        <f t="shared" si="1"/>
        <v/>
      </c>
      <c r="J102" s="202" t="str">
        <f>IF($H102="USD",IF(OR($I102="",$I102="-"),"",VLOOKUP($G102,為替!$A:$AX,$I102,FALSE))+$J$3,IF(OR($I102="",$I102="-"),"",VLOOKUP($G102,為替!$A:$AX,$I102,FALSE)))</f>
        <v/>
      </c>
      <c r="K102" s="203">
        <f t="shared" si="2"/>
        <v>8674.35</v>
      </c>
      <c r="L102" s="187" t="str">
        <f t="shared" si="3"/>
        <v/>
      </c>
      <c r="M102" s="202" t="str">
        <f>IF($H102="USD",IF(OR($L102="",$L102="-"),"",VLOOKUP($G102,為替!$A:$AX,$L102,FALSE))+$K$3,IF(OR($L102="",$L102="-"),"",VLOOKUP($G102,為替!$A:$AX,$L102,FALSE)))</f>
        <v/>
      </c>
      <c r="N102" s="203">
        <f t="shared" si="4"/>
        <v>7903</v>
      </c>
      <c r="O102" s="204">
        <f t="shared" si="0"/>
        <v>771.35000000000036</v>
      </c>
      <c r="P102" s="205">
        <f t="shared" si="5"/>
        <v>8.8923089338106068E-2</v>
      </c>
    </row>
    <row r="103" spans="1:16">
      <c r="A103" s="161" t="s">
        <v>168</v>
      </c>
      <c r="B103" s="161">
        <v>7238</v>
      </c>
      <c r="C103" s="198">
        <v>35457</v>
      </c>
      <c r="D103" s="199">
        <v>9979</v>
      </c>
      <c r="E103" s="200" t="s">
        <v>167</v>
      </c>
      <c r="F103" s="198">
        <v>51771.15</v>
      </c>
      <c r="G103" s="160">
        <v>45834</v>
      </c>
      <c r="H103" s="201" t="s">
        <v>167</v>
      </c>
      <c r="I103" s="184" t="str">
        <f t="shared" si="1"/>
        <v/>
      </c>
      <c r="J103" s="202" t="str">
        <f>IF($H103="USD",IF(OR($I103="",$I103="-"),"",VLOOKUP($G103,為替!$A:$AX,$I103,FALSE))+$J$3,IF(OR($I103="",$I103="-"),"",VLOOKUP($G103,為替!$A:$AX,$I103,FALSE)))</f>
        <v/>
      </c>
      <c r="K103" s="203">
        <f t="shared" si="2"/>
        <v>51771.15</v>
      </c>
      <c r="L103" s="187" t="str">
        <f t="shared" si="3"/>
        <v/>
      </c>
      <c r="M103" s="202" t="str">
        <f>IF($H103="USD",IF(OR($L103="",$L103="-"),"",VLOOKUP($G103,為替!$A:$AX,$L103,FALSE))+$K$3,IF(OR($L103="",$L103="-"),"",VLOOKUP($G103,為替!$A:$AX,$L103,FALSE)))</f>
        <v/>
      </c>
      <c r="N103" s="203">
        <f t="shared" si="4"/>
        <v>45436</v>
      </c>
      <c r="O103" s="204">
        <f t="shared" si="0"/>
        <v>6335.1500000000015</v>
      </c>
      <c r="P103" s="205">
        <f t="shared" si="5"/>
        <v>0.12236834607691738</v>
      </c>
    </row>
    <row r="104" spans="1:16">
      <c r="A104" s="161" t="s">
        <v>168</v>
      </c>
      <c r="B104" s="161">
        <v>7247</v>
      </c>
      <c r="C104" s="198">
        <v>1971367</v>
      </c>
      <c r="D104" s="199">
        <v>40721</v>
      </c>
      <c r="E104" s="200" t="s">
        <v>167</v>
      </c>
      <c r="F104" s="198">
        <v>2393303.5999999996</v>
      </c>
      <c r="G104" s="160">
        <v>45838</v>
      </c>
      <c r="H104" s="201" t="s">
        <v>167</v>
      </c>
      <c r="I104" s="184" t="str">
        <f t="shared" si="1"/>
        <v/>
      </c>
      <c r="J104" s="202" t="str">
        <f>IF($H104="USD",IF(OR($I104="",$I104="-"),"",VLOOKUP($G104,為替!$A:$AX,$I104,FALSE))+$J$3,IF(OR($I104="",$I104="-"),"",VLOOKUP($G104,為替!$A:$AX,$I104,FALSE)))</f>
        <v/>
      </c>
      <c r="K104" s="203">
        <f t="shared" si="2"/>
        <v>2393303.5999999996</v>
      </c>
      <c r="L104" s="187" t="str">
        <f t="shared" si="3"/>
        <v/>
      </c>
      <c r="M104" s="202" t="str">
        <f>IF($H104="USD",IF(OR($L104="",$L104="-"),"",VLOOKUP($G104,為替!$A:$AX,$L104,FALSE))+$K$3,IF(OR($L104="",$L104="-"),"",VLOOKUP($G104,為替!$A:$AX,$L104,FALSE)))</f>
        <v/>
      </c>
      <c r="N104" s="203">
        <f t="shared" si="4"/>
        <v>2012088</v>
      </c>
      <c r="O104" s="204">
        <f t="shared" si="0"/>
        <v>381215.59999999963</v>
      </c>
      <c r="P104" s="205">
        <f t="shared" si="5"/>
        <v>0.15928426297440898</v>
      </c>
    </row>
    <row r="105" spans="1:16">
      <c r="A105" s="161" t="s">
        <v>168</v>
      </c>
      <c r="B105" s="161">
        <v>7253</v>
      </c>
      <c r="C105" s="198">
        <v>85390</v>
      </c>
      <c r="D105" s="199">
        <v>22422</v>
      </c>
      <c r="E105" s="200" t="s">
        <v>167</v>
      </c>
      <c r="F105" s="198">
        <v>117605</v>
      </c>
      <c r="G105" s="160">
        <v>45841</v>
      </c>
      <c r="H105" s="201" t="s">
        <v>167</v>
      </c>
      <c r="I105" s="184" t="str">
        <f t="shared" si="1"/>
        <v/>
      </c>
      <c r="J105" s="202" t="str">
        <f>IF($H105="USD",IF(OR($I105="",$I105="-"),"",VLOOKUP($G105,為替!$A:$AX,$I105,FALSE))+$J$3,IF(OR($I105="",$I105="-"),"",VLOOKUP($G105,為替!$A:$AX,$I105,FALSE)))</f>
        <v/>
      </c>
      <c r="K105" s="203">
        <f t="shared" si="2"/>
        <v>117605</v>
      </c>
      <c r="L105" s="187" t="str">
        <f t="shared" si="3"/>
        <v/>
      </c>
      <c r="M105" s="202" t="str">
        <f>IF($H105="USD",IF(OR($L105="",$L105="-"),"",VLOOKUP($G105,為替!$A:$AX,$L105,FALSE))+$K$3,IF(OR($L105="",$L105="-"),"",VLOOKUP($G105,為替!$A:$AX,$L105,FALSE)))</f>
        <v/>
      </c>
      <c r="N105" s="203">
        <f t="shared" si="4"/>
        <v>107812</v>
      </c>
      <c r="O105" s="204">
        <f t="shared" si="0"/>
        <v>9793</v>
      </c>
      <c r="P105" s="205">
        <f t="shared" si="5"/>
        <v>8.3270269121210827E-2</v>
      </c>
    </row>
    <row r="106" spans="1:16">
      <c r="A106" s="161" t="s">
        <v>168</v>
      </c>
      <c r="B106" s="161">
        <v>7277</v>
      </c>
      <c r="C106" s="342">
        <v>56482</v>
      </c>
      <c r="D106" s="343">
        <v>17145</v>
      </c>
      <c r="E106" s="200" t="s">
        <v>167</v>
      </c>
      <c r="F106" s="342">
        <v>82434.899999999994</v>
      </c>
      <c r="G106" s="160">
        <v>45848</v>
      </c>
      <c r="H106" s="201" t="s">
        <v>167</v>
      </c>
      <c r="I106" s="184" t="str">
        <f t="shared" si="1"/>
        <v/>
      </c>
      <c r="J106" s="202" t="str">
        <f>IF($H106="USD",IF(OR($I106="",$I106="-"),"",VLOOKUP($G106,為替!$A:$AX,$I106,FALSE))+$J$3,IF(OR($I106="",$I106="-"),"",VLOOKUP($G106,為替!$A:$AX,$I106,FALSE)))</f>
        <v/>
      </c>
      <c r="K106" s="203">
        <f t="shared" si="2"/>
        <v>82434.899999999994</v>
      </c>
      <c r="L106" s="187" t="str">
        <f t="shared" si="3"/>
        <v/>
      </c>
      <c r="M106" s="202" t="str">
        <f>IF($H106="USD",IF(OR($L106="",$L106="-"),"",VLOOKUP($G106,為替!$A:$AX,$L106,FALSE))+$K$3,IF(OR($L106="",$L106="-"),"",VLOOKUP($G106,為替!$A:$AX,$L106,FALSE)))</f>
        <v/>
      </c>
      <c r="N106" s="203">
        <f t="shared" si="4"/>
        <v>73627</v>
      </c>
      <c r="O106" s="204">
        <f t="shared" si="0"/>
        <v>8807.8999999999942</v>
      </c>
      <c r="P106" s="205">
        <f t="shared" si="5"/>
        <v>0.10684673603049187</v>
      </c>
    </row>
    <row r="107" spans="1:16">
      <c r="A107" s="161" t="s">
        <v>168</v>
      </c>
      <c r="B107" s="161">
        <v>7285</v>
      </c>
      <c r="C107" s="342">
        <v>40545</v>
      </c>
      <c r="D107" s="343">
        <v>14956</v>
      </c>
      <c r="E107" s="200" t="s">
        <v>167</v>
      </c>
      <c r="F107" s="342">
        <v>59364.7</v>
      </c>
      <c r="G107" s="160">
        <v>45853</v>
      </c>
      <c r="H107" s="201" t="s">
        <v>167</v>
      </c>
      <c r="I107" s="184" t="str">
        <f t="shared" si="1"/>
        <v/>
      </c>
      <c r="J107" s="202" t="str">
        <f>IF($H107="USD",IF(OR($I107="",$I107="-"),"",VLOOKUP($G107,為替!$A:$AX,$I107,FALSE))+$J$3,IF(OR($I107="",$I107="-"),"",VLOOKUP($G107,為替!$A:$AX,$I107,FALSE)))</f>
        <v/>
      </c>
      <c r="K107" s="203">
        <f t="shared" si="2"/>
        <v>59364.7</v>
      </c>
      <c r="L107" s="187" t="str">
        <f t="shared" si="3"/>
        <v/>
      </c>
      <c r="M107" s="202" t="str">
        <f>IF($H107="USD",IF(OR($L107="",$L107="-"),"",VLOOKUP($G107,為替!$A:$AX,$L107,FALSE))+$K$3,IF(OR($L107="",$L107="-"),"",VLOOKUP($G107,為替!$A:$AX,$L107,FALSE)))</f>
        <v/>
      </c>
      <c r="N107" s="203">
        <f t="shared" si="4"/>
        <v>55501</v>
      </c>
      <c r="O107" s="204">
        <f t="shared" si="0"/>
        <v>3863.6999999999971</v>
      </c>
      <c r="P107" s="205">
        <f t="shared" si="5"/>
        <v>6.5084132489509713E-2</v>
      </c>
    </row>
    <row r="108" spans="1:16">
      <c r="A108" s="161" t="s">
        <v>168</v>
      </c>
      <c r="B108" s="161">
        <v>7289</v>
      </c>
      <c r="C108" s="342">
        <v>90810</v>
      </c>
      <c r="D108" s="343">
        <v>5848</v>
      </c>
      <c r="E108" s="200" t="s">
        <v>167</v>
      </c>
      <c r="F108" s="342">
        <v>113355.35</v>
      </c>
      <c r="G108" s="160">
        <v>45854</v>
      </c>
      <c r="H108" s="201" t="s">
        <v>167</v>
      </c>
      <c r="I108" s="184" t="str">
        <f t="shared" si="1"/>
        <v/>
      </c>
      <c r="J108" s="202" t="str">
        <f>IF($H108="USD",IF(OR($I108="",$I108="-"),"",VLOOKUP($G108,為替!$A:$AX,$I108,FALSE))+$J$3,IF(OR($I108="",$I108="-"),"",VLOOKUP($G108,為替!$A:$AX,$I108,FALSE)))</f>
        <v/>
      </c>
      <c r="K108" s="203">
        <f t="shared" si="2"/>
        <v>113355.35</v>
      </c>
      <c r="L108" s="187" t="str">
        <f t="shared" si="3"/>
        <v/>
      </c>
      <c r="M108" s="202" t="str">
        <f>IF($H108="USD",IF(OR($L108="",$L108="-"),"",VLOOKUP($G108,為替!$A:$AX,$L108,FALSE))+$K$3,IF(OR($L108="",$L108="-"),"",VLOOKUP($G108,為替!$A:$AX,$L108,FALSE)))</f>
        <v/>
      </c>
      <c r="N108" s="203">
        <f t="shared" si="4"/>
        <v>96658</v>
      </c>
      <c r="O108" s="204">
        <f t="shared" si="0"/>
        <v>16697.350000000006</v>
      </c>
      <c r="P108" s="205">
        <f t="shared" si="5"/>
        <v>0.14730094344907413</v>
      </c>
    </row>
    <row r="109" spans="1:16">
      <c r="A109" s="161" t="s">
        <v>168</v>
      </c>
      <c r="B109" s="161">
        <v>7293</v>
      </c>
      <c r="C109" s="342">
        <v>916</v>
      </c>
      <c r="D109" s="343">
        <v>1327</v>
      </c>
      <c r="E109" s="200" t="s">
        <v>167</v>
      </c>
      <c r="F109" s="342">
        <v>2414.75</v>
      </c>
      <c r="G109" s="160">
        <v>45856</v>
      </c>
      <c r="H109" s="201" t="s">
        <v>167</v>
      </c>
      <c r="I109" s="184" t="str">
        <f t="shared" si="1"/>
        <v/>
      </c>
      <c r="J109" s="202" t="str">
        <f>IF($H109="USD",IF(OR($I109="",$I109="-"),"",VLOOKUP($G109,為替!$A:$AX,$I109,FALSE))+$J$3,IF(OR($I109="",$I109="-"),"",VLOOKUP($G109,為替!$A:$AX,$I109,FALSE)))</f>
        <v/>
      </c>
      <c r="K109" s="203">
        <f t="shared" si="2"/>
        <v>2414.75</v>
      </c>
      <c r="L109" s="187" t="str">
        <f t="shared" si="3"/>
        <v/>
      </c>
      <c r="M109" s="202" t="str">
        <f>IF($H109="USD",IF(OR($L109="",$L109="-"),"",VLOOKUP($G109,為替!$A:$AX,$L109,FALSE))+$K$3,IF(OR($L109="",$L109="-"),"",VLOOKUP($G109,為替!$A:$AX,$L109,FALSE)))</f>
        <v/>
      </c>
      <c r="N109" s="203">
        <f t="shared" si="4"/>
        <v>2243</v>
      </c>
      <c r="O109" s="204">
        <f t="shared" si="0"/>
        <v>171.75</v>
      </c>
      <c r="P109" s="205">
        <f t="shared" si="5"/>
        <v>7.1125375297649854E-2</v>
      </c>
    </row>
    <row r="110" spans="1:16">
      <c r="A110" s="161" t="s">
        <v>168</v>
      </c>
      <c r="B110" s="161">
        <v>7306</v>
      </c>
      <c r="C110" s="342">
        <v>113010</v>
      </c>
      <c r="D110" s="343">
        <v>6077</v>
      </c>
      <c r="E110" s="200" t="s">
        <v>167</v>
      </c>
      <c r="F110" s="342">
        <v>141460</v>
      </c>
      <c r="G110" s="160">
        <v>45862</v>
      </c>
      <c r="H110" s="201" t="s">
        <v>167</v>
      </c>
      <c r="I110" s="184" t="str">
        <f t="shared" si="1"/>
        <v/>
      </c>
      <c r="J110" s="202" t="str">
        <f>IF($H110="USD",IF(OR($I110="",$I110="-"),"",VLOOKUP($G110,為替!$A:$AX,$I110,FALSE))+$J$3,IF(OR($I110="",$I110="-"),"",VLOOKUP($G110,為替!$A:$AX,$I110,FALSE)))</f>
        <v/>
      </c>
      <c r="K110" s="203">
        <f t="shared" si="2"/>
        <v>141460</v>
      </c>
      <c r="L110" s="187" t="str">
        <f t="shared" si="3"/>
        <v/>
      </c>
      <c r="M110" s="202" t="str">
        <f>IF($H110="USD",IF(OR($L110="",$L110="-"),"",VLOOKUP($G110,為替!$A:$AX,$L110,FALSE))+$K$3,IF(OR($L110="",$L110="-"),"",VLOOKUP($G110,為替!$A:$AX,$L110,FALSE)))</f>
        <v/>
      </c>
      <c r="N110" s="203">
        <f t="shared" si="4"/>
        <v>119087</v>
      </c>
      <c r="O110" s="204">
        <f t="shared" si="0"/>
        <v>22373</v>
      </c>
      <c r="P110" s="205">
        <f t="shared" si="5"/>
        <v>0.15815778311890288</v>
      </c>
    </row>
    <row r="111" spans="1:16">
      <c r="A111" s="161" t="s">
        <v>168</v>
      </c>
      <c r="B111" s="161">
        <v>7334</v>
      </c>
      <c r="C111" s="342">
        <v>102545</v>
      </c>
      <c r="D111" s="343">
        <v>10273</v>
      </c>
      <c r="E111" s="200" t="s">
        <v>167</v>
      </c>
      <c r="F111" s="342">
        <v>132027.95000000001</v>
      </c>
      <c r="G111" s="160">
        <v>45869</v>
      </c>
      <c r="H111" s="201" t="s">
        <v>167</v>
      </c>
      <c r="I111" s="184" t="str">
        <f t="shared" si="1"/>
        <v/>
      </c>
      <c r="J111" s="202" t="str">
        <f>IF($H111="USD",IF(OR($I111="",$I111="-"),"",VLOOKUP($G111,為替!$A:$AX,$I111,FALSE))+$J$3,IF(OR($I111="",$I111="-"),"",VLOOKUP($G111,為替!$A:$AX,$I111,FALSE)))</f>
        <v/>
      </c>
      <c r="K111" s="203">
        <f t="shared" si="2"/>
        <v>132027.95000000001</v>
      </c>
      <c r="L111" s="187" t="str">
        <f t="shared" si="3"/>
        <v/>
      </c>
      <c r="M111" s="202" t="str">
        <f>IF($H111="USD",IF(OR($L111="",$L111="-"),"",VLOOKUP($G111,為替!$A:$AX,$L111,FALSE))+$K$3,IF(OR($L111="",$L111="-"),"",VLOOKUP($G111,為替!$A:$AX,$L111,FALSE)))</f>
        <v/>
      </c>
      <c r="N111" s="203">
        <f t="shared" si="4"/>
        <v>112818</v>
      </c>
      <c r="O111" s="204">
        <f t="shared" si="0"/>
        <v>19209.950000000012</v>
      </c>
      <c r="P111" s="205">
        <f t="shared" si="5"/>
        <v>0.14549911590689707</v>
      </c>
    </row>
    <row r="112" spans="1:16">
      <c r="A112" s="161" t="s">
        <v>168</v>
      </c>
      <c r="B112" s="161">
        <v>7357</v>
      </c>
      <c r="C112" s="342">
        <v>53540</v>
      </c>
      <c r="D112" s="343">
        <v>7125</v>
      </c>
      <c r="E112" s="200" t="s">
        <v>167</v>
      </c>
      <c r="F112" s="342">
        <v>70098.100000000006</v>
      </c>
      <c r="G112" s="160">
        <v>45876</v>
      </c>
      <c r="H112" s="201" t="s">
        <v>167</v>
      </c>
      <c r="I112" s="184" t="str">
        <f t="shared" si="1"/>
        <v/>
      </c>
      <c r="J112" s="202" t="str">
        <f>IF($H112="USD",IF(OR($I112="",$I112="-"),"",VLOOKUP($G112,為替!$A:$AX,$I112,FALSE))+$J$3,IF(OR($I112="",$I112="-"),"",VLOOKUP($G112,為替!$A:$AX,$I112,FALSE)))</f>
        <v/>
      </c>
      <c r="K112" s="203">
        <f t="shared" si="2"/>
        <v>70098.100000000006</v>
      </c>
      <c r="L112" s="187" t="str">
        <f t="shared" si="3"/>
        <v/>
      </c>
      <c r="M112" s="202" t="str">
        <f>IF($H112="USD",IF(OR($L112="",$L112="-"),"",VLOOKUP($G112,為替!$A:$AX,$L112,FALSE))+$K$3,IF(OR($L112="",$L112="-"),"",VLOOKUP($G112,為替!$A:$AX,$L112,FALSE)))</f>
        <v/>
      </c>
      <c r="N112" s="203">
        <f t="shared" si="4"/>
        <v>60665</v>
      </c>
      <c r="O112" s="204">
        <f t="shared" si="0"/>
        <v>9433.1000000000058</v>
      </c>
      <c r="P112" s="205">
        <f t="shared" si="5"/>
        <v>0.13456998121204433</v>
      </c>
    </row>
    <row r="113" spans="1:16">
      <c r="A113" s="161" t="s">
        <v>168</v>
      </c>
      <c r="B113" s="161">
        <v>7389</v>
      </c>
      <c r="C113" s="198">
        <v>97174</v>
      </c>
      <c r="D113" s="199">
        <v>17014</v>
      </c>
      <c r="E113" s="200" t="s">
        <v>167</v>
      </c>
      <c r="F113" s="198">
        <v>129231.4</v>
      </c>
      <c r="G113" s="160">
        <v>45890</v>
      </c>
      <c r="H113" s="201" t="s">
        <v>167</v>
      </c>
      <c r="I113" s="184" t="str">
        <f t="shared" si="1"/>
        <v/>
      </c>
      <c r="J113" s="202" t="str">
        <f>IF($H113="USD",IF(OR($I113="",$I113="-"),"",VLOOKUP($G113,為替!$A:$AX,$I113,FALSE))+$J$3,IF(OR($I113="",$I113="-"),"",VLOOKUP($G113,為替!$A:$AX,$I113,FALSE)))</f>
        <v/>
      </c>
      <c r="K113" s="203">
        <f t="shared" si="2"/>
        <v>129231.4</v>
      </c>
      <c r="L113" s="187" t="str">
        <f t="shared" si="3"/>
        <v/>
      </c>
      <c r="M113" s="202" t="str">
        <f>IF($H113="USD",IF(OR($L113="",$L113="-"),"",VLOOKUP($G113,為替!$A:$AX,$L113,FALSE))+$K$3,IF(OR($L113="",$L113="-"),"",VLOOKUP($G113,為替!$A:$AX,$L113,FALSE)))</f>
        <v/>
      </c>
      <c r="N113" s="203">
        <f t="shared" si="4"/>
        <v>114188</v>
      </c>
      <c r="O113" s="204">
        <f t="shared" si="0"/>
        <v>15043.399999999994</v>
      </c>
      <c r="P113" s="205">
        <f t="shared" si="5"/>
        <v>0.11640669372923294</v>
      </c>
    </row>
    <row r="114" spans="1:16">
      <c r="A114" s="161" t="s">
        <v>168</v>
      </c>
      <c r="B114" s="161">
        <v>7406</v>
      </c>
      <c r="C114" s="198">
        <v>143489</v>
      </c>
      <c r="D114" s="199">
        <v>12073</v>
      </c>
      <c r="E114" s="200" t="s">
        <v>167</v>
      </c>
      <c r="F114" s="198">
        <v>181488.85</v>
      </c>
      <c r="G114" s="160">
        <v>45897</v>
      </c>
      <c r="H114" s="201" t="s">
        <v>167</v>
      </c>
      <c r="I114" s="184" t="str">
        <f t="shared" si="1"/>
        <v/>
      </c>
      <c r="J114" s="202" t="str">
        <f>IF($H114="USD",IF(OR($I114="",$I114="-"),"",VLOOKUP($G114,為替!$A:$AX,$I114,FALSE))+$J$3,IF(OR($I114="",$I114="-"),"",VLOOKUP($G114,為替!$A:$AX,$I114,FALSE)))</f>
        <v/>
      </c>
      <c r="K114" s="203">
        <f t="shared" si="2"/>
        <v>181488.85</v>
      </c>
      <c r="L114" s="187" t="str">
        <f t="shared" si="3"/>
        <v/>
      </c>
      <c r="M114" s="202" t="str">
        <f>IF($H114="USD",IF(OR($L114="",$L114="-"),"",VLOOKUP($G114,為替!$A:$AX,$L114,FALSE))+$K$3,IF(OR($L114="",$L114="-"),"",VLOOKUP($G114,為替!$A:$AX,$L114,FALSE)))</f>
        <v/>
      </c>
      <c r="N114" s="203">
        <f t="shared" si="4"/>
        <v>155562</v>
      </c>
      <c r="O114" s="204">
        <f t="shared" si="0"/>
        <v>25926.850000000006</v>
      </c>
      <c r="P114" s="205">
        <f t="shared" si="5"/>
        <v>0.14285643443109594</v>
      </c>
    </row>
    <row r="115" spans="1:16">
      <c r="A115" s="161" t="s">
        <v>168</v>
      </c>
      <c r="B115" s="161">
        <v>7425</v>
      </c>
      <c r="C115" s="198">
        <v>169557</v>
      </c>
      <c r="D115" s="199">
        <v>8569</v>
      </c>
      <c r="E115" s="200" t="s">
        <v>167</v>
      </c>
      <c r="F115" s="198">
        <v>209638.3</v>
      </c>
      <c r="G115" s="160">
        <v>45904</v>
      </c>
      <c r="H115" s="201" t="s">
        <v>167</v>
      </c>
      <c r="I115" s="184" t="str">
        <f t="shared" si="1"/>
        <v/>
      </c>
      <c r="J115" s="202" t="str">
        <f>IF($H115="USD",IF(OR($I115="",$I115="-"),"",VLOOKUP($G115,為替!$A:$AX,$I115,FALSE))+$J$3,IF(OR($I115="",$I115="-"),"",VLOOKUP($G115,為替!$A:$AX,$I115,FALSE)))</f>
        <v/>
      </c>
      <c r="K115" s="203">
        <f t="shared" si="2"/>
        <v>209638.3</v>
      </c>
      <c r="L115" s="187" t="str">
        <f t="shared" si="3"/>
        <v/>
      </c>
      <c r="M115" s="202" t="str">
        <f>IF($H115="USD",IF(OR($L115="",$L115="-"),"",VLOOKUP($G115,為替!$A:$AX,$L115,FALSE))+$K$3,IF(OR($L115="",$L115="-"),"",VLOOKUP($G115,為替!$A:$AX,$L115,FALSE)))</f>
        <v/>
      </c>
      <c r="N115" s="203">
        <f t="shared" si="4"/>
        <v>178126</v>
      </c>
      <c r="O115" s="204">
        <f t="shared" si="0"/>
        <v>31512.299999999988</v>
      </c>
      <c r="P115" s="205">
        <f t="shared" si="5"/>
        <v>0.15031747538498447</v>
      </c>
    </row>
    <row r="116" spans="1:16">
      <c r="A116" s="161" t="s">
        <v>168</v>
      </c>
      <c r="B116" s="161">
        <v>7448</v>
      </c>
      <c r="C116" s="342">
        <v>299996</v>
      </c>
      <c r="D116" s="343">
        <v>17390</v>
      </c>
      <c r="E116" s="200" t="s">
        <v>167</v>
      </c>
      <c r="F116" s="342">
        <v>375916</v>
      </c>
      <c r="G116" s="160">
        <v>45911</v>
      </c>
      <c r="H116" s="201" t="s">
        <v>167</v>
      </c>
      <c r="I116" s="184" t="str">
        <f t="shared" si="1"/>
        <v/>
      </c>
      <c r="J116" s="202" t="str">
        <f>IF($H116="USD",IF(OR($I116="",$I116="-"),"",VLOOKUP($G116,為替!$A:$AX,$I116,FALSE))+$J$3,IF(OR($I116="",$I116="-"),"",VLOOKUP($G116,為替!$A:$AX,$I116,FALSE)))</f>
        <v/>
      </c>
      <c r="K116" s="203">
        <f t="shared" si="2"/>
        <v>375916</v>
      </c>
      <c r="L116" s="187" t="str">
        <f t="shared" si="3"/>
        <v/>
      </c>
      <c r="M116" s="202" t="str">
        <f>IF($H116="USD",IF(OR($L116="",$L116="-"),"",VLOOKUP($G116,為替!$A:$AX,$L116,FALSE))+$K$3,IF(OR($L116="",$L116="-"),"",VLOOKUP($G116,為替!$A:$AX,$L116,FALSE)))</f>
        <v/>
      </c>
      <c r="N116" s="203">
        <f t="shared" si="4"/>
        <v>317386</v>
      </c>
      <c r="O116" s="204">
        <f t="shared" si="0"/>
        <v>58530</v>
      </c>
      <c r="P116" s="205">
        <f t="shared" si="5"/>
        <v>0.15569967758754616</v>
      </c>
    </row>
    <row r="117" spans="1:16">
      <c r="A117" s="161" t="s">
        <v>168</v>
      </c>
      <c r="B117" s="161">
        <v>7457</v>
      </c>
      <c r="C117" s="342">
        <v>47788</v>
      </c>
      <c r="D117" s="343">
        <v>6825</v>
      </c>
      <c r="E117" s="200" t="s">
        <v>167</v>
      </c>
      <c r="F117" s="342">
        <v>63408.55</v>
      </c>
      <c r="G117" s="160">
        <v>45918</v>
      </c>
      <c r="H117" s="201" t="s">
        <v>167</v>
      </c>
      <c r="I117" s="184" t="str">
        <f t="shared" si="1"/>
        <v/>
      </c>
      <c r="J117" s="202" t="str">
        <f>IF($H117="USD",IF(OR($I117="",$I117="-"),"",VLOOKUP($G117,為替!$A:$AX,$I117,FALSE))+$J$3,IF(OR($I117="",$I117="-"),"",VLOOKUP($G117,為替!$A:$AX,$I117,FALSE)))</f>
        <v/>
      </c>
      <c r="K117" s="203">
        <f t="shared" si="2"/>
        <v>63408.55</v>
      </c>
      <c r="L117" s="187" t="str">
        <f t="shared" si="3"/>
        <v/>
      </c>
      <c r="M117" s="202" t="str">
        <f>IF($H117="USD",IF(OR($L117="",$L117="-"),"",VLOOKUP($G117,為替!$A:$AX,$L117,FALSE))+$K$3,IF(OR($L117="",$L117="-"),"",VLOOKUP($G117,為替!$A:$AX,$L117,FALSE)))</f>
        <v/>
      </c>
      <c r="N117" s="203">
        <f t="shared" si="4"/>
        <v>54613</v>
      </c>
      <c r="O117" s="204">
        <f t="shared" si="0"/>
        <v>8795.5500000000029</v>
      </c>
      <c r="P117" s="205">
        <f t="shared" si="5"/>
        <v>0.13871236607681461</v>
      </c>
    </row>
    <row r="118" spans="1:16">
      <c r="A118" s="161" t="s">
        <v>168</v>
      </c>
      <c r="B118" s="161">
        <v>7499</v>
      </c>
      <c r="C118" s="342">
        <v>211640</v>
      </c>
      <c r="D118" s="343">
        <v>12646</v>
      </c>
      <c r="E118" s="200" t="s">
        <v>167</v>
      </c>
      <c r="F118" s="342">
        <v>264081</v>
      </c>
      <c r="G118" s="160">
        <v>45932</v>
      </c>
      <c r="H118" s="201" t="s">
        <v>167</v>
      </c>
      <c r="I118" s="184" t="str">
        <f t="shared" si="1"/>
        <v/>
      </c>
      <c r="J118" s="202" t="str">
        <f>IF($H118="USD",IF(OR($I118="",$I118="-"),"",VLOOKUP($G118,為替!$A:$AX,$I118,FALSE))+$J$3,IF(OR($I118="",$I118="-"),"",VLOOKUP($G118,為替!$A:$AX,$I118,FALSE)))</f>
        <v/>
      </c>
      <c r="K118" s="203">
        <f t="shared" si="2"/>
        <v>264081</v>
      </c>
      <c r="L118" s="187" t="str">
        <f t="shared" si="3"/>
        <v/>
      </c>
      <c r="M118" s="202" t="str">
        <f>IF($H118="USD",IF(OR($L118="",$L118="-"),"",VLOOKUP($G118,為替!$A:$AX,$L118,FALSE))+$K$3,IF(OR($L118="",$L118="-"),"",VLOOKUP($G118,為替!$A:$AX,$L118,FALSE)))</f>
        <v/>
      </c>
      <c r="N118" s="203">
        <f t="shared" si="4"/>
        <v>224286</v>
      </c>
      <c r="O118" s="204">
        <f t="shared" si="0"/>
        <v>39795</v>
      </c>
      <c r="P118" s="205">
        <f t="shared" si="5"/>
        <v>0.15069240119508787</v>
      </c>
    </row>
    <row r="119" spans="1:16">
      <c r="A119" s="161" t="s">
        <v>168</v>
      </c>
      <c r="B119" s="161">
        <v>7518</v>
      </c>
      <c r="C119" s="342">
        <v>112932</v>
      </c>
      <c r="D119" s="343">
        <v>7235</v>
      </c>
      <c r="E119" s="200" t="s">
        <v>167</v>
      </c>
      <c r="F119" s="342">
        <v>141341.75</v>
      </c>
      <c r="G119" s="160">
        <v>45940</v>
      </c>
      <c r="H119" s="201" t="s">
        <v>167</v>
      </c>
      <c r="I119" s="184" t="str">
        <f t="shared" si="1"/>
        <v/>
      </c>
      <c r="J119" s="202" t="str">
        <f>IF($H119="USD",IF(OR($I119="",$I119="-"),"",VLOOKUP($G119,為替!$A:$AX,$I119,FALSE))+$J$3,IF(OR($I119="",$I119="-"),"",VLOOKUP($G119,為替!$A:$AX,$I119,FALSE)))</f>
        <v/>
      </c>
      <c r="K119" s="203">
        <f t="shared" si="2"/>
        <v>141341.75</v>
      </c>
      <c r="L119" s="187" t="str">
        <f t="shared" si="3"/>
        <v/>
      </c>
      <c r="M119" s="202" t="str">
        <f>IF($H119="USD",IF(OR($L119="",$L119="-"),"",VLOOKUP($G119,為替!$A:$AX,$L119,FALSE))+$K$3,IF(OR($L119="",$L119="-"),"",VLOOKUP($G119,為替!$A:$AX,$L119,FALSE)))</f>
        <v/>
      </c>
      <c r="N119" s="203">
        <f t="shared" si="4"/>
        <v>120167</v>
      </c>
      <c r="O119" s="204">
        <f t="shared" si="0"/>
        <v>21174.75</v>
      </c>
      <c r="P119" s="205">
        <f t="shared" si="5"/>
        <v>0.14981242272718429</v>
      </c>
    </row>
    <row r="120" spans="1:16">
      <c r="A120" s="161" t="s">
        <v>168</v>
      </c>
      <c r="B120" s="161">
        <v>7537</v>
      </c>
      <c r="C120" s="342">
        <v>480154</v>
      </c>
      <c r="D120" s="343">
        <v>15884</v>
      </c>
      <c r="E120" s="200" t="s">
        <v>167</v>
      </c>
      <c r="F120" s="342">
        <v>600033</v>
      </c>
      <c r="G120" s="160">
        <v>45946</v>
      </c>
      <c r="H120" s="201" t="s">
        <v>167</v>
      </c>
      <c r="I120" s="184" t="str">
        <f t="shared" si="1"/>
        <v/>
      </c>
      <c r="J120" s="202" t="str">
        <f>IF($H120="USD",IF(OR($I120="",$I120="-"),"",VLOOKUP($G120,為替!$A:$AX,$I120,FALSE))+$J$3,IF(OR($I120="",$I120="-"),"",VLOOKUP($G120,為替!$A:$AX,$I120,FALSE)))</f>
        <v/>
      </c>
      <c r="K120" s="203">
        <f t="shared" si="2"/>
        <v>600033</v>
      </c>
      <c r="L120" s="187" t="str">
        <f t="shared" si="3"/>
        <v/>
      </c>
      <c r="M120" s="202" t="str">
        <f>IF($H120="USD",IF(OR($L120="",$L120="-"),"",VLOOKUP($G120,為替!$A:$AX,$L120,FALSE))+$K$3,IF(OR($L120="",$L120="-"),"",VLOOKUP($G120,為替!$A:$AX,$L120,FALSE)))</f>
        <v/>
      </c>
      <c r="N120" s="203">
        <f t="shared" si="4"/>
        <v>496038</v>
      </c>
      <c r="O120" s="204">
        <f t="shared" si="0"/>
        <v>103995</v>
      </c>
      <c r="P120" s="205">
        <f t="shared" si="5"/>
        <v>0.1733154676492793</v>
      </c>
    </row>
    <row r="121" spans="1:16">
      <c r="A121" s="161" t="s">
        <v>168</v>
      </c>
      <c r="B121" s="161">
        <v>7560</v>
      </c>
      <c r="C121" s="342">
        <v>124164</v>
      </c>
      <c r="D121" s="343">
        <v>6803</v>
      </c>
      <c r="E121" s="200" t="s">
        <v>167</v>
      </c>
      <c r="F121" s="342">
        <v>155205</v>
      </c>
      <c r="G121" s="160">
        <v>45951</v>
      </c>
      <c r="H121" s="201" t="s">
        <v>167</v>
      </c>
      <c r="I121" s="184" t="str">
        <f t="shared" si="1"/>
        <v/>
      </c>
      <c r="J121" s="202" t="str">
        <f>IF($H121="USD",IF(OR($I121="",$I121="-"),"",VLOOKUP($G121,為替!$A:$AX,$I121,FALSE))+$J$3,IF(OR($I121="",$I121="-"),"",VLOOKUP($G121,為替!$A:$AX,$I121,FALSE)))</f>
        <v/>
      </c>
      <c r="K121" s="203">
        <f t="shared" si="2"/>
        <v>155205</v>
      </c>
      <c r="L121" s="187" t="str">
        <f t="shared" si="3"/>
        <v/>
      </c>
      <c r="M121" s="202" t="str">
        <f>IF($H121="USD",IF(OR($L121="",$L121="-"),"",VLOOKUP($G121,為替!$A:$AX,$L121,FALSE))+$K$3,IF(OR($L121="",$L121="-"),"",VLOOKUP($G121,為替!$A:$AX,$L121,FALSE)))</f>
        <v/>
      </c>
      <c r="N121" s="203">
        <f t="shared" si="4"/>
        <v>130967</v>
      </c>
      <c r="O121" s="204">
        <f t="shared" si="0"/>
        <v>24238</v>
      </c>
      <c r="P121" s="205">
        <f t="shared" si="5"/>
        <v>0.15616764923810444</v>
      </c>
    </row>
    <row r="122" spans="1:16">
      <c r="A122" s="161" t="s">
        <v>168</v>
      </c>
      <c r="B122" s="161">
        <v>7566</v>
      </c>
      <c r="C122" s="342">
        <v>218872</v>
      </c>
      <c r="D122" s="343">
        <v>11211</v>
      </c>
      <c r="E122" s="200" t="s">
        <v>167</v>
      </c>
      <c r="F122" s="342">
        <v>270600.5</v>
      </c>
      <c r="G122" s="160">
        <v>45953</v>
      </c>
      <c r="H122" s="201" t="s">
        <v>167</v>
      </c>
      <c r="I122" s="184" t="str">
        <f t="shared" si="1"/>
        <v/>
      </c>
      <c r="J122" s="202" t="str">
        <f>IF($H122="USD",IF(OR($I122="",$I122="-"),"",VLOOKUP($G122,為替!$A:$AX,$I122,FALSE))+$J$3,IF(OR($I122="",$I122="-"),"",VLOOKUP($G122,為替!$A:$AX,$I122,FALSE)))</f>
        <v/>
      </c>
      <c r="K122" s="203">
        <f t="shared" si="2"/>
        <v>270600.5</v>
      </c>
      <c r="L122" s="187" t="str">
        <f t="shared" si="3"/>
        <v/>
      </c>
      <c r="M122" s="202" t="str">
        <f>IF($H122="USD",IF(OR($L122="",$L122="-"),"",VLOOKUP($G122,為替!$A:$AX,$L122,FALSE))+$K$3,IF(OR($L122="",$L122="-"),"",VLOOKUP($G122,為替!$A:$AX,$L122,FALSE)))</f>
        <v/>
      </c>
      <c r="N122" s="203">
        <f t="shared" si="4"/>
        <v>230083</v>
      </c>
      <c r="O122" s="204">
        <f t="shared" si="0"/>
        <v>40517.5</v>
      </c>
      <c r="P122" s="205">
        <f t="shared" si="5"/>
        <v>0.14973180019992571</v>
      </c>
    </row>
    <row r="123" spans="1:16">
      <c r="A123" s="161" t="s">
        <v>168</v>
      </c>
      <c r="B123" s="161">
        <v>7588</v>
      </c>
      <c r="C123" s="342">
        <v>345543</v>
      </c>
      <c r="D123" s="343">
        <v>10331</v>
      </c>
      <c r="E123" s="200" t="s">
        <v>167</v>
      </c>
      <c r="F123" s="342">
        <v>404290</v>
      </c>
      <c r="G123" s="160">
        <v>45960</v>
      </c>
      <c r="H123" s="201" t="s">
        <v>167</v>
      </c>
      <c r="I123" s="184" t="str">
        <f t="shared" si="1"/>
        <v/>
      </c>
      <c r="J123" s="202" t="str">
        <f>IF($H123="USD",IF(OR($I123="",$I123="-"),"",VLOOKUP($G123,為替!$A:$AX,$I123,FALSE))+$J$3,IF(OR($I123="",$I123="-"),"",VLOOKUP($G123,為替!$A:$AX,$I123,FALSE)))</f>
        <v/>
      </c>
      <c r="K123" s="203">
        <f t="shared" si="2"/>
        <v>404290</v>
      </c>
      <c r="L123" s="187" t="str">
        <f t="shared" si="3"/>
        <v/>
      </c>
      <c r="M123" s="202" t="str">
        <f>IF($H123="USD",IF(OR($L123="",$L123="-"),"",VLOOKUP($G123,為替!$A:$AX,$L123,FALSE))+$K$3,IF(OR($L123="",$L123="-"),"",VLOOKUP($G123,為替!$A:$AX,$L123,FALSE)))</f>
        <v/>
      </c>
      <c r="N123" s="203">
        <f t="shared" si="4"/>
        <v>355874</v>
      </c>
      <c r="O123" s="204">
        <f t="shared" si="0"/>
        <v>48416</v>
      </c>
      <c r="P123" s="205">
        <f t="shared" si="5"/>
        <v>0.11975562096514877</v>
      </c>
    </row>
    <row r="124" spans="1:16">
      <c r="A124" s="161" t="s">
        <v>168</v>
      </c>
      <c r="B124" s="161">
        <v>7612</v>
      </c>
      <c r="C124" s="342">
        <v>183789</v>
      </c>
      <c r="D124" s="343">
        <v>50972</v>
      </c>
      <c r="E124" s="200" t="s">
        <v>167</v>
      </c>
      <c r="F124" s="342">
        <v>268810.90000000002</v>
      </c>
      <c r="G124" s="160">
        <v>45967</v>
      </c>
      <c r="H124" s="201" t="s">
        <v>167</v>
      </c>
      <c r="I124" s="184" t="str">
        <f t="shared" si="1"/>
        <v/>
      </c>
      <c r="J124" s="202" t="str">
        <f>IF($H124="USD",IF(OR($I124="",$I124="-"),"",VLOOKUP($G124,為替!$A:$AX,$I124,FALSE))+$J$3,IF(OR($I124="",$I124="-"),"",VLOOKUP($G124,為替!$A:$AX,$I124,FALSE)))</f>
        <v/>
      </c>
      <c r="K124" s="203">
        <f t="shared" si="2"/>
        <v>268810.90000000002</v>
      </c>
      <c r="L124" s="187" t="str">
        <f t="shared" si="3"/>
        <v/>
      </c>
      <c r="M124" s="202" t="str">
        <f>IF($H124="USD",IF(OR($L124="",$L124="-"),"",VLOOKUP($G124,為替!$A:$AX,$L124,FALSE))+$K$3,IF(OR($L124="",$L124="-"),"",VLOOKUP($G124,為替!$A:$AX,$L124,FALSE)))</f>
        <v/>
      </c>
      <c r="N124" s="203">
        <f t="shared" si="4"/>
        <v>234761</v>
      </c>
      <c r="O124" s="204">
        <f t="shared" si="0"/>
        <v>34049.900000000023</v>
      </c>
      <c r="P124" s="205">
        <f t="shared" si="5"/>
        <v>0.12666859863197519</v>
      </c>
    </row>
    <row r="125" spans="1:16">
      <c r="A125" s="161" t="s">
        <v>168</v>
      </c>
      <c r="B125" s="161">
        <v>7642</v>
      </c>
      <c r="C125" s="342">
        <v>201499</v>
      </c>
      <c r="D125" s="343">
        <v>23157</v>
      </c>
      <c r="E125" s="200" t="s">
        <v>167</v>
      </c>
      <c r="F125" s="342">
        <v>258913.2</v>
      </c>
      <c r="G125" s="160">
        <v>45974</v>
      </c>
      <c r="H125" s="201" t="s">
        <v>167</v>
      </c>
      <c r="I125" s="184" t="str">
        <f t="shared" si="1"/>
        <v/>
      </c>
      <c r="J125" s="202" t="str">
        <f>IF($H125="USD",IF(OR($I125="",$I125="-"),"",VLOOKUP($G125,為替!$A:$AX,$I125,FALSE))+$J$3,IF(OR($I125="",$I125="-"),"",VLOOKUP($G125,為替!$A:$AX,$I125,FALSE)))</f>
        <v/>
      </c>
      <c r="K125" s="203">
        <f t="shared" si="2"/>
        <v>258913.2</v>
      </c>
      <c r="L125" s="187" t="str">
        <f t="shared" si="3"/>
        <v/>
      </c>
      <c r="M125" s="202" t="str">
        <f>IF($H125="USD",IF(OR($L125="",$L125="-"),"",VLOOKUP($G125,為替!$A:$AX,$L125,FALSE))+$K$3,IF(OR($L125="",$L125="-"),"",VLOOKUP($G125,為替!$A:$AX,$L125,FALSE)))</f>
        <v/>
      </c>
      <c r="N125" s="203">
        <f t="shared" si="4"/>
        <v>224656</v>
      </c>
      <c r="O125" s="204">
        <f t="shared" si="0"/>
        <v>34257.200000000012</v>
      </c>
      <c r="P125" s="205">
        <f t="shared" si="5"/>
        <v>0.13231152370755916</v>
      </c>
    </row>
    <row r="126" spans="1:16">
      <c r="A126" s="161" t="s">
        <v>168</v>
      </c>
      <c r="B126" s="161">
        <v>7656</v>
      </c>
      <c r="C126" s="342">
        <v>339934</v>
      </c>
      <c r="D126" s="343">
        <v>18651</v>
      </c>
      <c r="E126" s="200" t="s">
        <v>167</v>
      </c>
      <c r="F126" s="342">
        <v>395344</v>
      </c>
      <c r="G126" s="160">
        <v>45981</v>
      </c>
      <c r="H126" s="201" t="s">
        <v>167</v>
      </c>
      <c r="I126" s="184" t="str">
        <f t="shared" si="1"/>
        <v/>
      </c>
      <c r="J126" s="202" t="str">
        <f>IF($H126="USD",IF(OR($I126="",$I126="-"),"",VLOOKUP($G126,為替!$A:$AX,$I126,FALSE))+$J$3,IF(OR($I126="",$I126="-"),"",VLOOKUP($G126,為替!$A:$AX,$I126,FALSE)))</f>
        <v/>
      </c>
      <c r="K126" s="203">
        <f t="shared" si="2"/>
        <v>395344</v>
      </c>
      <c r="L126" s="187" t="str">
        <f t="shared" si="3"/>
        <v/>
      </c>
      <c r="M126" s="202" t="str">
        <f>IF($H126="USD",IF(OR($L126="",$L126="-"),"",VLOOKUP($G126,為替!$A:$AX,$L126,FALSE))+$K$3,IF(OR($L126="",$L126="-"),"",VLOOKUP($G126,為替!$A:$AX,$L126,FALSE)))</f>
        <v/>
      </c>
      <c r="N126" s="203">
        <f t="shared" si="4"/>
        <v>358585</v>
      </c>
      <c r="O126" s="204">
        <f t="shared" si="0"/>
        <v>36759</v>
      </c>
      <c r="P126" s="205">
        <f t="shared" si="5"/>
        <v>9.2979784693836248E-2</v>
      </c>
    </row>
    <row r="127" spans="1:16">
      <c r="A127" s="161" t="s">
        <v>168</v>
      </c>
      <c r="B127" s="161">
        <v>7673</v>
      </c>
      <c r="C127" s="342">
        <v>949459</v>
      </c>
      <c r="D127" s="343">
        <v>31068</v>
      </c>
      <c r="E127" s="200" t="s">
        <v>167</v>
      </c>
      <c r="F127" s="342">
        <v>1122634.5</v>
      </c>
      <c r="G127" s="160">
        <v>45988</v>
      </c>
      <c r="H127" s="201" t="s">
        <v>167</v>
      </c>
      <c r="I127" s="184" t="str">
        <f t="shared" si="1"/>
        <v/>
      </c>
      <c r="J127" s="202" t="str">
        <f>IF($H127="USD",IF(OR($I127="",$I127="-"),"",VLOOKUP($G127,為替!$A:$AX,$I127,FALSE))+$J$3,IF(OR($I127="",$I127="-"),"",VLOOKUP($G127,為替!$A:$AX,$I127,FALSE)))</f>
        <v/>
      </c>
      <c r="K127" s="203">
        <f t="shared" si="2"/>
        <v>1122634.5</v>
      </c>
      <c r="L127" s="187" t="str">
        <f t="shared" si="3"/>
        <v/>
      </c>
      <c r="M127" s="202" t="str">
        <f>IF($H127="USD",IF(OR($L127="",$L127="-"),"",VLOOKUP($G127,為替!$A:$AX,$L127,FALSE))+$K$3,IF(OR($L127="",$L127="-"),"",VLOOKUP($G127,為替!$A:$AX,$L127,FALSE)))</f>
        <v/>
      </c>
      <c r="N127" s="203">
        <f t="shared" si="4"/>
        <v>980527</v>
      </c>
      <c r="O127" s="204">
        <f t="shared" si="0"/>
        <v>142107.5</v>
      </c>
      <c r="P127" s="205">
        <f t="shared" si="5"/>
        <v>0.12658394161234132</v>
      </c>
    </row>
    <row r="128" spans="1:16">
      <c r="A128" s="161" t="s">
        <v>168</v>
      </c>
      <c r="B128" s="161">
        <v>7690</v>
      </c>
      <c r="C128" s="342">
        <v>540019</v>
      </c>
      <c r="D128" s="343">
        <v>11020</v>
      </c>
      <c r="E128" s="200" t="s">
        <v>167</v>
      </c>
      <c r="F128" s="342">
        <v>621629</v>
      </c>
      <c r="G128" s="160">
        <v>45995</v>
      </c>
      <c r="H128" s="201" t="s">
        <v>167</v>
      </c>
      <c r="I128" s="184" t="str">
        <f t="shared" si="1"/>
        <v/>
      </c>
      <c r="J128" s="202" t="str">
        <f>IF($H128="USD",IF(OR($I128="",$I128="-"),"",VLOOKUP($G128,為替!$A:$AX,$I128,FALSE))+$J$3,IF(OR($I128="",$I128="-"),"",VLOOKUP($G128,為替!$A:$AX,$I128,FALSE)))</f>
        <v/>
      </c>
      <c r="K128" s="203">
        <f t="shared" si="2"/>
        <v>621629</v>
      </c>
      <c r="L128" s="187" t="str">
        <f t="shared" si="3"/>
        <v/>
      </c>
      <c r="M128" s="202" t="str">
        <f>IF($H128="USD",IF(OR($L128="",$L128="-"),"",VLOOKUP($G128,為替!$A:$AX,$L128,FALSE))+$K$3,IF(OR($L128="",$L128="-"),"",VLOOKUP($G128,為替!$A:$AX,$L128,FALSE)))</f>
        <v/>
      </c>
      <c r="N128" s="203">
        <f t="shared" si="4"/>
        <v>551039</v>
      </c>
      <c r="O128" s="204">
        <f t="shared" si="0"/>
        <v>70590</v>
      </c>
      <c r="P128" s="205">
        <f t="shared" si="5"/>
        <v>0.11355647822093243</v>
      </c>
    </row>
    <row r="129" spans="1:16">
      <c r="A129" s="161" t="s">
        <v>168</v>
      </c>
      <c r="B129" s="161">
        <v>7705</v>
      </c>
      <c r="C129" s="342">
        <v>291555</v>
      </c>
      <c r="D129" s="343">
        <v>24361</v>
      </c>
      <c r="E129" s="200" t="s">
        <v>167</v>
      </c>
      <c r="F129" s="342">
        <v>345045.25</v>
      </c>
      <c r="G129" s="160">
        <v>46002</v>
      </c>
      <c r="H129" s="201" t="s">
        <v>167</v>
      </c>
      <c r="I129" s="184" t="str">
        <f t="shared" si="1"/>
        <v/>
      </c>
      <c r="J129" s="202" t="str">
        <f>IF($H129="USD",IF(OR($I129="",$I129="-"),"",VLOOKUP($G129,為替!$A:$AX,$I129,FALSE))+$J$3,IF(OR($I129="",$I129="-"),"",VLOOKUP($G129,為替!$A:$AX,$I129,FALSE)))</f>
        <v/>
      </c>
      <c r="K129" s="203">
        <f t="shared" si="2"/>
        <v>345045.25</v>
      </c>
      <c r="L129" s="187" t="str">
        <f t="shared" si="3"/>
        <v/>
      </c>
      <c r="M129" s="202" t="str">
        <f>IF($H129="USD",IF(OR($L129="",$L129="-"),"",VLOOKUP($G129,為替!$A:$AX,$L129,FALSE))+$K$3,IF(OR($L129="",$L129="-"),"",VLOOKUP($G129,為替!$A:$AX,$L129,FALSE)))</f>
        <v/>
      </c>
      <c r="N129" s="203">
        <f t="shared" si="4"/>
        <v>315916</v>
      </c>
      <c r="O129" s="204">
        <f t="shared" si="0"/>
        <v>29129.25</v>
      </c>
      <c r="P129" s="205">
        <f t="shared" si="5"/>
        <v>8.4421536015928347E-2</v>
      </c>
    </row>
    <row r="130" spans="1:16">
      <c r="A130" s="161" t="s">
        <v>168</v>
      </c>
      <c r="B130" s="161">
        <v>7729</v>
      </c>
      <c r="C130" s="342">
        <v>446898</v>
      </c>
      <c r="D130" s="343">
        <v>10331</v>
      </c>
      <c r="E130" s="200" t="s">
        <v>167</v>
      </c>
      <c r="F130" s="342">
        <v>516843</v>
      </c>
      <c r="G130" s="160">
        <v>46009</v>
      </c>
      <c r="H130" s="201" t="s">
        <v>167</v>
      </c>
      <c r="I130" s="184" t="str">
        <f t="shared" si="1"/>
        <v/>
      </c>
      <c r="J130" s="202" t="str">
        <f>IF($H130="USD",IF(OR($I130="",$I130="-"),"",VLOOKUP($G130,為替!$A:$AX,$I130,FALSE))+$J$3,IF(OR($I130="",$I130="-"),"",VLOOKUP($G130,為替!$A:$AX,$I130,FALSE)))</f>
        <v/>
      </c>
      <c r="K130" s="203">
        <f t="shared" si="2"/>
        <v>516843</v>
      </c>
      <c r="L130" s="187" t="str">
        <f t="shared" si="3"/>
        <v/>
      </c>
      <c r="M130" s="202" t="str">
        <f>IF($H130="USD",IF(OR($L130="",$L130="-"),"",VLOOKUP($G130,為替!$A:$AX,$L130,FALSE))+$K$3,IF(OR($L130="",$L130="-"),"",VLOOKUP($G130,為替!$A:$AX,$L130,FALSE)))</f>
        <v/>
      </c>
      <c r="N130" s="203">
        <f t="shared" si="4"/>
        <v>457229</v>
      </c>
      <c r="O130" s="204">
        <f t="shared" ref="O130:O193" si="22">IF(OR(K130="",N130=""),"",K130-N130)</f>
        <v>59614</v>
      </c>
      <c r="P130" s="205">
        <f t="shared" si="5"/>
        <v>0.11534257018088666</v>
      </c>
    </row>
    <row r="131" spans="1:16">
      <c r="A131" s="161" t="s">
        <v>168</v>
      </c>
      <c r="B131" s="161">
        <v>7746</v>
      </c>
      <c r="C131" s="342">
        <v>326560</v>
      </c>
      <c r="D131" s="343">
        <v>18483</v>
      </c>
      <c r="E131" s="200" t="s">
        <v>167</v>
      </c>
      <c r="F131" s="342">
        <v>410423.5</v>
      </c>
      <c r="G131" s="160">
        <v>46016</v>
      </c>
      <c r="H131" s="201" t="s">
        <v>167</v>
      </c>
      <c r="I131" s="184" t="str">
        <f t="shared" ref="I131:I194" si="23">IF(H131="","",IF(H131="JPY","",IF($H131="USD",4, IF(H131="EUR",7,IF(H131="CNY",47,IF(H131="HKD",34))))))</f>
        <v/>
      </c>
      <c r="J131" s="202" t="str">
        <f>IF($H131="USD",IF(OR($I131="",$I131="-"),"",VLOOKUP($G131,為替!$A:$AX,$I131,FALSE))+$J$3,IF(OR($I131="",$I131="-"),"",VLOOKUP($G131,為替!$A:$AX,$I131,FALSE)))</f>
        <v/>
      </c>
      <c r="K131" s="203">
        <f t="shared" ref="K131:K194" si="24">IF($H131="JPY",$F131,IF($H131="","",$F131*$J131))</f>
        <v>410423.5</v>
      </c>
      <c r="L131" s="187" t="str">
        <f t="shared" ref="L131:L194" si="25">IF(H131="","",IF(H131="JPY","",IF($H131="USD",3, IF(H131="EUR",6,IF(H131="CNY",46,IF(H131="HKD",33))))))</f>
        <v/>
      </c>
      <c r="M131" s="202" t="str">
        <f>IF($H131="USD",IF(OR($L131="",$L131="-"),"",VLOOKUP($G131,為替!$A:$AX,$L131,FALSE))+$K$3,IF(OR($L131="",$L131="-"),"",VLOOKUP($G131,為替!$A:$AX,$L131,FALSE)))</f>
        <v/>
      </c>
      <c r="N131" s="203">
        <f t="shared" ref="N131:N194" si="26">IF($E131="JPY",($C131+$D131),IF($E131="","",($C131+$D131)*$M131))</f>
        <v>345043</v>
      </c>
      <c r="O131" s="204">
        <f t="shared" si="22"/>
        <v>65380.5</v>
      </c>
      <c r="P131" s="205">
        <f t="shared" ref="P131:P194" si="27">IF(OR(K131="",O131=""),"",O131/K131)</f>
        <v>0.15930008881070407</v>
      </c>
    </row>
    <row r="132" spans="1:16">
      <c r="A132" s="161" t="s">
        <v>168</v>
      </c>
      <c r="B132" s="161">
        <v>7767</v>
      </c>
      <c r="C132" s="342">
        <v>154880</v>
      </c>
      <c r="D132" s="343">
        <v>11066</v>
      </c>
      <c r="E132" s="200" t="s">
        <v>167</v>
      </c>
      <c r="F132" s="342">
        <v>196420.75</v>
      </c>
      <c r="G132" s="160">
        <v>46030</v>
      </c>
      <c r="H132" s="201" t="s">
        <v>167</v>
      </c>
      <c r="I132" s="184" t="str">
        <f t="shared" si="23"/>
        <v/>
      </c>
      <c r="J132" s="202" t="str">
        <f>IF($H132="USD",IF(OR($I132="",$I132="-"),"",VLOOKUP($G132,為替!$A:$AX,$I132,FALSE))+$J$3,IF(OR($I132="",$I132="-"),"",VLOOKUP($G132,為替!$A:$AX,$I132,FALSE)))</f>
        <v/>
      </c>
      <c r="K132" s="203">
        <f t="shared" si="24"/>
        <v>196420.75</v>
      </c>
      <c r="L132" s="187" t="str">
        <f t="shared" si="25"/>
        <v/>
      </c>
      <c r="M132" s="202" t="str">
        <f>IF($H132="USD",IF(OR($L132="",$L132="-"),"",VLOOKUP($G132,為替!$A:$AX,$L132,FALSE))+$K$3,IF(OR($L132="",$L132="-"),"",VLOOKUP($G132,為替!$A:$AX,$L132,FALSE)))</f>
        <v/>
      </c>
      <c r="N132" s="203">
        <f t="shared" si="26"/>
        <v>165946</v>
      </c>
      <c r="O132" s="204">
        <f t="shared" si="22"/>
        <v>30474.75</v>
      </c>
      <c r="P132" s="205">
        <f t="shared" si="27"/>
        <v>0.15515035962341045</v>
      </c>
    </row>
    <row r="133" spans="1:16">
      <c r="A133" s="161" t="s">
        <v>168</v>
      </c>
      <c r="B133" s="161">
        <v>7786</v>
      </c>
      <c r="C133" s="342">
        <v>249747</v>
      </c>
      <c r="D133" s="343">
        <v>14711</v>
      </c>
      <c r="E133" s="200" t="s">
        <v>167</v>
      </c>
      <c r="F133" s="342">
        <v>311965</v>
      </c>
      <c r="G133" s="160">
        <v>46037</v>
      </c>
      <c r="H133" s="201" t="s">
        <v>167</v>
      </c>
      <c r="I133" s="184" t="str">
        <f t="shared" si="23"/>
        <v/>
      </c>
      <c r="J133" s="202" t="str">
        <f>IF($H133="USD",IF(OR($I133="",$I133="-"),"",VLOOKUP($G133,為替!$A:$AX,$I133,FALSE))+$J$3,IF(OR($I133="",$I133="-"),"",VLOOKUP($G133,為替!$A:$AX,$I133,FALSE)))</f>
        <v/>
      </c>
      <c r="K133" s="203">
        <f t="shared" si="24"/>
        <v>311965</v>
      </c>
      <c r="L133" s="187" t="str">
        <f t="shared" si="25"/>
        <v/>
      </c>
      <c r="M133" s="202" t="str">
        <f>IF($H133="USD",IF(OR($L133="",$L133="-"),"",VLOOKUP($G133,為替!$A:$AX,$L133,FALSE))+$K$3,IF(OR($L133="",$L133="-"),"",VLOOKUP($G133,為替!$A:$AX,$L133,FALSE)))</f>
        <v/>
      </c>
      <c r="N133" s="203">
        <f t="shared" si="26"/>
        <v>264458</v>
      </c>
      <c r="O133" s="204">
        <f t="shared" si="22"/>
        <v>47507</v>
      </c>
      <c r="P133" s="205">
        <f t="shared" si="27"/>
        <v>0.15228310868206368</v>
      </c>
    </row>
    <row r="134" spans="1:16">
      <c r="A134" s="161" t="s">
        <v>168</v>
      </c>
      <c r="B134" s="161">
        <v>7804</v>
      </c>
      <c r="C134" s="342">
        <v>52030</v>
      </c>
      <c r="D134" s="343">
        <v>11858</v>
      </c>
      <c r="E134" s="200" t="s">
        <v>167</v>
      </c>
      <c r="F134" s="342">
        <v>73110.350000000006</v>
      </c>
      <c r="G134" s="160">
        <v>46044</v>
      </c>
      <c r="H134" s="201" t="s">
        <v>167</v>
      </c>
      <c r="I134" s="184" t="str">
        <f t="shared" si="23"/>
        <v/>
      </c>
      <c r="J134" s="202" t="str">
        <f>IF($H134="USD",IF(OR($I134="",$I134="-"),"",VLOOKUP($G134,為替!$A:$AX,$I134,FALSE))+$J$3,IF(OR($I134="",$I134="-"),"",VLOOKUP($G134,為替!$A:$AX,$I134,FALSE)))</f>
        <v/>
      </c>
      <c r="K134" s="203">
        <f t="shared" si="24"/>
        <v>73110.350000000006</v>
      </c>
      <c r="L134" s="187" t="str">
        <f t="shared" si="25"/>
        <v/>
      </c>
      <c r="M134" s="202" t="str">
        <f>IF($H134="USD",IF(OR($L134="",$L134="-"),"",VLOOKUP($G134,為替!$A:$AX,$L134,FALSE))+$K$3,IF(OR($L134="",$L134="-"),"",VLOOKUP($G134,為替!$A:$AX,$L134,FALSE)))</f>
        <v/>
      </c>
      <c r="N134" s="203">
        <f t="shared" si="26"/>
        <v>63888</v>
      </c>
      <c r="O134" s="204">
        <f t="shared" si="22"/>
        <v>9222.3500000000058</v>
      </c>
      <c r="P134" s="205">
        <f t="shared" si="27"/>
        <v>0.12614287853908515</v>
      </c>
    </row>
    <row r="135" spans="1:16">
      <c r="A135" s="161" t="s">
        <v>168</v>
      </c>
      <c r="B135" s="161">
        <v>7824</v>
      </c>
      <c r="C135" s="342">
        <v>21880</v>
      </c>
      <c r="D135" s="343">
        <v>5447</v>
      </c>
      <c r="E135" s="200" t="s">
        <v>167</v>
      </c>
      <c r="F135" s="342">
        <v>30953.9</v>
      </c>
      <c r="G135" s="160">
        <v>46051</v>
      </c>
      <c r="H135" s="201" t="s">
        <v>167</v>
      </c>
      <c r="I135" s="184" t="str">
        <f t="shared" si="23"/>
        <v/>
      </c>
      <c r="J135" s="202" t="str">
        <f>IF($H135="USD",IF(OR($I135="",$I135="-"),"",VLOOKUP($G135,為替!$A:$AX,$I135,FALSE))+$J$3,IF(OR($I135="",$I135="-"),"",VLOOKUP($G135,為替!$A:$AX,$I135,FALSE)))</f>
        <v/>
      </c>
      <c r="K135" s="203">
        <f t="shared" si="24"/>
        <v>30953.9</v>
      </c>
      <c r="L135" s="187" t="str">
        <f t="shared" si="25"/>
        <v/>
      </c>
      <c r="M135" s="202" t="str">
        <f>IF($H135="USD",IF(OR($L135="",$L135="-"),"",VLOOKUP($G135,為替!$A:$AX,$L135,FALSE))+$K$3,IF(OR($L135="",$L135="-"),"",VLOOKUP($G135,為替!$A:$AX,$L135,FALSE)))</f>
        <v/>
      </c>
      <c r="N135" s="203">
        <f t="shared" si="26"/>
        <v>27327</v>
      </c>
      <c r="O135" s="204">
        <f t="shared" si="22"/>
        <v>3626.9000000000015</v>
      </c>
      <c r="P135" s="205">
        <f t="shared" si="27"/>
        <v>0.11717101883769093</v>
      </c>
    </row>
    <row r="136" spans="1:16">
      <c r="A136" s="161" t="s">
        <v>168</v>
      </c>
      <c r="B136" s="161">
        <v>7848</v>
      </c>
      <c r="C136" s="342">
        <v>139636</v>
      </c>
      <c r="D136" s="343">
        <v>9625</v>
      </c>
      <c r="E136" s="200" t="s">
        <v>167</v>
      </c>
      <c r="F136" s="342">
        <v>174970</v>
      </c>
      <c r="G136" s="160">
        <v>46058</v>
      </c>
      <c r="H136" s="201" t="s">
        <v>167</v>
      </c>
      <c r="I136" s="184" t="str">
        <f t="shared" si="23"/>
        <v/>
      </c>
      <c r="J136" s="202" t="str">
        <f>IF($H136="USD",IF(OR($I136="",$I136="-"),"",VLOOKUP($G136,為替!$A:$AX,$I136,FALSE))+$J$3,IF(OR($I136="",$I136="-"),"",VLOOKUP($G136,為替!$A:$AX,$I136,FALSE)))</f>
        <v/>
      </c>
      <c r="K136" s="203">
        <f t="shared" si="24"/>
        <v>174970</v>
      </c>
      <c r="L136" s="187" t="str">
        <f t="shared" si="25"/>
        <v/>
      </c>
      <c r="M136" s="202" t="str">
        <f>IF($H136="USD",IF(OR($L136="",$L136="-"),"",VLOOKUP($G136,為替!$A:$AX,$L136,FALSE))+$K$3,IF(OR($L136="",$L136="-"),"",VLOOKUP($G136,為替!$A:$AX,$L136,FALSE)))</f>
        <v/>
      </c>
      <c r="N136" s="203">
        <f t="shared" si="26"/>
        <v>149261</v>
      </c>
      <c r="O136" s="204">
        <f t="shared" si="22"/>
        <v>25709</v>
      </c>
      <c r="P136" s="205">
        <f t="shared" si="27"/>
        <v>0.14693376007315539</v>
      </c>
    </row>
    <row r="137" spans="1:16">
      <c r="A137" s="161" t="s">
        <v>168</v>
      </c>
      <c r="B137" s="161">
        <v>7892</v>
      </c>
      <c r="C137" s="342">
        <v>147236</v>
      </c>
      <c r="D137" s="343">
        <v>7423</v>
      </c>
      <c r="E137" s="200" t="s">
        <v>167</v>
      </c>
      <c r="F137" s="342">
        <v>183574</v>
      </c>
      <c r="G137" s="160">
        <v>46072</v>
      </c>
      <c r="H137" s="201" t="s">
        <v>167</v>
      </c>
      <c r="I137" s="184" t="str">
        <f t="shared" si="23"/>
        <v/>
      </c>
      <c r="J137" s="202" t="str">
        <f>IF($H137="USD",IF(OR($I137="",$I137="-"),"",VLOOKUP($G137,為替!$A:$AX,$I137,FALSE))+$J$3,IF(OR($I137="",$I137="-"),"",VLOOKUP($G137,為替!$A:$AX,$I137,FALSE)))</f>
        <v/>
      </c>
      <c r="K137" s="203">
        <f t="shared" si="24"/>
        <v>183574</v>
      </c>
      <c r="L137" s="187" t="str">
        <f t="shared" si="25"/>
        <v/>
      </c>
      <c r="M137" s="202" t="str">
        <f>IF($H137="USD",IF(OR($L137="",$L137="-"),"",VLOOKUP($G137,為替!$A:$AX,$L137,FALSE))+$K$3,IF(OR($L137="",$L137="-"),"",VLOOKUP($G137,為替!$A:$AX,$L137,FALSE)))</f>
        <v/>
      </c>
      <c r="N137" s="203">
        <f t="shared" si="26"/>
        <v>154659</v>
      </c>
      <c r="O137" s="204">
        <f t="shared" si="22"/>
        <v>28915</v>
      </c>
      <c r="P137" s="205">
        <f t="shared" si="27"/>
        <v>0.15751141229150098</v>
      </c>
    </row>
    <row r="138" spans="1:16">
      <c r="C138" s="342"/>
      <c r="D138" s="343"/>
      <c r="E138" s="200"/>
      <c r="F138" s="342"/>
      <c r="H138" s="201"/>
      <c r="I138" s="184" t="str">
        <f t="shared" si="23"/>
        <v/>
      </c>
      <c r="J138" s="202" t="str">
        <f>IF($H138="USD",IF(OR($I138="",$I138="-"),"",VLOOKUP($G138,為替!$A:$AX,$I138,FALSE))+$J$3,IF(OR($I138="",$I138="-"),"",VLOOKUP($G138,為替!$A:$AX,$I138,FALSE)))</f>
        <v/>
      </c>
      <c r="K138" s="203" t="str">
        <f t="shared" si="24"/>
        <v/>
      </c>
      <c r="L138" s="187" t="str">
        <f t="shared" si="25"/>
        <v/>
      </c>
      <c r="M138" s="202" t="str">
        <f>IF($H138="USD",IF(OR($L138="",$L138="-"),"",VLOOKUP($G138,為替!$A:$AX,$L138,FALSE))+$K$3,IF(OR($L138="",$L138="-"),"",VLOOKUP($G138,為替!$A:$AX,$L138,FALSE)))</f>
        <v/>
      </c>
      <c r="N138" s="203" t="str">
        <f t="shared" si="26"/>
        <v/>
      </c>
      <c r="O138" s="204" t="str">
        <f t="shared" si="22"/>
        <v/>
      </c>
      <c r="P138" s="205" t="str">
        <f t="shared" si="27"/>
        <v/>
      </c>
    </row>
    <row r="139" spans="1:16">
      <c r="C139" s="342"/>
      <c r="D139" s="343"/>
      <c r="E139" s="200"/>
      <c r="F139" s="342"/>
      <c r="H139" s="201"/>
      <c r="I139" s="184" t="str">
        <f t="shared" si="23"/>
        <v/>
      </c>
      <c r="J139" s="202" t="str">
        <f>IF($H139="USD",IF(OR($I139="",$I139="-"),"",VLOOKUP($G139,為替!$A:$AX,$I139,FALSE))+$J$3,IF(OR($I139="",$I139="-"),"",VLOOKUP($G139,為替!$A:$AX,$I139,FALSE)))</f>
        <v/>
      </c>
      <c r="K139" s="203" t="str">
        <f t="shared" si="24"/>
        <v/>
      </c>
      <c r="L139" s="187" t="str">
        <f t="shared" si="25"/>
        <v/>
      </c>
      <c r="M139" s="202" t="str">
        <f>IF($H139="USD",IF(OR($L139="",$L139="-"),"",VLOOKUP($G139,為替!$A:$AX,$L139,FALSE))+$K$3,IF(OR($L139="",$L139="-"),"",VLOOKUP($G139,為替!$A:$AX,$L139,FALSE)))</f>
        <v/>
      </c>
      <c r="N139" s="203" t="str">
        <f t="shared" si="26"/>
        <v/>
      </c>
      <c r="O139" s="204" t="str">
        <f t="shared" si="22"/>
        <v/>
      </c>
      <c r="P139" s="205" t="str">
        <f t="shared" si="27"/>
        <v/>
      </c>
    </row>
    <row r="140" spans="1:16">
      <c r="C140" s="342"/>
      <c r="D140" s="343"/>
      <c r="E140" s="200"/>
      <c r="F140" s="342"/>
      <c r="H140" s="201"/>
      <c r="I140" s="184" t="str">
        <f t="shared" si="23"/>
        <v/>
      </c>
      <c r="J140" s="202" t="str">
        <f>IF($H140="USD",IF(OR($I140="",$I140="-"),"",VLOOKUP($G140,為替!$A:$AX,$I140,FALSE))+$J$3,IF(OR($I140="",$I140="-"),"",VLOOKUP($G140,為替!$A:$AX,$I140,FALSE)))</f>
        <v/>
      </c>
      <c r="K140" s="203" t="str">
        <f t="shared" si="24"/>
        <v/>
      </c>
      <c r="L140" s="187" t="str">
        <f t="shared" si="25"/>
        <v/>
      </c>
      <c r="M140" s="202" t="str">
        <f>IF($H140="USD",IF(OR($L140="",$L140="-"),"",VLOOKUP($G140,為替!$A:$AX,$L140,FALSE))+$K$3,IF(OR($L140="",$L140="-"),"",VLOOKUP($G140,為替!$A:$AX,$L140,FALSE)))</f>
        <v/>
      </c>
      <c r="N140" s="203" t="str">
        <f t="shared" si="26"/>
        <v/>
      </c>
      <c r="O140" s="204" t="str">
        <f t="shared" si="22"/>
        <v/>
      </c>
      <c r="P140" s="205" t="str">
        <f t="shared" si="27"/>
        <v/>
      </c>
    </row>
    <row r="141" spans="1:16">
      <c r="C141" s="342"/>
      <c r="D141" s="343"/>
      <c r="E141" s="200"/>
      <c r="F141" s="342"/>
      <c r="H141" s="201"/>
      <c r="I141" s="184" t="str">
        <f t="shared" si="23"/>
        <v/>
      </c>
      <c r="J141" s="202" t="str">
        <f>IF($H141="USD",IF(OR($I141="",$I141="-"),"",VLOOKUP($G141,為替!$A:$AX,$I141,FALSE))+$J$3,IF(OR($I141="",$I141="-"),"",VLOOKUP($G141,為替!$A:$AX,$I141,FALSE)))</f>
        <v/>
      </c>
      <c r="K141" s="203" t="str">
        <f t="shared" si="24"/>
        <v/>
      </c>
      <c r="L141" s="187" t="str">
        <f t="shared" si="25"/>
        <v/>
      </c>
      <c r="M141" s="202" t="str">
        <f>IF($H141="USD",IF(OR($L141="",$L141="-"),"",VLOOKUP($G141,為替!$A:$AX,$L141,FALSE))+$K$3,IF(OR($L141="",$L141="-"),"",VLOOKUP($G141,為替!$A:$AX,$L141,FALSE)))</f>
        <v/>
      </c>
      <c r="N141" s="203" t="str">
        <f t="shared" si="26"/>
        <v/>
      </c>
      <c r="O141" s="204" t="str">
        <f t="shared" si="22"/>
        <v/>
      </c>
      <c r="P141" s="205" t="str">
        <f t="shared" si="27"/>
        <v/>
      </c>
    </row>
    <row r="142" spans="1:16">
      <c r="C142" s="342"/>
      <c r="D142" s="343"/>
      <c r="E142" s="200"/>
      <c r="F142" s="342"/>
      <c r="H142" s="201"/>
      <c r="I142" s="184" t="str">
        <f t="shared" si="23"/>
        <v/>
      </c>
      <c r="J142" s="202" t="str">
        <f>IF($H142="USD",IF(OR($I142="",$I142="-"),"",VLOOKUP($G142,為替!$A:$AX,$I142,FALSE))+$J$3,IF(OR($I142="",$I142="-"),"",VLOOKUP($G142,為替!$A:$AX,$I142,FALSE)))</f>
        <v/>
      </c>
      <c r="K142" s="203" t="str">
        <f t="shared" si="24"/>
        <v/>
      </c>
      <c r="L142" s="187" t="str">
        <f t="shared" si="25"/>
        <v/>
      </c>
      <c r="M142" s="202" t="str">
        <f>IF($H142="USD",IF(OR($L142="",$L142="-"),"",VLOOKUP($G142,為替!$A:$AX,$L142,FALSE))+$K$3,IF(OR($L142="",$L142="-"),"",VLOOKUP($G142,為替!$A:$AX,$L142,FALSE)))</f>
        <v/>
      </c>
      <c r="N142" s="203" t="str">
        <f t="shared" si="26"/>
        <v/>
      </c>
      <c r="O142" s="204" t="str">
        <f t="shared" si="22"/>
        <v/>
      </c>
      <c r="P142" s="205" t="str">
        <f t="shared" si="27"/>
        <v/>
      </c>
    </row>
    <row r="143" spans="1:16">
      <c r="C143" s="342"/>
      <c r="D143" s="343"/>
      <c r="E143" s="200"/>
      <c r="F143" s="342"/>
      <c r="H143" s="201"/>
      <c r="I143" s="184" t="str">
        <f t="shared" si="23"/>
        <v/>
      </c>
      <c r="J143" s="202" t="str">
        <f>IF($H143="USD",IF(OR($I143="",$I143="-"),"",VLOOKUP($G143,為替!$A:$AX,$I143,FALSE))+$J$3,IF(OR($I143="",$I143="-"),"",VLOOKUP($G143,為替!$A:$AX,$I143,FALSE)))</f>
        <v/>
      </c>
      <c r="K143" s="203" t="str">
        <f t="shared" si="24"/>
        <v/>
      </c>
      <c r="L143" s="187" t="str">
        <f t="shared" si="25"/>
        <v/>
      </c>
      <c r="M143" s="202" t="str">
        <f>IF($H143="USD",IF(OR($L143="",$L143="-"),"",VLOOKUP($G143,為替!$A:$AX,$L143,FALSE))+$K$3,IF(OR($L143="",$L143="-"),"",VLOOKUP($G143,為替!$A:$AX,$L143,FALSE)))</f>
        <v/>
      </c>
      <c r="N143" s="203" t="str">
        <f t="shared" si="26"/>
        <v/>
      </c>
      <c r="O143" s="204" t="str">
        <f t="shared" si="22"/>
        <v/>
      </c>
      <c r="P143" s="205" t="str">
        <f t="shared" si="27"/>
        <v/>
      </c>
    </row>
    <row r="144" spans="1:16">
      <c r="C144" s="342"/>
      <c r="D144" s="343"/>
      <c r="E144" s="200"/>
      <c r="F144" s="342"/>
      <c r="H144" s="201"/>
      <c r="I144" s="184" t="str">
        <f t="shared" si="23"/>
        <v/>
      </c>
      <c r="J144" s="202" t="str">
        <f>IF($H144="USD",IF(OR($I144="",$I144="-"),"",VLOOKUP($G144,為替!$A:$AX,$I144,FALSE))+$J$3,IF(OR($I144="",$I144="-"),"",VLOOKUP($G144,為替!$A:$AX,$I144,FALSE)))</f>
        <v/>
      </c>
      <c r="K144" s="203" t="str">
        <f t="shared" si="24"/>
        <v/>
      </c>
      <c r="L144" s="187" t="str">
        <f t="shared" si="25"/>
        <v/>
      </c>
      <c r="M144" s="202" t="str">
        <f>IF($H144="USD",IF(OR($L144="",$L144="-"),"",VLOOKUP($G144,為替!$A:$AX,$L144,FALSE))+$K$3,IF(OR($L144="",$L144="-"),"",VLOOKUP($G144,為替!$A:$AX,$L144,FALSE)))</f>
        <v/>
      </c>
      <c r="N144" s="203" t="str">
        <f t="shared" si="26"/>
        <v/>
      </c>
      <c r="O144" s="204" t="str">
        <f t="shared" si="22"/>
        <v/>
      </c>
      <c r="P144" s="205" t="str">
        <f t="shared" si="27"/>
        <v/>
      </c>
    </row>
    <row r="145" spans="3:16">
      <c r="C145" s="342"/>
      <c r="D145" s="343"/>
      <c r="E145" s="200"/>
      <c r="F145" s="342"/>
      <c r="H145" s="201"/>
      <c r="I145" s="184" t="str">
        <f t="shared" si="23"/>
        <v/>
      </c>
      <c r="J145" s="202" t="str">
        <f>IF($H145="USD",IF(OR($I145="",$I145="-"),"",VLOOKUP($G145,為替!$A:$AX,$I145,FALSE))+$J$3,IF(OR($I145="",$I145="-"),"",VLOOKUP($G145,為替!$A:$AX,$I145,FALSE)))</f>
        <v/>
      </c>
      <c r="K145" s="203" t="str">
        <f t="shared" si="24"/>
        <v/>
      </c>
      <c r="L145" s="187" t="str">
        <f t="shared" si="25"/>
        <v/>
      </c>
      <c r="M145" s="202" t="str">
        <f>IF($H145="USD",IF(OR($L145="",$L145="-"),"",VLOOKUP($G145,為替!$A:$AX,$L145,FALSE))+$K$3,IF(OR($L145="",$L145="-"),"",VLOOKUP($G145,為替!$A:$AX,$L145,FALSE)))</f>
        <v/>
      </c>
      <c r="N145" s="203" t="str">
        <f t="shared" si="26"/>
        <v/>
      </c>
      <c r="O145" s="204" t="str">
        <f t="shared" si="22"/>
        <v/>
      </c>
      <c r="P145" s="205" t="str">
        <f t="shared" si="27"/>
        <v/>
      </c>
    </row>
    <row r="146" spans="3:16">
      <c r="C146" s="342"/>
      <c r="D146" s="343"/>
      <c r="E146" s="200"/>
      <c r="F146" s="342"/>
      <c r="H146" s="201"/>
      <c r="I146" s="184" t="str">
        <f t="shared" si="23"/>
        <v/>
      </c>
      <c r="J146" s="202" t="str">
        <f>IF($H146="USD",IF(OR($I146="",$I146="-"),"",VLOOKUP($G146,為替!$A:$AX,$I146,FALSE))+$J$3,IF(OR($I146="",$I146="-"),"",VLOOKUP($G146,為替!$A:$AX,$I146,FALSE)))</f>
        <v/>
      </c>
      <c r="K146" s="203" t="str">
        <f t="shared" si="24"/>
        <v/>
      </c>
      <c r="L146" s="187" t="str">
        <f t="shared" si="25"/>
        <v/>
      </c>
      <c r="M146" s="202" t="str">
        <f>IF($H146="USD",IF(OR($L146="",$L146="-"),"",VLOOKUP($G146,為替!$A:$AX,$L146,FALSE))+$K$3,IF(OR($L146="",$L146="-"),"",VLOOKUP($G146,為替!$A:$AX,$L146,FALSE)))</f>
        <v/>
      </c>
      <c r="N146" s="203" t="str">
        <f t="shared" si="26"/>
        <v/>
      </c>
      <c r="O146" s="204" t="str">
        <f t="shared" si="22"/>
        <v/>
      </c>
      <c r="P146" s="205" t="str">
        <f t="shared" si="27"/>
        <v/>
      </c>
    </row>
    <row r="147" spans="3:16">
      <c r="C147" s="342"/>
      <c r="D147" s="343"/>
      <c r="E147" s="200"/>
      <c r="F147" s="342"/>
      <c r="H147" s="201"/>
      <c r="I147" s="184" t="str">
        <f t="shared" si="23"/>
        <v/>
      </c>
      <c r="J147" s="202" t="str">
        <f>IF($H147="USD",IF(OR($I147="",$I147="-"),"",VLOOKUP($G147,為替!$A:$AX,$I147,FALSE))+$J$3,IF(OR($I147="",$I147="-"),"",VLOOKUP($G147,為替!$A:$AX,$I147,FALSE)))</f>
        <v/>
      </c>
      <c r="K147" s="203" t="str">
        <f t="shared" si="24"/>
        <v/>
      </c>
      <c r="L147" s="187" t="str">
        <f t="shared" si="25"/>
        <v/>
      </c>
      <c r="M147" s="202" t="str">
        <f>IF($H147="USD",IF(OR($L147="",$L147="-"),"",VLOOKUP($G147,為替!$A:$AX,$L147,FALSE))+$K$3,IF(OR($L147="",$L147="-"),"",VLOOKUP($G147,為替!$A:$AX,$L147,FALSE)))</f>
        <v/>
      </c>
      <c r="N147" s="203" t="str">
        <f t="shared" si="26"/>
        <v/>
      </c>
      <c r="O147" s="204" t="str">
        <f t="shared" si="22"/>
        <v/>
      </c>
      <c r="P147" s="205" t="str">
        <f t="shared" si="27"/>
        <v/>
      </c>
    </row>
    <row r="148" spans="3:16">
      <c r="C148" s="342"/>
      <c r="D148" s="343"/>
      <c r="E148" s="200"/>
      <c r="F148" s="342"/>
      <c r="H148" s="201"/>
      <c r="I148" s="184" t="str">
        <f t="shared" si="23"/>
        <v/>
      </c>
      <c r="J148" s="202" t="str">
        <f>IF($H148="USD",IF(OR($I148="",$I148="-"),"",VLOOKUP($G148,為替!$A:$AX,$I148,FALSE))+$J$3,IF(OR($I148="",$I148="-"),"",VLOOKUP($G148,為替!$A:$AX,$I148,FALSE)))</f>
        <v/>
      </c>
      <c r="K148" s="203" t="str">
        <f t="shared" si="24"/>
        <v/>
      </c>
      <c r="L148" s="187" t="str">
        <f t="shared" si="25"/>
        <v/>
      </c>
      <c r="M148" s="202" t="str">
        <f>IF($H148="USD",IF(OR($L148="",$L148="-"),"",VLOOKUP($G148,為替!$A:$AX,$L148,FALSE))+$K$3,IF(OR($L148="",$L148="-"),"",VLOOKUP($G148,為替!$A:$AX,$L148,FALSE)))</f>
        <v/>
      </c>
      <c r="N148" s="203" t="str">
        <f t="shared" si="26"/>
        <v/>
      </c>
      <c r="O148" s="204" t="str">
        <f t="shared" si="22"/>
        <v/>
      </c>
      <c r="P148" s="205" t="str">
        <f t="shared" si="27"/>
        <v/>
      </c>
    </row>
    <row r="149" spans="3:16">
      <c r="C149" s="342"/>
      <c r="D149" s="343"/>
      <c r="E149" s="200"/>
      <c r="F149" s="342"/>
      <c r="H149" s="201"/>
      <c r="I149" s="184" t="str">
        <f t="shared" si="23"/>
        <v/>
      </c>
      <c r="J149" s="202" t="str">
        <f>IF($H149="USD",IF(OR($I149="",$I149="-"),"",VLOOKUP($G149,為替!$A:$AX,$I149,FALSE))+$J$3,IF(OR($I149="",$I149="-"),"",VLOOKUP($G149,為替!$A:$AX,$I149,FALSE)))</f>
        <v/>
      </c>
      <c r="K149" s="203" t="str">
        <f t="shared" si="24"/>
        <v/>
      </c>
      <c r="L149" s="187" t="str">
        <f t="shared" si="25"/>
        <v/>
      </c>
      <c r="M149" s="202" t="str">
        <f>IF($H149="USD",IF(OR($L149="",$L149="-"),"",VLOOKUP($G149,為替!$A:$AX,$L149,FALSE))+$K$3,IF(OR($L149="",$L149="-"),"",VLOOKUP($G149,為替!$A:$AX,$L149,FALSE)))</f>
        <v/>
      </c>
      <c r="N149" s="203" t="str">
        <f t="shared" si="26"/>
        <v/>
      </c>
      <c r="O149" s="204" t="str">
        <f t="shared" si="22"/>
        <v/>
      </c>
      <c r="P149" s="205" t="str">
        <f t="shared" si="27"/>
        <v/>
      </c>
    </row>
    <row r="150" spans="3:16">
      <c r="C150" s="342"/>
      <c r="D150" s="343"/>
      <c r="E150" s="200"/>
      <c r="F150" s="342"/>
      <c r="H150" s="201"/>
      <c r="I150" s="184" t="str">
        <f t="shared" si="23"/>
        <v/>
      </c>
      <c r="J150" s="202" t="str">
        <f>IF($H150="USD",IF(OR($I150="",$I150="-"),"",VLOOKUP($G150,為替!$A:$AX,$I150,FALSE))+$J$3,IF(OR($I150="",$I150="-"),"",VLOOKUP($G150,為替!$A:$AX,$I150,FALSE)))</f>
        <v/>
      </c>
      <c r="K150" s="203" t="str">
        <f t="shared" si="24"/>
        <v/>
      </c>
      <c r="L150" s="187" t="str">
        <f t="shared" si="25"/>
        <v/>
      </c>
      <c r="M150" s="202" t="str">
        <f>IF($H150="USD",IF(OR($L150="",$L150="-"),"",VLOOKUP($G150,為替!$A:$AX,$L150,FALSE))+$K$3,IF(OR($L150="",$L150="-"),"",VLOOKUP($G150,為替!$A:$AX,$L150,FALSE)))</f>
        <v/>
      </c>
      <c r="N150" s="203" t="str">
        <f t="shared" si="26"/>
        <v/>
      </c>
      <c r="O150" s="204" t="str">
        <f t="shared" si="22"/>
        <v/>
      </c>
      <c r="P150" s="205" t="str">
        <f t="shared" si="27"/>
        <v/>
      </c>
    </row>
    <row r="151" spans="3:16">
      <c r="C151" s="342"/>
      <c r="D151" s="343"/>
      <c r="E151" s="200"/>
      <c r="F151" s="342"/>
      <c r="H151" s="201"/>
      <c r="I151" s="184" t="str">
        <f t="shared" si="23"/>
        <v/>
      </c>
      <c r="J151" s="202" t="str">
        <f>IF($H151="USD",IF(OR($I151="",$I151="-"),"",VLOOKUP($G151,為替!$A:$AX,$I151,FALSE))+$J$3,IF(OR($I151="",$I151="-"),"",VLOOKUP($G151,為替!$A:$AX,$I151,FALSE)))</f>
        <v/>
      </c>
      <c r="K151" s="203" t="str">
        <f t="shared" si="24"/>
        <v/>
      </c>
      <c r="L151" s="187" t="str">
        <f t="shared" si="25"/>
        <v/>
      </c>
      <c r="M151" s="202" t="str">
        <f>IF($H151="USD",IF(OR($L151="",$L151="-"),"",VLOOKUP($G151,為替!$A:$AX,$L151,FALSE))+$K$3,IF(OR($L151="",$L151="-"),"",VLOOKUP($G151,為替!$A:$AX,$L151,FALSE)))</f>
        <v/>
      </c>
      <c r="N151" s="203" t="str">
        <f t="shared" si="26"/>
        <v/>
      </c>
      <c r="O151" s="204" t="str">
        <f t="shared" si="22"/>
        <v/>
      </c>
      <c r="P151" s="205" t="str">
        <f t="shared" si="27"/>
        <v/>
      </c>
    </row>
    <row r="152" spans="3:16">
      <c r="C152" s="342"/>
      <c r="D152" s="343"/>
      <c r="E152" s="200"/>
      <c r="F152" s="342"/>
      <c r="H152" s="201"/>
      <c r="I152" s="184" t="str">
        <f t="shared" si="23"/>
        <v/>
      </c>
      <c r="J152" s="202" t="str">
        <f>IF($H152="USD",IF(OR($I152="",$I152="-"),"",VLOOKUP($G152,為替!$A:$AX,$I152,FALSE))+$J$3,IF(OR($I152="",$I152="-"),"",VLOOKUP($G152,為替!$A:$AX,$I152,FALSE)))</f>
        <v/>
      </c>
      <c r="K152" s="203" t="str">
        <f t="shared" si="24"/>
        <v/>
      </c>
      <c r="L152" s="187" t="str">
        <f t="shared" si="25"/>
        <v/>
      </c>
      <c r="M152" s="202" t="str">
        <f>IF($H152="USD",IF(OR($L152="",$L152="-"),"",VLOOKUP($G152,為替!$A:$AX,$L152,FALSE))+$K$3,IF(OR($L152="",$L152="-"),"",VLOOKUP($G152,為替!$A:$AX,$L152,FALSE)))</f>
        <v/>
      </c>
      <c r="N152" s="203" t="str">
        <f t="shared" si="26"/>
        <v/>
      </c>
      <c r="O152" s="204" t="str">
        <f t="shared" si="22"/>
        <v/>
      </c>
      <c r="P152" s="205" t="str">
        <f t="shared" si="27"/>
        <v/>
      </c>
    </row>
    <row r="153" spans="3:16">
      <c r="C153" s="342"/>
      <c r="D153" s="343"/>
      <c r="E153" s="200"/>
      <c r="F153" s="342"/>
      <c r="H153" s="201"/>
      <c r="I153" s="184" t="str">
        <f t="shared" si="23"/>
        <v/>
      </c>
      <c r="J153" s="202" t="str">
        <f>IF($H153="USD",IF(OR($I153="",$I153="-"),"",VLOOKUP($G153,為替!$A:$AX,$I153,FALSE))+$J$3,IF(OR($I153="",$I153="-"),"",VLOOKUP($G153,為替!$A:$AX,$I153,FALSE)))</f>
        <v/>
      </c>
      <c r="K153" s="203" t="str">
        <f t="shared" si="24"/>
        <v/>
      </c>
      <c r="L153" s="187" t="str">
        <f t="shared" si="25"/>
        <v/>
      </c>
      <c r="M153" s="202" t="str">
        <f>IF($H153="USD",IF(OR($L153="",$L153="-"),"",VLOOKUP($G153,為替!$A:$AX,$L153,FALSE))+$K$3,IF(OR($L153="",$L153="-"),"",VLOOKUP($G153,為替!$A:$AX,$L153,FALSE)))</f>
        <v/>
      </c>
      <c r="N153" s="203" t="str">
        <f t="shared" si="26"/>
        <v/>
      </c>
      <c r="O153" s="204" t="str">
        <f t="shared" si="22"/>
        <v/>
      </c>
      <c r="P153" s="205" t="str">
        <f t="shared" si="27"/>
        <v/>
      </c>
    </row>
    <row r="154" spans="3:16">
      <c r="C154" s="342"/>
      <c r="D154" s="343"/>
      <c r="E154" s="200"/>
      <c r="F154" s="342"/>
      <c r="H154" s="201"/>
      <c r="I154" s="184" t="str">
        <f t="shared" si="23"/>
        <v/>
      </c>
      <c r="J154" s="202" t="str">
        <f>IF($H154="USD",IF(OR($I154="",$I154="-"),"",VLOOKUP($G154,為替!$A:$AX,$I154,FALSE))+$J$3,IF(OR($I154="",$I154="-"),"",VLOOKUP($G154,為替!$A:$AX,$I154,FALSE)))</f>
        <v/>
      </c>
      <c r="K154" s="203" t="str">
        <f t="shared" si="24"/>
        <v/>
      </c>
      <c r="L154" s="187" t="str">
        <f t="shared" si="25"/>
        <v/>
      </c>
      <c r="M154" s="202" t="str">
        <f>IF($H154="USD",IF(OR($L154="",$L154="-"),"",VLOOKUP($G154,為替!$A:$AX,$L154,FALSE))+$K$3,IF(OR($L154="",$L154="-"),"",VLOOKUP($G154,為替!$A:$AX,$L154,FALSE)))</f>
        <v/>
      </c>
      <c r="N154" s="203" t="str">
        <f t="shared" si="26"/>
        <v/>
      </c>
      <c r="O154" s="204" t="str">
        <f t="shared" si="22"/>
        <v/>
      </c>
      <c r="P154" s="205" t="str">
        <f t="shared" si="27"/>
        <v/>
      </c>
    </row>
    <row r="155" spans="3:16">
      <c r="C155" s="342"/>
      <c r="D155" s="343"/>
      <c r="E155" s="200"/>
      <c r="F155" s="342"/>
      <c r="H155" s="201"/>
      <c r="I155" s="184" t="str">
        <f t="shared" si="23"/>
        <v/>
      </c>
      <c r="J155" s="202" t="str">
        <f>IF($H155="USD",IF(OR($I155="",$I155="-"),"",VLOOKUP($G155,為替!$A:$AX,$I155,FALSE))+$J$3,IF(OR($I155="",$I155="-"),"",VLOOKUP($G155,為替!$A:$AX,$I155,FALSE)))</f>
        <v/>
      </c>
      <c r="K155" s="203" t="str">
        <f t="shared" si="24"/>
        <v/>
      </c>
      <c r="L155" s="187" t="str">
        <f t="shared" si="25"/>
        <v/>
      </c>
      <c r="M155" s="202" t="str">
        <f>IF($H155="USD",IF(OR($L155="",$L155="-"),"",VLOOKUP($G155,為替!$A:$AX,$L155,FALSE))+$K$3,IF(OR($L155="",$L155="-"),"",VLOOKUP($G155,為替!$A:$AX,$L155,FALSE)))</f>
        <v/>
      </c>
      <c r="N155" s="203" t="str">
        <f t="shared" si="26"/>
        <v/>
      </c>
      <c r="O155" s="204" t="str">
        <f t="shared" si="22"/>
        <v/>
      </c>
      <c r="P155" s="205" t="str">
        <f t="shared" si="27"/>
        <v/>
      </c>
    </row>
    <row r="156" spans="3:16">
      <c r="C156" s="342"/>
      <c r="D156" s="343"/>
      <c r="E156" s="200"/>
      <c r="F156" s="342"/>
      <c r="H156" s="201"/>
      <c r="I156" s="184" t="str">
        <f t="shared" si="23"/>
        <v/>
      </c>
      <c r="J156" s="202" t="str">
        <f>IF($H156="USD",IF(OR($I156="",$I156="-"),"",VLOOKUP($G156,為替!$A:$AX,$I156,FALSE))+$J$3,IF(OR($I156="",$I156="-"),"",VLOOKUP($G156,為替!$A:$AX,$I156,FALSE)))</f>
        <v/>
      </c>
      <c r="K156" s="203" t="str">
        <f t="shared" si="24"/>
        <v/>
      </c>
      <c r="L156" s="187" t="str">
        <f t="shared" si="25"/>
        <v/>
      </c>
      <c r="M156" s="202" t="str">
        <f>IF($H156="USD",IF(OR($L156="",$L156="-"),"",VLOOKUP($G156,為替!$A:$AX,$L156,FALSE))+$K$3,IF(OR($L156="",$L156="-"),"",VLOOKUP($G156,為替!$A:$AX,$L156,FALSE)))</f>
        <v/>
      </c>
      <c r="N156" s="203" t="str">
        <f t="shared" si="26"/>
        <v/>
      </c>
      <c r="O156" s="204" t="str">
        <f t="shared" si="22"/>
        <v/>
      </c>
      <c r="P156" s="205" t="str">
        <f t="shared" si="27"/>
        <v/>
      </c>
    </row>
    <row r="157" spans="3:16">
      <c r="C157" s="342"/>
      <c r="D157" s="343"/>
      <c r="E157" s="200"/>
      <c r="F157" s="342"/>
      <c r="H157" s="201"/>
      <c r="I157" s="184" t="str">
        <f t="shared" si="23"/>
        <v/>
      </c>
      <c r="J157" s="202" t="str">
        <f>IF($H157="USD",IF(OR($I157="",$I157="-"),"",VLOOKUP($G157,為替!$A:$AX,$I157,FALSE))+$J$3,IF(OR($I157="",$I157="-"),"",VLOOKUP($G157,為替!$A:$AX,$I157,FALSE)))</f>
        <v/>
      </c>
      <c r="K157" s="203" t="str">
        <f t="shared" si="24"/>
        <v/>
      </c>
      <c r="L157" s="187" t="str">
        <f t="shared" si="25"/>
        <v/>
      </c>
      <c r="M157" s="202" t="str">
        <f>IF($H157="USD",IF(OR($L157="",$L157="-"),"",VLOOKUP($G157,為替!$A:$AX,$L157,FALSE))+$K$3,IF(OR($L157="",$L157="-"),"",VLOOKUP($G157,為替!$A:$AX,$L157,FALSE)))</f>
        <v/>
      </c>
      <c r="N157" s="203" t="str">
        <f t="shared" si="26"/>
        <v/>
      </c>
      <c r="O157" s="204" t="str">
        <f t="shared" si="22"/>
        <v/>
      </c>
      <c r="P157" s="205" t="str">
        <f t="shared" si="27"/>
        <v/>
      </c>
    </row>
    <row r="158" spans="3:16">
      <c r="C158" s="342"/>
      <c r="D158" s="343"/>
      <c r="E158" s="200"/>
      <c r="F158" s="342"/>
      <c r="H158" s="201"/>
      <c r="I158" s="184" t="str">
        <f t="shared" si="23"/>
        <v/>
      </c>
      <c r="J158" s="202" t="str">
        <f>IF($H158="USD",IF(OR($I158="",$I158="-"),"",VLOOKUP($G158,為替!$A:$AX,$I158,FALSE))+$J$3,IF(OR($I158="",$I158="-"),"",VLOOKUP($G158,為替!$A:$AX,$I158,FALSE)))</f>
        <v/>
      </c>
      <c r="K158" s="203" t="str">
        <f t="shared" si="24"/>
        <v/>
      </c>
      <c r="L158" s="187" t="str">
        <f t="shared" si="25"/>
        <v/>
      </c>
      <c r="M158" s="202" t="str">
        <f>IF($H158="USD",IF(OR($L158="",$L158="-"),"",VLOOKUP($G158,為替!$A:$AX,$L158,FALSE))+$K$3,IF(OR($L158="",$L158="-"),"",VLOOKUP($G158,為替!$A:$AX,$L158,FALSE)))</f>
        <v/>
      </c>
      <c r="N158" s="203" t="str">
        <f t="shared" si="26"/>
        <v/>
      </c>
      <c r="O158" s="204" t="str">
        <f t="shared" si="22"/>
        <v/>
      </c>
      <c r="P158" s="205" t="str">
        <f t="shared" si="27"/>
        <v/>
      </c>
    </row>
    <row r="159" spans="3:16">
      <c r="C159" s="342"/>
      <c r="D159" s="343"/>
      <c r="E159" s="200"/>
      <c r="F159" s="342"/>
      <c r="H159" s="201"/>
      <c r="I159" s="184" t="str">
        <f t="shared" si="23"/>
        <v/>
      </c>
      <c r="J159" s="202" t="str">
        <f>IF($H159="USD",IF(OR($I159="",$I159="-"),"",VLOOKUP($G159,為替!$A:$AX,$I159,FALSE))+$J$3,IF(OR($I159="",$I159="-"),"",VLOOKUP($G159,為替!$A:$AX,$I159,FALSE)))</f>
        <v/>
      </c>
      <c r="K159" s="203" t="str">
        <f t="shared" si="24"/>
        <v/>
      </c>
      <c r="L159" s="187" t="str">
        <f t="shared" si="25"/>
        <v/>
      </c>
      <c r="M159" s="202" t="str">
        <f>IF($H159="USD",IF(OR($L159="",$L159="-"),"",VLOOKUP($G159,為替!$A:$AX,$L159,FALSE))+$K$3,IF(OR($L159="",$L159="-"),"",VLOOKUP($G159,為替!$A:$AX,$L159,FALSE)))</f>
        <v/>
      </c>
      <c r="N159" s="203" t="str">
        <f t="shared" si="26"/>
        <v/>
      </c>
      <c r="O159" s="204" t="str">
        <f t="shared" si="22"/>
        <v/>
      </c>
      <c r="P159" s="205" t="str">
        <f t="shared" si="27"/>
        <v/>
      </c>
    </row>
    <row r="160" spans="3:16">
      <c r="C160" s="342"/>
      <c r="D160" s="343"/>
      <c r="E160" s="200"/>
      <c r="F160" s="342"/>
      <c r="H160" s="201"/>
      <c r="I160" s="184" t="str">
        <f t="shared" si="23"/>
        <v/>
      </c>
      <c r="J160" s="202" t="str">
        <f>IF($H160="USD",IF(OR($I160="",$I160="-"),"",VLOOKUP($G160,為替!$A:$AX,$I160,FALSE))+$J$3,IF(OR($I160="",$I160="-"),"",VLOOKUP($G160,為替!$A:$AX,$I160,FALSE)))</f>
        <v/>
      </c>
      <c r="K160" s="203" t="str">
        <f t="shared" si="24"/>
        <v/>
      </c>
      <c r="L160" s="187" t="str">
        <f t="shared" si="25"/>
        <v/>
      </c>
      <c r="M160" s="202" t="str">
        <f>IF($H160="USD",IF(OR($L160="",$L160="-"),"",VLOOKUP($G160,為替!$A:$AX,$L160,FALSE))+$K$3,IF(OR($L160="",$L160="-"),"",VLOOKUP($G160,為替!$A:$AX,$L160,FALSE)))</f>
        <v/>
      </c>
      <c r="N160" s="203" t="str">
        <f t="shared" si="26"/>
        <v/>
      </c>
      <c r="O160" s="204" t="str">
        <f t="shared" si="22"/>
        <v/>
      </c>
      <c r="P160" s="205" t="str">
        <f t="shared" si="27"/>
        <v/>
      </c>
    </row>
    <row r="161" spans="3:16">
      <c r="C161" s="342"/>
      <c r="D161" s="343"/>
      <c r="E161" s="200"/>
      <c r="F161" s="342"/>
      <c r="H161" s="201"/>
      <c r="I161" s="184" t="str">
        <f t="shared" si="23"/>
        <v/>
      </c>
      <c r="J161" s="202" t="str">
        <f>IF($H161="USD",IF(OR($I161="",$I161="-"),"",VLOOKUP($G161,為替!$A:$AX,$I161,FALSE))+$J$3,IF(OR($I161="",$I161="-"),"",VLOOKUP($G161,為替!$A:$AX,$I161,FALSE)))</f>
        <v/>
      </c>
      <c r="K161" s="203" t="str">
        <f t="shared" si="24"/>
        <v/>
      </c>
      <c r="L161" s="187" t="str">
        <f t="shared" si="25"/>
        <v/>
      </c>
      <c r="M161" s="202" t="str">
        <f>IF($H161="USD",IF(OR($L161="",$L161="-"),"",VLOOKUP($G161,為替!$A:$AX,$L161,FALSE))+$K$3,IF(OR($L161="",$L161="-"),"",VLOOKUP($G161,為替!$A:$AX,$L161,FALSE)))</f>
        <v/>
      </c>
      <c r="N161" s="203" t="str">
        <f t="shared" si="26"/>
        <v/>
      </c>
      <c r="O161" s="204" t="str">
        <f t="shared" si="22"/>
        <v/>
      </c>
      <c r="P161" s="205" t="str">
        <f t="shared" si="27"/>
        <v/>
      </c>
    </row>
    <row r="162" spans="3:16">
      <c r="C162" s="342"/>
      <c r="D162" s="343"/>
      <c r="E162" s="200"/>
      <c r="F162" s="342"/>
      <c r="H162" s="201"/>
      <c r="I162" s="184" t="str">
        <f t="shared" si="23"/>
        <v/>
      </c>
      <c r="J162" s="202" t="str">
        <f>IF($H162="USD",IF(OR($I162="",$I162="-"),"",VLOOKUP($G162,為替!$A:$AX,$I162,FALSE))+$J$3,IF(OR($I162="",$I162="-"),"",VLOOKUP($G162,為替!$A:$AX,$I162,FALSE)))</f>
        <v/>
      </c>
      <c r="K162" s="203" t="str">
        <f t="shared" si="24"/>
        <v/>
      </c>
      <c r="L162" s="187" t="str">
        <f t="shared" si="25"/>
        <v/>
      </c>
      <c r="M162" s="202" t="str">
        <f>IF($H162="USD",IF(OR($L162="",$L162="-"),"",VLOOKUP($G162,為替!$A:$AX,$L162,FALSE))+$K$3,IF(OR($L162="",$L162="-"),"",VLOOKUP($G162,為替!$A:$AX,$L162,FALSE)))</f>
        <v/>
      </c>
      <c r="N162" s="203" t="str">
        <f t="shared" si="26"/>
        <v/>
      </c>
      <c r="O162" s="204" t="str">
        <f t="shared" si="22"/>
        <v/>
      </c>
      <c r="P162" s="205" t="str">
        <f t="shared" si="27"/>
        <v/>
      </c>
    </row>
    <row r="163" spans="3:16">
      <c r="C163" s="342"/>
      <c r="D163" s="343"/>
      <c r="E163" s="200"/>
      <c r="F163" s="342"/>
      <c r="H163" s="201"/>
      <c r="I163" s="184" t="str">
        <f t="shared" si="23"/>
        <v/>
      </c>
      <c r="J163" s="202" t="str">
        <f>IF($H163="USD",IF(OR($I163="",$I163="-"),"",VLOOKUP($G163,為替!$A:$AX,$I163,FALSE))+$J$3,IF(OR($I163="",$I163="-"),"",VLOOKUP($G163,為替!$A:$AX,$I163,FALSE)))</f>
        <v/>
      </c>
      <c r="K163" s="203" t="str">
        <f t="shared" si="24"/>
        <v/>
      </c>
      <c r="L163" s="187" t="str">
        <f t="shared" si="25"/>
        <v/>
      </c>
      <c r="M163" s="202" t="str">
        <f>IF($H163="USD",IF(OR($L163="",$L163="-"),"",VLOOKUP($G163,為替!$A:$AX,$L163,FALSE))+$K$3,IF(OR($L163="",$L163="-"),"",VLOOKUP($G163,為替!$A:$AX,$L163,FALSE)))</f>
        <v/>
      </c>
      <c r="N163" s="203" t="str">
        <f t="shared" si="26"/>
        <v/>
      </c>
      <c r="O163" s="204" t="str">
        <f t="shared" si="22"/>
        <v/>
      </c>
      <c r="P163" s="205" t="str">
        <f t="shared" si="27"/>
        <v/>
      </c>
    </row>
    <row r="164" spans="3:16">
      <c r="C164" s="342"/>
      <c r="D164" s="343"/>
      <c r="E164" s="200"/>
      <c r="F164" s="342"/>
      <c r="H164" s="201"/>
      <c r="I164" s="184" t="str">
        <f t="shared" si="23"/>
        <v/>
      </c>
      <c r="J164" s="202" t="str">
        <f>IF($H164="USD",IF(OR($I164="",$I164="-"),"",VLOOKUP($G164,為替!$A:$AX,$I164,FALSE))+$J$3,IF(OR($I164="",$I164="-"),"",VLOOKUP($G164,為替!$A:$AX,$I164,FALSE)))</f>
        <v/>
      </c>
      <c r="K164" s="203" t="str">
        <f t="shared" si="24"/>
        <v/>
      </c>
      <c r="L164" s="187" t="str">
        <f t="shared" si="25"/>
        <v/>
      </c>
      <c r="M164" s="202" t="str">
        <f>IF($H164="USD",IF(OR($L164="",$L164="-"),"",VLOOKUP($G164,為替!$A:$AX,$L164,FALSE))+$K$3,IF(OR($L164="",$L164="-"),"",VLOOKUP($G164,為替!$A:$AX,$L164,FALSE)))</f>
        <v/>
      </c>
      <c r="N164" s="203" t="str">
        <f t="shared" si="26"/>
        <v/>
      </c>
      <c r="O164" s="204" t="str">
        <f t="shared" si="22"/>
        <v/>
      </c>
      <c r="P164" s="205" t="str">
        <f t="shared" si="27"/>
        <v/>
      </c>
    </row>
    <row r="165" spans="3:16">
      <c r="C165" s="342"/>
      <c r="D165" s="343"/>
      <c r="E165" s="200"/>
      <c r="F165" s="342"/>
      <c r="H165" s="201"/>
      <c r="I165" s="184" t="str">
        <f t="shared" si="23"/>
        <v/>
      </c>
      <c r="J165" s="202" t="str">
        <f>IF($H165="USD",IF(OR($I165="",$I165="-"),"",VLOOKUP($G165,為替!$A:$AX,$I165,FALSE))+$J$3,IF(OR($I165="",$I165="-"),"",VLOOKUP($G165,為替!$A:$AX,$I165,FALSE)))</f>
        <v/>
      </c>
      <c r="K165" s="203" t="str">
        <f t="shared" si="24"/>
        <v/>
      </c>
      <c r="L165" s="187" t="str">
        <f t="shared" si="25"/>
        <v/>
      </c>
      <c r="M165" s="202" t="str">
        <f>IF($H165="USD",IF(OR($L165="",$L165="-"),"",VLOOKUP($G165,為替!$A:$AX,$L165,FALSE))+$K$3,IF(OR($L165="",$L165="-"),"",VLOOKUP($G165,為替!$A:$AX,$L165,FALSE)))</f>
        <v/>
      </c>
      <c r="N165" s="203" t="str">
        <f t="shared" si="26"/>
        <v/>
      </c>
      <c r="O165" s="204" t="str">
        <f t="shared" si="22"/>
        <v/>
      </c>
      <c r="P165" s="205" t="str">
        <f t="shared" si="27"/>
        <v/>
      </c>
    </row>
    <row r="166" spans="3:16">
      <c r="C166" s="342"/>
      <c r="D166" s="343"/>
      <c r="E166" s="200"/>
      <c r="F166" s="342"/>
      <c r="H166" s="201"/>
      <c r="I166" s="184" t="str">
        <f t="shared" si="23"/>
        <v/>
      </c>
      <c r="J166" s="202" t="str">
        <f>IF($H166="USD",IF(OR($I166="",$I166="-"),"",VLOOKUP($G166,為替!$A:$AX,$I166,FALSE))+$J$3,IF(OR($I166="",$I166="-"),"",VLOOKUP($G166,為替!$A:$AX,$I166,FALSE)))</f>
        <v/>
      </c>
      <c r="K166" s="203" t="str">
        <f t="shared" si="24"/>
        <v/>
      </c>
      <c r="L166" s="187" t="str">
        <f t="shared" si="25"/>
        <v/>
      </c>
      <c r="M166" s="202" t="str">
        <f>IF($H166="USD",IF(OR($L166="",$L166="-"),"",VLOOKUP($G166,為替!$A:$AX,$L166,FALSE))+$K$3,IF(OR($L166="",$L166="-"),"",VLOOKUP($G166,為替!$A:$AX,$L166,FALSE)))</f>
        <v/>
      </c>
      <c r="N166" s="203" t="str">
        <f t="shared" si="26"/>
        <v/>
      </c>
      <c r="O166" s="204" t="str">
        <f t="shared" si="22"/>
        <v/>
      </c>
      <c r="P166" s="205" t="str">
        <f t="shared" si="27"/>
        <v/>
      </c>
    </row>
    <row r="167" spans="3:16">
      <c r="C167" s="342"/>
      <c r="D167" s="343"/>
      <c r="E167" s="200"/>
      <c r="F167" s="342"/>
      <c r="H167" s="201"/>
      <c r="I167" s="184" t="str">
        <f t="shared" si="23"/>
        <v/>
      </c>
      <c r="J167" s="202" t="str">
        <f>IF($H167="USD",IF(OR($I167="",$I167="-"),"",VLOOKUP($G167,為替!$A:$AX,$I167,FALSE))+$J$3,IF(OR($I167="",$I167="-"),"",VLOOKUP($G167,為替!$A:$AX,$I167,FALSE)))</f>
        <v/>
      </c>
      <c r="K167" s="203" t="str">
        <f t="shared" si="24"/>
        <v/>
      </c>
      <c r="L167" s="187" t="str">
        <f t="shared" si="25"/>
        <v/>
      </c>
      <c r="M167" s="202" t="str">
        <f>IF($H167="USD",IF(OR($L167="",$L167="-"),"",VLOOKUP($G167,為替!$A:$AX,$L167,FALSE))+$K$3,IF(OR($L167="",$L167="-"),"",VLOOKUP($G167,為替!$A:$AX,$L167,FALSE)))</f>
        <v/>
      </c>
      <c r="N167" s="203" t="str">
        <f t="shared" si="26"/>
        <v/>
      </c>
      <c r="O167" s="204" t="str">
        <f t="shared" si="22"/>
        <v/>
      </c>
      <c r="P167" s="205" t="str">
        <f t="shared" si="27"/>
        <v/>
      </c>
    </row>
    <row r="168" spans="3:16">
      <c r="C168" s="342"/>
      <c r="D168" s="343"/>
      <c r="E168" s="200"/>
      <c r="F168" s="342"/>
      <c r="H168" s="201"/>
      <c r="I168" s="184" t="str">
        <f t="shared" si="23"/>
        <v/>
      </c>
      <c r="J168" s="202" t="str">
        <f>IF($H168="USD",IF(OR($I168="",$I168="-"),"",VLOOKUP($G168,為替!$A:$AX,$I168,FALSE))+$J$3,IF(OR($I168="",$I168="-"),"",VLOOKUP($G168,為替!$A:$AX,$I168,FALSE)))</f>
        <v/>
      </c>
      <c r="K168" s="203" t="str">
        <f t="shared" si="24"/>
        <v/>
      </c>
      <c r="L168" s="187" t="str">
        <f t="shared" si="25"/>
        <v/>
      </c>
      <c r="M168" s="202" t="str">
        <f>IF($H168="USD",IF(OR($L168="",$L168="-"),"",VLOOKUP($G168,為替!$A:$AX,$L168,FALSE))+$K$3,IF(OR($L168="",$L168="-"),"",VLOOKUP($G168,為替!$A:$AX,$L168,FALSE)))</f>
        <v/>
      </c>
      <c r="N168" s="203" t="str">
        <f t="shared" si="26"/>
        <v/>
      </c>
      <c r="O168" s="204" t="str">
        <f t="shared" si="22"/>
        <v/>
      </c>
      <c r="P168" s="205" t="str">
        <f t="shared" si="27"/>
        <v/>
      </c>
    </row>
    <row r="169" spans="3:16">
      <c r="C169" s="342"/>
      <c r="D169" s="343"/>
      <c r="E169" s="200"/>
      <c r="F169" s="342"/>
      <c r="H169" s="201"/>
      <c r="I169" s="184" t="str">
        <f t="shared" si="23"/>
        <v/>
      </c>
      <c r="J169" s="202" t="str">
        <f>IF($H169="USD",IF(OR($I169="",$I169="-"),"",VLOOKUP($G169,為替!$A:$AX,$I169,FALSE))+$J$3,IF(OR($I169="",$I169="-"),"",VLOOKUP($G169,為替!$A:$AX,$I169,FALSE)))</f>
        <v/>
      </c>
      <c r="K169" s="203" t="str">
        <f t="shared" si="24"/>
        <v/>
      </c>
      <c r="L169" s="187" t="str">
        <f t="shared" si="25"/>
        <v/>
      </c>
      <c r="M169" s="202" t="str">
        <f>IF($H169="USD",IF(OR($L169="",$L169="-"),"",VLOOKUP($G169,為替!$A:$AX,$L169,FALSE))+$K$3,IF(OR($L169="",$L169="-"),"",VLOOKUP($G169,為替!$A:$AX,$L169,FALSE)))</f>
        <v/>
      </c>
      <c r="N169" s="203" t="str">
        <f t="shared" si="26"/>
        <v/>
      </c>
      <c r="O169" s="204" t="str">
        <f t="shared" si="22"/>
        <v/>
      </c>
      <c r="P169" s="205" t="str">
        <f t="shared" si="27"/>
        <v/>
      </c>
    </row>
    <row r="170" spans="3:16">
      <c r="C170" s="342"/>
      <c r="D170" s="343"/>
      <c r="E170" s="200"/>
      <c r="F170" s="342"/>
      <c r="H170" s="201"/>
      <c r="I170" s="184" t="str">
        <f t="shared" si="23"/>
        <v/>
      </c>
      <c r="J170" s="202" t="str">
        <f>IF($H170="USD",IF(OR($I170="",$I170="-"),"",VLOOKUP($G170,為替!$A:$AX,$I170,FALSE))+$J$3,IF(OR($I170="",$I170="-"),"",VLOOKUP($G170,為替!$A:$AX,$I170,FALSE)))</f>
        <v/>
      </c>
      <c r="K170" s="203" t="str">
        <f t="shared" si="24"/>
        <v/>
      </c>
      <c r="L170" s="187" t="str">
        <f t="shared" si="25"/>
        <v/>
      </c>
      <c r="M170" s="202" t="str">
        <f>IF($H170="USD",IF(OR($L170="",$L170="-"),"",VLOOKUP($G170,為替!$A:$AX,$L170,FALSE))+$K$3,IF(OR($L170="",$L170="-"),"",VLOOKUP($G170,為替!$A:$AX,$L170,FALSE)))</f>
        <v/>
      </c>
      <c r="N170" s="203" t="str">
        <f t="shared" si="26"/>
        <v/>
      </c>
      <c r="O170" s="204" t="str">
        <f t="shared" si="22"/>
        <v/>
      </c>
      <c r="P170" s="205" t="str">
        <f t="shared" si="27"/>
        <v/>
      </c>
    </row>
    <row r="171" spans="3:16">
      <c r="C171" s="342"/>
      <c r="D171" s="343"/>
      <c r="E171" s="200"/>
      <c r="F171" s="342"/>
      <c r="H171" s="201"/>
      <c r="I171" s="184" t="str">
        <f t="shared" si="23"/>
        <v/>
      </c>
      <c r="J171" s="202" t="str">
        <f>IF($H171="USD",IF(OR($I171="",$I171="-"),"",VLOOKUP($G171,為替!$A:$AX,$I171,FALSE))+$J$3,IF(OR($I171="",$I171="-"),"",VLOOKUP($G171,為替!$A:$AX,$I171,FALSE)))</f>
        <v/>
      </c>
      <c r="K171" s="203" t="str">
        <f t="shared" si="24"/>
        <v/>
      </c>
      <c r="L171" s="187" t="str">
        <f t="shared" si="25"/>
        <v/>
      </c>
      <c r="M171" s="202" t="str">
        <f>IF($H171="USD",IF(OR($L171="",$L171="-"),"",VLOOKUP($G171,為替!$A:$AX,$L171,FALSE))+$K$3,IF(OR($L171="",$L171="-"),"",VLOOKUP($G171,為替!$A:$AX,$L171,FALSE)))</f>
        <v/>
      </c>
      <c r="N171" s="203" t="str">
        <f t="shared" si="26"/>
        <v/>
      </c>
      <c r="O171" s="204" t="str">
        <f t="shared" si="22"/>
        <v/>
      </c>
      <c r="P171" s="205" t="str">
        <f t="shared" si="27"/>
        <v/>
      </c>
    </row>
    <row r="172" spans="3:16">
      <c r="C172" s="342"/>
      <c r="D172" s="343"/>
      <c r="E172" s="200"/>
      <c r="F172" s="342"/>
      <c r="H172" s="201"/>
      <c r="I172" s="184" t="str">
        <f t="shared" si="23"/>
        <v/>
      </c>
      <c r="J172" s="202" t="str">
        <f>IF($H172="USD",IF(OR($I172="",$I172="-"),"",VLOOKUP($G172,為替!$A:$AX,$I172,FALSE))+$J$3,IF(OR($I172="",$I172="-"),"",VLOOKUP($G172,為替!$A:$AX,$I172,FALSE)))</f>
        <v/>
      </c>
      <c r="K172" s="203" t="str">
        <f t="shared" si="24"/>
        <v/>
      </c>
      <c r="L172" s="187" t="str">
        <f t="shared" si="25"/>
        <v/>
      </c>
      <c r="M172" s="202" t="str">
        <f>IF($H172="USD",IF(OR($L172="",$L172="-"),"",VLOOKUP($G172,為替!$A:$AX,$L172,FALSE))+$K$3,IF(OR($L172="",$L172="-"),"",VLOOKUP($G172,為替!$A:$AX,$L172,FALSE)))</f>
        <v/>
      </c>
      <c r="N172" s="203" t="str">
        <f t="shared" si="26"/>
        <v/>
      </c>
      <c r="O172" s="204" t="str">
        <f t="shared" si="22"/>
        <v/>
      </c>
      <c r="P172" s="205" t="str">
        <f t="shared" si="27"/>
        <v/>
      </c>
    </row>
    <row r="173" spans="3:16">
      <c r="C173" s="342"/>
      <c r="D173" s="343"/>
      <c r="E173" s="200"/>
      <c r="F173" s="342"/>
      <c r="H173" s="201"/>
      <c r="I173" s="184" t="str">
        <f t="shared" si="23"/>
        <v/>
      </c>
      <c r="J173" s="202" t="str">
        <f>IF($H173="USD",IF(OR($I173="",$I173="-"),"",VLOOKUP($G173,為替!$A:$AX,$I173,FALSE))+$J$3,IF(OR($I173="",$I173="-"),"",VLOOKUP($G173,為替!$A:$AX,$I173,FALSE)))</f>
        <v/>
      </c>
      <c r="K173" s="203" t="str">
        <f t="shared" si="24"/>
        <v/>
      </c>
      <c r="L173" s="187" t="str">
        <f t="shared" si="25"/>
        <v/>
      </c>
      <c r="M173" s="202" t="str">
        <f>IF($H173="USD",IF(OR($L173="",$L173="-"),"",VLOOKUP($G173,為替!$A:$AX,$L173,FALSE))+$K$3,IF(OR($L173="",$L173="-"),"",VLOOKUP($G173,為替!$A:$AX,$L173,FALSE)))</f>
        <v/>
      </c>
      <c r="N173" s="203" t="str">
        <f t="shared" si="26"/>
        <v/>
      </c>
      <c r="O173" s="204" t="str">
        <f t="shared" si="22"/>
        <v/>
      </c>
      <c r="P173" s="205" t="str">
        <f t="shared" si="27"/>
        <v/>
      </c>
    </row>
    <row r="174" spans="3:16">
      <c r="C174" s="342"/>
      <c r="D174" s="343"/>
      <c r="E174" s="200"/>
      <c r="F174" s="342"/>
      <c r="H174" s="201"/>
      <c r="I174" s="184" t="str">
        <f t="shared" si="23"/>
        <v/>
      </c>
      <c r="J174" s="202" t="str">
        <f>IF($H174="USD",IF(OR($I174="",$I174="-"),"",VLOOKUP($G174,為替!$A:$AX,$I174,FALSE))+$J$3,IF(OR($I174="",$I174="-"),"",VLOOKUP($G174,為替!$A:$AX,$I174,FALSE)))</f>
        <v/>
      </c>
      <c r="K174" s="203" t="str">
        <f t="shared" si="24"/>
        <v/>
      </c>
      <c r="L174" s="187" t="str">
        <f t="shared" si="25"/>
        <v/>
      </c>
      <c r="M174" s="202" t="str">
        <f>IF($H174="USD",IF(OR($L174="",$L174="-"),"",VLOOKUP($G174,為替!$A:$AX,$L174,FALSE))+$K$3,IF(OR($L174="",$L174="-"),"",VLOOKUP($G174,為替!$A:$AX,$L174,FALSE)))</f>
        <v/>
      </c>
      <c r="N174" s="203" t="str">
        <f t="shared" si="26"/>
        <v/>
      </c>
      <c r="O174" s="204" t="str">
        <f t="shared" si="22"/>
        <v/>
      </c>
      <c r="P174" s="205" t="str">
        <f t="shared" si="27"/>
        <v/>
      </c>
    </row>
    <row r="175" spans="3:16">
      <c r="C175" s="342"/>
      <c r="D175" s="343"/>
      <c r="E175" s="200"/>
      <c r="F175" s="342"/>
      <c r="H175" s="201"/>
      <c r="I175" s="184" t="str">
        <f t="shared" si="23"/>
        <v/>
      </c>
      <c r="J175" s="202" t="str">
        <f>IF($H175="USD",IF(OR($I175="",$I175="-"),"",VLOOKUP($G175,為替!$A:$AX,$I175,FALSE))+$J$3,IF(OR($I175="",$I175="-"),"",VLOOKUP($G175,為替!$A:$AX,$I175,FALSE)))</f>
        <v/>
      </c>
      <c r="K175" s="203" t="str">
        <f t="shared" si="24"/>
        <v/>
      </c>
      <c r="L175" s="187" t="str">
        <f t="shared" si="25"/>
        <v/>
      </c>
      <c r="M175" s="202" t="str">
        <f>IF($H175="USD",IF(OR($L175="",$L175="-"),"",VLOOKUP($G175,為替!$A:$AX,$L175,FALSE))+$K$3,IF(OR($L175="",$L175="-"),"",VLOOKUP($G175,為替!$A:$AX,$L175,FALSE)))</f>
        <v/>
      </c>
      <c r="N175" s="203" t="str">
        <f t="shared" si="26"/>
        <v/>
      </c>
      <c r="O175" s="204" t="str">
        <f t="shared" si="22"/>
        <v/>
      </c>
      <c r="P175" s="205" t="str">
        <f t="shared" si="27"/>
        <v/>
      </c>
    </row>
    <row r="176" spans="3:16">
      <c r="C176" s="342"/>
      <c r="D176" s="343"/>
      <c r="E176" s="200"/>
      <c r="F176" s="342"/>
      <c r="H176" s="201"/>
      <c r="I176" s="184" t="str">
        <f t="shared" si="23"/>
        <v/>
      </c>
      <c r="J176" s="202" t="str">
        <f>IF($H176="USD",IF(OR($I176="",$I176="-"),"",VLOOKUP($G176,為替!$A:$AX,$I176,FALSE))+$J$3,IF(OR($I176="",$I176="-"),"",VLOOKUP($G176,為替!$A:$AX,$I176,FALSE)))</f>
        <v/>
      </c>
      <c r="K176" s="203" t="str">
        <f t="shared" si="24"/>
        <v/>
      </c>
      <c r="L176" s="187" t="str">
        <f t="shared" si="25"/>
        <v/>
      </c>
      <c r="M176" s="202" t="str">
        <f>IF($H176="USD",IF(OR($L176="",$L176="-"),"",VLOOKUP($G176,為替!$A:$AX,$L176,FALSE))+$K$3,IF(OR($L176="",$L176="-"),"",VLOOKUP($G176,為替!$A:$AX,$L176,FALSE)))</f>
        <v/>
      </c>
      <c r="N176" s="203" t="str">
        <f t="shared" si="26"/>
        <v/>
      </c>
      <c r="O176" s="204" t="str">
        <f t="shared" si="22"/>
        <v/>
      </c>
      <c r="P176" s="205" t="str">
        <f t="shared" si="27"/>
        <v/>
      </c>
    </row>
    <row r="177" spans="3:16">
      <c r="C177" s="342"/>
      <c r="D177" s="343"/>
      <c r="E177" s="200"/>
      <c r="F177" s="342"/>
      <c r="H177" s="201"/>
      <c r="I177" s="184" t="str">
        <f t="shared" si="23"/>
        <v/>
      </c>
      <c r="J177" s="202" t="str">
        <f>IF($H177="USD",IF(OR($I177="",$I177="-"),"",VLOOKUP($G177,為替!$A:$AX,$I177,FALSE))+$J$3,IF(OR($I177="",$I177="-"),"",VLOOKUP($G177,為替!$A:$AX,$I177,FALSE)))</f>
        <v/>
      </c>
      <c r="K177" s="203" t="str">
        <f t="shared" si="24"/>
        <v/>
      </c>
      <c r="L177" s="187" t="str">
        <f t="shared" si="25"/>
        <v/>
      </c>
      <c r="M177" s="202" t="str">
        <f>IF($H177="USD",IF(OR($L177="",$L177="-"),"",VLOOKUP($G177,為替!$A:$AX,$L177,FALSE))+$K$3,IF(OR($L177="",$L177="-"),"",VLOOKUP($G177,為替!$A:$AX,$L177,FALSE)))</f>
        <v/>
      </c>
      <c r="N177" s="203" t="str">
        <f t="shared" si="26"/>
        <v/>
      </c>
      <c r="O177" s="204" t="str">
        <f t="shared" si="22"/>
        <v/>
      </c>
      <c r="P177" s="205" t="str">
        <f t="shared" si="27"/>
        <v/>
      </c>
    </row>
    <row r="178" spans="3:16">
      <c r="C178" s="342"/>
      <c r="D178" s="343"/>
      <c r="E178" s="200"/>
      <c r="F178" s="342"/>
      <c r="H178" s="201"/>
      <c r="I178" s="184" t="str">
        <f t="shared" si="23"/>
        <v/>
      </c>
      <c r="J178" s="202" t="str">
        <f>IF($H178="USD",IF(OR($I178="",$I178="-"),"",VLOOKUP($G178,為替!$A:$AX,$I178,FALSE))+$J$3,IF(OR($I178="",$I178="-"),"",VLOOKUP($G178,為替!$A:$AX,$I178,FALSE)))</f>
        <v/>
      </c>
      <c r="K178" s="203" t="str">
        <f t="shared" si="24"/>
        <v/>
      </c>
      <c r="L178" s="187" t="str">
        <f t="shared" si="25"/>
        <v/>
      </c>
      <c r="M178" s="202" t="str">
        <f>IF($H178="USD",IF(OR($L178="",$L178="-"),"",VLOOKUP($G178,為替!$A:$AX,$L178,FALSE))+$K$3,IF(OR($L178="",$L178="-"),"",VLOOKUP($G178,為替!$A:$AX,$L178,FALSE)))</f>
        <v/>
      </c>
      <c r="N178" s="203" t="str">
        <f t="shared" si="26"/>
        <v/>
      </c>
      <c r="O178" s="204" t="str">
        <f t="shared" si="22"/>
        <v/>
      </c>
      <c r="P178" s="205" t="str">
        <f t="shared" si="27"/>
        <v/>
      </c>
    </row>
    <row r="179" spans="3:16">
      <c r="C179" s="342"/>
      <c r="D179" s="343"/>
      <c r="E179" s="200"/>
      <c r="F179" s="342"/>
      <c r="H179" s="201"/>
      <c r="I179" s="184" t="str">
        <f t="shared" si="23"/>
        <v/>
      </c>
      <c r="J179" s="202" t="str">
        <f>IF($H179="USD",IF(OR($I179="",$I179="-"),"",VLOOKUP($G179,為替!$A:$AX,$I179,FALSE))+$J$3,IF(OR($I179="",$I179="-"),"",VLOOKUP($G179,為替!$A:$AX,$I179,FALSE)))</f>
        <v/>
      </c>
      <c r="K179" s="203" t="str">
        <f t="shared" si="24"/>
        <v/>
      </c>
      <c r="L179" s="187" t="str">
        <f t="shared" si="25"/>
        <v/>
      </c>
      <c r="M179" s="202" t="str">
        <f>IF($H179="USD",IF(OR($L179="",$L179="-"),"",VLOOKUP($G179,為替!$A:$AX,$L179,FALSE))+$K$3,IF(OR($L179="",$L179="-"),"",VLOOKUP($G179,為替!$A:$AX,$L179,FALSE)))</f>
        <v/>
      </c>
      <c r="N179" s="203" t="str">
        <f t="shared" si="26"/>
        <v/>
      </c>
      <c r="O179" s="204" t="str">
        <f t="shared" si="22"/>
        <v/>
      </c>
      <c r="P179" s="205" t="str">
        <f t="shared" si="27"/>
        <v/>
      </c>
    </row>
    <row r="180" spans="3:16">
      <c r="C180" s="342"/>
      <c r="D180" s="343"/>
      <c r="E180" s="200"/>
      <c r="F180" s="342"/>
      <c r="H180" s="201"/>
      <c r="I180" s="184" t="str">
        <f t="shared" si="23"/>
        <v/>
      </c>
      <c r="J180" s="202" t="str">
        <f>IF($H180="USD",IF(OR($I180="",$I180="-"),"",VLOOKUP($G180,為替!$A:$AX,$I180,FALSE))+$J$3,IF(OR($I180="",$I180="-"),"",VLOOKUP($G180,為替!$A:$AX,$I180,FALSE)))</f>
        <v/>
      </c>
      <c r="K180" s="203" t="str">
        <f t="shared" si="24"/>
        <v/>
      </c>
      <c r="L180" s="187" t="str">
        <f t="shared" si="25"/>
        <v/>
      </c>
      <c r="M180" s="202" t="str">
        <f>IF($H180="USD",IF(OR($L180="",$L180="-"),"",VLOOKUP($G180,為替!$A:$AX,$L180,FALSE))+$K$3,IF(OR($L180="",$L180="-"),"",VLOOKUP($G180,為替!$A:$AX,$L180,FALSE)))</f>
        <v/>
      </c>
      <c r="N180" s="203" t="str">
        <f t="shared" si="26"/>
        <v/>
      </c>
      <c r="O180" s="204" t="str">
        <f t="shared" si="22"/>
        <v/>
      </c>
      <c r="P180" s="205" t="str">
        <f t="shared" si="27"/>
        <v/>
      </c>
    </row>
    <row r="181" spans="3:16">
      <c r="C181" s="342"/>
      <c r="D181" s="343"/>
      <c r="E181" s="200"/>
      <c r="F181" s="342"/>
      <c r="H181" s="201"/>
      <c r="I181" s="184" t="str">
        <f t="shared" si="23"/>
        <v/>
      </c>
      <c r="J181" s="202" t="str">
        <f>IF($H181="USD",IF(OR($I181="",$I181="-"),"",VLOOKUP($G181,為替!$A:$AX,$I181,FALSE))+$J$3,IF(OR($I181="",$I181="-"),"",VLOOKUP($G181,為替!$A:$AX,$I181,FALSE)))</f>
        <v/>
      </c>
      <c r="K181" s="203" t="str">
        <f t="shared" si="24"/>
        <v/>
      </c>
      <c r="L181" s="187" t="str">
        <f t="shared" si="25"/>
        <v/>
      </c>
      <c r="M181" s="202" t="str">
        <f>IF($H181="USD",IF(OR($L181="",$L181="-"),"",VLOOKUP($G181,為替!$A:$AX,$L181,FALSE))+$K$3,IF(OR($L181="",$L181="-"),"",VLOOKUP($G181,為替!$A:$AX,$L181,FALSE)))</f>
        <v/>
      </c>
      <c r="N181" s="203" t="str">
        <f t="shared" si="26"/>
        <v/>
      </c>
      <c r="O181" s="204" t="str">
        <f t="shared" si="22"/>
        <v/>
      </c>
      <c r="P181" s="205" t="str">
        <f t="shared" si="27"/>
        <v/>
      </c>
    </row>
    <row r="182" spans="3:16">
      <c r="C182" s="342"/>
      <c r="D182" s="343"/>
      <c r="E182" s="200"/>
      <c r="F182" s="342"/>
      <c r="H182" s="201"/>
      <c r="I182" s="184" t="str">
        <f t="shared" si="23"/>
        <v/>
      </c>
      <c r="J182" s="202" t="str">
        <f>IF($H182="USD",IF(OR($I182="",$I182="-"),"",VLOOKUP($G182,為替!$A:$AX,$I182,FALSE))+$J$3,IF(OR($I182="",$I182="-"),"",VLOOKUP($G182,為替!$A:$AX,$I182,FALSE)))</f>
        <v/>
      </c>
      <c r="K182" s="203" t="str">
        <f t="shared" si="24"/>
        <v/>
      </c>
      <c r="L182" s="187" t="str">
        <f t="shared" si="25"/>
        <v/>
      </c>
      <c r="M182" s="202" t="str">
        <f>IF($H182="USD",IF(OR($L182="",$L182="-"),"",VLOOKUP($G182,為替!$A:$AX,$L182,FALSE))+$K$3,IF(OR($L182="",$L182="-"),"",VLOOKUP($G182,為替!$A:$AX,$L182,FALSE)))</f>
        <v/>
      </c>
      <c r="N182" s="203" t="str">
        <f t="shared" si="26"/>
        <v/>
      </c>
      <c r="O182" s="204" t="str">
        <f t="shared" si="22"/>
        <v/>
      </c>
      <c r="P182" s="205" t="str">
        <f t="shared" si="27"/>
        <v/>
      </c>
    </row>
    <row r="183" spans="3:16">
      <c r="C183" s="342"/>
      <c r="D183" s="343"/>
      <c r="E183" s="200"/>
      <c r="F183" s="342"/>
      <c r="H183" s="201"/>
      <c r="I183" s="184" t="str">
        <f t="shared" si="23"/>
        <v/>
      </c>
      <c r="J183" s="202" t="str">
        <f>IF($H183="USD",IF(OR($I183="",$I183="-"),"",VLOOKUP($G183,為替!$A:$AX,$I183,FALSE))+$J$3,IF(OR($I183="",$I183="-"),"",VLOOKUP($G183,為替!$A:$AX,$I183,FALSE)))</f>
        <v/>
      </c>
      <c r="K183" s="203" t="str">
        <f t="shared" si="24"/>
        <v/>
      </c>
      <c r="L183" s="187" t="str">
        <f t="shared" si="25"/>
        <v/>
      </c>
      <c r="M183" s="202" t="str">
        <f>IF($H183="USD",IF(OR($L183="",$L183="-"),"",VLOOKUP($G183,為替!$A:$AX,$L183,FALSE))+$K$3,IF(OR($L183="",$L183="-"),"",VLOOKUP($G183,為替!$A:$AX,$L183,FALSE)))</f>
        <v/>
      </c>
      <c r="N183" s="203" t="str">
        <f t="shared" si="26"/>
        <v/>
      </c>
      <c r="O183" s="204" t="str">
        <f t="shared" si="22"/>
        <v/>
      </c>
      <c r="P183" s="205" t="str">
        <f t="shared" si="27"/>
        <v/>
      </c>
    </row>
    <row r="184" spans="3:16">
      <c r="C184" s="342"/>
      <c r="D184" s="343"/>
      <c r="E184" s="200"/>
      <c r="F184" s="342"/>
      <c r="H184" s="201"/>
      <c r="I184" s="184" t="str">
        <f t="shared" si="23"/>
        <v/>
      </c>
      <c r="J184" s="202" t="str">
        <f>IF($H184="USD",IF(OR($I184="",$I184="-"),"",VLOOKUP($G184,為替!$A:$AX,$I184,FALSE))+$J$3,IF(OR($I184="",$I184="-"),"",VLOOKUP($G184,為替!$A:$AX,$I184,FALSE)))</f>
        <v/>
      </c>
      <c r="K184" s="203" t="str">
        <f t="shared" si="24"/>
        <v/>
      </c>
      <c r="L184" s="187" t="str">
        <f t="shared" si="25"/>
        <v/>
      </c>
      <c r="M184" s="202" t="str">
        <f>IF($H184="USD",IF(OR($L184="",$L184="-"),"",VLOOKUP($G184,為替!$A:$AX,$L184,FALSE))+$K$3,IF(OR($L184="",$L184="-"),"",VLOOKUP($G184,為替!$A:$AX,$L184,FALSE)))</f>
        <v/>
      </c>
      <c r="N184" s="203" t="str">
        <f t="shared" si="26"/>
        <v/>
      </c>
      <c r="O184" s="204" t="str">
        <f t="shared" si="22"/>
        <v/>
      </c>
      <c r="P184" s="205" t="str">
        <f t="shared" si="27"/>
        <v/>
      </c>
    </row>
    <row r="185" spans="3:16">
      <c r="C185" s="342"/>
      <c r="D185" s="343"/>
      <c r="E185" s="200"/>
      <c r="F185" s="342"/>
      <c r="H185" s="201"/>
      <c r="I185" s="184" t="str">
        <f t="shared" si="23"/>
        <v/>
      </c>
      <c r="J185" s="202" t="str">
        <f>IF($H185="USD",IF(OR($I185="",$I185="-"),"",VLOOKUP($G185,為替!$A:$AX,$I185,FALSE))+$J$3,IF(OR($I185="",$I185="-"),"",VLOOKUP($G185,為替!$A:$AX,$I185,FALSE)))</f>
        <v/>
      </c>
      <c r="K185" s="203" t="str">
        <f t="shared" si="24"/>
        <v/>
      </c>
      <c r="L185" s="187" t="str">
        <f t="shared" si="25"/>
        <v/>
      </c>
      <c r="M185" s="202" t="str">
        <f>IF($H185="USD",IF(OR($L185="",$L185="-"),"",VLOOKUP($G185,為替!$A:$AX,$L185,FALSE))+$K$3,IF(OR($L185="",$L185="-"),"",VLOOKUP($G185,為替!$A:$AX,$L185,FALSE)))</f>
        <v/>
      </c>
      <c r="N185" s="203" t="str">
        <f t="shared" si="26"/>
        <v/>
      </c>
      <c r="O185" s="204" t="str">
        <f t="shared" si="22"/>
        <v/>
      </c>
      <c r="P185" s="205" t="str">
        <f t="shared" si="27"/>
        <v/>
      </c>
    </row>
    <row r="186" spans="3:16">
      <c r="C186" s="342"/>
      <c r="D186" s="343"/>
      <c r="E186" s="200"/>
      <c r="F186" s="342"/>
      <c r="H186" s="201"/>
      <c r="I186" s="184" t="str">
        <f t="shared" si="23"/>
        <v/>
      </c>
      <c r="J186" s="202" t="str">
        <f>IF($H186="USD",IF(OR($I186="",$I186="-"),"",VLOOKUP($G186,為替!$A:$AX,$I186,FALSE))+$J$3,IF(OR($I186="",$I186="-"),"",VLOOKUP($G186,為替!$A:$AX,$I186,FALSE)))</f>
        <v/>
      </c>
      <c r="K186" s="203" t="str">
        <f t="shared" si="24"/>
        <v/>
      </c>
      <c r="L186" s="187" t="str">
        <f t="shared" si="25"/>
        <v/>
      </c>
      <c r="M186" s="202" t="str">
        <f>IF($H186="USD",IF(OR($L186="",$L186="-"),"",VLOOKUP($G186,為替!$A:$AX,$L186,FALSE))+$K$3,IF(OR($L186="",$L186="-"),"",VLOOKUP($G186,為替!$A:$AX,$L186,FALSE)))</f>
        <v/>
      </c>
      <c r="N186" s="203" t="str">
        <f t="shared" si="26"/>
        <v/>
      </c>
      <c r="O186" s="204" t="str">
        <f t="shared" si="22"/>
        <v/>
      </c>
      <c r="P186" s="205" t="str">
        <f t="shared" si="27"/>
        <v/>
      </c>
    </row>
    <row r="187" spans="3:16">
      <c r="C187" s="342"/>
      <c r="D187" s="343"/>
      <c r="E187" s="200"/>
      <c r="F187" s="342"/>
      <c r="H187" s="201"/>
      <c r="I187" s="184" t="str">
        <f t="shared" si="23"/>
        <v/>
      </c>
      <c r="J187" s="202" t="str">
        <f>IF($H187="USD",IF(OR($I187="",$I187="-"),"",VLOOKUP($G187,為替!$A:$AX,$I187,FALSE))+$J$3,IF(OR($I187="",$I187="-"),"",VLOOKUP($G187,為替!$A:$AX,$I187,FALSE)))</f>
        <v/>
      </c>
      <c r="K187" s="203" t="str">
        <f t="shared" si="24"/>
        <v/>
      </c>
      <c r="L187" s="187" t="str">
        <f t="shared" si="25"/>
        <v/>
      </c>
      <c r="M187" s="202" t="str">
        <f>IF($H187="USD",IF(OR($L187="",$L187="-"),"",VLOOKUP($G187,為替!$A:$AX,$L187,FALSE))+$K$3,IF(OR($L187="",$L187="-"),"",VLOOKUP($G187,為替!$A:$AX,$L187,FALSE)))</f>
        <v/>
      </c>
      <c r="N187" s="203" t="str">
        <f t="shared" si="26"/>
        <v/>
      </c>
      <c r="O187" s="204" t="str">
        <f t="shared" si="22"/>
        <v/>
      </c>
      <c r="P187" s="205" t="str">
        <f t="shared" si="27"/>
        <v/>
      </c>
    </row>
    <row r="188" spans="3:16">
      <c r="C188" s="342"/>
      <c r="D188" s="343"/>
      <c r="E188" s="200"/>
      <c r="F188" s="342"/>
      <c r="H188" s="201"/>
      <c r="I188" s="184" t="str">
        <f t="shared" si="23"/>
        <v/>
      </c>
      <c r="J188" s="202" t="str">
        <f>IF($H188="USD",IF(OR($I188="",$I188="-"),"",VLOOKUP($G188,為替!$A:$AX,$I188,FALSE))+$J$3,IF(OR($I188="",$I188="-"),"",VLOOKUP($G188,為替!$A:$AX,$I188,FALSE)))</f>
        <v/>
      </c>
      <c r="K188" s="203" t="str">
        <f t="shared" si="24"/>
        <v/>
      </c>
      <c r="L188" s="187" t="str">
        <f t="shared" si="25"/>
        <v/>
      </c>
      <c r="M188" s="202" t="str">
        <f>IF($H188="USD",IF(OR($L188="",$L188="-"),"",VLOOKUP($G188,為替!$A:$AX,$L188,FALSE))+$K$3,IF(OR($L188="",$L188="-"),"",VLOOKUP($G188,為替!$A:$AX,$L188,FALSE)))</f>
        <v/>
      </c>
      <c r="N188" s="203" t="str">
        <f t="shared" si="26"/>
        <v/>
      </c>
      <c r="O188" s="204" t="str">
        <f t="shared" si="22"/>
        <v/>
      </c>
      <c r="P188" s="205" t="str">
        <f t="shared" si="27"/>
        <v/>
      </c>
    </row>
    <row r="189" spans="3:16">
      <c r="C189" s="342"/>
      <c r="D189" s="343"/>
      <c r="E189" s="200"/>
      <c r="F189" s="342"/>
      <c r="H189" s="201"/>
      <c r="I189" s="184" t="str">
        <f t="shared" si="23"/>
        <v/>
      </c>
      <c r="J189" s="202" t="str">
        <f>IF($H189="USD",IF(OR($I189="",$I189="-"),"",VLOOKUP($G189,為替!$A:$AX,$I189,FALSE))+$J$3,IF(OR($I189="",$I189="-"),"",VLOOKUP($G189,為替!$A:$AX,$I189,FALSE)))</f>
        <v/>
      </c>
      <c r="K189" s="203" t="str">
        <f t="shared" si="24"/>
        <v/>
      </c>
      <c r="L189" s="187" t="str">
        <f t="shared" si="25"/>
        <v/>
      </c>
      <c r="M189" s="202" t="str">
        <f>IF($H189="USD",IF(OR($L189="",$L189="-"),"",VLOOKUP($G189,為替!$A:$AX,$L189,FALSE))+$K$3,IF(OR($L189="",$L189="-"),"",VLOOKUP($G189,為替!$A:$AX,$L189,FALSE)))</f>
        <v/>
      </c>
      <c r="N189" s="203" t="str">
        <f t="shared" si="26"/>
        <v/>
      </c>
      <c r="O189" s="204" t="str">
        <f t="shared" si="22"/>
        <v/>
      </c>
      <c r="P189" s="205" t="str">
        <f t="shared" si="27"/>
        <v/>
      </c>
    </row>
    <row r="190" spans="3:16">
      <c r="C190" s="342"/>
      <c r="D190" s="343"/>
      <c r="E190" s="200"/>
      <c r="F190" s="342"/>
      <c r="H190" s="201"/>
      <c r="I190" s="184" t="str">
        <f t="shared" si="23"/>
        <v/>
      </c>
      <c r="J190" s="202" t="str">
        <f>IF($H190="USD",IF(OR($I190="",$I190="-"),"",VLOOKUP($G190,為替!$A:$AX,$I190,FALSE))+$J$3,IF(OR($I190="",$I190="-"),"",VLOOKUP($G190,為替!$A:$AX,$I190,FALSE)))</f>
        <v/>
      </c>
      <c r="K190" s="203" t="str">
        <f t="shared" si="24"/>
        <v/>
      </c>
      <c r="L190" s="187" t="str">
        <f t="shared" si="25"/>
        <v/>
      </c>
      <c r="M190" s="202" t="str">
        <f>IF($H190="USD",IF(OR($L190="",$L190="-"),"",VLOOKUP($G190,為替!$A:$AX,$L190,FALSE))+$K$3,IF(OR($L190="",$L190="-"),"",VLOOKUP($G190,為替!$A:$AX,$L190,FALSE)))</f>
        <v/>
      </c>
      <c r="N190" s="203" t="str">
        <f t="shared" si="26"/>
        <v/>
      </c>
      <c r="O190" s="204" t="str">
        <f t="shared" si="22"/>
        <v/>
      </c>
      <c r="P190" s="205" t="str">
        <f t="shared" si="27"/>
        <v/>
      </c>
    </row>
    <row r="191" spans="3:16">
      <c r="C191" s="342"/>
      <c r="D191" s="343"/>
      <c r="E191" s="200"/>
      <c r="F191" s="342"/>
      <c r="H191" s="201"/>
      <c r="I191" s="184" t="str">
        <f t="shared" si="23"/>
        <v/>
      </c>
      <c r="J191" s="202" t="str">
        <f>IF($H191="USD",IF(OR($I191="",$I191="-"),"",VLOOKUP($G191,為替!$A:$AX,$I191,FALSE))+$J$3,IF(OR($I191="",$I191="-"),"",VLOOKUP($G191,為替!$A:$AX,$I191,FALSE)))</f>
        <v/>
      </c>
      <c r="K191" s="203" t="str">
        <f t="shared" si="24"/>
        <v/>
      </c>
      <c r="L191" s="187" t="str">
        <f t="shared" si="25"/>
        <v/>
      </c>
      <c r="M191" s="202" t="str">
        <f>IF($H191="USD",IF(OR($L191="",$L191="-"),"",VLOOKUP($G191,為替!$A:$AX,$L191,FALSE))+$K$3,IF(OR($L191="",$L191="-"),"",VLOOKUP($G191,為替!$A:$AX,$L191,FALSE)))</f>
        <v/>
      </c>
      <c r="N191" s="203" t="str">
        <f t="shared" si="26"/>
        <v/>
      </c>
      <c r="O191" s="204" t="str">
        <f t="shared" si="22"/>
        <v/>
      </c>
      <c r="P191" s="205" t="str">
        <f t="shared" si="27"/>
        <v/>
      </c>
    </row>
    <row r="192" spans="3:16">
      <c r="C192" s="342"/>
      <c r="D192" s="343"/>
      <c r="E192" s="200"/>
      <c r="F192" s="342"/>
      <c r="H192" s="201"/>
      <c r="I192" s="184" t="str">
        <f t="shared" si="23"/>
        <v/>
      </c>
      <c r="J192" s="202" t="str">
        <f>IF($H192="USD",IF(OR($I192="",$I192="-"),"",VLOOKUP($G192,為替!$A:$AX,$I192,FALSE))+$J$3,IF(OR($I192="",$I192="-"),"",VLOOKUP($G192,為替!$A:$AX,$I192,FALSE)))</f>
        <v/>
      </c>
      <c r="K192" s="203" t="str">
        <f t="shared" si="24"/>
        <v/>
      </c>
      <c r="L192" s="187" t="str">
        <f t="shared" si="25"/>
        <v/>
      </c>
      <c r="M192" s="202" t="str">
        <f>IF($H192="USD",IF(OR($L192="",$L192="-"),"",VLOOKUP($G192,為替!$A:$AX,$L192,FALSE))+$K$3,IF(OR($L192="",$L192="-"),"",VLOOKUP($G192,為替!$A:$AX,$L192,FALSE)))</f>
        <v/>
      </c>
      <c r="N192" s="203" t="str">
        <f t="shared" si="26"/>
        <v/>
      </c>
      <c r="O192" s="204" t="str">
        <f t="shared" si="22"/>
        <v/>
      </c>
      <c r="P192" s="205" t="str">
        <f t="shared" si="27"/>
        <v/>
      </c>
    </row>
    <row r="193" spans="3:16">
      <c r="C193" s="342"/>
      <c r="D193" s="343"/>
      <c r="E193" s="200"/>
      <c r="F193" s="342"/>
      <c r="H193" s="201"/>
      <c r="I193" s="184" t="str">
        <f t="shared" si="23"/>
        <v/>
      </c>
      <c r="J193" s="202" t="str">
        <f>IF($H193="USD",IF(OR($I193="",$I193="-"),"",VLOOKUP($G193,為替!$A:$AX,$I193,FALSE))+$J$3,IF(OR($I193="",$I193="-"),"",VLOOKUP($G193,為替!$A:$AX,$I193,FALSE)))</f>
        <v/>
      </c>
      <c r="K193" s="203" t="str">
        <f t="shared" si="24"/>
        <v/>
      </c>
      <c r="L193" s="187" t="str">
        <f t="shared" si="25"/>
        <v/>
      </c>
      <c r="M193" s="202" t="str">
        <f>IF($H193="USD",IF(OR($L193="",$L193="-"),"",VLOOKUP($G193,為替!$A:$AX,$L193,FALSE))+$K$3,IF(OR($L193="",$L193="-"),"",VLOOKUP($G193,為替!$A:$AX,$L193,FALSE)))</f>
        <v/>
      </c>
      <c r="N193" s="203" t="str">
        <f t="shared" si="26"/>
        <v/>
      </c>
      <c r="O193" s="204" t="str">
        <f t="shared" si="22"/>
        <v/>
      </c>
      <c r="P193" s="205" t="str">
        <f t="shared" si="27"/>
        <v/>
      </c>
    </row>
    <row r="194" spans="3:16">
      <c r="C194" s="342"/>
      <c r="D194" s="343"/>
      <c r="E194" s="200"/>
      <c r="F194" s="342"/>
      <c r="H194" s="201"/>
      <c r="I194" s="184" t="str">
        <f t="shared" si="23"/>
        <v/>
      </c>
      <c r="J194" s="202" t="str">
        <f>IF($H194="USD",IF(OR($I194="",$I194="-"),"",VLOOKUP($G194,為替!$A:$AX,$I194,FALSE))+$J$3,IF(OR($I194="",$I194="-"),"",VLOOKUP($G194,為替!$A:$AX,$I194,FALSE)))</f>
        <v/>
      </c>
      <c r="K194" s="203" t="str">
        <f t="shared" si="24"/>
        <v/>
      </c>
      <c r="L194" s="187" t="str">
        <f t="shared" si="25"/>
        <v/>
      </c>
      <c r="M194" s="202" t="str">
        <f>IF($H194="USD",IF(OR($L194="",$L194="-"),"",VLOOKUP($G194,為替!$A:$AX,$L194,FALSE))+$K$3,IF(OR($L194="",$L194="-"),"",VLOOKUP($G194,為替!$A:$AX,$L194,FALSE)))</f>
        <v/>
      </c>
      <c r="N194" s="203" t="str">
        <f t="shared" si="26"/>
        <v/>
      </c>
      <c r="O194" s="204" t="str">
        <f t="shared" ref="O194:O257" si="28">IF(OR(K194="",N194=""),"",K194-N194)</f>
        <v/>
      </c>
      <c r="P194" s="205" t="str">
        <f t="shared" si="27"/>
        <v/>
      </c>
    </row>
    <row r="195" spans="3:16">
      <c r="C195" s="342"/>
      <c r="D195" s="343"/>
      <c r="E195" s="200"/>
      <c r="F195" s="342"/>
      <c r="H195" s="201"/>
      <c r="I195" s="184" t="str">
        <f t="shared" ref="I195:I258" si="29">IF(H195="","",IF(H195="JPY","",IF($H195="USD",4, IF(H195="EUR",7,IF(H195="CNY",47,IF(H195="HKD",34))))))</f>
        <v/>
      </c>
      <c r="J195" s="202" t="str">
        <f>IF($H195="USD",IF(OR($I195="",$I195="-"),"",VLOOKUP($G195,為替!$A:$AX,$I195,FALSE))+$J$3,IF(OR($I195="",$I195="-"),"",VLOOKUP($G195,為替!$A:$AX,$I195,FALSE)))</f>
        <v/>
      </c>
      <c r="K195" s="203" t="str">
        <f t="shared" ref="K195:K258" si="30">IF($H195="JPY",$F195,IF($H195="","",$F195*$J195))</f>
        <v/>
      </c>
      <c r="L195" s="187" t="str">
        <f t="shared" ref="L195:L258" si="31">IF(H195="","",IF(H195="JPY","",IF($H195="USD",3, IF(H195="EUR",6,IF(H195="CNY",46,IF(H195="HKD",33))))))</f>
        <v/>
      </c>
      <c r="M195" s="202" t="str">
        <f>IF($H195="USD",IF(OR($L195="",$L195="-"),"",VLOOKUP($G195,為替!$A:$AX,$L195,FALSE))+$K$3,IF(OR($L195="",$L195="-"),"",VLOOKUP($G195,為替!$A:$AX,$L195,FALSE)))</f>
        <v/>
      </c>
      <c r="N195" s="203" t="str">
        <f t="shared" ref="N195:N258" si="32">IF($E195="JPY",($C195+$D195),IF($E195="","",($C195+$D195)*$M195))</f>
        <v/>
      </c>
      <c r="O195" s="204" t="str">
        <f t="shared" si="28"/>
        <v/>
      </c>
      <c r="P195" s="205" t="str">
        <f t="shared" ref="P195:P258" si="33">IF(OR(K195="",O195=""),"",O195/K195)</f>
        <v/>
      </c>
    </row>
    <row r="196" spans="3:16">
      <c r="C196" s="342"/>
      <c r="D196" s="343"/>
      <c r="E196" s="200"/>
      <c r="F196" s="342"/>
      <c r="H196" s="201"/>
      <c r="I196" s="184" t="str">
        <f t="shared" si="29"/>
        <v/>
      </c>
      <c r="J196" s="202" t="str">
        <f>IF($H196="USD",IF(OR($I196="",$I196="-"),"",VLOOKUP($G196,為替!$A:$AX,$I196,FALSE))+$J$3,IF(OR($I196="",$I196="-"),"",VLOOKUP($G196,為替!$A:$AX,$I196,FALSE)))</f>
        <v/>
      </c>
      <c r="K196" s="203" t="str">
        <f t="shared" si="30"/>
        <v/>
      </c>
      <c r="L196" s="187" t="str">
        <f t="shared" si="31"/>
        <v/>
      </c>
      <c r="M196" s="202" t="str">
        <f>IF($H196="USD",IF(OR($L196="",$L196="-"),"",VLOOKUP($G196,為替!$A:$AX,$L196,FALSE))+$K$3,IF(OR($L196="",$L196="-"),"",VLOOKUP($G196,為替!$A:$AX,$L196,FALSE)))</f>
        <v/>
      </c>
      <c r="N196" s="203" t="str">
        <f t="shared" si="32"/>
        <v/>
      </c>
      <c r="O196" s="204" t="str">
        <f t="shared" si="28"/>
        <v/>
      </c>
      <c r="P196" s="205" t="str">
        <f t="shared" si="33"/>
        <v/>
      </c>
    </row>
    <row r="197" spans="3:16">
      <c r="C197" s="342"/>
      <c r="D197" s="343"/>
      <c r="E197" s="200"/>
      <c r="F197" s="342"/>
      <c r="H197" s="201"/>
      <c r="I197" s="184" t="str">
        <f t="shared" si="29"/>
        <v/>
      </c>
      <c r="J197" s="202" t="str">
        <f>IF($H197="USD",IF(OR($I197="",$I197="-"),"",VLOOKUP($G197,為替!$A:$AX,$I197,FALSE))+$J$3,IF(OR($I197="",$I197="-"),"",VLOOKUP($G197,為替!$A:$AX,$I197,FALSE)))</f>
        <v/>
      </c>
      <c r="K197" s="203" t="str">
        <f t="shared" si="30"/>
        <v/>
      </c>
      <c r="L197" s="187" t="str">
        <f t="shared" si="31"/>
        <v/>
      </c>
      <c r="M197" s="202" t="str">
        <f>IF($H197="USD",IF(OR($L197="",$L197="-"),"",VLOOKUP($G197,為替!$A:$AX,$L197,FALSE))+$K$3,IF(OR($L197="",$L197="-"),"",VLOOKUP($G197,為替!$A:$AX,$L197,FALSE)))</f>
        <v/>
      </c>
      <c r="N197" s="203" t="str">
        <f t="shared" si="32"/>
        <v/>
      </c>
      <c r="O197" s="204" t="str">
        <f t="shared" si="28"/>
        <v/>
      </c>
      <c r="P197" s="205" t="str">
        <f t="shared" si="33"/>
        <v/>
      </c>
    </row>
    <row r="198" spans="3:16">
      <c r="C198" s="342"/>
      <c r="D198" s="343"/>
      <c r="E198" s="200"/>
      <c r="F198" s="342"/>
      <c r="H198" s="201"/>
      <c r="I198" s="184" t="str">
        <f t="shared" si="29"/>
        <v/>
      </c>
      <c r="J198" s="202" t="str">
        <f>IF($H198="USD",IF(OR($I198="",$I198="-"),"",VLOOKUP($G198,為替!$A:$AX,$I198,FALSE))+$J$3,IF(OR($I198="",$I198="-"),"",VLOOKUP($G198,為替!$A:$AX,$I198,FALSE)))</f>
        <v/>
      </c>
      <c r="K198" s="203" t="str">
        <f t="shared" si="30"/>
        <v/>
      </c>
      <c r="L198" s="187" t="str">
        <f t="shared" si="31"/>
        <v/>
      </c>
      <c r="M198" s="202" t="str">
        <f>IF($H198="USD",IF(OR($L198="",$L198="-"),"",VLOOKUP($G198,為替!$A:$AX,$L198,FALSE))+$K$3,IF(OR($L198="",$L198="-"),"",VLOOKUP($G198,為替!$A:$AX,$L198,FALSE)))</f>
        <v/>
      </c>
      <c r="N198" s="203" t="str">
        <f t="shared" si="32"/>
        <v/>
      </c>
      <c r="O198" s="204" t="str">
        <f t="shared" si="28"/>
        <v/>
      </c>
      <c r="P198" s="205" t="str">
        <f t="shared" si="33"/>
        <v/>
      </c>
    </row>
    <row r="199" spans="3:16">
      <c r="C199" s="342"/>
      <c r="D199" s="343"/>
      <c r="E199" s="200"/>
      <c r="F199" s="342"/>
      <c r="H199" s="201"/>
      <c r="I199" s="184" t="str">
        <f t="shared" si="29"/>
        <v/>
      </c>
      <c r="J199" s="202" t="str">
        <f>IF($H199="USD",IF(OR($I199="",$I199="-"),"",VLOOKUP($G199,為替!$A:$AX,$I199,FALSE))+$J$3,IF(OR($I199="",$I199="-"),"",VLOOKUP($G199,為替!$A:$AX,$I199,FALSE)))</f>
        <v/>
      </c>
      <c r="K199" s="203" t="str">
        <f t="shared" si="30"/>
        <v/>
      </c>
      <c r="L199" s="187" t="str">
        <f t="shared" si="31"/>
        <v/>
      </c>
      <c r="M199" s="202" t="str">
        <f>IF($H199="USD",IF(OR($L199="",$L199="-"),"",VLOOKUP($G199,為替!$A:$AX,$L199,FALSE))+$K$3,IF(OR($L199="",$L199="-"),"",VLOOKUP($G199,為替!$A:$AX,$L199,FALSE)))</f>
        <v/>
      </c>
      <c r="N199" s="203" t="str">
        <f t="shared" si="32"/>
        <v/>
      </c>
      <c r="O199" s="204" t="str">
        <f t="shared" si="28"/>
        <v/>
      </c>
      <c r="P199" s="205" t="str">
        <f t="shared" si="33"/>
        <v/>
      </c>
    </row>
    <row r="200" spans="3:16">
      <c r="C200" s="342"/>
      <c r="D200" s="343"/>
      <c r="E200" s="200"/>
      <c r="F200" s="342"/>
      <c r="H200" s="201"/>
      <c r="I200" s="184" t="str">
        <f t="shared" si="29"/>
        <v/>
      </c>
      <c r="J200" s="202" t="str">
        <f>IF($H200="USD",IF(OR($I200="",$I200="-"),"",VLOOKUP($G200,為替!$A:$AX,$I200,FALSE))+$J$3,IF(OR($I200="",$I200="-"),"",VLOOKUP($G200,為替!$A:$AX,$I200,FALSE)))</f>
        <v/>
      </c>
      <c r="K200" s="203" t="str">
        <f t="shared" si="30"/>
        <v/>
      </c>
      <c r="L200" s="187" t="str">
        <f t="shared" si="31"/>
        <v/>
      </c>
      <c r="M200" s="202" t="str">
        <f>IF($H200="USD",IF(OR($L200="",$L200="-"),"",VLOOKUP($G200,為替!$A:$AX,$L200,FALSE))+$K$3,IF(OR($L200="",$L200="-"),"",VLOOKUP($G200,為替!$A:$AX,$L200,FALSE)))</f>
        <v/>
      </c>
      <c r="N200" s="203" t="str">
        <f t="shared" si="32"/>
        <v/>
      </c>
      <c r="O200" s="204" t="str">
        <f t="shared" si="28"/>
        <v/>
      </c>
      <c r="P200" s="205" t="str">
        <f t="shared" si="33"/>
        <v/>
      </c>
    </row>
    <row r="201" spans="3:16">
      <c r="C201" s="342"/>
      <c r="D201" s="343"/>
      <c r="E201" s="200"/>
      <c r="F201" s="342"/>
      <c r="H201" s="201"/>
      <c r="I201" s="184" t="str">
        <f t="shared" si="29"/>
        <v/>
      </c>
      <c r="J201" s="202" t="str">
        <f>IF($H201="USD",IF(OR($I201="",$I201="-"),"",VLOOKUP($G201,為替!$A:$AX,$I201,FALSE))+$J$3,IF(OR($I201="",$I201="-"),"",VLOOKUP($G201,為替!$A:$AX,$I201,FALSE)))</f>
        <v/>
      </c>
      <c r="K201" s="203" t="str">
        <f t="shared" si="30"/>
        <v/>
      </c>
      <c r="L201" s="187" t="str">
        <f t="shared" si="31"/>
        <v/>
      </c>
      <c r="M201" s="202" t="str">
        <f>IF($H201="USD",IF(OR($L201="",$L201="-"),"",VLOOKUP($G201,為替!$A:$AX,$L201,FALSE))+$K$3,IF(OR($L201="",$L201="-"),"",VLOOKUP($G201,為替!$A:$AX,$L201,FALSE)))</f>
        <v/>
      </c>
      <c r="N201" s="203" t="str">
        <f t="shared" si="32"/>
        <v/>
      </c>
      <c r="O201" s="204" t="str">
        <f t="shared" si="28"/>
        <v/>
      </c>
      <c r="P201" s="205" t="str">
        <f t="shared" si="33"/>
        <v/>
      </c>
    </row>
    <row r="202" spans="3:16">
      <c r="C202" s="342"/>
      <c r="D202" s="343"/>
      <c r="E202" s="200"/>
      <c r="F202" s="342"/>
      <c r="H202" s="201"/>
      <c r="I202" s="184" t="str">
        <f t="shared" si="29"/>
        <v/>
      </c>
      <c r="J202" s="202" t="str">
        <f>IF($H202="USD",IF(OR($I202="",$I202="-"),"",VLOOKUP($G202,為替!$A:$AX,$I202,FALSE))+$J$3,IF(OR($I202="",$I202="-"),"",VLOOKUP($G202,為替!$A:$AX,$I202,FALSE)))</f>
        <v/>
      </c>
      <c r="K202" s="203" t="str">
        <f t="shared" si="30"/>
        <v/>
      </c>
      <c r="L202" s="187" t="str">
        <f t="shared" si="31"/>
        <v/>
      </c>
      <c r="M202" s="202" t="str">
        <f>IF($H202="USD",IF(OR($L202="",$L202="-"),"",VLOOKUP($G202,為替!$A:$AX,$L202,FALSE))+$K$3,IF(OR($L202="",$L202="-"),"",VLOOKUP($G202,為替!$A:$AX,$L202,FALSE)))</f>
        <v/>
      </c>
      <c r="N202" s="203" t="str">
        <f t="shared" si="32"/>
        <v/>
      </c>
      <c r="O202" s="204" t="str">
        <f t="shared" si="28"/>
        <v/>
      </c>
      <c r="P202" s="205" t="str">
        <f t="shared" si="33"/>
        <v/>
      </c>
    </row>
    <row r="203" spans="3:16">
      <c r="C203" s="342"/>
      <c r="D203" s="343"/>
      <c r="E203" s="200"/>
      <c r="F203" s="342"/>
      <c r="H203" s="201"/>
      <c r="I203" s="184" t="str">
        <f t="shared" si="29"/>
        <v/>
      </c>
      <c r="J203" s="202" t="str">
        <f>IF($H203="USD",IF(OR($I203="",$I203="-"),"",VLOOKUP($G203,為替!$A:$AX,$I203,FALSE))+$J$3,IF(OR($I203="",$I203="-"),"",VLOOKUP($G203,為替!$A:$AX,$I203,FALSE)))</f>
        <v/>
      </c>
      <c r="K203" s="203" t="str">
        <f t="shared" si="30"/>
        <v/>
      </c>
      <c r="L203" s="187" t="str">
        <f t="shared" si="31"/>
        <v/>
      </c>
      <c r="M203" s="202" t="str">
        <f>IF($H203="USD",IF(OR($L203="",$L203="-"),"",VLOOKUP($G203,為替!$A:$AX,$L203,FALSE))+$K$3,IF(OR($L203="",$L203="-"),"",VLOOKUP($G203,為替!$A:$AX,$L203,FALSE)))</f>
        <v/>
      </c>
      <c r="N203" s="203" t="str">
        <f t="shared" si="32"/>
        <v/>
      </c>
      <c r="O203" s="204" t="str">
        <f t="shared" si="28"/>
        <v/>
      </c>
      <c r="P203" s="205" t="str">
        <f t="shared" si="33"/>
        <v/>
      </c>
    </row>
    <row r="204" spans="3:16">
      <c r="C204" s="342"/>
      <c r="D204" s="343"/>
      <c r="E204" s="200"/>
      <c r="F204" s="342"/>
      <c r="H204" s="201"/>
      <c r="I204" s="184" t="str">
        <f t="shared" si="29"/>
        <v/>
      </c>
      <c r="J204" s="202" t="str">
        <f>IF($H204="USD",IF(OR($I204="",$I204="-"),"",VLOOKUP($G204,為替!$A:$AX,$I204,FALSE))+$J$3,IF(OR($I204="",$I204="-"),"",VLOOKUP($G204,為替!$A:$AX,$I204,FALSE)))</f>
        <v/>
      </c>
      <c r="K204" s="203" t="str">
        <f t="shared" si="30"/>
        <v/>
      </c>
      <c r="L204" s="187" t="str">
        <f t="shared" si="31"/>
        <v/>
      </c>
      <c r="M204" s="202" t="str">
        <f>IF($H204="USD",IF(OR($L204="",$L204="-"),"",VLOOKUP($G204,為替!$A:$AX,$L204,FALSE))+$K$3,IF(OR($L204="",$L204="-"),"",VLOOKUP($G204,為替!$A:$AX,$L204,FALSE)))</f>
        <v/>
      </c>
      <c r="N204" s="203" t="str">
        <f t="shared" si="32"/>
        <v/>
      </c>
      <c r="O204" s="204" t="str">
        <f t="shared" si="28"/>
        <v/>
      </c>
      <c r="P204" s="205" t="str">
        <f t="shared" si="33"/>
        <v/>
      </c>
    </row>
    <row r="205" spans="3:16">
      <c r="C205" s="342"/>
      <c r="D205" s="343"/>
      <c r="E205" s="200"/>
      <c r="F205" s="342"/>
      <c r="H205" s="201"/>
      <c r="I205" s="184" t="str">
        <f t="shared" si="29"/>
        <v/>
      </c>
      <c r="J205" s="202" t="str">
        <f>IF($H205="USD",IF(OR($I205="",$I205="-"),"",VLOOKUP($G205,為替!$A:$AX,$I205,FALSE))+$J$3,IF(OR($I205="",$I205="-"),"",VLOOKUP($G205,為替!$A:$AX,$I205,FALSE)))</f>
        <v/>
      </c>
      <c r="K205" s="203" t="str">
        <f t="shared" si="30"/>
        <v/>
      </c>
      <c r="L205" s="187" t="str">
        <f t="shared" si="31"/>
        <v/>
      </c>
      <c r="M205" s="202" t="str">
        <f>IF($H205="USD",IF(OR($L205="",$L205="-"),"",VLOOKUP($G205,為替!$A:$AX,$L205,FALSE))+$K$3,IF(OR($L205="",$L205="-"),"",VLOOKUP($G205,為替!$A:$AX,$L205,FALSE)))</f>
        <v/>
      </c>
      <c r="N205" s="203" t="str">
        <f t="shared" si="32"/>
        <v/>
      </c>
      <c r="O205" s="204" t="str">
        <f t="shared" si="28"/>
        <v/>
      </c>
      <c r="P205" s="205" t="str">
        <f t="shared" si="33"/>
        <v/>
      </c>
    </row>
    <row r="206" spans="3:16">
      <c r="C206" s="342"/>
      <c r="D206" s="343"/>
      <c r="E206" s="200"/>
      <c r="F206" s="342"/>
      <c r="H206" s="201"/>
      <c r="I206" s="184" t="str">
        <f t="shared" si="29"/>
        <v/>
      </c>
      <c r="J206" s="202" t="str">
        <f>IF($H206="USD",IF(OR($I206="",$I206="-"),"",VLOOKUP($G206,為替!$A:$AX,$I206,FALSE))+$J$3,IF(OR($I206="",$I206="-"),"",VLOOKUP($G206,為替!$A:$AX,$I206,FALSE)))</f>
        <v/>
      </c>
      <c r="K206" s="203" t="str">
        <f t="shared" si="30"/>
        <v/>
      </c>
      <c r="L206" s="187" t="str">
        <f t="shared" si="31"/>
        <v/>
      </c>
      <c r="M206" s="202" t="str">
        <f>IF($H206="USD",IF(OR($L206="",$L206="-"),"",VLOOKUP($G206,為替!$A:$AX,$L206,FALSE))+$K$3,IF(OR($L206="",$L206="-"),"",VLOOKUP($G206,為替!$A:$AX,$L206,FALSE)))</f>
        <v/>
      </c>
      <c r="N206" s="203" t="str">
        <f t="shared" si="32"/>
        <v/>
      </c>
      <c r="O206" s="204" t="str">
        <f t="shared" si="28"/>
        <v/>
      </c>
      <c r="P206" s="205" t="str">
        <f t="shared" si="33"/>
        <v/>
      </c>
    </row>
    <row r="207" spans="3:16">
      <c r="C207" s="342"/>
      <c r="D207" s="343"/>
      <c r="E207" s="200"/>
      <c r="F207" s="342"/>
      <c r="H207" s="201"/>
      <c r="I207" s="184" t="str">
        <f t="shared" si="29"/>
        <v/>
      </c>
      <c r="J207" s="202" t="str">
        <f>IF($H207="USD",IF(OR($I207="",$I207="-"),"",VLOOKUP($G207,為替!$A:$AX,$I207,FALSE))+$J$3,IF(OR($I207="",$I207="-"),"",VLOOKUP($G207,為替!$A:$AX,$I207,FALSE)))</f>
        <v/>
      </c>
      <c r="K207" s="203" t="str">
        <f t="shared" si="30"/>
        <v/>
      </c>
      <c r="L207" s="187" t="str">
        <f t="shared" si="31"/>
        <v/>
      </c>
      <c r="M207" s="202" t="str">
        <f>IF($H207="USD",IF(OR($L207="",$L207="-"),"",VLOOKUP($G207,為替!$A:$AX,$L207,FALSE))+$K$3,IF(OR($L207="",$L207="-"),"",VLOOKUP($G207,為替!$A:$AX,$L207,FALSE)))</f>
        <v/>
      </c>
      <c r="N207" s="203" t="str">
        <f t="shared" si="32"/>
        <v/>
      </c>
      <c r="O207" s="204" t="str">
        <f t="shared" si="28"/>
        <v/>
      </c>
      <c r="P207" s="205" t="str">
        <f t="shared" si="33"/>
        <v/>
      </c>
    </row>
    <row r="208" spans="3:16">
      <c r="C208" s="342"/>
      <c r="D208" s="343"/>
      <c r="E208" s="200"/>
      <c r="F208" s="342"/>
      <c r="H208" s="201"/>
      <c r="I208" s="184" t="str">
        <f t="shared" si="29"/>
        <v/>
      </c>
      <c r="J208" s="202" t="str">
        <f>IF($H208="USD",IF(OR($I208="",$I208="-"),"",VLOOKUP($G208,為替!$A:$AX,$I208,FALSE))+$J$3,IF(OR($I208="",$I208="-"),"",VLOOKUP($G208,為替!$A:$AX,$I208,FALSE)))</f>
        <v/>
      </c>
      <c r="K208" s="203" t="str">
        <f t="shared" si="30"/>
        <v/>
      </c>
      <c r="L208" s="187" t="str">
        <f t="shared" si="31"/>
        <v/>
      </c>
      <c r="M208" s="202" t="str">
        <f>IF($H208="USD",IF(OR($L208="",$L208="-"),"",VLOOKUP($G208,為替!$A:$AX,$L208,FALSE))+$K$3,IF(OR($L208="",$L208="-"),"",VLOOKUP($G208,為替!$A:$AX,$L208,FALSE)))</f>
        <v/>
      </c>
      <c r="N208" s="203" t="str">
        <f t="shared" si="32"/>
        <v/>
      </c>
      <c r="O208" s="204" t="str">
        <f t="shared" si="28"/>
        <v/>
      </c>
      <c r="P208" s="205" t="str">
        <f t="shared" si="33"/>
        <v/>
      </c>
    </row>
    <row r="209" spans="3:16">
      <c r="C209" s="342"/>
      <c r="D209" s="343"/>
      <c r="E209" s="200"/>
      <c r="F209" s="342"/>
      <c r="H209" s="201"/>
      <c r="I209" s="184" t="str">
        <f t="shared" si="29"/>
        <v/>
      </c>
      <c r="J209" s="202" t="str">
        <f>IF($H209="USD",IF(OR($I209="",$I209="-"),"",VLOOKUP($G209,為替!$A:$AX,$I209,FALSE))+$J$3,IF(OR($I209="",$I209="-"),"",VLOOKUP($G209,為替!$A:$AX,$I209,FALSE)))</f>
        <v/>
      </c>
      <c r="K209" s="203" t="str">
        <f t="shared" si="30"/>
        <v/>
      </c>
      <c r="L209" s="187" t="str">
        <f t="shared" si="31"/>
        <v/>
      </c>
      <c r="M209" s="202" t="str">
        <f>IF($H209="USD",IF(OR($L209="",$L209="-"),"",VLOOKUP($G209,為替!$A:$AX,$L209,FALSE))+$K$3,IF(OR($L209="",$L209="-"),"",VLOOKUP($G209,為替!$A:$AX,$L209,FALSE)))</f>
        <v/>
      </c>
      <c r="N209" s="203" t="str">
        <f t="shared" si="32"/>
        <v/>
      </c>
      <c r="O209" s="204" t="str">
        <f t="shared" si="28"/>
        <v/>
      </c>
      <c r="P209" s="205" t="str">
        <f t="shared" si="33"/>
        <v/>
      </c>
    </row>
    <row r="210" spans="3:16">
      <c r="C210" s="342"/>
      <c r="D210" s="343"/>
      <c r="E210" s="200"/>
      <c r="F210" s="342"/>
      <c r="H210" s="201"/>
      <c r="I210" s="184" t="str">
        <f t="shared" si="29"/>
        <v/>
      </c>
      <c r="J210" s="202" t="str">
        <f>IF($H210="USD",IF(OR($I210="",$I210="-"),"",VLOOKUP($G210,為替!$A:$AX,$I210,FALSE))+$J$3,IF(OR($I210="",$I210="-"),"",VLOOKUP($G210,為替!$A:$AX,$I210,FALSE)))</f>
        <v/>
      </c>
      <c r="K210" s="203" t="str">
        <f t="shared" si="30"/>
        <v/>
      </c>
      <c r="L210" s="187" t="str">
        <f t="shared" si="31"/>
        <v/>
      </c>
      <c r="M210" s="202" t="str">
        <f>IF($H210="USD",IF(OR($L210="",$L210="-"),"",VLOOKUP($G210,為替!$A:$AX,$L210,FALSE))+$K$3,IF(OR($L210="",$L210="-"),"",VLOOKUP($G210,為替!$A:$AX,$L210,FALSE)))</f>
        <v/>
      </c>
      <c r="N210" s="203" t="str">
        <f t="shared" si="32"/>
        <v/>
      </c>
      <c r="O210" s="204" t="str">
        <f t="shared" si="28"/>
        <v/>
      </c>
      <c r="P210" s="205" t="str">
        <f t="shared" si="33"/>
        <v/>
      </c>
    </row>
    <row r="211" spans="3:16">
      <c r="C211" s="342"/>
      <c r="D211" s="343"/>
      <c r="E211" s="200"/>
      <c r="F211" s="342"/>
      <c r="H211" s="201"/>
      <c r="I211" s="184" t="str">
        <f t="shared" si="29"/>
        <v/>
      </c>
      <c r="J211" s="202" t="str">
        <f>IF($H211="USD",IF(OR($I211="",$I211="-"),"",VLOOKUP($G211,為替!$A:$AX,$I211,FALSE))+$J$3,IF(OR($I211="",$I211="-"),"",VLOOKUP($G211,為替!$A:$AX,$I211,FALSE)))</f>
        <v/>
      </c>
      <c r="K211" s="203" t="str">
        <f t="shared" si="30"/>
        <v/>
      </c>
      <c r="L211" s="187" t="str">
        <f t="shared" si="31"/>
        <v/>
      </c>
      <c r="M211" s="202" t="str">
        <f>IF($H211="USD",IF(OR($L211="",$L211="-"),"",VLOOKUP($G211,為替!$A:$AX,$L211,FALSE))+$K$3,IF(OR($L211="",$L211="-"),"",VLOOKUP($G211,為替!$A:$AX,$L211,FALSE)))</f>
        <v/>
      </c>
      <c r="N211" s="203" t="str">
        <f t="shared" si="32"/>
        <v/>
      </c>
      <c r="O211" s="204" t="str">
        <f t="shared" si="28"/>
        <v/>
      </c>
      <c r="P211" s="205" t="str">
        <f t="shared" si="33"/>
        <v/>
      </c>
    </row>
    <row r="212" spans="3:16">
      <c r="C212" s="342"/>
      <c r="D212" s="343"/>
      <c r="E212" s="200"/>
      <c r="F212" s="342"/>
      <c r="H212" s="201"/>
      <c r="I212" s="184" t="str">
        <f t="shared" si="29"/>
        <v/>
      </c>
      <c r="J212" s="202" t="str">
        <f>IF($H212="USD",IF(OR($I212="",$I212="-"),"",VLOOKUP($G212,為替!$A:$AX,$I212,FALSE))+$J$3,IF(OR($I212="",$I212="-"),"",VLOOKUP($G212,為替!$A:$AX,$I212,FALSE)))</f>
        <v/>
      </c>
      <c r="K212" s="203" t="str">
        <f t="shared" si="30"/>
        <v/>
      </c>
      <c r="L212" s="187" t="str">
        <f t="shared" si="31"/>
        <v/>
      </c>
      <c r="M212" s="202" t="str">
        <f>IF($H212="USD",IF(OR($L212="",$L212="-"),"",VLOOKUP($G212,為替!$A:$AX,$L212,FALSE))+$K$3,IF(OR($L212="",$L212="-"),"",VLOOKUP($G212,為替!$A:$AX,$L212,FALSE)))</f>
        <v/>
      </c>
      <c r="N212" s="203" t="str">
        <f t="shared" si="32"/>
        <v/>
      </c>
      <c r="O212" s="204" t="str">
        <f t="shared" si="28"/>
        <v/>
      </c>
      <c r="P212" s="205" t="str">
        <f t="shared" si="33"/>
        <v/>
      </c>
    </row>
    <row r="213" spans="3:16">
      <c r="C213" s="342"/>
      <c r="D213" s="343"/>
      <c r="E213" s="200"/>
      <c r="F213" s="342"/>
      <c r="H213" s="201"/>
      <c r="I213" s="184" t="str">
        <f t="shared" si="29"/>
        <v/>
      </c>
      <c r="J213" s="202" t="str">
        <f>IF($H213="USD",IF(OR($I213="",$I213="-"),"",VLOOKUP($G213,為替!$A:$AX,$I213,FALSE))+$J$3,IF(OR($I213="",$I213="-"),"",VLOOKUP($G213,為替!$A:$AX,$I213,FALSE)))</f>
        <v/>
      </c>
      <c r="K213" s="203" t="str">
        <f t="shared" si="30"/>
        <v/>
      </c>
      <c r="L213" s="187" t="str">
        <f t="shared" si="31"/>
        <v/>
      </c>
      <c r="M213" s="202" t="str">
        <f>IF($H213="USD",IF(OR($L213="",$L213="-"),"",VLOOKUP($G213,為替!$A:$AX,$L213,FALSE))+$K$3,IF(OR($L213="",$L213="-"),"",VLOOKUP($G213,為替!$A:$AX,$L213,FALSE)))</f>
        <v/>
      </c>
      <c r="N213" s="203" t="str">
        <f t="shared" si="32"/>
        <v/>
      </c>
      <c r="O213" s="204" t="str">
        <f t="shared" si="28"/>
        <v/>
      </c>
      <c r="P213" s="205" t="str">
        <f t="shared" si="33"/>
        <v/>
      </c>
    </row>
    <row r="214" spans="3:16">
      <c r="C214" s="342"/>
      <c r="D214" s="343"/>
      <c r="E214" s="200"/>
      <c r="F214" s="342"/>
      <c r="H214" s="201"/>
      <c r="I214" s="184" t="str">
        <f t="shared" si="29"/>
        <v/>
      </c>
      <c r="J214" s="202" t="str">
        <f>IF($H214="USD",IF(OR($I214="",$I214="-"),"",VLOOKUP($G214,為替!$A:$AX,$I214,FALSE))+$J$3,IF(OR($I214="",$I214="-"),"",VLOOKUP($G214,為替!$A:$AX,$I214,FALSE)))</f>
        <v/>
      </c>
      <c r="K214" s="203" t="str">
        <f t="shared" si="30"/>
        <v/>
      </c>
      <c r="L214" s="187" t="str">
        <f t="shared" si="31"/>
        <v/>
      </c>
      <c r="M214" s="202" t="str">
        <f>IF($H214="USD",IF(OR($L214="",$L214="-"),"",VLOOKUP($G214,為替!$A:$AX,$L214,FALSE))+$K$3,IF(OR($L214="",$L214="-"),"",VLOOKUP($G214,為替!$A:$AX,$L214,FALSE)))</f>
        <v/>
      </c>
      <c r="N214" s="203" t="str">
        <f t="shared" si="32"/>
        <v/>
      </c>
      <c r="O214" s="204" t="str">
        <f t="shared" si="28"/>
        <v/>
      </c>
      <c r="P214" s="205" t="str">
        <f t="shared" si="33"/>
        <v/>
      </c>
    </row>
    <row r="215" spans="3:16">
      <c r="C215" s="342"/>
      <c r="D215" s="343"/>
      <c r="E215" s="200"/>
      <c r="F215" s="342"/>
      <c r="H215" s="201"/>
      <c r="I215" s="184" t="str">
        <f t="shared" si="29"/>
        <v/>
      </c>
      <c r="J215" s="202" t="str">
        <f>IF($H215="USD",IF(OR($I215="",$I215="-"),"",VLOOKUP($G215,為替!$A:$AX,$I215,FALSE))+$J$3,IF(OR($I215="",$I215="-"),"",VLOOKUP($G215,為替!$A:$AX,$I215,FALSE)))</f>
        <v/>
      </c>
      <c r="K215" s="203" t="str">
        <f t="shared" si="30"/>
        <v/>
      </c>
      <c r="L215" s="187" t="str">
        <f t="shared" si="31"/>
        <v/>
      </c>
      <c r="M215" s="202" t="str">
        <f>IF($H215="USD",IF(OR($L215="",$L215="-"),"",VLOOKUP($G215,為替!$A:$AX,$L215,FALSE))+$K$3,IF(OR($L215="",$L215="-"),"",VLOOKUP($G215,為替!$A:$AX,$L215,FALSE)))</f>
        <v/>
      </c>
      <c r="N215" s="203" t="str">
        <f t="shared" si="32"/>
        <v/>
      </c>
      <c r="O215" s="204" t="str">
        <f t="shared" si="28"/>
        <v/>
      </c>
      <c r="P215" s="205" t="str">
        <f t="shared" si="33"/>
        <v/>
      </c>
    </row>
    <row r="216" spans="3:16">
      <c r="C216" s="342"/>
      <c r="D216" s="343"/>
      <c r="E216" s="200"/>
      <c r="F216" s="342"/>
      <c r="H216" s="201"/>
      <c r="I216" s="184" t="str">
        <f t="shared" si="29"/>
        <v/>
      </c>
      <c r="J216" s="202" t="str">
        <f>IF($H216="USD",IF(OR($I216="",$I216="-"),"",VLOOKUP($G216,為替!$A:$AX,$I216,FALSE))+$J$3,IF(OR($I216="",$I216="-"),"",VLOOKUP($G216,為替!$A:$AX,$I216,FALSE)))</f>
        <v/>
      </c>
      <c r="K216" s="203" t="str">
        <f t="shared" si="30"/>
        <v/>
      </c>
      <c r="L216" s="187" t="str">
        <f t="shared" si="31"/>
        <v/>
      </c>
      <c r="M216" s="202" t="str">
        <f>IF($H216="USD",IF(OR($L216="",$L216="-"),"",VLOOKUP($G216,為替!$A:$AX,$L216,FALSE))+$K$3,IF(OR($L216="",$L216="-"),"",VLOOKUP($G216,為替!$A:$AX,$L216,FALSE)))</f>
        <v/>
      </c>
      <c r="N216" s="203" t="str">
        <f t="shared" si="32"/>
        <v/>
      </c>
      <c r="O216" s="204" t="str">
        <f t="shared" si="28"/>
        <v/>
      </c>
      <c r="P216" s="205" t="str">
        <f t="shared" si="33"/>
        <v/>
      </c>
    </row>
    <row r="217" spans="3:16">
      <c r="C217" s="342"/>
      <c r="D217" s="343"/>
      <c r="E217" s="200"/>
      <c r="F217" s="342"/>
      <c r="H217" s="201"/>
      <c r="I217" s="184" t="str">
        <f t="shared" si="29"/>
        <v/>
      </c>
      <c r="J217" s="202" t="str">
        <f>IF($H217="USD",IF(OR($I217="",$I217="-"),"",VLOOKUP($G217,為替!$A:$AX,$I217,FALSE))+$J$3,IF(OR($I217="",$I217="-"),"",VLOOKUP($G217,為替!$A:$AX,$I217,FALSE)))</f>
        <v/>
      </c>
      <c r="K217" s="203" t="str">
        <f t="shared" si="30"/>
        <v/>
      </c>
      <c r="L217" s="187" t="str">
        <f t="shared" si="31"/>
        <v/>
      </c>
      <c r="M217" s="202" t="str">
        <f>IF($H217="USD",IF(OR($L217="",$L217="-"),"",VLOOKUP($G217,為替!$A:$AX,$L217,FALSE))+$K$3,IF(OR($L217="",$L217="-"),"",VLOOKUP($G217,為替!$A:$AX,$L217,FALSE)))</f>
        <v/>
      </c>
      <c r="N217" s="203" t="str">
        <f t="shared" si="32"/>
        <v/>
      </c>
      <c r="O217" s="204" t="str">
        <f t="shared" si="28"/>
        <v/>
      </c>
      <c r="P217" s="205" t="str">
        <f t="shared" si="33"/>
        <v/>
      </c>
    </row>
    <row r="218" spans="3:16">
      <c r="C218" s="342"/>
      <c r="D218" s="343"/>
      <c r="E218" s="200"/>
      <c r="F218" s="342"/>
      <c r="H218" s="201"/>
      <c r="I218" s="184" t="str">
        <f t="shared" si="29"/>
        <v/>
      </c>
      <c r="J218" s="202" t="str">
        <f>IF($H218="USD",IF(OR($I218="",$I218="-"),"",VLOOKUP($G218,為替!$A:$AX,$I218,FALSE))+$J$3,IF(OR($I218="",$I218="-"),"",VLOOKUP($G218,為替!$A:$AX,$I218,FALSE)))</f>
        <v/>
      </c>
      <c r="K218" s="203" t="str">
        <f t="shared" si="30"/>
        <v/>
      </c>
      <c r="L218" s="187" t="str">
        <f t="shared" si="31"/>
        <v/>
      </c>
      <c r="M218" s="202" t="str">
        <f>IF($H218="USD",IF(OR($L218="",$L218="-"),"",VLOOKUP($G218,為替!$A:$AX,$L218,FALSE))+$K$3,IF(OR($L218="",$L218="-"),"",VLOOKUP($G218,為替!$A:$AX,$L218,FALSE)))</f>
        <v/>
      </c>
      <c r="N218" s="203" t="str">
        <f t="shared" si="32"/>
        <v/>
      </c>
      <c r="O218" s="204" t="str">
        <f t="shared" si="28"/>
        <v/>
      </c>
      <c r="P218" s="205" t="str">
        <f t="shared" si="33"/>
        <v/>
      </c>
    </row>
    <row r="219" spans="3:16">
      <c r="C219" s="342"/>
      <c r="D219" s="343"/>
      <c r="E219" s="200"/>
      <c r="F219" s="342"/>
      <c r="H219" s="201"/>
      <c r="I219" s="184" t="str">
        <f t="shared" si="29"/>
        <v/>
      </c>
      <c r="J219" s="202" t="str">
        <f>IF($H219="USD",IF(OR($I219="",$I219="-"),"",VLOOKUP($G219,為替!$A:$AX,$I219,FALSE))+$J$3,IF(OR($I219="",$I219="-"),"",VLOOKUP($G219,為替!$A:$AX,$I219,FALSE)))</f>
        <v/>
      </c>
      <c r="K219" s="203" t="str">
        <f t="shared" si="30"/>
        <v/>
      </c>
      <c r="L219" s="187" t="str">
        <f t="shared" si="31"/>
        <v/>
      </c>
      <c r="M219" s="202" t="str">
        <f>IF($H219="USD",IF(OR($L219="",$L219="-"),"",VLOOKUP($G219,為替!$A:$AX,$L219,FALSE))+$K$3,IF(OR($L219="",$L219="-"),"",VLOOKUP($G219,為替!$A:$AX,$L219,FALSE)))</f>
        <v/>
      </c>
      <c r="N219" s="203" t="str">
        <f t="shared" si="32"/>
        <v/>
      </c>
      <c r="O219" s="204" t="str">
        <f t="shared" si="28"/>
        <v/>
      </c>
      <c r="P219" s="205" t="str">
        <f t="shared" si="33"/>
        <v/>
      </c>
    </row>
    <row r="220" spans="3:16">
      <c r="C220" s="342"/>
      <c r="D220" s="343"/>
      <c r="E220" s="200"/>
      <c r="F220" s="342"/>
      <c r="H220" s="201"/>
      <c r="I220" s="184" t="str">
        <f t="shared" si="29"/>
        <v/>
      </c>
      <c r="J220" s="202" t="str">
        <f>IF($H220="USD",IF(OR($I220="",$I220="-"),"",VLOOKUP($G220,為替!$A:$AX,$I220,FALSE))+$J$3,IF(OR($I220="",$I220="-"),"",VLOOKUP($G220,為替!$A:$AX,$I220,FALSE)))</f>
        <v/>
      </c>
      <c r="K220" s="203" t="str">
        <f t="shared" si="30"/>
        <v/>
      </c>
      <c r="L220" s="187" t="str">
        <f t="shared" si="31"/>
        <v/>
      </c>
      <c r="M220" s="202" t="str">
        <f>IF($H220="USD",IF(OR($L220="",$L220="-"),"",VLOOKUP($G220,為替!$A:$AX,$L220,FALSE))+$K$3,IF(OR($L220="",$L220="-"),"",VLOOKUP($G220,為替!$A:$AX,$L220,FALSE)))</f>
        <v/>
      </c>
      <c r="N220" s="203" t="str">
        <f t="shared" si="32"/>
        <v/>
      </c>
      <c r="O220" s="204" t="str">
        <f t="shared" si="28"/>
        <v/>
      </c>
      <c r="P220" s="205" t="str">
        <f t="shared" si="33"/>
        <v/>
      </c>
    </row>
    <row r="221" spans="3:16">
      <c r="C221" s="342"/>
      <c r="D221" s="343"/>
      <c r="E221" s="200"/>
      <c r="F221" s="342"/>
      <c r="H221" s="201"/>
      <c r="I221" s="184" t="str">
        <f t="shared" si="29"/>
        <v/>
      </c>
      <c r="J221" s="202" t="str">
        <f>IF($H221="USD",IF(OR($I221="",$I221="-"),"",VLOOKUP($G221,為替!$A:$AX,$I221,FALSE))+$J$3,IF(OR($I221="",$I221="-"),"",VLOOKUP($G221,為替!$A:$AX,$I221,FALSE)))</f>
        <v/>
      </c>
      <c r="K221" s="203" t="str">
        <f t="shared" si="30"/>
        <v/>
      </c>
      <c r="L221" s="187" t="str">
        <f t="shared" si="31"/>
        <v/>
      </c>
      <c r="M221" s="202" t="str">
        <f>IF($H221="USD",IF(OR($L221="",$L221="-"),"",VLOOKUP($G221,為替!$A:$AX,$L221,FALSE))+$K$3,IF(OR($L221="",$L221="-"),"",VLOOKUP($G221,為替!$A:$AX,$L221,FALSE)))</f>
        <v/>
      </c>
      <c r="N221" s="203" t="str">
        <f t="shared" si="32"/>
        <v/>
      </c>
      <c r="O221" s="204" t="str">
        <f t="shared" si="28"/>
        <v/>
      </c>
      <c r="P221" s="205" t="str">
        <f t="shared" si="33"/>
        <v/>
      </c>
    </row>
    <row r="222" spans="3:16">
      <c r="C222" s="342"/>
      <c r="D222" s="343"/>
      <c r="E222" s="200"/>
      <c r="F222" s="342"/>
      <c r="H222" s="201"/>
      <c r="I222" s="184" t="str">
        <f t="shared" si="29"/>
        <v/>
      </c>
      <c r="J222" s="202" t="str">
        <f>IF($H222="USD",IF(OR($I222="",$I222="-"),"",VLOOKUP($G222,為替!$A:$AX,$I222,FALSE))+$J$3,IF(OR($I222="",$I222="-"),"",VLOOKUP($G222,為替!$A:$AX,$I222,FALSE)))</f>
        <v/>
      </c>
      <c r="K222" s="203" t="str">
        <f t="shared" si="30"/>
        <v/>
      </c>
      <c r="L222" s="187" t="str">
        <f t="shared" si="31"/>
        <v/>
      </c>
      <c r="M222" s="202" t="str">
        <f>IF($H222="USD",IF(OR($L222="",$L222="-"),"",VLOOKUP($G222,為替!$A:$AX,$L222,FALSE))+$K$3,IF(OR($L222="",$L222="-"),"",VLOOKUP($G222,為替!$A:$AX,$L222,FALSE)))</f>
        <v/>
      </c>
      <c r="N222" s="203" t="str">
        <f t="shared" si="32"/>
        <v/>
      </c>
      <c r="O222" s="204" t="str">
        <f t="shared" si="28"/>
        <v/>
      </c>
      <c r="P222" s="205" t="str">
        <f t="shared" si="33"/>
        <v/>
      </c>
    </row>
    <row r="223" spans="3:16">
      <c r="C223" s="342"/>
      <c r="D223" s="343"/>
      <c r="E223" s="200"/>
      <c r="F223" s="342"/>
      <c r="H223" s="201"/>
      <c r="I223" s="184" t="str">
        <f t="shared" si="29"/>
        <v/>
      </c>
      <c r="J223" s="202" t="str">
        <f>IF($H223="USD",IF(OR($I223="",$I223="-"),"",VLOOKUP($G223,為替!$A:$AX,$I223,FALSE))+$J$3,IF(OR($I223="",$I223="-"),"",VLOOKUP($G223,為替!$A:$AX,$I223,FALSE)))</f>
        <v/>
      </c>
      <c r="K223" s="203" t="str">
        <f t="shared" si="30"/>
        <v/>
      </c>
      <c r="L223" s="187" t="str">
        <f t="shared" si="31"/>
        <v/>
      </c>
      <c r="M223" s="202" t="str">
        <f>IF($H223="USD",IF(OR($L223="",$L223="-"),"",VLOOKUP($G223,為替!$A:$AX,$L223,FALSE))+$K$3,IF(OR($L223="",$L223="-"),"",VLOOKUP($G223,為替!$A:$AX,$L223,FALSE)))</f>
        <v/>
      </c>
      <c r="N223" s="203" t="str">
        <f t="shared" si="32"/>
        <v/>
      </c>
      <c r="O223" s="204" t="str">
        <f t="shared" si="28"/>
        <v/>
      </c>
      <c r="P223" s="205" t="str">
        <f t="shared" si="33"/>
        <v/>
      </c>
    </row>
    <row r="224" spans="3:16">
      <c r="C224" s="342"/>
      <c r="D224" s="343"/>
      <c r="E224" s="200"/>
      <c r="F224" s="342"/>
      <c r="H224" s="201"/>
      <c r="I224" s="184" t="str">
        <f t="shared" si="29"/>
        <v/>
      </c>
      <c r="J224" s="202" t="str">
        <f>IF($H224="USD",IF(OR($I224="",$I224="-"),"",VLOOKUP($G224,為替!$A:$AX,$I224,FALSE))+$J$3,IF(OR($I224="",$I224="-"),"",VLOOKUP($G224,為替!$A:$AX,$I224,FALSE)))</f>
        <v/>
      </c>
      <c r="K224" s="203" t="str">
        <f t="shared" si="30"/>
        <v/>
      </c>
      <c r="L224" s="187" t="str">
        <f t="shared" si="31"/>
        <v/>
      </c>
      <c r="M224" s="202" t="str">
        <f>IF($H224="USD",IF(OR($L224="",$L224="-"),"",VLOOKUP($G224,為替!$A:$AX,$L224,FALSE))+$K$3,IF(OR($L224="",$L224="-"),"",VLOOKUP($G224,為替!$A:$AX,$L224,FALSE)))</f>
        <v/>
      </c>
      <c r="N224" s="203" t="str">
        <f t="shared" si="32"/>
        <v/>
      </c>
      <c r="O224" s="204" t="str">
        <f t="shared" si="28"/>
        <v/>
      </c>
      <c r="P224" s="205" t="str">
        <f t="shared" si="33"/>
        <v/>
      </c>
    </row>
    <row r="225" spans="3:16">
      <c r="C225" s="342"/>
      <c r="D225" s="343"/>
      <c r="E225" s="200"/>
      <c r="F225" s="342"/>
      <c r="H225" s="201"/>
      <c r="I225" s="184" t="str">
        <f t="shared" si="29"/>
        <v/>
      </c>
      <c r="J225" s="202" t="str">
        <f>IF($H225="USD",IF(OR($I225="",$I225="-"),"",VLOOKUP($G225,為替!$A:$AX,$I225,FALSE))+$J$3,IF(OR($I225="",$I225="-"),"",VLOOKUP($G225,為替!$A:$AX,$I225,FALSE)))</f>
        <v/>
      </c>
      <c r="K225" s="203" t="str">
        <f t="shared" si="30"/>
        <v/>
      </c>
      <c r="L225" s="187" t="str">
        <f t="shared" si="31"/>
        <v/>
      </c>
      <c r="M225" s="202" t="str">
        <f>IF($H225="USD",IF(OR($L225="",$L225="-"),"",VLOOKUP($G225,為替!$A:$AX,$L225,FALSE))+$K$3,IF(OR($L225="",$L225="-"),"",VLOOKUP($G225,為替!$A:$AX,$L225,FALSE)))</f>
        <v/>
      </c>
      <c r="N225" s="203" t="str">
        <f t="shared" si="32"/>
        <v/>
      </c>
      <c r="O225" s="204" t="str">
        <f t="shared" si="28"/>
        <v/>
      </c>
      <c r="P225" s="205" t="str">
        <f t="shared" si="33"/>
        <v/>
      </c>
    </row>
    <row r="226" spans="3:16">
      <c r="C226" s="342"/>
      <c r="D226" s="343"/>
      <c r="E226" s="200"/>
      <c r="F226" s="342"/>
      <c r="H226" s="201"/>
      <c r="I226" s="184" t="str">
        <f t="shared" si="29"/>
        <v/>
      </c>
      <c r="J226" s="202" t="str">
        <f>IF($H226="USD",IF(OR($I226="",$I226="-"),"",VLOOKUP($G226,為替!$A:$AX,$I226,FALSE))+$J$3,IF(OR($I226="",$I226="-"),"",VLOOKUP($G226,為替!$A:$AX,$I226,FALSE)))</f>
        <v/>
      </c>
      <c r="K226" s="203" t="str">
        <f t="shared" si="30"/>
        <v/>
      </c>
      <c r="L226" s="187" t="str">
        <f t="shared" si="31"/>
        <v/>
      </c>
      <c r="M226" s="202" t="str">
        <f>IF($H226="USD",IF(OR($L226="",$L226="-"),"",VLOOKUP($G226,為替!$A:$AX,$L226,FALSE))+$K$3,IF(OR($L226="",$L226="-"),"",VLOOKUP($G226,為替!$A:$AX,$L226,FALSE)))</f>
        <v/>
      </c>
      <c r="N226" s="203" t="str">
        <f t="shared" si="32"/>
        <v/>
      </c>
      <c r="O226" s="204" t="str">
        <f t="shared" si="28"/>
        <v/>
      </c>
      <c r="P226" s="205" t="str">
        <f t="shared" si="33"/>
        <v/>
      </c>
    </row>
    <row r="227" spans="3:16">
      <c r="C227" s="342"/>
      <c r="D227" s="343"/>
      <c r="E227" s="200"/>
      <c r="F227" s="342"/>
      <c r="H227" s="201"/>
      <c r="I227" s="184" t="str">
        <f t="shared" si="29"/>
        <v/>
      </c>
      <c r="J227" s="202" t="str">
        <f>IF($H227="USD",IF(OR($I227="",$I227="-"),"",VLOOKUP($G227,為替!$A:$AX,$I227,FALSE))+$J$3,IF(OR($I227="",$I227="-"),"",VLOOKUP($G227,為替!$A:$AX,$I227,FALSE)))</f>
        <v/>
      </c>
      <c r="K227" s="203" t="str">
        <f t="shared" si="30"/>
        <v/>
      </c>
      <c r="L227" s="187" t="str">
        <f t="shared" si="31"/>
        <v/>
      </c>
      <c r="M227" s="202" t="str">
        <f>IF($H227="USD",IF(OR($L227="",$L227="-"),"",VLOOKUP($G227,為替!$A:$AX,$L227,FALSE))+$K$3,IF(OR($L227="",$L227="-"),"",VLOOKUP($G227,為替!$A:$AX,$L227,FALSE)))</f>
        <v/>
      </c>
      <c r="N227" s="203" t="str">
        <f t="shared" si="32"/>
        <v/>
      </c>
      <c r="O227" s="204" t="str">
        <f t="shared" si="28"/>
        <v/>
      </c>
      <c r="P227" s="205" t="str">
        <f t="shared" si="33"/>
        <v/>
      </c>
    </row>
    <row r="228" spans="3:16">
      <c r="C228" s="342"/>
      <c r="D228" s="343"/>
      <c r="E228" s="200"/>
      <c r="F228" s="342"/>
      <c r="H228" s="201"/>
      <c r="I228" s="184" t="str">
        <f t="shared" si="29"/>
        <v/>
      </c>
      <c r="J228" s="202" t="str">
        <f>IF($H228="USD",IF(OR($I228="",$I228="-"),"",VLOOKUP($G228,為替!$A:$AX,$I228,FALSE))+$J$3,IF(OR($I228="",$I228="-"),"",VLOOKUP($G228,為替!$A:$AX,$I228,FALSE)))</f>
        <v/>
      </c>
      <c r="K228" s="203" t="str">
        <f t="shared" si="30"/>
        <v/>
      </c>
      <c r="L228" s="187" t="str">
        <f t="shared" si="31"/>
        <v/>
      </c>
      <c r="M228" s="202" t="str">
        <f>IF($H228="USD",IF(OR($L228="",$L228="-"),"",VLOOKUP($G228,為替!$A:$AX,$L228,FALSE))+$K$3,IF(OR($L228="",$L228="-"),"",VLOOKUP($G228,為替!$A:$AX,$L228,FALSE)))</f>
        <v/>
      </c>
      <c r="N228" s="203" t="str">
        <f t="shared" si="32"/>
        <v/>
      </c>
      <c r="O228" s="204" t="str">
        <f t="shared" si="28"/>
        <v/>
      </c>
      <c r="P228" s="205" t="str">
        <f t="shared" si="33"/>
        <v/>
      </c>
    </row>
    <row r="229" spans="3:16">
      <c r="C229" s="342"/>
      <c r="D229" s="343"/>
      <c r="E229" s="200"/>
      <c r="F229" s="342"/>
      <c r="H229" s="201"/>
      <c r="I229" s="184" t="str">
        <f t="shared" si="29"/>
        <v/>
      </c>
      <c r="J229" s="202" t="str">
        <f>IF($H229="USD",IF(OR($I229="",$I229="-"),"",VLOOKUP($G229,為替!$A:$AX,$I229,FALSE))+$J$3,IF(OR($I229="",$I229="-"),"",VLOOKUP($G229,為替!$A:$AX,$I229,FALSE)))</f>
        <v/>
      </c>
      <c r="K229" s="203" t="str">
        <f t="shared" si="30"/>
        <v/>
      </c>
      <c r="L229" s="187" t="str">
        <f t="shared" si="31"/>
        <v/>
      </c>
      <c r="M229" s="202" t="str">
        <f>IF($H229="USD",IF(OR($L229="",$L229="-"),"",VLOOKUP($G229,為替!$A:$AX,$L229,FALSE))+$K$3,IF(OR($L229="",$L229="-"),"",VLOOKUP($G229,為替!$A:$AX,$L229,FALSE)))</f>
        <v/>
      </c>
      <c r="N229" s="203" t="str">
        <f t="shared" si="32"/>
        <v/>
      </c>
      <c r="O229" s="204" t="str">
        <f t="shared" si="28"/>
        <v/>
      </c>
      <c r="P229" s="205" t="str">
        <f t="shared" si="33"/>
        <v/>
      </c>
    </row>
    <row r="230" spans="3:16">
      <c r="C230" s="342"/>
      <c r="D230" s="343"/>
      <c r="E230" s="200"/>
      <c r="F230" s="342"/>
      <c r="H230" s="201"/>
      <c r="I230" s="184" t="str">
        <f t="shared" si="29"/>
        <v/>
      </c>
      <c r="J230" s="202" t="str">
        <f>IF($H230="USD",IF(OR($I230="",$I230="-"),"",VLOOKUP($G230,為替!$A:$AX,$I230,FALSE))+$J$3,IF(OR($I230="",$I230="-"),"",VLOOKUP($G230,為替!$A:$AX,$I230,FALSE)))</f>
        <v/>
      </c>
      <c r="K230" s="203" t="str">
        <f t="shared" si="30"/>
        <v/>
      </c>
      <c r="L230" s="187" t="str">
        <f t="shared" si="31"/>
        <v/>
      </c>
      <c r="M230" s="202" t="str">
        <f>IF($H230="USD",IF(OR($L230="",$L230="-"),"",VLOOKUP($G230,為替!$A:$AX,$L230,FALSE))+$K$3,IF(OR($L230="",$L230="-"),"",VLOOKUP($G230,為替!$A:$AX,$L230,FALSE)))</f>
        <v/>
      </c>
      <c r="N230" s="203" t="str">
        <f t="shared" si="32"/>
        <v/>
      </c>
      <c r="O230" s="204" t="str">
        <f t="shared" si="28"/>
        <v/>
      </c>
      <c r="P230" s="205" t="str">
        <f t="shared" si="33"/>
        <v/>
      </c>
    </row>
    <row r="231" spans="3:16">
      <c r="C231" s="342"/>
      <c r="D231" s="343"/>
      <c r="E231" s="200"/>
      <c r="F231" s="342"/>
      <c r="H231" s="201"/>
      <c r="I231" s="184" t="str">
        <f t="shared" si="29"/>
        <v/>
      </c>
      <c r="J231" s="202" t="str">
        <f>IF($H231="USD",IF(OR($I231="",$I231="-"),"",VLOOKUP($G231,為替!$A:$AX,$I231,FALSE))+$J$3,IF(OR($I231="",$I231="-"),"",VLOOKUP($G231,為替!$A:$AX,$I231,FALSE)))</f>
        <v/>
      </c>
      <c r="K231" s="203" t="str">
        <f t="shared" si="30"/>
        <v/>
      </c>
      <c r="L231" s="187" t="str">
        <f t="shared" si="31"/>
        <v/>
      </c>
      <c r="M231" s="202" t="str">
        <f>IF($H231="USD",IF(OR($L231="",$L231="-"),"",VLOOKUP($G231,為替!$A:$AX,$L231,FALSE))+$K$3,IF(OR($L231="",$L231="-"),"",VLOOKUP($G231,為替!$A:$AX,$L231,FALSE)))</f>
        <v/>
      </c>
      <c r="N231" s="203" t="str">
        <f t="shared" si="32"/>
        <v/>
      </c>
      <c r="O231" s="204" t="str">
        <f t="shared" si="28"/>
        <v/>
      </c>
      <c r="P231" s="205" t="str">
        <f t="shared" si="33"/>
        <v/>
      </c>
    </row>
    <row r="232" spans="3:16">
      <c r="C232" s="342"/>
      <c r="D232" s="343"/>
      <c r="E232" s="200"/>
      <c r="F232" s="342"/>
      <c r="H232" s="201"/>
      <c r="I232" s="184" t="str">
        <f t="shared" si="29"/>
        <v/>
      </c>
      <c r="J232" s="202" t="str">
        <f>IF($H232="USD",IF(OR($I232="",$I232="-"),"",VLOOKUP($G232,為替!$A:$AX,$I232,FALSE))+$J$3,IF(OR($I232="",$I232="-"),"",VLOOKUP($G232,為替!$A:$AX,$I232,FALSE)))</f>
        <v/>
      </c>
      <c r="K232" s="203" t="str">
        <f t="shared" si="30"/>
        <v/>
      </c>
      <c r="L232" s="187" t="str">
        <f t="shared" si="31"/>
        <v/>
      </c>
      <c r="M232" s="202" t="str">
        <f>IF($H232="USD",IF(OR($L232="",$L232="-"),"",VLOOKUP($G232,為替!$A:$AX,$L232,FALSE))+$K$3,IF(OR($L232="",$L232="-"),"",VLOOKUP($G232,為替!$A:$AX,$L232,FALSE)))</f>
        <v/>
      </c>
      <c r="N232" s="203" t="str">
        <f t="shared" si="32"/>
        <v/>
      </c>
      <c r="O232" s="204" t="str">
        <f t="shared" si="28"/>
        <v/>
      </c>
      <c r="P232" s="205" t="str">
        <f t="shared" si="33"/>
        <v/>
      </c>
    </row>
    <row r="233" spans="3:16">
      <c r="C233" s="342"/>
      <c r="D233" s="343"/>
      <c r="E233" s="200"/>
      <c r="F233" s="342"/>
      <c r="H233" s="201"/>
      <c r="I233" s="184" t="str">
        <f t="shared" si="29"/>
        <v/>
      </c>
      <c r="J233" s="202" t="str">
        <f>IF($H233="USD",IF(OR($I233="",$I233="-"),"",VLOOKUP($G233,為替!$A:$AX,$I233,FALSE))+$J$3,IF(OR($I233="",$I233="-"),"",VLOOKUP($G233,為替!$A:$AX,$I233,FALSE)))</f>
        <v/>
      </c>
      <c r="K233" s="203" t="str">
        <f t="shared" si="30"/>
        <v/>
      </c>
      <c r="L233" s="187" t="str">
        <f t="shared" si="31"/>
        <v/>
      </c>
      <c r="M233" s="202" t="str">
        <f>IF($H233="USD",IF(OR($L233="",$L233="-"),"",VLOOKUP($G233,為替!$A:$AX,$L233,FALSE))+$K$3,IF(OR($L233="",$L233="-"),"",VLOOKUP($G233,為替!$A:$AX,$L233,FALSE)))</f>
        <v/>
      </c>
      <c r="N233" s="203" t="str">
        <f t="shared" si="32"/>
        <v/>
      </c>
      <c r="O233" s="204" t="str">
        <f t="shared" si="28"/>
        <v/>
      </c>
      <c r="P233" s="205" t="str">
        <f t="shared" si="33"/>
        <v/>
      </c>
    </row>
    <row r="234" spans="3:16">
      <c r="C234" s="342"/>
      <c r="D234" s="343"/>
      <c r="E234" s="200"/>
      <c r="F234" s="342"/>
      <c r="H234" s="201"/>
      <c r="I234" s="184" t="str">
        <f t="shared" si="29"/>
        <v/>
      </c>
      <c r="J234" s="202" t="str">
        <f>IF($H234="USD",IF(OR($I234="",$I234="-"),"",VLOOKUP($G234,為替!$A:$AX,$I234,FALSE))+$J$3,IF(OR($I234="",$I234="-"),"",VLOOKUP($G234,為替!$A:$AX,$I234,FALSE)))</f>
        <v/>
      </c>
      <c r="K234" s="203" t="str">
        <f t="shared" si="30"/>
        <v/>
      </c>
      <c r="L234" s="187" t="str">
        <f t="shared" si="31"/>
        <v/>
      </c>
      <c r="M234" s="202" t="str">
        <f>IF($H234="USD",IF(OR($L234="",$L234="-"),"",VLOOKUP($G234,為替!$A:$AX,$L234,FALSE))+$K$3,IF(OR($L234="",$L234="-"),"",VLOOKUP($G234,為替!$A:$AX,$L234,FALSE)))</f>
        <v/>
      </c>
      <c r="N234" s="203" t="str">
        <f t="shared" si="32"/>
        <v/>
      </c>
      <c r="O234" s="204" t="str">
        <f t="shared" si="28"/>
        <v/>
      </c>
      <c r="P234" s="205" t="str">
        <f t="shared" si="33"/>
        <v/>
      </c>
    </row>
    <row r="235" spans="3:16">
      <c r="C235" s="342"/>
      <c r="D235" s="343"/>
      <c r="E235" s="200"/>
      <c r="F235" s="342"/>
      <c r="H235" s="201"/>
      <c r="I235" s="184" t="str">
        <f t="shared" si="29"/>
        <v/>
      </c>
      <c r="J235" s="202" t="str">
        <f>IF($H235="USD",IF(OR($I235="",$I235="-"),"",VLOOKUP($G235,為替!$A:$AX,$I235,FALSE))+$J$3,IF(OR($I235="",$I235="-"),"",VLOOKUP($G235,為替!$A:$AX,$I235,FALSE)))</f>
        <v/>
      </c>
      <c r="K235" s="203" t="str">
        <f t="shared" si="30"/>
        <v/>
      </c>
      <c r="L235" s="187" t="str">
        <f t="shared" si="31"/>
        <v/>
      </c>
      <c r="M235" s="202" t="str">
        <f>IF($H235="USD",IF(OR($L235="",$L235="-"),"",VLOOKUP($G235,為替!$A:$AX,$L235,FALSE))+$K$3,IF(OR($L235="",$L235="-"),"",VLOOKUP($G235,為替!$A:$AX,$L235,FALSE)))</f>
        <v/>
      </c>
      <c r="N235" s="203" t="str">
        <f t="shared" si="32"/>
        <v/>
      </c>
      <c r="O235" s="204" t="str">
        <f t="shared" si="28"/>
        <v/>
      </c>
      <c r="P235" s="205" t="str">
        <f t="shared" si="33"/>
        <v/>
      </c>
    </row>
    <row r="236" spans="3:16">
      <c r="C236" s="342"/>
      <c r="D236" s="343"/>
      <c r="E236" s="200"/>
      <c r="F236" s="342"/>
      <c r="H236" s="201"/>
      <c r="I236" s="184" t="str">
        <f t="shared" si="29"/>
        <v/>
      </c>
      <c r="J236" s="202" t="str">
        <f>IF($H236="USD",IF(OR($I236="",$I236="-"),"",VLOOKUP($G236,為替!$A:$AX,$I236,FALSE))+$J$3,IF(OR($I236="",$I236="-"),"",VLOOKUP($G236,為替!$A:$AX,$I236,FALSE)))</f>
        <v/>
      </c>
      <c r="K236" s="203" t="str">
        <f t="shared" si="30"/>
        <v/>
      </c>
      <c r="L236" s="187" t="str">
        <f t="shared" si="31"/>
        <v/>
      </c>
      <c r="M236" s="202" t="str">
        <f>IF($H236="USD",IF(OR($L236="",$L236="-"),"",VLOOKUP($G236,為替!$A:$AX,$L236,FALSE))+$K$3,IF(OR($L236="",$L236="-"),"",VLOOKUP($G236,為替!$A:$AX,$L236,FALSE)))</f>
        <v/>
      </c>
      <c r="N236" s="203" t="str">
        <f t="shared" si="32"/>
        <v/>
      </c>
      <c r="O236" s="204" t="str">
        <f t="shared" si="28"/>
        <v/>
      </c>
      <c r="P236" s="205" t="str">
        <f t="shared" si="33"/>
        <v/>
      </c>
    </row>
    <row r="237" spans="3:16">
      <c r="C237" s="342"/>
      <c r="D237" s="343"/>
      <c r="E237" s="200"/>
      <c r="F237" s="342"/>
      <c r="H237" s="201"/>
      <c r="I237" s="184" t="str">
        <f t="shared" si="29"/>
        <v/>
      </c>
      <c r="J237" s="202" t="str">
        <f>IF($H237="USD",IF(OR($I237="",$I237="-"),"",VLOOKUP($G237,為替!$A:$AX,$I237,FALSE))+$J$3,IF(OR($I237="",$I237="-"),"",VLOOKUP($G237,為替!$A:$AX,$I237,FALSE)))</f>
        <v/>
      </c>
      <c r="K237" s="203" t="str">
        <f t="shared" si="30"/>
        <v/>
      </c>
      <c r="L237" s="187" t="str">
        <f t="shared" si="31"/>
        <v/>
      </c>
      <c r="M237" s="202" t="str">
        <f>IF($H237="USD",IF(OR($L237="",$L237="-"),"",VLOOKUP($G237,為替!$A:$AX,$L237,FALSE))+$K$3,IF(OR($L237="",$L237="-"),"",VLOOKUP($G237,為替!$A:$AX,$L237,FALSE)))</f>
        <v/>
      </c>
      <c r="N237" s="203" t="str">
        <f t="shared" si="32"/>
        <v/>
      </c>
      <c r="O237" s="204" t="str">
        <f t="shared" si="28"/>
        <v/>
      </c>
      <c r="P237" s="205" t="str">
        <f t="shared" si="33"/>
        <v/>
      </c>
    </row>
    <row r="238" spans="3:16">
      <c r="C238" s="342"/>
      <c r="D238" s="343"/>
      <c r="E238" s="200"/>
      <c r="F238" s="342"/>
      <c r="H238" s="201"/>
      <c r="I238" s="184" t="str">
        <f t="shared" si="29"/>
        <v/>
      </c>
      <c r="J238" s="202" t="str">
        <f>IF($H238="USD",IF(OR($I238="",$I238="-"),"",VLOOKUP($G238,為替!$A:$AX,$I238,FALSE))+$J$3,IF(OR($I238="",$I238="-"),"",VLOOKUP($G238,為替!$A:$AX,$I238,FALSE)))</f>
        <v/>
      </c>
      <c r="K238" s="203" t="str">
        <f t="shared" si="30"/>
        <v/>
      </c>
      <c r="L238" s="187" t="str">
        <f t="shared" si="31"/>
        <v/>
      </c>
      <c r="M238" s="202" t="str">
        <f>IF($H238="USD",IF(OR($L238="",$L238="-"),"",VLOOKUP($G238,為替!$A:$AX,$L238,FALSE))+$K$3,IF(OR($L238="",$L238="-"),"",VLOOKUP($G238,為替!$A:$AX,$L238,FALSE)))</f>
        <v/>
      </c>
      <c r="N238" s="203" t="str">
        <f t="shared" si="32"/>
        <v/>
      </c>
      <c r="O238" s="204" t="str">
        <f t="shared" si="28"/>
        <v/>
      </c>
      <c r="P238" s="205" t="str">
        <f t="shared" si="33"/>
        <v/>
      </c>
    </row>
    <row r="239" spans="3:16">
      <c r="C239" s="342"/>
      <c r="D239" s="343"/>
      <c r="E239" s="200"/>
      <c r="F239" s="342"/>
      <c r="H239" s="201"/>
      <c r="I239" s="184" t="str">
        <f t="shared" si="29"/>
        <v/>
      </c>
      <c r="J239" s="202" t="str">
        <f>IF($H239="USD",IF(OR($I239="",$I239="-"),"",VLOOKUP($G239,為替!$A:$AX,$I239,FALSE))+$J$3,IF(OR($I239="",$I239="-"),"",VLOOKUP($G239,為替!$A:$AX,$I239,FALSE)))</f>
        <v/>
      </c>
      <c r="K239" s="203" t="str">
        <f t="shared" si="30"/>
        <v/>
      </c>
      <c r="L239" s="187" t="str">
        <f t="shared" si="31"/>
        <v/>
      </c>
      <c r="M239" s="202" t="str">
        <f>IF($H239="USD",IF(OR($L239="",$L239="-"),"",VLOOKUP($G239,為替!$A:$AX,$L239,FALSE))+$K$3,IF(OR($L239="",$L239="-"),"",VLOOKUP($G239,為替!$A:$AX,$L239,FALSE)))</f>
        <v/>
      </c>
      <c r="N239" s="203" t="str">
        <f t="shared" si="32"/>
        <v/>
      </c>
      <c r="O239" s="204" t="str">
        <f t="shared" si="28"/>
        <v/>
      </c>
      <c r="P239" s="205" t="str">
        <f t="shared" si="33"/>
        <v/>
      </c>
    </row>
    <row r="240" spans="3:16">
      <c r="C240" s="342"/>
      <c r="D240" s="343"/>
      <c r="E240" s="200"/>
      <c r="F240" s="342"/>
      <c r="H240" s="201"/>
      <c r="I240" s="184" t="str">
        <f t="shared" si="29"/>
        <v/>
      </c>
      <c r="J240" s="202" t="str">
        <f>IF($H240="USD",IF(OR($I240="",$I240="-"),"",VLOOKUP($G240,為替!$A:$AX,$I240,FALSE))+$J$3,IF(OR($I240="",$I240="-"),"",VLOOKUP($G240,為替!$A:$AX,$I240,FALSE)))</f>
        <v/>
      </c>
      <c r="K240" s="203" t="str">
        <f t="shared" si="30"/>
        <v/>
      </c>
      <c r="L240" s="187" t="str">
        <f t="shared" si="31"/>
        <v/>
      </c>
      <c r="M240" s="202" t="str">
        <f>IF($H240="USD",IF(OR($L240="",$L240="-"),"",VLOOKUP($G240,為替!$A:$AX,$L240,FALSE))+$K$3,IF(OR($L240="",$L240="-"),"",VLOOKUP($G240,為替!$A:$AX,$L240,FALSE)))</f>
        <v/>
      </c>
      <c r="N240" s="203" t="str">
        <f t="shared" si="32"/>
        <v/>
      </c>
      <c r="O240" s="204" t="str">
        <f t="shared" si="28"/>
        <v/>
      </c>
      <c r="P240" s="205" t="str">
        <f t="shared" si="33"/>
        <v/>
      </c>
    </row>
    <row r="241" spans="3:16">
      <c r="C241" s="342"/>
      <c r="D241" s="343"/>
      <c r="E241" s="200"/>
      <c r="F241" s="342"/>
      <c r="H241" s="201"/>
      <c r="I241" s="184" t="str">
        <f t="shared" si="29"/>
        <v/>
      </c>
      <c r="J241" s="202" t="str">
        <f>IF($H241="USD",IF(OR($I241="",$I241="-"),"",VLOOKUP($G241,為替!$A:$AX,$I241,FALSE))+$J$3,IF(OR($I241="",$I241="-"),"",VLOOKUP($G241,為替!$A:$AX,$I241,FALSE)))</f>
        <v/>
      </c>
      <c r="K241" s="203" t="str">
        <f t="shared" si="30"/>
        <v/>
      </c>
      <c r="L241" s="187" t="str">
        <f t="shared" si="31"/>
        <v/>
      </c>
      <c r="M241" s="202" t="str">
        <f>IF($H241="USD",IF(OR($L241="",$L241="-"),"",VLOOKUP($G241,為替!$A:$AX,$L241,FALSE))+$K$3,IF(OR($L241="",$L241="-"),"",VLOOKUP($G241,為替!$A:$AX,$L241,FALSE)))</f>
        <v/>
      </c>
      <c r="N241" s="203" t="str">
        <f t="shared" si="32"/>
        <v/>
      </c>
      <c r="O241" s="204" t="str">
        <f t="shared" si="28"/>
        <v/>
      </c>
      <c r="P241" s="205" t="str">
        <f t="shared" si="33"/>
        <v/>
      </c>
    </row>
    <row r="242" spans="3:16">
      <c r="C242" s="342"/>
      <c r="D242" s="343"/>
      <c r="E242" s="200"/>
      <c r="F242" s="342"/>
      <c r="H242" s="201"/>
      <c r="I242" s="184" t="str">
        <f t="shared" si="29"/>
        <v/>
      </c>
      <c r="J242" s="202" t="str">
        <f>IF($H242="USD",IF(OR($I242="",$I242="-"),"",VLOOKUP($G242,為替!$A:$AX,$I242,FALSE))+$J$3,IF(OR($I242="",$I242="-"),"",VLOOKUP($G242,為替!$A:$AX,$I242,FALSE)))</f>
        <v/>
      </c>
      <c r="K242" s="203" t="str">
        <f t="shared" si="30"/>
        <v/>
      </c>
      <c r="L242" s="187" t="str">
        <f t="shared" si="31"/>
        <v/>
      </c>
      <c r="M242" s="202" t="str">
        <f>IF($H242="USD",IF(OR($L242="",$L242="-"),"",VLOOKUP($G242,為替!$A:$AX,$L242,FALSE))+$K$3,IF(OR($L242="",$L242="-"),"",VLOOKUP($G242,為替!$A:$AX,$L242,FALSE)))</f>
        <v/>
      </c>
      <c r="N242" s="203" t="str">
        <f t="shared" si="32"/>
        <v/>
      </c>
      <c r="O242" s="204" t="str">
        <f t="shared" si="28"/>
        <v/>
      </c>
      <c r="P242" s="205" t="str">
        <f t="shared" si="33"/>
        <v/>
      </c>
    </row>
    <row r="243" spans="3:16">
      <c r="C243" s="342"/>
      <c r="D243" s="343"/>
      <c r="E243" s="200"/>
      <c r="F243" s="342"/>
      <c r="H243" s="201"/>
      <c r="I243" s="184" t="str">
        <f t="shared" si="29"/>
        <v/>
      </c>
      <c r="J243" s="202" t="str">
        <f>IF($H243="USD",IF(OR($I243="",$I243="-"),"",VLOOKUP($G243,為替!$A:$AX,$I243,FALSE))+$J$3,IF(OR($I243="",$I243="-"),"",VLOOKUP($G243,為替!$A:$AX,$I243,FALSE)))</f>
        <v/>
      </c>
      <c r="K243" s="203" t="str">
        <f t="shared" si="30"/>
        <v/>
      </c>
      <c r="L243" s="187" t="str">
        <f t="shared" si="31"/>
        <v/>
      </c>
      <c r="M243" s="202" t="str">
        <f>IF($H243="USD",IF(OR($L243="",$L243="-"),"",VLOOKUP($G243,為替!$A:$AX,$L243,FALSE))+$K$3,IF(OR($L243="",$L243="-"),"",VLOOKUP($G243,為替!$A:$AX,$L243,FALSE)))</f>
        <v/>
      </c>
      <c r="N243" s="203" t="str">
        <f t="shared" si="32"/>
        <v/>
      </c>
      <c r="O243" s="204" t="str">
        <f t="shared" si="28"/>
        <v/>
      </c>
      <c r="P243" s="205" t="str">
        <f t="shared" si="33"/>
        <v/>
      </c>
    </row>
    <row r="244" spans="3:16">
      <c r="C244" s="342"/>
      <c r="D244" s="343"/>
      <c r="E244" s="200"/>
      <c r="F244" s="342"/>
      <c r="H244" s="201"/>
      <c r="I244" s="184" t="str">
        <f t="shared" si="29"/>
        <v/>
      </c>
      <c r="J244" s="202" t="str">
        <f>IF($H244="USD",IF(OR($I244="",$I244="-"),"",VLOOKUP($G244,為替!$A:$AX,$I244,FALSE))+$J$3,IF(OR($I244="",$I244="-"),"",VLOOKUP($G244,為替!$A:$AX,$I244,FALSE)))</f>
        <v/>
      </c>
      <c r="K244" s="203" t="str">
        <f t="shared" si="30"/>
        <v/>
      </c>
      <c r="L244" s="187" t="str">
        <f t="shared" si="31"/>
        <v/>
      </c>
      <c r="M244" s="202" t="str">
        <f>IF($H244="USD",IF(OR($L244="",$L244="-"),"",VLOOKUP($G244,為替!$A:$AX,$L244,FALSE))+$K$3,IF(OR($L244="",$L244="-"),"",VLOOKUP($G244,為替!$A:$AX,$L244,FALSE)))</f>
        <v/>
      </c>
      <c r="N244" s="203" t="str">
        <f t="shared" si="32"/>
        <v/>
      </c>
      <c r="O244" s="204" t="str">
        <f t="shared" si="28"/>
        <v/>
      </c>
      <c r="P244" s="205" t="str">
        <f t="shared" si="33"/>
        <v/>
      </c>
    </row>
    <row r="245" spans="3:16">
      <c r="C245" s="342"/>
      <c r="D245" s="343"/>
      <c r="E245" s="200"/>
      <c r="F245" s="342"/>
      <c r="H245" s="201"/>
      <c r="I245" s="184" t="str">
        <f t="shared" si="29"/>
        <v/>
      </c>
      <c r="J245" s="202" t="str">
        <f>IF($H245="USD",IF(OR($I245="",$I245="-"),"",VLOOKUP($G245,為替!$A:$AX,$I245,FALSE))+$J$3,IF(OR($I245="",$I245="-"),"",VLOOKUP($G245,為替!$A:$AX,$I245,FALSE)))</f>
        <v/>
      </c>
      <c r="K245" s="203" t="str">
        <f t="shared" si="30"/>
        <v/>
      </c>
      <c r="L245" s="187" t="str">
        <f t="shared" si="31"/>
        <v/>
      </c>
      <c r="M245" s="202" t="str">
        <f>IF($H245="USD",IF(OR($L245="",$L245="-"),"",VLOOKUP($G245,為替!$A:$AX,$L245,FALSE))+$K$3,IF(OR($L245="",$L245="-"),"",VLOOKUP($G245,為替!$A:$AX,$L245,FALSE)))</f>
        <v/>
      </c>
      <c r="N245" s="203" t="str">
        <f t="shared" si="32"/>
        <v/>
      </c>
      <c r="O245" s="204" t="str">
        <f t="shared" si="28"/>
        <v/>
      </c>
      <c r="P245" s="205" t="str">
        <f t="shared" si="33"/>
        <v/>
      </c>
    </row>
    <row r="246" spans="3:16">
      <c r="C246" s="342"/>
      <c r="D246" s="343"/>
      <c r="E246" s="200"/>
      <c r="F246" s="342"/>
      <c r="H246" s="201"/>
      <c r="I246" s="184" t="str">
        <f t="shared" si="29"/>
        <v/>
      </c>
      <c r="J246" s="202" t="str">
        <f>IF($H246="USD",IF(OR($I246="",$I246="-"),"",VLOOKUP($G246,為替!$A:$AX,$I246,FALSE))+$J$3,IF(OR($I246="",$I246="-"),"",VLOOKUP($G246,為替!$A:$AX,$I246,FALSE)))</f>
        <v/>
      </c>
      <c r="K246" s="203" t="str">
        <f t="shared" si="30"/>
        <v/>
      </c>
      <c r="L246" s="187" t="str">
        <f t="shared" si="31"/>
        <v/>
      </c>
      <c r="M246" s="202" t="str">
        <f>IF($H246="USD",IF(OR($L246="",$L246="-"),"",VLOOKUP($G246,為替!$A:$AX,$L246,FALSE))+$K$3,IF(OR($L246="",$L246="-"),"",VLOOKUP($G246,為替!$A:$AX,$L246,FALSE)))</f>
        <v/>
      </c>
      <c r="N246" s="203" t="str">
        <f t="shared" si="32"/>
        <v/>
      </c>
      <c r="O246" s="204" t="str">
        <f t="shared" si="28"/>
        <v/>
      </c>
      <c r="P246" s="205" t="str">
        <f t="shared" si="33"/>
        <v/>
      </c>
    </row>
    <row r="247" spans="3:16">
      <c r="C247" s="342"/>
      <c r="D247" s="343"/>
      <c r="E247" s="200"/>
      <c r="F247" s="342"/>
      <c r="H247" s="201"/>
      <c r="I247" s="184" t="str">
        <f t="shared" si="29"/>
        <v/>
      </c>
      <c r="J247" s="202" t="str">
        <f>IF($H247="USD",IF(OR($I247="",$I247="-"),"",VLOOKUP($G247,為替!$A:$AX,$I247,FALSE))+$J$3,IF(OR($I247="",$I247="-"),"",VLOOKUP($G247,為替!$A:$AX,$I247,FALSE)))</f>
        <v/>
      </c>
      <c r="K247" s="203" t="str">
        <f t="shared" si="30"/>
        <v/>
      </c>
      <c r="L247" s="187" t="str">
        <f t="shared" si="31"/>
        <v/>
      </c>
      <c r="M247" s="202" t="str">
        <f>IF($H247="USD",IF(OR($L247="",$L247="-"),"",VLOOKUP($G247,為替!$A:$AX,$L247,FALSE))+$K$3,IF(OR($L247="",$L247="-"),"",VLOOKUP($G247,為替!$A:$AX,$L247,FALSE)))</f>
        <v/>
      </c>
      <c r="N247" s="203" t="str">
        <f t="shared" si="32"/>
        <v/>
      </c>
      <c r="O247" s="204" t="str">
        <f t="shared" si="28"/>
        <v/>
      </c>
      <c r="P247" s="205" t="str">
        <f t="shared" si="33"/>
        <v/>
      </c>
    </row>
    <row r="248" spans="3:16">
      <c r="C248" s="342"/>
      <c r="D248" s="343"/>
      <c r="E248" s="200"/>
      <c r="F248" s="342"/>
      <c r="H248" s="201"/>
      <c r="I248" s="184" t="str">
        <f t="shared" si="29"/>
        <v/>
      </c>
      <c r="J248" s="202" t="str">
        <f>IF($H248="USD",IF(OR($I248="",$I248="-"),"",VLOOKUP($G248,為替!$A:$AX,$I248,FALSE))+$J$3,IF(OR($I248="",$I248="-"),"",VLOOKUP($G248,為替!$A:$AX,$I248,FALSE)))</f>
        <v/>
      </c>
      <c r="K248" s="203" t="str">
        <f t="shared" si="30"/>
        <v/>
      </c>
      <c r="L248" s="187" t="str">
        <f t="shared" si="31"/>
        <v/>
      </c>
      <c r="M248" s="202" t="str">
        <f>IF($H248="USD",IF(OR($L248="",$L248="-"),"",VLOOKUP($G248,為替!$A:$AX,$L248,FALSE))+$K$3,IF(OR($L248="",$L248="-"),"",VLOOKUP($G248,為替!$A:$AX,$L248,FALSE)))</f>
        <v/>
      </c>
      <c r="N248" s="203" t="str">
        <f t="shared" si="32"/>
        <v/>
      </c>
      <c r="O248" s="204" t="str">
        <f t="shared" si="28"/>
        <v/>
      </c>
      <c r="P248" s="205" t="str">
        <f t="shared" si="33"/>
        <v/>
      </c>
    </row>
    <row r="249" spans="3:16">
      <c r="C249" s="342"/>
      <c r="D249" s="343"/>
      <c r="E249" s="200"/>
      <c r="F249" s="342"/>
      <c r="H249" s="201"/>
      <c r="I249" s="184" t="str">
        <f t="shared" si="29"/>
        <v/>
      </c>
      <c r="J249" s="202" t="str">
        <f>IF($H249="USD",IF(OR($I249="",$I249="-"),"",VLOOKUP($G249,為替!$A:$AX,$I249,FALSE))+$J$3,IF(OR($I249="",$I249="-"),"",VLOOKUP($G249,為替!$A:$AX,$I249,FALSE)))</f>
        <v/>
      </c>
      <c r="K249" s="203" t="str">
        <f t="shared" si="30"/>
        <v/>
      </c>
      <c r="L249" s="187" t="str">
        <f t="shared" si="31"/>
        <v/>
      </c>
      <c r="M249" s="202" t="str">
        <f>IF($H249="USD",IF(OR($L249="",$L249="-"),"",VLOOKUP($G249,為替!$A:$AX,$L249,FALSE))+$K$3,IF(OR($L249="",$L249="-"),"",VLOOKUP($G249,為替!$A:$AX,$L249,FALSE)))</f>
        <v/>
      </c>
      <c r="N249" s="203" t="str">
        <f t="shared" si="32"/>
        <v/>
      </c>
      <c r="O249" s="204" t="str">
        <f t="shared" si="28"/>
        <v/>
      </c>
      <c r="P249" s="205" t="str">
        <f t="shared" si="33"/>
        <v/>
      </c>
    </row>
    <row r="250" spans="3:16">
      <c r="C250" s="342"/>
      <c r="D250" s="343"/>
      <c r="E250" s="200"/>
      <c r="F250" s="342"/>
      <c r="H250" s="201"/>
      <c r="I250" s="184" t="str">
        <f t="shared" si="29"/>
        <v/>
      </c>
      <c r="J250" s="202" t="str">
        <f>IF($H250="USD",IF(OR($I250="",$I250="-"),"",VLOOKUP($G250,為替!$A:$AX,$I250,FALSE))+$J$3,IF(OR($I250="",$I250="-"),"",VLOOKUP($G250,為替!$A:$AX,$I250,FALSE)))</f>
        <v/>
      </c>
      <c r="K250" s="203" t="str">
        <f t="shared" si="30"/>
        <v/>
      </c>
      <c r="L250" s="187" t="str">
        <f t="shared" si="31"/>
        <v/>
      </c>
      <c r="M250" s="202" t="str">
        <f>IF($H250="USD",IF(OR($L250="",$L250="-"),"",VLOOKUP($G250,為替!$A:$AX,$L250,FALSE))+$K$3,IF(OR($L250="",$L250="-"),"",VLOOKUP($G250,為替!$A:$AX,$L250,FALSE)))</f>
        <v/>
      </c>
      <c r="N250" s="203" t="str">
        <f t="shared" si="32"/>
        <v/>
      </c>
      <c r="O250" s="204" t="str">
        <f t="shared" si="28"/>
        <v/>
      </c>
      <c r="P250" s="205" t="str">
        <f t="shared" si="33"/>
        <v/>
      </c>
    </row>
    <row r="251" spans="3:16">
      <c r="C251" s="342"/>
      <c r="D251" s="343"/>
      <c r="E251" s="200"/>
      <c r="F251" s="342"/>
      <c r="H251" s="201"/>
      <c r="I251" s="184" t="str">
        <f t="shared" si="29"/>
        <v/>
      </c>
      <c r="J251" s="202" t="str">
        <f>IF($H251="USD",IF(OR($I251="",$I251="-"),"",VLOOKUP($G251,為替!$A:$AX,$I251,FALSE))+$J$3,IF(OR($I251="",$I251="-"),"",VLOOKUP($G251,為替!$A:$AX,$I251,FALSE)))</f>
        <v/>
      </c>
      <c r="K251" s="203" t="str">
        <f t="shared" si="30"/>
        <v/>
      </c>
      <c r="L251" s="187" t="str">
        <f t="shared" si="31"/>
        <v/>
      </c>
      <c r="M251" s="202" t="str">
        <f>IF($H251="USD",IF(OR($L251="",$L251="-"),"",VLOOKUP($G251,為替!$A:$AX,$L251,FALSE))+$K$3,IF(OR($L251="",$L251="-"),"",VLOOKUP($G251,為替!$A:$AX,$L251,FALSE)))</f>
        <v/>
      </c>
      <c r="N251" s="203" t="str">
        <f t="shared" si="32"/>
        <v/>
      </c>
      <c r="O251" s="204" t="str">
        <f t="shared" si="28"/>
        <v/>
      </c>
      <c r="P251" s="205" t="str">
        <f t="shared" si="33"/>
        <v/>
      </c>
    </row>
    <row r="252" spans="3:16">
      <c r="C252" s="342"/>
      <c r="D252" s="343"/>
      <c r="E252" s="200"/>
      <c r="F252" s="342"/>
      <c r="H252" s="201"/>
      <c r="I252" s="184" t="str">
        <f t="shared" si="29"/>
        <v/>
      </c>
      <c r="J252" s="202" t="str">
        <f>IF($H252="USD",IF(OR($I252="",$I252="-"),"",VLOOKUP($G252,為替!$A:$AX,$I252,FALSE))+$J$3,IF(OR($I252="",$I252="-"),"",VLOOKUP($G252,為替!$A:$AX,$I252,FALSE)))</f>
        <v/>
      </c>
      <c r="K252" s="203" t="str">
        <f t="shared" si="30"/>
        <v/>
      </c>
      <c r="L252" s="187" t="str">
        <f t="shared" si="31"/>
        <v/>
      </c>
      <c r="M252" s="202" t="str">
        <f>IF($H252="USD",IF(OR($L252="",$L252="-"),"",VLOOKUP($G252,為替!$A:$AX,$L252,FALSE))+$K$3,IF(OR($L252="",$L252="-"),"",VLOOKUP($G252,為替!$A:$AX,$L252,FALSE)))</f>
        <v/>
      </c>
      <c r="N252" s="203" t="str">
        <f t="shared" si="32"/>
        <v/>
      </c>
      <c r="O252" s="204" t="str">
        <f t="shared" si="28"/>
        <v/>
      </c>
      <c r="P252" s="205" t="str">
        <f t="shared" si="33"/>
        <v/>
      </c>
    </row>
    <row r="253" spans="3:16">
      <c r="C253" s="342"/>
      <c r="D253" s="343"/>
      <c r="E253" s="200"/>
      <c r="F253" s="342"/>
      <c r="H253" s="201"/>
      <c r="I253" s="184" t="str">
        <f t="shared" si="29"/>
        <v/>
      </c>
      <c r="J253" s="202" t="str">
        <f>IF($H253="USD",IF(OR($I253="",$I253="-"),"",VLOOKUP($G253,為替!$A:$AX,$I253,FALSE))+$J$3,IF(OR($I253="",$I253="-"),"",VLOOKUP($G253,為替!$A:$AX,$I253,FALSE)))</f>
        <v/>
      </c>
      <c r="K253" s="203" t="str">
        <f t="shared" si="30"/>
        <v/>
      </c>
      <c r="L253" s="187" t="str">
        <f t="shared" si="31"/>
        <v/>
      </c>
      <c r="M253" s="202" t="str">
        <f>IF($H253="USD",IF(OR($L253="",$L253="-"),"",VLOOKUP($G253,為替!$A:$AX,$L253,FALSE))+$K$3,IF(OR($L253="",$L253="-"),"",VLOOKUP($G253,為替!$A:$AX,$L253,FALSE)))</f>
        <v/>
      </c>
      <c r="N253" s="203" t="str">
        <f t="shared" si="32"/>
        <v/>
      </c>
      <c r="O253" s="204" t="str">
        <f t="shared" si="28"/>
        <v/>
      </c>
      <c r="P253" s="205" t="str">
        <f t="shared" si="33"/>
        <v/>
      </c>
    </row>
    <row r="254" spans="3:16">
      <c r="C254" s="342"/>
      <c r="D254" s="343"/>
      <c r="E254" s="200"/>
      <c r="F254" s="342"/>
      <c r="H254" s="201"/>
      <c r="I254" s="184" t="str">
        <f t="shared" si="29"/>
        <v/>
      </c>
      <c r="J254" s="202" t="str">
        <f>IF($H254="USD",IF(OR($I254="",$I254="-"),"",VLOOKUP($G254,為替!$A:$AX,$I254,FALSE))+$J$3,IF(OR($I254="",$I254="-"),"",VLOOKUP($G254,為替!$A:$AX,$I254,FALSE)))</f>
        <v/>
      </c>
      <c r="K254" s="203" t="str">
        <f t="shared" si="30"/>
        <v/>
      </c>
      <c r="L254" s="187" t="str">
        <f t="shared" si="31"/>
        <v/>
      </c>
      <c r="M254" s="202" t="str">
        <f>IF($H254="USD",IF(OR($L254="",$L254="-"),"",VLOOKUP($G254,為替!$A:$AX,$L254,FALSE))+$K$3,IF(OR($L254="",$L254="-"),"",VLOOKUP($G254,為替!$A:$AX,$L254,FALSE)))</f>
        <v/>
      </c>
      <c r="N254" s="203" t="str">
        <f t="shared" si="32"/>
        <v/>
      </c>
      <c r="O254" s="204" t="str">
        <f t="shared" si="28"/>
        <v/>
      </c>
      <c r="P254" s="205" t="str">
        <f t="shared" si="33"/>
        <v/>
      </c>
    </row>
    <row r="255" spans="3:16">
      <c r="C255" s="342"/>
      <c r="D255" s="343"/>
      <c r="E255" s="200"/>
      <c r="F255" s="342"/>
      <c r="H255" s="201"/>
      <c r="I255" s="184" t="str">
        <f t="shared" si="29"/>
        <v/>
      </c>
      <c r="J255" s="202" t="str">
        <f>IF($H255="USD",IF(OR($I255="",$I255="-"),"",VLOOKUP($G255,為替!$A:$AX,$I255,FALSE))+$J$3,IF(OR($I255="",$I255="-"),"",VLOOKUP($G255,為替!$A:$AX,$I255,FALSE)))</f>
        <v/>
      </c>
      <c r="K255" s="203" t="str">
        <f t="shared" si="30"/>
        <v/>
      </c>
      <c r="L255" s="187" t="str">
        <f t="shared" si="31"/>
        <v/>
      </c>
      <c r="M255" s="202" t="str">
        <f>IF($H255="USD",IF(OR($L255="",$L255="-"),"",VLOOKUP($G255,為替!$A:$AX,$L255,FALSE))+$K$3,IF(OR($L255="",$L255="-"),"",VLOOKUP($G255,為替!$A:$AX,$L255,FALSE)))</f>
        <v/>
      </c>
      <c r="N255" s="203" t="str">
        <f t="shared" si="32"/>
        <v/>
      </c>
      <c r="O255" s="204" t="str">
        <f t="shared" si="28"/>
        <v/>
      </c>
      <c r="P255" s="205" t="str">
        <f t="shared" si="33"/>
        <v/>
      </c>
    </row>
    <row r="256" spans="3:16">
      <c r="C256" s="342"/>
      <c r="D256" s="343"/>
      <c r="E256" s="200"/>
      <c r="F256" s="342"/>
      <c r="H256" s="201"/>
      <c r="I256" s="184" t="str">
        <f t="shared" si="29"/>
        <v/>
      </c>
      <c r="J256" s="202" t="str">
        <f>IF($H256="USD",IF(OR($I256="",$I256="-"),"",VLOOKUP($G256,為替!$A:$AX,$I256,FALSE))+$J$3,IF(OR($I256="",$I256="-"),"",VLOOKUP($G256,為替!$A:$AX,$I256,FALSE)))</f>
        <v/>
      </c>
      <c r="K256" s="203" t="str">
        <f t="shared" si="30"/>
        <v/>
      </c>
      <c r="L256" s="187" t="str">
        <f t="shared" si="31"/>
        <v/>
      </c>
      <c r="M256" s="202" t="str">
        <f>IF($H256="USD",IF(OR($L256="",$L256="-"),"",VLOOKUP($G256,為替!$A:$AX,$L256,FALSE))+$K$3,IF(OR($L256="",$L256="-"),"",VLOOKUP($G256,為替!$A:$AX,$L256,FALSE)))</f>
        <v/>
      </c>
      <c r="N256" s="203" t="str">
        <f t="shared" si="32"/>
        <v/>
      </c>
      <c r="O256" s="204" t="str">
        <f t="shared" si="28"/>
        <v/>
      </c>
      <c r="P256" s="205" t="str">
        <f t="shared" si="33"/>
        <v/>
      </c>
    </row>
    <row r="257" spans="3:16">
      <c r="C257" s="342"/>
      <c r="D257" s="343"/>
      <c r="E257" s="200"/>
      <c r="F257" s="342"/>
      <c r="H257" s="201"/>
      <c r="I257" s="184" t="str">
        <f t="shared" si="29"/>
        <v/>
      </c>
      <c r="J257" s="202" t="str">
        <f>IF($H257="USD",IF(OR($I257="",$I257="-"),"",VLOOKUP($G257,為替!$A:$AX,$I257,FALSE))+$J$3,IF(OR($I257="",$I257="-"),"",VLOOKUP($G257,為替!$A:$AX,$I257,FALSE)))</f>
        <v/>
      </c>
      <c r="K257" s="203" t="str">
        <f t="shared" si="30"/>
        <v/>
      </c>
      <c r="L257" s="187" t="str">
        <f t="shared" si="31"/>
        <v/>
      </c>
      <c r="M257" s="202" t="str">
        <f>IF($H257="USD",IF(OR($L257="",$L257="-"),"",VLOOKUP($G257,為替!$A:$AX,$L257,FALSE))+$K$3,IF(OR($L257="",$L257="-"),"",VLOOKUP($G257,為替!$A:$AX,$L257,FALSE)))</f>
        <v/>
      </c>
      <c r="N257" s="203" t="str">
        <f t="shared" si="32"/>
        <v/>
      </c>
      <c r="O257" s="204" t="str">
        <f t="shared" si="28"/>
        <v/>
      </c>
      <c r="P257" s="205" t="str">
        <f t="shared" si="33"/>
        <v/>
      </c>
    </row>
    <row r="258" spans="3:16">
      <c r="C258" s="342"/>
      <c r="D258" s="343"/>
      <c r="E258" s="200"/>
      <c r="F258" s="342"/>
      <c r="H258" s="201"/>
      <c r="I258" s="184" t="str">
        <f t="shared" si="29"/>
        <v/>
      </c>
      <c r="J258" s="202" t="str">
        <f>IF($H258="USD",IF(OR($I258="",$I258="-"),"",VLOOKUP($G258,為替!$A:$AX,$I258,FALSE))+$J$3,IF(OR($I258="",$I258="-"),"",VLOOKUP($G258,為替!$A:$AX,$I258,FALSE)))</f>
        <v/>
      </c>
      <c r="K258" s="203" t="str">
        <f t="shared" si="30"/>
        <v/>
      </c>
      <c r="L258" s="187" t="str">
        <f t="shared" si="31"/>
        <v/>
      </c>
      <c r="M258" s="202" t="str">
        <f>IF($H258="USD",IF(OR($L258="",$L258="-"),"",VLOOKUP($G258,為替!$A:$AX,$L258,FALSE))+$K$3,IF(OR($L258="",$L258="-"),"",VLOOKUP($G258,為替!$A:$AX,$L258,FALSE)))</f>
        <v/>
      </c>
      <c r="N258" s="203" t="str">
        <f t="shared" si="32"/>
        <v/>
      </c>
      <c r="O258" s="204" t="str">
        <f t="shared" ref="O258:O321" si="34">IF(OR(K258="",N258=""),"",K258-N258)</f>
        <v/>
      </c>
      <c r="P258" s="205" t="str">
        <f t="shared" si="33"/>
        <v/>
      </c>
    </row>
    <row r="259" spans="3:16">
      <c r="C259" s="342"/>
      <c r="D259" s="343"/>
      <c r="E259" s="200"/>
      <c r="F259" s="342"/>
      <c r="H259" s="201"/>
      <c r="I259" s="184" t="str">
        <f t="shared" ref="I259:I322" si="35">IF(H259="","",IF(H259="JPY","",IF($H259="USD",4, IF(H259="EUR",7,IF(H259="CNY",47,IF(H259="HKD",34))))))</f>
        <v/>
      </c>
      <c r="J259" s="202" t="str">
        <f>IF($H259="USD",IF(OR($I259="",$I259="-"),"",VLOOKUP($G259,為替!$A:$AX,$I259,FALSE))+$J$3,IF(OR($I259="",$I259="-"),"",VLOOKUP($G259,為替!$A:$AX,$I259,FALSE)))</f>
        <v/>
      </c>
      <c r="K259" s="203" t="str">
        <f t="shared" ref="K259:K322" si="36">IF($H259="JPY",$F259,IF($H259="","",$F259*$J259))</f>
        <v/>
      </c>
      <c r="L259" s="187" t="str">
        <f t="shared" ref="L259:L322" si="37">IF(H259="","",IF(H259="JPY","",IF($H259="USD",3, IF(H259="EUR",6,IF(H259="CNY",46,IF(H259="HKD",33))))))</f>
        <v/>
      </c>
      <c r="M259" s="202" t="str">
        <f>IF($H259="USD",IF(OR($L259="",$L259="-"),"",VLOOKUP($G259,為替!$A:$AX,$L259,FALSE))+$K$3,IF(OR($L259="",$L259="-"),"",VLOOKUP($G259,為替!$A:$AX,$L259,FALSE)))</f>
        <v/>
      </c>
      <c r="N259" s="203" t="str">
        <f t="shared" ref="N259:N322" si="38">IF($E259="JPY",($C259+$D259),IF($E259="","",($C259+$D259)*$M259))</f>
        <v/>
      </c>
      <c r="O259" s="204" t="str">
        <f t="shared" si="34"/>
        <v/>
      </c>
      <c r="P259" s="205" t="str">
        <f t="shared" ref="P259:P322" si="39">IF(OR(K259="",O259=""),"",O259/K259)</f>
        <v/>
      </c>
    </row>
    <row r="260" spans="3:16">
      <c r="C260" s="342"/>
      <c r="D260" s="343"/>
      <c r="E260" s="200"/>
      <c r="F260" s="342"/>
      <c r="H260" s="201"/>
      <c r="I260" s="184" t="str">
        <f t="shared" si="35"/>
        <v/>
      </c>
      <c r="J260" s="202" t="str">
        <f>IF($H260="USD",IF(OR($I260="",$I260="-"),"",VLOOKUP($G260,為替!$A:$AX,$I260,FALSE))+$J$3,IF(OR($I260="",$I260="-"),"",VLOOKUP($G260,為替!$A:$AX,$I260,FALSE)))</f>
        <v/>
      </c>
      <c r="K260" s="203" t="str">
        <f t="shared" si="36"/>
        <v/>
      </c>
      <c r="L260" s="187" t="str">
        <f t="shared" si="37"/>
        <v/>
      </c>
      <c r="M260" s="202" t="str">
        <f>IF($H260="USD",IF(OR($L260="",$L260="-"),"",VLOOKUP($G260,為替!$A:$AX,$L260,FALSE))+$K$3,IF(OR($L260="",$L260="-"),"",VLOOKUP($G260,為替!$A:$AX,$L260,FALSE)))</f>
        <v/>
      </c>
      <c r="N260" s="203" t="str">
        <f t="shared" si="38"/>
        <v/>
      </c>
      <c r="O260" s="204" t="str">
        <f t="shared" si="34"/>
        <v/>
      </c>
      <c r="P260" s="205" t="str">
        <f t="shared" si="39"/>
        <v/>
      </c>
    </row>
    <row r="261" spans="3:16">
      <c r="C261" s="342"/>
      <c r="D261" s="343"/>
      <c r="E261" s="200"/>
      <c r="F261" s="342"/>
      <c r="H261" s="201"/>
      <c r="I261" s="184" t="str">
        <f t="shared" si="35"/>
        <v/>
      </c>
      <c r="J261" s="202" t="str">
        <f>IF($H261="USD",IF(OR($I261="",$I261="-"),"",VLOOKUP($G261,為替!$A:$AX,$I261,FALSE))+$J$3,IF(OR($I261="",$I261="-"),"",VLOOKUP($G261,為替!$A:$AX,$I261,FALSE)))</f>
        <v/>
      </c>
      <c r="K261" s="203" t="str">
        <f t="shared" si="36"/>
        <v/>
      </c>
      <c r="L261" s="187" t="str">
        <f t="shared" si="37"/>
        <v/>
      </c>
      <c r="M261" s="202" t="str">
        <f>IF($H261="USD",IF(OR($L261="",$L261="-"),"",VLOOKUP($G261,為替!$A:$AX,$L261,FALSE))+$K$3,IF(OR($L261="",$L261="-"),"",VLOOKUP($G261,為替!$A:$AX,$L261,FALSE)))</f>
        <v/>
      </c>
      <c r="N261" s="203" t="str">
        <f t="shared" si="38"/>
        <v/>
      </c>
      <c r="O261" s="204" t="str">
        <f t="shared" si="34"/>
        <v/>
      </c>
      <c r="P261" s="205" t="str">
        <f t="shared" si="39"/>
        <v/>
      </c>
    </row>
    <row r="262" spans="3:16">
      <c r="C262" s="342"/>
      <c r="D262" s="343"/>
      <c r="E262" s="200"/>
      <c r="F262" s="342"/>
      <c r="H262" s="201"/>
      <c r="I262" s="184" t="str">
        <f t="shared" si="35"/>
        <v/>
      </c>
      <c r="J262" s="202" t="str">
        <f>IF($H262="USD",IF(OR($I262="",$I262="-"),"",VLOOKUP($G262,為替!$A:$AX,$I262,FALSE))+$J$3,IF(OR($I262="",$I262="-"),"",VLOOKUP($G262,為替!$A:$AX,$I262,FALSE)))</f>
        <v/>
      </c>
      <c r="K262" s="203" t="str">
        <f t="shared" si="36"/>
        <v/>
      </c>
      <c r="L262" s="187" t="str">
        <f t="shared" si="37"/>
        <v/>
      </c>
      <c r="M262" s="202" t="str">
        <f>IF($H262="USD",IF(OR($L262="",$L262="-"),"",VLOOKUP($G262,為替!$A:$AX,$L262,FALSE))+$K$3,IF(OR($L262="",$L262="-"),"",VLOOKUP($G262,為替!$A:$AX,$L262,FALSE)))</f>
        <v/>
      </c>
      <c r="N262" s="203" t="str">
        <f t="shared" si="38"/>
        <v/>
      </c>
      <c r="O262" s="204" t="str">
        <f t="shared" si="34"/>
        <v/>
      </c>
      <c r="P262" s="205" t="str">
        <f t="shared" si="39"/>
        <v/>
      </c>
    </row>
    <row r="263" spans="3:16">
      <c r="C263" s="342"/>
      <c r="D263" s="343"/>
      <c r="E263" s="200"/>
      <c r="F263" s="342"/>
      <c r="H263" s="201"/>
      <c r="I263" s="184" t="str">
        <f t="shared" si="35"/>
        <v/>
      </c>
      <c r="J263" s="202" t="str">
        <f>IF($H263="USD",IF(OR($I263="",$I263="-"),"",VLOOKUP($G263,為替!$A:$AX,$I263,FALSE))+$J$3,IF(OR($I263="",$I263="-"),"",VLOOKUP($G263,為替!$A:$AX,$I263,FALSE)))</f>
        <v/>
      </c>
      <c r="K263" s="203" t="str">
        <f t="shared" si="36"/>
        <v/>
      </c>
      <c r="L263" s="187" t="str">
        <f t="shared" si="37"/>
        <v/>
      </c>
      <c r="M263" s="202" t="str">
        <f>IF($H263="USD",IF(OR($L263="",$L263="-"),"",VLOOKUP($G263,為替!$A:$AX,$L263,FALSE))+$K$3,IF(OR($L263="",$L263="-"),"",VLOOKUP($G263,為替!$A:$AX,$L263,FALSE)))</f>
        <v/>
      </c>
      <c r="N263" s="203" t="str">
        <f t="shared" si="38"/>
        <v/>
      </c>
      <c r="O263" s="204" t="str">
        <f t="shared" si="34"/>
        <v/>
      </c>
      <c r="P263" s="205" t="str">
        <f t="shared" si="39"/>
        <v/>
      </c>
    </row>
    <row r="264" spans="3:16">
      <c r="C264" s="342"/>
      <c r="D264" s="343"/>
      <c r="E264" s="200"/>
      <c r="F264" s="342"/>
      <c r="H264" s="201"/>
      <c r="I264" s="184" t="str">
        <f t="shared" si="35"/>
        <v/>
      </c>
      <c r="J264" s="202" t="str">
        <f>IF($H264="USD",IF(OR($I264="",$I264="-"),"",VLOOKUP($G264,為替!$A:$AX,$I264,FALSE))+$J$3,IF(OR($I264="",$I264="-"),"",VLOOKUP($G264,為替!$A:$AX,$I264,FALSE)))</f>
        <v/>
      </c>
      <c r="K264" s="203" t="str">
        <f t="shared" si="36"/>
        <v/>
      </c>
      <c r="L264" s="187" t="str">
        <f t="shared" si="37"/>
        <v/>
      </c>
      <c r="M264" s="202" t="str">
        <f>IF($H264="USD",IF(OR($L264="",$L264="-"),"",VLOOKUP($G264,為替!$A:$AX,$L264,FALSE))+$K$3,IF(OR($L264="",$L264="-"),"",VLOOKUP($G264,為替!$A:$AX,$L264,FALSE)))</f>
        <v/>
      </c>
      <c r="N264" s="203" t="str">
        <f t="shared" si="38"/>
        <v/>
      </c>
      <c r="O264" s="204" t="str">
        <f t="shared" si="34"/>
        <v/>
      </c>
      <c r="P264" s="205" t="str">
        <f t="shared" si="39"/>
        <v/>
      </c>
    </row>
    <row r="265" spans="3:16">
      <c r="C265" s="342"/>
      <c r="D265" s="343"/>
      <c r="E265" s="200"/>
      <c r="F265" s="342"/>
      <c r="H265" s="201"/>
      <c r="I265" s="184" t="str">
        <f t="shared" si="35"/>
        <v/>
      </c>
      <c r="J265" s="202" t="str">
        <f>IF($H265="USD",IF(OR($I265="",$I265="-"),"",VLOOKUP($G265,為替!$A:$AX,$I265,FALSE))+$J$3,IF(OR($I265="",$I265="-"),"",VLOOKUP($G265,為替!$A:$AX,$I265,FALSE)))</f>
        <v/>
      </c>
      <c r="K265" s="203" t="str">
        <f t="shared" si="36"/>
        <v/>
      </c>
      <c r="L265" s="187" t="str">
        <f t="shared" si="37"/>
        <v/>
      </c>
      <c r="M265" s="202" t="str">
        <f>IF($H265="USD",IF(OR($L265="",$L265="-"),"",VLOOKUP($G265,為替!$A:$AX,$L265,FALSE))+$K$3,IF(OR($L265="",$L265="-"),"",VLOOKUP($G265,為替!$A:$AX,$L265,FALSE)))</f>
        <v/>
      </c>
      <c r="N265" s="203" t="str">
        <f t="shared" si="38"/>
        <v/>
      </c>
      <c r="O265" s="204" t="str">
        <f t="shared" si="34"/>
        <v/>
      </c>
      <c r="P265" s="205" t="str">
        <f t="shared" si="39"/>
        <v/>
      </c>
    </row>
    <row r="266" spans="3:16">
      <c r="C266" s="342"/>
      <c r="D266" s="343"/>
      <c r="E266" s="200"/>
      <c r="F266" s="342"/>
      <c r="H266" s="201"/>
      <c r="I266" s="184" t="str">
        <f t="shared" si="35"/>
        <v/>
      </c>
      <c r="J266" s="202" t="str">
        <f>IF($H266="USD",IF(OR($I266="",$I266="-"),"",VLOOKUP($G266,為替!$A:$AX,$I266,FALSE))+$J$3,IF(OR($I266="",$I266="-"),"",VLOOKUP($G266,為替!$A:$AX,$I266,FALSE)))</f>
        <v/>
      </c>
      <c r="K266" s="203" t="str">
        <f t="shared" si="36"/>
        <v/>
      </c>
      <c r="L266" s="187" t="str">
        <f t="shared" si="37"/>
        <v/>
      </c>
      <c r="M266" s="202" t="str">
        <f>IF($H266="USD",IF(OR($L266="",$L266="-"),"",VLOOKUP($G266,為替!$A:$AX,$L266,FALSE))+$K$3,IF(OR($L266="",$L266="-"),"",VLOOKUP($G266,為替!$A:$AX,$L266,FALSE)))</f>
        <v/>
      </c>
      <c r="N266" s="203" t="str">
        <f t="shared" si="38"/>
        <v/>
      </c>
      <c r="O266" s="204" t="str">
        <f t="shared" si="34"/>
        <v/>
      </c>
      <c r="P266" s="205" t="str">
        <f t="shared" si="39"/>
        <v/>
      </c>
    </row>
    <row r="267" spans="3:16">
      <c r="C267" s="342"/>
      <c r="D267" s="343"/>
      <c r="E267" s="200"/>
      <c r="F267" s="342"/>
      <c r="H267" s="201"/>
      <c r="I267" s="184" t="str">
        <f t="shared" si="35"/>
        <v/>
      </c>
      <c r="J267" s="202" t="str">
        <f>IF($H267="USD",IF(OR($I267="",$I267="-"),"",VLOOKUP($G267,為替!$A:$AX,$I267,FALSE))+$J$3,IF(OR($I267="",$I267="-"),"",VLOOKUP($G267,為替!$A:$AX,$I267,FALSE)))</f>
        <v/>
      </c>
      <c r="K267" s="203" t="str">
        <f t="shared" si="36"/>
        <v/>
      </c>
      <c r="L267" s="187" t="str">
        <f t="shared" si="37"/>
        <v/>
      </c>
      <c r="M267" s="202" t="str">
        <f>IF($H267="USD",IF(OR($L267="",$L267="-"),"",VLOOKUP($G267,為替!$A:$AX,$L267,FALSE))+$K$3,IF(OR($L267="",$L267="-"),"",VLOOKUP($G267,為替!$A:$AX,$L267,FALSE)))</f>
        <v/>
      </c>
      <c r="N267" s="203" t="str">
        <f t="shared" si="38"/>
        <v/>
      </c>
      <c r="O267" s="204" t="str">
        <f t="shared" si="34"/>
        <v/>
      </c>
      <c r="P267" s="205" t="str">
        <f t="shared" si="39"/>
        <v/>
      </c>
    </row>
    <row r="268" spans="3:16">
      <c r="C268" s="342"/>
      <c r="D268" s="343"/>
      <c r="E268" s="200"/>
      <c r="F268" s="342"/>
      <c r="H268" s="201"/>
      <c r="I268" s="184" t="str">
        <f t="shared" si="35"/>
        <v/>
      </c>
      <c r="J268" s="202" t="str">
        <f>IF($H268="USD",IF(OR($I268="",$I268="-"),"",VLOOKUP($G268,為替!$A:$AX,$I268,FALSE))+$J$3,IF(OR($I268="",$I268="-"),"",VLOOKUP($G268,為替!$A:$AX,$I268,FALSE)))</f>
        <v/>
      </c>
      <c r="K268" s="203" t="str">
        <f t="shared" si="36"/>
        <v/>
      </c>
      <c r="L268" s="187" t="str">
        <f t="shared" si="37"/>
        <v/>
      </c>
      <c r="M268" s="202" t="str">
        <f>IF($H268="USD",IF(OR($L268="",$L268="-"),"",VLOOKUP($G268,為替!$A:$AX,$L268,FALSE))+$K$3,IF(OR($L268="",$L268="-"),"",VLOOKUP($G268,為替!$A:$AX,$L268,FALSE)))</f>
        <v/>
      </c>
      <c r="N268" s="203" t="str">
        <f t="shared" si="38"/>
        <v/>
      </c>
      <c r="O268" s="204" t="str">
        <f t="shared" si="34"/>
        <v/>
      </c>
      <c r="P268" s="205" t="str">
        <f t="shared" si="39"/>
        <v/>
      </c>
    </row>
    <row r="269" spans="3:16">
      <c r="C269" s="342"/>
      <c r="D269" s="343"/>
      <c r="E269" s="200"/>
      <c r="F269" s="342"/>
      <c r="H269" s="201"/>
      <c r="I269" s="184" t="str">
        <f t="shared" si="35"/>
        <v/>
      </c>
      <c r="J269" s="202" t="str">
        <f>IF($H269="USD",IF(OR($I269="",$I269="-"),"",VLOOKUP($G269,為替!$A:$AX,$I269,FALSE))+$J$3,IF(OR($I269="",$I269="-"),"",VLOOKUP($G269,為替!$A:$AX,$I269,FALSE)))</f>
        <v/>
      </c>
      <c r="K269" s="203" t="str">
        <f t="shared" si="36"/>
        <v/>
      </c>
      <c r="L269" s="187" t="str">
        <f t="shared" si="37"/>
        <v/>
      </c>
      <c r="M269" s="202" t="str">
        <f>IF($H269="USD",IF(OR($L269="",$L269="-"),"",VLOOKUP($G269,為替!$A:$AX,$L269,FALSE))+$K$3,IF(OR($L269="",$L269="-"),"",VLOOKUP($G269,為替!$A:$AX,$L269,FALSE)))</f>
        <v/>
      </c>
      <c r="N269" s="203" t="str">
        <f t="shared" si="38"/>
        <v/>
      </c>
      <c r="O269" s="204" t="str">
        <f t="shared" si="34"/>
        <v/>
      </c>
      <c r="P269" s="205" t="str">
        <f t="shared" si="39"/>
        <v/>
      </c>
    </row>
    <row r="270" spans="3:16">
      <c r="C270" s="342"/>
      <c r="D270" s="343"/>
      <c r="E270" s="200"/>
      <c r="F270" s="342"/>
      <c r="H270" s="201"/>
      <c r="I270" s="184" t="str">
        <f t="shared" si="35"/>
        <v/>
      </c>
      <c r="J270" s="202" t="str">
        <f>IF($H270="USD",IF(OR($I270="",$I270="-"),"",VLOOKUP($G270,為替!$A:$AX,$I270,FALSE))+$J$3,IF(OR($I270="",$I270="-"),"",VLOOKUP($G270,為替!$A:$AX,$I270,FALSE)))</f>
        <v/>
      </c>
      <c r="K270" s="203" t="str">
        <f t="shared" si="36"/>
        <v/>
      </c>
      <c r="L270" s="187" t="str">
        <f t="shared" si="37"/>
        <v/>
      </c>
      <c r="M270" s="202" t="str">
        <f>IF($H270="USD",IF(OR($L270="",$L270="-"),"",VLOOKUP($G270,為替!$A:$AX,$L270,FALSE))+$K$3,IF(OR($L270="",$L270="-"),"",VLOOKUP($G270,為替!$A:$AX,$L270,FALSE)))</f>
        <v/>
      </c>
      <c r="N270" s="203" t="str">
        <f t="shared" si="38"/>
        <v/>
      </c>
      <c r="O270" s="204" t="str">
        <f t="shared" si="34"/>
        <v/>
      </c>
      <c r="P270" s="205" t="str">
        <f t="shared" si="39"/>
        <v/>
      </c>
    </row>
    <row r="271" spans="3:16">
      <c r="C271" s="342"/>
      <c r="D271" s="343"/>
      <c r="E271" s="200"/>
      <c r="F271" s="342"/>
      <c r="H271" s="201"/>
      <c r="I271" s="184" t="str">
        <f t="shared" si="35"/>
        <v/>
      </c>
      <c r="J271" s="202" t="str">
        <f>IF($H271="USD",IF(OR($I271="",$I271="-"),"",VLOOKUP($G271,為替!$A:$AX,$I271,FALSE))+$J$3,IF(OR($I271="",$I271="-"),"",VLOOKUP($G271,為替!$A:$AX,$I271,FALSE)))</f>
        <v/>
      </c>
      <c r="K271" s="203" t="str">
        <f t="shared" si="36"/>
        <v/>
      </c>
      <c r="L271" s="187" t="str">
        <f t="shared" si="37"/>
        <v/>
      </c>
      <c r="M271" s="202" t="str">
        <f>IF($H271="USD",IF(OR($L271="",$L271="-"),"",VLOOKUP($G271,為替!$A:$AX,$L271,FALSE))+$K$3,IF(OR($L271="",$L271="-"),"",VLOOKUP($G271,為替!$A:$AX,$L271,FALSE)))</f>
        <v/>
      </c>
      <c r="N271" s="203" t="str">
        <f t="shared" si="38"/>
        <v/>
      </c>
      <c r="O271" s="204" t="str">
        <f t="shared" si="34"/>
        <v/>
      </c>
      <c r="P271" s="205" t="str">
        <f t="shared" si="39"/>
        <v/>
      </c>
    </row>
    <row r="272" spans="3:16">
      <c r="C272" s="342"/>
      <c r="D272" s="343"/>
      <c r="E272" s="200"/>
      <c r="F272" s="342"/>
      <c r="H272" s="201"/>
      <c r="I272" s="184" t="str">
        <f t="shared" si="35"/>
        <v/>
      </c>
      <c r="J272" s="202" t="str">
        <f>IF($H272="USD",IF(OR($I272="",$I272="-"),"",VLOOKUP($G272,為替!$A:$AX,$I272,FALSE))+$J$3,IF(OR($I272="",$I272="-"),"",VLOOKUP($G272,為替!$A:$AX,$I272,FALSE)))</f>
        <v/>
      </c>
      <c r="K272" s="203" t="str">
        <f t="shared" si="36"/>
        <v/>
      </c>
      <c r="L272" s="187" t="str">
        <f t="shared" si="37"/>
        <v/>
      </c>
      <c r="M272" s="202" t="str">
        <f>IF($H272="USD",IF(OR($L272="",$L272="-"),"",VLOOKUP($G272,為替!$A:$AX,$L272,FALSE))+$K$3,IF(OR($L272="",$L272="-"),"",VLOOKUP($G272,為替!$A:$AX,$L272,FALSE)))</f>
        <v/>
      </c>
      <c r="N272" s="203" t="str">
        <f t="shared" si="38"/>
        <v/>
      </c>
      <c r="O272" s="204" t="str">
        <f t="shared" si="34"/>
        <v/>
      </c>
      <c r="P272" s="205" t="str">
        <f t="shared" si="39"/>
        <v/>
      </c>
    </row>
    <row r="273" spans="3:16">
      <c r="C273" s="342"/>
      <c r="D273" s="343"/>
      <c r="E273" s="200"/>
      <c r="F273" s="342"/>
      <c r="H273" s="201"/>
      <c r="I273" s="184" t="str">
        <f t="shared" si="35"/>
        <v/>
      </c>
      <c r="J273" s="202" t="str">
        <f>IF($H273="USD",IF(OR($I273="",$I273="-"),"",VLOOKUP($G273,為替!$A:$AX,$I273,FALSE))+$J$3,IF(OR($I273="",$I273="-"),"",VLOOKUP($G273,為替!$A:$AX,$I273,FALSE)))</f>
        <v/>
      </c>
      <c r="K273" s="203" t="str">
        <f t="shared" si="36"/>
        <v/>
      </c>
      <c r="L273" s="187" t="str">
        <f t="shared" si="37"/>
        <v/>
      </c>
      <c r="M273" s="202" t="str">
        <f>IF($H273="USD",IF(OR($L273="",$L273="-"),"",VLOOKUP($G273,為替!$A:$AX,$L273,FALSE))+$K$3,IF(OR($L273="",$L273="-"),"",VLOOKUP($G273,為替!$A:$AX,$L273,FALSE)))</f>
        <v/>
      </c>
      <c r="N273" s="203" t="str">
        <f t="shared" si="38"/>
        <v/>
      </c>
      <c r="O273" s="204" t="str">
        <f t="shared" si="34"/>
        <v/>
      </c>
      <c r="P273" s="205" t="str">
        <f t="shared" si="39"/>
        <v/>
      </c>
    </row>
    <row r="274" spans="3:16">
      <c r="C274" s="342"/>
      <c r="D274" s="343"/>
      <c r="E274" s="200"/>
      <c r="F274" s="342"/>
      <c r="H274" s="201"/>
      <c r="I274" s="184" t="str">
        <f t="shared" si="35"/>
        <v/>
      </c>
      <c r="J274" s="202" t="str">
        <f>IF($H274="USD",IF(OR($I274="",$I274="-"),"",VLOOKUP($G274,為替!$A:$AX,$I274,FALSE))+$J$3,IF(OR($I274="",$I274="-"),"",VLOOKUP($G274,為替!$A:$AX,$I274,FALSE)))</f>
        <v/>
      </c>
      <c r="K274" s="203" t="str">
        <f t="shared" si="36"/>
        <v/>
      </c>
      <c r="L274" s="187" t="str">
        <f t="shared" si="37"/>
        <v/>
      </c>
      <c r="M274" s="202" t="str">
        <f>IF($H274="USD",IF(OR($L274="",$L274="-"),"",VLOOKUP($G274,為替!$A:$AX,$L274,FALSE))+$K$3,IF(OR($L274="",$L274="-"),"",VLOOKUP($G274,為替!$A:$AX,$L274,FALSE)))</f>
        <v/>
      </c>
      <c r="N274" s="203" t="str">
        <f t="shared" si="38"/>
        <v/>
      </c>
      <c r="O274" s="204" t="str">
        <f t="shared" si="34"/>
        <v/>
      </c>
      <c r="P274" s="205" t="str">
        <f t="shared" si="39"/>
        <v/>
      </c>
    </row>
    <row r="275" spans="3:16">
      <c r="C275" s="342"/>
      <c r="D275" s="343"/>
      <c r="E275" s="200"/>
      <c r="F275" s="342"/>
      <c r="H275" s="201"/>
      <c r="I275" s="184" t="str">
        <f t="shared" si="35"/>
        <v/>
      </c>
      <c r="J275" s="202" t="str">
        <f>IF($H275="USD",IF(OR($I275="",$I275="-"),"",VLOOKUP($G275,為替!$A:$AX,$I275,FALSE))+$J$3,IF(OR($I275="",$I275="-"),"",VLOOKUP($G275,為替!$A:$AX,$I275,FALSE)))</f>
        <v/>
      </c>
      <c r="K275" s="203" t="str">
        <f t="shared" si="36"/>
        <v/>
      </c>
      <c r="L275" s="187" t="str">
        <f t="shared" si="37"/>
        <v/>
      </c>
      <c r="M275" s="202" t="str">
        <f>IF($H275="USD",IF(OR($L275="",$L275="-"),"",VLOOKUP($G275,為替!$A:$AX,$L275,FALSE))+$K$3,IF(OR($L275="",$L275="-"),"",VLOOKUP($G275,為替!$A:$AX,$L275,FALSE)))</f>
        <v/>
      </c>
      <c r="N275" s="203" t="str">
        <f t="shared" si="38"/>
        <v/>
      </c>
      <c r="O275" s="204" t="str">
        <f t="shared" si="34"/>
        <v/>
      </c>
      <c r="P275" s="205" t="str">
        <f t="shared" si="39"/>
        <v/>
      </c>
    </row>
    <row r="276" spans="3:16">
      <c r="C276" s="342"/>
      <c r="D276" s="343"/>
      <c r="E276" s="200"/>
      <c r="F276" s="342"/>
      <c r="H276" s="201"/>
      <c r="I276" s="184" t="str">
        <f t="shared" si="35"/>
        <v/>
      </c>
      <c r="J276" s="202" t="str">
        <f>IF($H276="USD",IF(OR($I276="",$I276="-"),"",VLOOKUP($G276,為替!$A:$AX,$I276,FALSE))+$J$3,IF(OR($I276="",$I276="-"),"",VLOOKUP($G276,為替!$A:$AX,$I276,FALSE)))</f>
        <v/>
      </c>
      <c r="K276" s="203" t="str">
        <f t="shared" si="36"/>
        <v/>
      </c>
      <c r="L276" s="187" t="str">
        <f t="shared" si="37"/>
        <v/>
      </c>
      <c r="M276" s="202" t="str">
        <f>IF($H276="USD",IF(OR($L276="",$L276="-"),"",VLOOKUP($G276,為替!$A:$AX,$L276,FALSE))+$K$3,IF(OR($L276="",$L276="-"),"",VLOOKUP($G276,為替!$A:$AX,$L276,FALSE)))</f>
        <v/>
      </c>
      <c r="N276" s="203" t="str">
        <f t="shared" si="38"/>
        <v/>
      </c>
      <c r="O276" s="204" t="str">
        <f t="shared" si="34"/>
        <v/>
      </c>
      <c r="P276" s="205" t="str">
        <f t="shared" si="39"/>
        <v/>
      </c>
    </row>
    <row r="277" spans="3:16">
      <c r="C277" s="342"/>
      <c r="D277" s="343"/>
      <c r="E277" s="200"/>
      <c r="F277" s="342"/>
      <c r="H277" s="201"/>
      <c r="I277" s="184" t="str">
        <f t="shared" si="35"/>
        <v/>
      </c>
      <c r="J277" s="202" t="str">
        <f>IF($H277="USD",IF(OR($I277="",$I277="-"),"",VLOOKUP($G277,為替!$A:$AX,$I277,FALSE))+$J$3,IF(OR($I277="",$I277="-"),"",VLOOKUP($G277,為替!$A:$AX,$I277,FALSE)))</f>
        <v/>
      </c>
      <c r="K277" s="203" t="str">
        <f t="shared" si="36"/>
        <v/>
      </c>
      <c r="L277" s="187" t="str">
        <f t="shared" si="37"/>
        <v/>
      </c>
      <c r="M277" s="202" t="str">
        <f>IF($H277="USD",IF(OR($L277="",$L277="-"),"",VLOOKUP($G277,為替!$A:$AX,$L277,FALSE))+$K$3,IF(OR($L277="",$L277="-"),"",VLOOKUP($G277,為替!$A:$AX,$L277,FALSE)))</f>
        <v/>
      </c>
      <c r="N277" s="203" t="str">
        <f t="shared" si="38"/>
        <v/>
      </c>
      <c r="O277" s="204" t="str">
        <f t="shared" si="34"/>
        <v/>
      </c>
      <c r="P277" s="205" t="str">
        <f t="shared" si="39"/>
        <v/>
      </c>
    </row>
    <row r="278" spans="3:16">
      <c r="C278" s="342"/>
      <c r="D278" s="343"/>
      <c r="E278" s="200"/>
      <c r="F278" s="342"/>
      <c r="H278" s="201"/>
      <c r="I278" s="184" t="str">
        <f t="shared" si="35"/>
        <v/>
      </c>
      <c r="J278" s="202" t="str">
        <f>IF($H278="USD",IF(OR($I278="",$I278="-"),"",VLOOKUP($G278,為替!$A:$AX,$I278,FALSE))+$J$3,IF(OR($I278="",$I278="-"),"",VLOOKUP($G278,為替!$A:$AX,$I278,FALSE)))</f>
        <v/>
      </c>
      <c r="K278" s="203" t="str">
        <f t="shared" si="36"/>
        <v/>
      </c>
      <c r="L278" s="187" t="str">
        <f t="shared" si="37"/>
        <v/>
      </c>
      <c r="M278" s="202" t="str">
        <f>IF($H278="USD",IF(OR($L278="",$L278="-"),"",VLOOKUP($G278,為替!$A:$AX,$L278,FALSE))+$K$3,IF(OR($L278="",$L278="-"),"",VLOOKUP($G278,為替!$A:$AX,$L278,FALSE)))</f>
        <v/>
      </c>
      <c r="N278" s="203" t="str">
        <f t="shared" si="38"/>
        <v/>
      </c>
      <c r="O278" s="204" t="str">
        <f t="shared" si="34"/>
        <v/>
      </c>
      <c r="P278" s="205" t="str">
        <f t="shared" si="39"/>
        <v/>
      </c>
    </row>
    <row r="279" spans="3:16">
      <c r="C279" s="342"/>
      <c r="D279" s="343"/>
      <c r="E279" s="200"/>
      <c r="F279" s="342"/>
      <c r="H279" s="201"/>
      <c r="I279" s="184" t="str">
        <f t="shared" si="35"/>
        <v/>
      </c>
      <c r="J279" s="202" t="str">
        <f>IF($H279="USD",IF(OR($I279="",$I279="-"),"",VLOOKUP($G279,為替!$A:$AX,$I279,FALSE))+$J$3,IF(OR($I279="",$I279="-"),"",VLOOKUP($G279,為替!$A:$AX,$I279,FALSE)))</f>
        <v/>
      </c>
      <c r="K279" s="203" t="str">
        <f t="shared" si="36"/>
        <v/>
      </c>
      <c r="L279" s="187" t="str">
        <f t="shared" si="37"/>
        <v/>
      </c>
      <c r="M279" s="202" t="str">
        <f>IF($H279="USD",IF(OR($L279="",$L279="-"),"",VLOOKUP($G279,為替!$A:$AX,$L279,FALSE))+$K$3,IF(OR($L279="",$L279="-"),"",VLOOKUP($G279,為替!$A:$AX,$L279,FALSE)))</f>
        <v/>
      </c>
      <c r="N279" s="203" t="str">
        <f t="shared" si="38"/>
        <v/>
      </c>
      <c r="O279" s="204" t="str">
        <f t="shared" si="34"/>
        <v/>
      </c>
      <c r="P279" s="205" t="str">
        <f t="shared" si="39"/>
        <v/>
      </c>
    </row>
    <row r="280" spans="3:16">
      <c r="C280" s="342"/>
      <c r="D280" s="343"/>
      <c r="E280" s="200"/>
      <c r="F280" s="342"/>
      <c r="H280" s="201"/>
      <c r="I280" s="184" t="str">
        <f t="shared" si="35"/>
        <v/>
      </c>
      <c r="J280" s="202" t="str">
        <f>IF($H280="USD",IF(OR($I280="",$I280="-"),"",VLOOKUP($G280,為替!$A:$AX,$I280,FALSE))+$J$3,IF(OR($I280="",$I280="-"),"",VLOOKUP($G280,為替!$A:$AX,$I280,FALSE)))</f>
        <v/>
      </c>
      <c r="K280" s="203" t="str">
        <f t="shared" si="36"/>
        <v/>
      </c>
      <c r="L280" s="187" t="str">
        <f t="shared" si="37"/>
        <v/>
      </c>
      <c r="M280" s="202" t="str">
        <f>IF($H280="USD",IF(OR($L280="",$L280="-"),"",VLOOKUP($G280,為替!$A:$AX,$L280,FALSE))+$K$3,IF(OR($L280="",$L280="-"),"",VLOOKUP($G280,為替!$A:$AX,$L280,FALSE)))</f>
        <v/>
      </c>
      <c r="N280" s="203" t="str">
        <f t="shared" si="38"/>
        <v/>
      </c>
      <c r="O280" s="204" t="str">
        <f t="shared" si="34"/>
        <v/>
      </c>
      <c r="P280" s="205" t="str">
        <f t="shared" si="39"/>
        <v/>
      </c>
    </row>
    <row r="281" spans="3:16">
      <c r="C281" s="342"/>
      <c r="D281" s="343"/>
      <c r="E281" s="200"/>
      <c r="F281" s="342"/>
      <c r="H281" s="201"/>
      <c r="I281" s="184" t="str">
        <f t="shared" si="35"/>
        <v/>
      </c>
      <c r="J281" s="202" t="str">
        <f>IF($H281="USD",IF(OR($I281="",$I281="-"),"",VLOOKUP($G281,為替!$A:$AX,$I281,FALSE))+$J$3,IF(OR($I281="",$I281="-"),"",VLOOKUP($G281,為替!$A:$AX,$I281,FALSE)))</f>
        <v/>
      </c>
      <c r="K281" s="203" t="str">
        <f t="shared" si="36"/>
        <v/>
      </c>
      <c r="L281" s="187" t="str">
        <f t="shared" si="37"/>
        <v/>
      </c>
      <c r="M281" s="202" t="str">
        <f>IF($H281="USD",IF(OR($L281="",$L281="-"),"",VLOOKUP($G281,為替!$A:$AX,$L281,FALSE))+$K$3,IF(OR($L281="",$L281="-"),"",VLOOKUP($G281,為替!$A:$AX,$L281,FALSE)))</f>
        <v/>
      </c>
      <c r="N281" s="203" t="str">
        <f t="shared" si="38"/>
        <v/>
      </c>
      <c r="O281" s="204" t="str">
        <f t="shared" si="34"/>
        <v/>
      </c>
      <c r="P281" s="205" t="str">
        <f t="shared" si="39"/>
        <v/>
      </c>
    </row>
    <row r="282" spans="3:16">
      <c r="C282" s="342"/>
      <c r="D282" s="343"/>
      <c r="E282" s="200"/>
      <c r="F282" s="342"/>
      <c r="H282" s="201"/>
      <c r="I282" s="184" t="str">
        <f t="shared" si="35"/>
        <v/>
      </c>
      <c r="J282" s="202" t="str">
        <f>IF($H282="USD",IF(OR($I282="",$I282="-"),"",VLOOKUP($G282,為替!$A:$AX,$I282,FALSE))+$J$3,IF(OR($I282="",$I282="-"),"",VLOOKUP($G282,為替!$A:$AX,$I282,FALSE)))</f>
        <v/>
      </c>
      <c r="K282" s="203" t="str">
        <f t="shared" si="36"/>
        <v/>
      </c>
      <c r="L282" s="187" t="str">
        <f t="shared" si="37"/>
        <v/>
      </c>
      <c r="M282" s="202" t="str">
        <f>IF($H282="USD",IF(OR($L282="",$L282="-"),"",VLOOKUP($G282,為替!$A:$AX,$L282,FALSE))+$K$3,IF(OR($L282="",$L282="-"),"",VLOOKUP($G282,為替!$A:$AX,$L282,FALSE)))</f>
        <v/>
      </c>
      <c r="N282" s="203" t="str">
        <f t="shared" si="38"/>
        <v/>
      </c>
      <c r="O282" s="204" t="str">
        <f t="shared" si="34"/>
        <v/>
      </c>
      <c r="P282" s="205" t="str">
        <f t="shared" si="39"/>
        <v/>
      </c>
    </row>
    <row r="283" spans="3:16">
      <c r="C283" s="342"/>
      <c r="D283" s="343"/>
      <c r="E283" s="200"/>
      <c r="F283" s="342"/>
      <c r="H283" s="201"/>
      <c r="I283" s="184" t="str">
        <f t="shared" si="35"/>
        <v/>
      </c>
      <c r="J283" s="202" t="str">
        <f>IF($H283="USD",IF(OR($I283="",$I283="-"),"",VLOOKUP($G283,為替!$A:$AX,$I283,FALSE))+$J$3,IF(OR($I283="",$I283="-"),"",VLOOKUP($G283,為替!$A:$AX,$I283,FALSE)))</f>
        <v/>
      </c>
      <c r="K283" s="203" t="str">
        <f t="shared" si="36"/>
        <v/>
      </c>
      <c r="L283" s="187" t="str">
        <f t="shared" si="37"/>
        <v/>
      </c>
      <c r="M283" s="202" t="str">
        <f>IF($H283="USD",IF(OR($L283="",$L283="-"),"",VLOOKUP($G283,為替!$A:$AX,$L283,FALSE))+$K$3,IF(OR($L283="",$L283="-"),"",VLOOKUP($G283,為替!$A:$AX,$L283,FALSE)))</f>
        <v/>
      </c>
      <c r="N283" s="203" t="str">
        <f t="shared" si="38"/>
        <v/>
      </c>
      <c r="O283" s="204" t="str">
        <f t="shared" si="34"/>
        <v/>
      </c>
      <c r="P283" s="205" t="str">
        <f t="shared" si="39"/>
        <v/>
      </c>
    </row>
    <row r="284" spans="3:16">
      <c r="C284" s="342"/>
      <c r="D284" s="343"/>
      <c r="E284" s="200"/>
      <c r="F284" s="342"/>
      <c r="H284" s="201"/>
      <c r="I284" s="184" t="str">
        <f t="shared" si="35"/>
        <v/>
      </c>
      <c r="J284" s="202" t="str">
        <f>IF($H284="USD",IF(OR($I284="",$I284="-"),"",VLOOKUP($G284,為替!$A:$AX,$I284,FALSE))+$J$3,IF(OR($I284="",$I284="-"),"",VLOOKUP($G284,為替!$A:$AX,$I284,FALSE)))</f>
        <v/>
      </c>
      <c r="K284" s="203" t="str">
        <f t="shared" si="36"/>
        <v/>
      </c>
      <c r="L284" s="187" t="str">
        <f t="shared" si="37"/>
        <v/>
      </c>
      <c r="M284" s="202" t="str">
        <f>IF($H284="USD",IF(OR($L284="",$L284="-"),"",VLOOKUP($G284,為替!$A:$AX,$L284,FALSE))+$K$3,IF(OR($L284="",$L284="-"),"",VLOOKUP($G284,為替!$A:$AX,$L284,FALSE)))</f>
        <v/>
      </c>
      <c r="N284" s="203" t="str">
        <f t="shared" si="38"/>
        <v/>
      </c>
      <c r="O284" s="204" t="str">
        <f t="shared" si="34"/>
        <v/>
      </c>
      <c r="P284" s="205" t="str">
        <f t="shared" si="39"/>
        <v/>
      </c>
    </row>
    <row r="285" spans="3:16">
      <c r="C285" s="342"/>
      <c r="D285" s="343"/>
      <c r="E285" s="200"/>
      <c r="F285" s="342"/>
      <c r="H285" s="201"/>
      <c r="I285" s="184" t="str">
        <f t="shared" si="35"/>
        <v/>
      </c>
      <c r="J285" s="202" t="str">
        <f>IF($H285="USD",IF(OR($I285="",$I285="-"),"",VLOOKUP($G285,為替!$A:$AX,$I285,FALSE))+$J$3,IF(OR($I285="",$I285="-"),"",VLOOKUP($G285,為替!$A:$AX,$I285,FALSE)))</f>
        <v/>
      </c>
      <c r="K285" s="203" t="str">
        <f t="shared" si="36"/>
        <v/>
      </c>
      <c r="L285" s="187" t="str">
        <f t="shared" si="37"/>
        <v/>
      </c>
      <c r="M285" s="202" t="str">
        <f>IF($H285="USD",IF(OR($L285="",$L285="-"),"",VLOOKUP($G285,為替!$A:$AX,$L285,FALSE))+$K$3,IF(OR($L285="",$L285="-"),"",VLOOKUP($G285,為替!$A:$AX,$L285,FALSE)))</f>
        <v/>
      </c>
      <c r="N285" s="203" t="str">
        <f t="shared" si="38"/>
        <v/>
      </c>
      <c r="O285" s="204" t="str">
        <f t="shared" si="34"/>
        <v/>
      </c>
      <c r="P285" s="205" t="str">
        <f t="shared" si="39"/>
        <v/>
      </c>
    </row>
    <row r="286" spans="3:16">
      <c r="C286" s="342"/>
      <c r="D286" s="343"/>
      <c r="E286" s="200"/>
      <c r="F286" s="342"/>
      <c r="H286" s="201"/>
      <c r="I286" s="184" t="str">
        <f t="shared" si="35"/>
        <v/>
      </c>
      <c r="J286" s="202" t="str">
        <f>IF($H286="USD",IF(OR($I286="",$I286="-"),"",VLOOKUP($G286,為替!$A:$AX,$I286,FALSE))+$J$3,IF(OR($I286="",$I286="-"),"",VLOOKUP($G286,為替!$A:$AX,$I286,FALSE)))</f>
        <v/>
      </c>
      <c r="K286" s="203" t="str">
        <f t="shared" si="36"/>
        <v/>
      </c>
      <c r="L286" s="187" t="str">
        <f t="shared" si="37"/>
        <v/>
      </c>
      <c r="M286" s="202" t="str">
        <f>IF($H286="USD",IF(OR($L286="",$L286="-"),"",VLOOKUP($G286,為替!$A:$AX,$L286,FALSE))+$K$3,IF(OR($L286="",$L286="-"),"",VLOOKUP($G286,為替!$A:$AX,$L286,FALSE)))</f>
        <v/>
      </c>
      <c r="N286" s="203" t="str">
        <f t="shared" si="38"/>
        <v/>
      </c>
      <c r="O286" s="204" t="str">
        <f t="shared" si="34"/>
        <v/>
      </c>
      <c r="P286" s="205" t="str">
        <f t="shared" si="39"/>
        <v/>
      </c>
    </row>
    <row r="287" spans="3:16">
      <c r="C287" s="342"/>
      <c r="D287" s="343"/>
      <c r="E287" s="200"/>
      <c r="F287" s="342"/>
      <c r="H287" s="201"/>
      <c r="I287" s="184" t="str">
        <f t="shared" si="35"/>
        <v/>
      </c>
      <c r="J287" s="202" t="str">
        <f>IF($H287="USD",IF(OR($I287="",$I287="-"),"",VLOOKUP($G287,為替!$A:$AX,$I287,FALSE))+$J$3,IF(OR($I287="",$I287="-"),"",VLOOKUP($G287,為替!$A:$AX,$I287,FALSE)))</f>
        <v/>
      </c>
      <c r="K287" s="203" t="str">
        <f t="shared" si="36"/>
        <v/>
      </c>
      <c r="L287" s="187" t="str">
        <f t="shared" si="37"/>
        <v/>
      </c>
      <c r="M287" s="202" t="str">
        <f>IF($H287="USD",IF(OR($L287="",$L287="-"),"",VLOOKUP($G287,為替!$A:$AX,$L287,FALSE))+$K$3,IF(OR($L287="",$L287="-"),"",VLOOKUP($G287,為替!$A:$AX,$L287,FALSE)))</f>
        <v/>
      </c>
      <c r="N287" s="203" t="str">
        <f t="shared" si="38"/>
        <v/>
      </c>
      <c r="O287" s="204" t="str">
        <f t="shared" si="34"/>
        <v/>
      </c>
      <c r="P287" s="205" t="str">
        <f t="shared" si="39"/>
        <v/>
      </c>
    </row>
    <row r="288" spans="3:16">
      <c r="C288" s="342"/>
      <c r="D288" s="343"/>
      <c r="E288" s="200"/>
      <c r="F288" s="342"/>
      <c r="H288" s="201"/>
      <c r="I288" s="184" t="str">
        <f t="shared" si="35"/>
        <v/>
      </c>
      <c r="J288" s="202" t="str">
        <f>IF($H288="USD",IF(OR($I288="",$I288="-"),"",VLOOKUP($G288,為替!$A:$AX,$I288,FALSE))+$J$3,IF(OR($I288="",$I288="-"),"",VLOOKUP($G288,為替!$A:$AX,$I288,FALSE)))</f>
        <v/>
      </c>
      <c r="K288" s="203" t="str">
        <f t="shared" si="36"/>
        <v/>
      </c>
      <c r="L288" s="187" t="str">
        <f t="shared" si="37"/>
        <v/>
      </c>
      <c r="M288" s="202" t="str">
        <f>IF($H288="USD",IF(OR($L288="",$L288="-"),"",VLOOKUP($G288,為替!$A:$AX,$L288,FALSE))+$K$3,IF(OR($L288="",$L288="-"),"",VLOOKUP($G288,為替!$A:$AX,$L288,FALSE)))</f>
        <v/>
      </c>
      <c r="N288" s="203" t="str">
        <f t="shared" si="38"/>
        <v/>
      </c>
      <c r="O288" s="204" t="str">
        <f t="shared" si="34"/>
        <v/>
      </c>
      <c r="P288" s="205" t="str">
        <f t="shared" si="39"/>
        <v/>
      </c>
    </row>
    <row r="289" spans="3:16">
      <c r="C289" s="342"/>
      <c r="D289" s="343"/>
      <c r="E289" s="200"/>
      <c r="F289" s="342"/>
      <c r="H289" s="201"/>
      <c r="I289" s="184" t="str">
        <f t="shared" si="35"/>
        <v/>
      </c>
      <c r="J289" s="202" t="str">
        <f>IF($H289="USD",IF(OR($I289="",$I289="-"),"",VLOOKUP($G289,為替!$A:$AX,$I289,FALSE))+$J$3,IF(OR($I289="",$I289="-"),"",VLOOKUP($G289,為替!$A:$AX,$I289,FALSE)))</f>
        <v/>
      </c>
      <c r="K289" s="203" t="str">
        <f t="shared" si="36"/>
        <v/>
      </c>
      <c r="L289" s="187" t="str">
        <f t="shared" si="37"/>
        <v/>
      </c>
      <c r="M289" s="202" t="str">
        <f>IF($H289="USD",IF(OR($L289="",$L289="-"),"",VLOOKUP($G289,為替!$A:$AX,$L289,FALSE))+$K$3,IF(OR($L289="",$L289="-"),"",VLOOKUP($G289,為替!$A:$AX,$L289,FALSE)))</f>
        <v/>
      </c>
      <c r="N289" s="203" t="str">
        <f t="shared" si="38"/>
        <v/>
      </c>
      <c r="O289" s="204" t="str">
        <f t="shared" si="34"/>
        <v/>
      </c>
      <c r="P289" s="205" t="str">
        <f t="shared" si="39"/>
        <v/>
      </c>
    </row>
    <row r="290" spans="3:16">
      <c r="C290" s="342"/>
      <c r="D290" s="343"/>
      <c r="E290" s="200"/>
      <c r="F290" s="342"/>
      <c r="H290" s="201"/>
      <c r="I290" s="184" t="str">
        <f t="shared" si="35"/>
        <v/>
      </c>
      <c r="J290" s="202" t="str">
        <f>IF($H290="USD",IF(OR($I290="",$I290="-"),"",VLOOKUP($G290,為替!$A:$AX,$I290,FALSE))+$J$3,IF(OR($I290="",$I290="-"),"",VLOOKUP($G290,為替!$A:$AX,$I290,FALSE)))</f>
        <v/>
      </c>
      <c r="K290" s="203" t="str">
        <f t="shared" si="36"/>
        <v/>
      </c>
      <c r="L290" s="187" t="str">
        <f t="shared" si="37"/>
        <v/>
      </c>
      <c r="M290" s="202" t="str">
        <f>IF($H290="USD",IF(OR($L290="",$L290="-"),"",VLOOKUP($G290,為替!$A:$AX,$L290,FALSE))+$K$3,IF(OR($L290="",$L290="-"),"",VLOOKUP($G290,為替!$A:$AX,$L290,FALSE)))</f>
        <v/>
      </c>
      <c r="N290" s="203" t="str">
        <f t="shared" si="38"/>
        <v/>
      </c>
      <c r="O290" s="204" t="str">
        <f t="shared" si="34"/>
        <v/>
      </c>
      <c r="P290" s="205" t="str">
        <f t="shared" si="39"/>
        <v/>
      </c>
    </row>
    <row r="291" spans="3:16">
      <c r="C291" s="342"/>
      <c r="D291" s="343"/>
      <c r="E291" s="200"/>
      <c r="F291" s="342"/>
      <c r="H291" s="201"/>
      <c r="I291" s="184" t="str">
        <f t="shared" si="35"/>
        <v/>
      </c>
      <c r="J291" s="202" t="str">
        <f>IF($H291="USD",IF(OR($I291="",$I291="-"),"",VLOOKUP($G291,為替!$A:$AX,$I291,FALSE))+$J$3,IF(OR($I291="",$I291="-"),"",VLOOKUP($G291,為替!$A:$AX,$I291,FALSE)))</f>
        <v/>
      </c>
      <c r="K291" s="203" t="str">
        <f t="shared" si="36"/>
        <v/>
      </c>
      <c r="L291" s="187" t="str">
        <f t="shared" si="37"/>
        <v/>
      </c>
      <c r="M291" s="202" t="str">
        <f>IF($H291="USD",IF(OR($L291="",$L291="-"),"",VLOOKUP($G291,為替!$A:$AX,$L291,FALSE))+$K$3,IF(OR($L291="",$L291="-"),"",VLOOKUP($G291,為替!$A:$AX,$L291,FALSE)))</f>
        <v/>
      </c>
      <c r="N291" s="203" t="str">
        <f t="shared" si="38"/>
        <v/>
      </c>
      <c r="O291" s="204" t="str">
        <f t="shared" si="34"/>
        <v/>
      </c>
      <c r="P291" s="205" t="str">
        <f t="shared" si="39"/>
        <v/>
      </c>
    </row>
    <row r="292" spans="3:16">
      <c r="C292" s="342"/>
      <c r="D292" s="343"/>
      <c r="E292" s="200"/>
      <c r="F292" s="342"/>
      <c r="H292" s="201"/>
      <c r="I292" s="184" t="str">
        <f t="shared" si="35"/>
        <v/>
      </c>
      <c r="J292" s="202" t="str">
        <f>IF($H292="USD",IF(OR($I292="",$I292="-"),"",VLOOKUP($G292,為替!$A:$AX,$I292,FALSE))+$J$3,IF(OR($I292="",$I292="-"),"",VLOOKUP($G292,為替!$A:$AX,$I292,FALSE)))</f>
        <v/>
      </c>
      <c r="K292" s="203" t="str">
        <f t="shared" si="36"/>
        <v/>
      </c>
      <c r="L292" s="187" t="str">
        <f t="shared" si="37"/>
        <v/>
      </c>
      <c r="M292" s="202" t="str">
        <f>IF($H292="USD",IF(OR($L292="",$L292="-"),"",VLOOKUP($G292,為替!$A:$AX,$L292,FALSE))+$K$3,IF(OR($L292="",$L292="-"),"",VLOOKUP($G292,為替!$A:$AX,$L292,FALSE)))</f>
        <v/>
      </c>
      <c r="N292" s="203" t="str">
        <f t="shared" si="38"/>
        <v/>
      </c>
      <c r="O292" s="204" t="str">
        <f t="shared" si="34"/>
        <v/>
      </c>
      <c r="P292" s="205" t="str">
        <f t="shared" si="39"/>
        <v/>
      </c>
    </row>
    <row r="293" spans="3:16">
      <c r="C293" s="342"/>
      <c r="D293" s="343"/>
      <c r="E293" s="200"/>
      <c r="F293" s="342"/>
      <c r="H293" s="201"/>
      <c r="I293" s="184" t="str">
        <f t="shared" si="35"/>
        <v/>
      </c>
      <c r="J293" s="202" t="str">
        <f>IF($H293="USD",IF(OR($I293="",$I293="-"),"",VLOOKUP($G293,為替!$A:$AX,$I293,FALSE))+$J$3,IF(OR($I293="",$I293="-"),"",VLOOKUP($G293,為替!$A:$AX,$I293,FALSE)))</f>
        <v/>
      </c>
      <c r="K293" s="203" t="str">
        <f t="shared" si="36"/>
        <v/>
      </c>
      <c r="L293" s="187" t="str">
        <f t="shared" si="37"/>
        <v/>
      </c>
      <c r="M293" s="202" t="str">
        <f>IF($H293="USD",IF(OR($L293="",$L293="-"),"",VLOOKUP($G293,為替!$A:$AX,$L293,FALSE))+$K$3,IF(OR($L293="",$L293="-"),"",VLOOKUP($G293,為替!$A:$AX,$L293,FALSE)))</f>
        <v/>
      </c>
      <c r="N293" s="203" t="str">
        <f t="shared" si="38"/>
        <v/>
      </c>
      <c r="O293" s="204" t="str">
        <f t="shared" si="34"/>
        <v/>
      </c>
      <c r="P293" s="205" t="str">
        <f t="shared" si="39"/>
        <v/>
      </c>
    </row>
    <row r="294" spans="3:16">
      <c r="C294" s="342"/>
      <c r="D294" s="343"/>
      <c r="E294" s="200"/>
      <c r="F294" s="342"/>
      <c r="H294" s="201"/>
      <c r="I294" s="184" t="str">
        <f t="shared" si="35"/>
        <v/>
      </c>
      <c r="J294" s="202" t="str">
        <f>IF($H294="USD",IF(OR($I294="",$I294="-"),"",VLOOKUP($G294,為替!$A:$AX,$I294,FALSE))+$J$3,IF(OR($I294="",$I294="-"),"",VLOOKUP($G294,為替!$A:$AX,$I294,FALSE)))</f>
        <v/>
      </c>
      <c r="K294" s="203" t="str">
        <f t="shared" si="36"/>
        <v/>
      </c>
      <c r="L294" s="187" t="str">
        <f t="shared" si="37"/>
        <v/>
      </c>
      <c r="M294" s="202" t="str">
        <f>IF($H294="USD",IF(OR($L294="",$L294="-"),"",VLOOKUP($G294,為替!$A:$AX,$L294,FALSE))+$K$3,IF(OR($L294="",$L294="-"),"",VLOOKUP($G294,為替!$A:$AX,$L294,FALSE)))</f>
        <v/>
      </c>
      <c r="N294" s="203" t="str">
        <f t="shared" si="38"/>
        <v/>
      </c>
      <c r="O294" s="204" t="str">
        <f t="shared" si="34"/>
        <v/>
      </c>
      <c r="P294" s="205" t="str">
        <f t="shared" si="39"/>
        <v/>
      </c>
    </row>
    <row r="295" spans="3:16">
      <c r="C295" s="342"/>
      <c r="D295" s="343"/>
      <c r="E295" s="200"/>
      <c r="F295" s="342"/>
      <c r="H295" s="201"/>
      <c r="I295" s="184" t="str">
        <f t="shared" si="35"/>
        <v/>
      </c>
      <c r="J295" s="202" t="str">
        <f>IF($H295="USD",IF(OR($I295="",$I295="-"),"",VLOOKUP($G295,為替!$A:$AX,$I295,FALSE))+$J$3,IF(OR($I295="",$I295="-"),"",VLOOKUP($G295,為替!$A:$AX,$I295,FALSE)))</f>
        <v/>
      </c>
      <c r="K295" s="203" t="str">
        <f t="shared" si="36"/>
        <v/>
      </c>
      <c r="L295" s="187" t="str">
        <f t="shared" si="37"/>
        <v/>
      </c>
      <c r="M295" s="202" t="str">
        <f>IF($H295="USD",IF(OR($L295="",$L295="-"),"",VLOOKUP($G295,為替!$A:$AX,$L295,FALSE))+$K$3,IF(OR($L295="",$L295="-"),"",VLOOKUP($G295,為替!$A:$AX,$L295,FALSE)))</f>
        <v/>
      </c>
      <c r="N295" s="203" t="str">
        <f t="shared" si="38"/>
        <v/>
      </c>
      <c r="O295" s="204" t="str">
        <f t="shared" si="34"/>
        <v/>
      </c>
      <c r="P295" s="205" t="str">
        <f t="shared" si="39"/>
        <v/>
      </c>
    </row>
    <row r="296" spans="3:16">
      <c r="C296" s="342"/>
      <c r="D296" s="343"/>
      <c r="E296" s="200"/>
      <c r="F296" s="342"/>
      <c r="H296" s="201"/>
      <c r="I296" s="184" t="str">
        <f t="shared" si="35"/>
        <v/>
      </c>
      <c r="J296" s="202" t="str">
        <f>IF($H296="USD",IF(OR($I296="",$I296="-"),"",VLOOKUP($G296,為替!$A:$AX,$I296,FALSE))+$J$3,IF(OR($I296="",$I296="-"),"",VLOOKUP($G296,為替!$A:$AX,$I296,FALSE)))</f>
        <v/>
      </c>
      <c r="K296" s="203" t="str">
        <f t="shared" si="36"/>
        <v/>
      </c>
      <c r="L296" s="187" t="str">
        <f t="shared" si="37"/>
        <v/>
      </c>
      <c r="M296" s="202" t="str">
        <f>IF($H296="USD",IF(OR($L296="",$L296="-"),"",VLOOKUP($G296,為替!$A:$AX,$L296,FALSE))+$K$3,IF(OR($L296="",$L296="-"),"",VLOOKUP($G296,為替!$A:$AX,$L296,FALSE)))</f>
        <v/>
      </c>
      <c r="N296" s="203" t="str">
        <f t="shared" si="38"/>
        <v/>
      </c>
      <c r="O296" s="204" t="str">
        <f t="shared" si="34"/>
        <v/>
      </c>
      <c r="P296" s="205" t="str">
        <f t="shared" si="39"/>
        <v/>
      </c>
    </row>
    <row r="297" spans="3:16">
      <c r="C297" s="342"/>
      <c r="D297" s="343"/>
      <c r="E297" s="200"/>
      <c r="F297" s="342"/>
      <c r="H297" s="201"/>
      <c r="I297" s="184" t="str">
        <f t="shared" si="35"/>
        <v/>
      </c>
      <c r="J297" s="202" t="str">
        <f>IF($H297="USD",IF(OR($I297="",$I297="-"),"",VLOOKUP($G297,為替!$A:$AX,$I297,FALSE))+$J$3,IF(OR($I297="",$I297="-"),"",VLOOKUP($G297,為替!$A:$AX,$I297,FALSE)))</f>
        <v/>
      </c>
      <c r="K297" s="203" t="str">
        <f t="shared" si="36"/>
        <v/>
      </c>
      <c r="L297" s="187" t="str">
        <f t="shared" si="37"/>
        <v/>
      </c>
      <c r="M297" s="202" t="str">
        <f>IF($H297="USD",IF(OR($L297="",$L297="-"),"",VLOOKUP($G297,為替!$A:$AX,$L297,FALSE))+$K$3,IF(OR($L297="",$L297="-"),"",VLOOKUP($G297,為替!$A:$AX,$L297,FALSE)))</f>
        <v/>
      </c>
      <c r="N297" s="203" t="str">
        <f t="shared" si="38"/>
        <v/>
      </c>
      <c r="O297" s="204" t="str">
        <f t="shared" si="34"/>
        <v/>
      </c>
      <c r="P297" s="205" t="str">
        <f t="shared" si="39"/>
        <v/>
      </c>
    </row>
    <row r="298" spans="3:16">
      <c r="C298" s="342"/>
      <c r="D298" s="343"/>
      <c r="E298" s="200"/>
      <c r="F298" s="342"/>
      <c r="H298" s="201"/>
      <c r="I298" s="184" t="str">
        <f t="shared" si="35"/>
        <v/>
      </c>
      <c r="J298" s="202" t="str">
        <f>IF($H298="USD",IF(OR($I298="",$I298="-"),"",VLOOKUP($G298,為替!$A:$AX,$I298,FALSE))+$J$3,IF(OR($I298="",$I298="-"),"",VLOOKUP($G298,為替!$A:$AX,$I298,FALSE)))</f>
        <v/>
      </c>
      <c r="K298" s="203" t="str">
        <f t="shared" si="36"/>
        <v/>
      </c>
      <c r="L298" s="187" t="str">
        <f t="shared" si="37"/>
        <v/>
      </c>
      <c r="M298" s="202" t="str">
        <f>IF($H298="USD",IF(OR($L298="",$L298="-"),"",VLOOKUP($G298,為替!$A:$AX,$L298,FALSE))+$K$3,IF(OR($L298="",$L298="-"),"",VLOOKUP($G298,為替!$A:$AX,$L298,FALSE)))</f>
        <v/>
      </c>
      <c r="N298" s="203" t="str">
        <f t="shared" si="38"/>
        <v/>
      </c>
      <c r="O298" s="204" t="str">
        <f t="shared" si="34"/>
        <v/>
      </c>
      <c r="P298" s="205" t="str">
        <f t="shared" si="39"/>
        <v/>
      </c>
    </row>
    <row r="299" spans="3:16">
      <c r="C299" s="342"/>
      <c r="D299" s="343"/>
      <c r="E299" s="200"/>
      <c r="F299" s="342"/>
      <c r="H299" s="201"/>
      <c r="I299" s="184" t="str">
        <f t="shared" si="35"/>
        <v/>
      </c>
      <c r="J299" s="202" t="str">
        <f>IF($H299="USD",IF(OR($I299="",$I299="-"),"",VLOOKUP($G299,為替!$A:$AX,$I299,FALSE))+$J$3,IF(OR($I299="",$I299="-"),"",VLOOKUP($G299,為替!$A:$AX,$I299,FALSE)))</f>
        <v/>
      </c>
      <c r="K299" s="203" t="str">
        <f t="shared" si="36"/>
        <v/>
      </c>
      <c r="L299" s="187" t="str">
        <f t="shared" si="37"/>
        <v/>
      </c>
      <c r="M299" s="202" t="str">
        <f>IF($H299="USD",IF(OR($L299="",$L299="-"),"",VLOOKUP($G299,為替!$A:$AX,$L299,FALSE))+$K$3,IF(OR($L299="",$L299="-"),"",VLOOKUP($G299,為替!$A:$AX,$L299,FALSE)))</f>
        <v/>
      </c>
      <c r="N299" s="203" t="str">
        <f t="shared" si="38"/>
        <v/>
      </c>
      <c r="O299" s="204" t="str">
        <f t="shared" si="34"/>
        <v/>
      </c>
      <c r="P299" s="205" t="str">
        <f t="shared" si="39"/>
        <v/>
      </c>
    </row>
    <row r="300" spans="3:16">
      <c r="C300" s="342"/>
      <c r="D300" s="343"/>
      <c r="E300" s="200"/>
      <c r="F300" s="342"/>
      <c r="H300" s="201"/>
      <c r="I300" s="184" t="str">
        <f t="shared" si="35"/>
        <v/>
      </c>
      <c r="J300" s="202" t="str">
        <f>IF($H300="USD",IF(OR($I300="",$I300="-"),"",VLOOKUP($G300,為替!$A:$AX,$I300,FALSE))+$J$3,IF(OR($I300="",$I300="-"),"",VLOOKUP($G300,為替!$A:$AX,$I300,FALSE)))</f>
        <v/>
      </c>
      <c r="K300" s="203" t="str">
        <f t="shared" si="36"/>
        <v/>
      </c>
      <c r="L300" s="187" t="str">
        <f t="shared" si="37"/>
        <v/>
      </c>
      <c r="M300" s="202" t="str">
        <f>IF($H300="USD",IF(OR($L300="",$L300="-"),"",VLOOKUP($G300,為替!$A:$AX,$L300,FALSE))+$K$3,IF(OR($L300="",$L300="-"),"",VLOOKUP($G300,為替!$A:$AX,$L300,FALSE)))</f>
        <v/>
      </c>
      <c r="N300" s="203" t="str">
        <f t="shared" si="38"/>
        <v/>
      </c>
      <c r="O300" s="204" t="str">
        <f t="shared" si="34"/>
        <v/>
      </c>
      <c r="P300" s="205" t="str">
        <f t="shared" si="39"/>
        <v/>
      </c>
    </row>
    <row r="301" spans="3:16">
      <c r="C301" s="342"/>
      <c r="D301" s="343"/>
      <c r="E301" s="200"/>
      <c r="F301" s="342"/>
      <c r="H301" s="201"/>
      <c r="I301" s="184" t="str">
        <f t="shared" si="35"/>
        <v/>
      </c>
      <c r="J301" s="202" t="str">
        <f>IF($H301="USD",IF(OR($I301="",$I301="-"),"",VLOOKUP($G301,為替!$A:$AX,$I301,FALSE))+$J$3,IF(OR($I301="",$I301="-"),"",VLOOKUP($G301,為替!$A:$AX,$I301,FALSE)))</f>
        <v/>
      </c>
      <c r="K301" s="203" t="str">
        <f t="shared" si="36"/>
        <v/>
      </c>
      <c r="L301" s="187" t="str">
        <f t="shared" si="37"/>
        <v/>
      </c>
      <c r="M301" s="202" t="str">
        <f>IF($H301="USD",IF(OR($L301="",$L301="-"),"",VLOOKUP($G301,為替!$A:$AX,$L301,FALSE))+$K$3,IF(OR($L301="",$L301="-"),"",VLOOKUP($G301,為替!$A:$AX,$L301,FALSE)))</f>
        <v/>
      </c>
      <c r="N301" s="203" t="str">
        <f t="shared" si="38"/>
        <v/>
      </c>
      <c r="O301" s="204" t="str">
        <f t="shared" si="34"/>
        <v/>
      </c>
      <c r="P301" s="205" t="str">
        <f t="shared" si="39"/>
        <v/>
      </c>
    </row>
    <row r="302" spans="3:16">
      <c r="C302" s="342"/>
      <c r="D302" s="343"/>
      <c r="E302" s="200"/>
      <c r="F302" s="342"/>
      <c r="H302" s="201"/>
      <c r="I302" s="184" t="str">
        <f t="shared" si="35"/>
        <v/>
      </c>
      <c r="J302" s="202" t="str">
        <f>IF($H302="USD",IF(OR($I302="",$I302="-"),"",VLOOKUP($G302,為替!$A:$AX,$I302,FALSE))+$J$3,IF(OR($I302="",$I302="-"),"",VLOOKUP($G302,為替!$A:$AX,$I302,FALSE)))</f>
        <v/>
      </c>
      <c r="K302" s="203" t="str">
        <f t="shared" si="36"/>
        <v/>
      </c>
      <c r="L302" s="187" t="str">
        <f t="shared" si="37"/>
        <v/>
      </c>
      <c r="M302" s="202" t="str">
        <f>IF($H302="USD",IF(OR($L302="",$L302="-"),"",VLOOKUP($G302,為替!$A:$AX,$L302,FALSE))+$K$3,IF(OR($L302="",$L302="-"),"",VLOOKUP($G302,為替!$A:$AX,$L302,FALSE)))</f>
        <v/>
      </c>
      <c r="N302" s="203" t="str">
        <f t="shared" si="38"/>
        <v/>
      </c>
      <c r="O302" s="204" t="str">
        <f t="shared" si="34"/>
        <v/>
      </c>
      <c r="P302" s="205" t="str">
        <f t="shared" si="39"/>
        <v/>
      </c>
    </row>
    <row r="303" spans="3:16">
      <c r="C303" s="342"/>
      <c r="D303" s="343"/>
      <c r="E303" s="200"/>
      <c r="F303" s="342"/>
      <c r="H303" s="201"/>
      <c r="I303" s="184" t="str">
        <f t="shared" si="35"/>
        <v/>
      </c>
      <c r="J303" s="202" t="str">
        <f>IF($H303="USD",IF(OR($I303="",$I303="-"),"",VLOOKUP($G303,為替!$A:$AX,$I303,FALSE))+$J$3,IF(OR($I303="",$I303="-"),"",VLOOKUP($G303,為替!$A:$AX,$I303,FALSE)))</f>
        <v/>
      </c>
      <c r="K303" s="203" t="str">
        <f t="shared" si="36"/>
        <v/>
      </c>
      <c r="L303" s="187" t="str">
        <f t="shared" si="37"/>
        <v/>
      </c>
      <c r="M303" s="202" t="str">
        <f>IF($H303="USD",IF(OR($L303="",$L303="-"),"",VLOOKUP($G303,為替!$A:$AX,$L303,FALSE))+$K$3,IF(OR($L303="",$L303="-"),"",VLOOKUP($G303,為替!$A:$AX,$L303,FALSE)))</f>
        <v/>
      </c>
      <c r="N303" s="203" t="str">
        <f t="shared" si="38"/>
        <v/>
      </c>
      <c r="O303" s="204" t="str">
        <f t="shared" si="34"/>
        <v/>
      </c>
      <c r="P303" s="205" t="str">
        <f t="shared" si="39"/>
        <v/>
      </c>
    </row>
    <row r="304" spans="3:16">
      <c r="C304" s="342"/>
      <c r="D304" s="343"/>
      <c r="E304" s="200"/>
      <c r="F304" s="342"/>
      <c r="H304" s="201"/>
      <c r="I304" s="184" t="str">
        <f t="shared" si="35"/>
        <v/>
      </c>
      <c r="J304" s="202" t="str">
        <f>IF($H304="USD",IF(OR($I304="",$I304="-"),"",VLOOKUP($G304,為替!$A:$AX,$I304,FALSE))+$J$3,IF(OR($I304="",$I304="-"),"",VLOOKUP($G304,為替!$A:$AX,$I304,FALSE)))</f>
        <v/>
      </c>
      <c r="K304" s="203" t="str">
        <f t="shared" si="36"/>
        <v/>
      </c>
      <c r="L304" s="187" t="str">
        <f t="shared" si="37"/>
        <v/>
      </c>
      <c r="M304" s="202" t="str">
        <f>IF($H304="USD",IF(OR($L304="",$L304="-"),"",VLOOKUP($G304,為替!$A:$AX,$L304,FALSE))+$K$3,IF(OR($L304="",$L304="-"),"",VLOOKUP($G304,為替!$A:$AX,$L304,FALSE)))</f>
        <v/>
      </c>
      <c r="N304" s="203" t="str">
        <f t="shared" si="38"/>
        <v/>
      </c>
      <c r="O304" s="204" t="str">
        <f t="shared" si="34"/>
        <v/>
      </c>
      <c r="P304" s="205" t="str">
        <f t="shared" si="39"/>
        <v/>
      </c>
    </row>
    <row r="305" spans="3:16">
      <c r="C305" s="342"/>
      <c r="D305" s="343"/>
      <c r="E305" s="200"/>
      <c r="F305" s="342"/>
      <c r="H305" s="201"/>
      <c r="I305" s="184" t="str">
        <f t="shared" si="35"/>
        <v/>
      </c>
      <c r="J305" s="202" t="str">
        <f>IF($H305="USD",IF(OR($I305="",$I305="-"),"",VLOOKUP($G305,為替!$A:$AX,$I305,FALSE))+$J$3,IF(OR($I305="",$I305="-"),"",VLOOKUP($G305,為替!$A:$AX,$I305,FALSE)))</f>
        <v/>
      </c>
      <c r="K305" s="203" t="str">
        <f t="shared" si="36"/>
        <v/>
      </c>
      <c r="L305" s="187" t="str">
        <f t="shared" si="37"/>
        <v/>
      </c>
      <c r="M305" s="202" t="str">
        <f>IF($H305="USD",IF(OR($L305="",$L305="-"),"",VLOOKUP($G305,為替!$A:$AX,$L305,FALSE))+$K$3,IF(OR($L305="",$L305="-"),"",VLOOKUP($G305,為替!$A:$AX,$L305,FALSE)))</f>
        <v/>
      </c>
      <c r="N305" s="203" t="str">
        <f t="shared" si="38"/>
        <v/>
      </c>
      <c r="O305" s="204" t="str">
        <f t="shared" si="34"/>
        <v/>
      </c>
      <c r="P305" s="205" t="str">
        <f t="shared" si="39"/>
        <v/>
      </c>
    </row>
    <row r="306" spans="3:16">
      <c r="C306" s="342"/>
      <c r="D306" s="343"/>
      <c r="E306" s="200"/>
      <c r="F306" s="342"/>
      <c r="H306" s="201"/>
      <c r="I306" s="184" t="str">
        <f t="shared" si="35"/>
        <v/>
      </c>
      <c r="J306" s="202" t="str">
        <f>IF($H306="USD",IF(OR($I306="",$I306="-"),"",VLOOKUP($G306,為替!$A:$AX,$I306,FALSE))+$J$3,IF(OR($I306="",$I306="-"),"",VLOOKUP($G306,為替!$A:$AX,$I306,FALSE)))</f>
        <v/>
      </c>
      <c r="K306" s="203" t="str">
        <f t="shared" si="36"/>
        <v/>
      </c>
      <c r="L306" s="187" t="str">
        <f t="shared" si="37"/>
        <v/>
      </c>
      <c r="M306" s="202" t="str">
        <f>IF($H306="USD",IF(OR($L306="",$L306="-"),"",VLOOKUP($G306,為替!$A:$AX,$L306,FALSE))+$K$3,IF(OR($L306="",$L306="-"),"",VLOOKUP($G306,為替!$A:$AX,$L306,FALSE)))</f>
        <v/>
      </c>
      <c r="N306" s="203" t="str">
        <f t="shared" si="38"/>
        <v/>
      </c>
      <c r="O306" s="204" t="str">
        <f t="shared" si="34"/>
        <v/>
      </c>
      <c r="P306" s="205" t="str">
        <f t="shared" si="39"/>
        <v/>
      </c>
    </row>
    <row r="307" spans="3:16">
      <c r="C307" s="342"/>
      <c r="D307" s="343"/>
      <c r="E307" s="200"/>
      <c r="F307" s="342"/>
      <c r="H307" s="201"/>
      <c r="I307" s="184" t="str">
        <f t="shared" si="35"/>
        <v/>
      </c>
      <c r="J307" s="202" t="str">
        <f>IF($H307="USD",IF(OR($I307="",$I307="-"),"",VLOOKUP($G307,為替!$A:$AX,$I307,FALSE))+$J$3,IF(OR($I307="",$I307="-"),"",VLOOKUP($G307,為替!$A:$AX,$I307,FALSE)))</f>
        <v/>
      </c>
      <c r="K307" s="203" t="str">
        <f t="shared" si="36"/>
        <v/>
      </c>
      <c r="L307" s="187" t="str">
        <f t="shared" si="37"/>
        <v/>
      </c>
      <c r="M307" s="202" t="str">
        <f>IF($H307="USD",IF(OR($L307="",$L307="-"),"",VLOOKUP($G307,為替!$A:$AX,$L307,FALSE))+$K$3,IF(OR($L307="",$L307="-"),"",VLOOKUP($G307,為替!$A:$AX,$L307,FALSE)))</f>
        <v/>
      </c>
      <c r="N307" s="203" t="str">
        <f t="shared" si="38"/>
        <v/>
      </c>
      <c r="O307" s="204" t="str">
        <f t="shared" si="34"/>
        <v/>
      </c>
      <c r="P307" s="205" t="str">
        <f t="shared" si="39"/>
        <v/>
      </c>
    </row>
    <row r="308" spans="3:16">
      <c r="C308" s="342"/>
      <c r="D308" s="343"/>
      <c r="E308" s="200"/>
      <c r="F308" s="342"/>
      <c r="H308" s="201"/>
      <c r="I308" s="184" t="str">
        <f t="shared" si="35"/>
        <v/>
      </c>
      <c r="J308" s="202" t="str">
        <f>IF($H308="USD",IF(OR($I308="",$I308="-"),"",VLOOKUP($G308,為替!$A:$AX,$I308,FALSE))+$J$3,IF(OR($I308="",$I308="-"),"",VLOOKUP($G308,為替!$A:$AX,$I308,FALSE)))</f>
        <v/>
      </c>
      <c r="K308" s="203" t="str">
        <f t="shared" si="36"/>
        <v/>
      </c>
      <c r="L308" s="187" t="str">
        <f t="shared" si="37"/>
        <v/>
      </c>
      <c r="M308" s="202" t="str">
        <f>IF($H308="USD",IF(OR($L308="",$L308="-"),"",VLOOKUP($G308,為替!$A:$AX,$L308,FALSE))+$K$3,IF(OR($L308="",$L308="-"),"",VLOOKUP($G308,為替!$A:$AX,$L308,FALSE)))</f>
        <v/>
      </c>
      <c r="N308" s="203" t="str">
        <f t="shared" si="38"/>
        <v/>
      </c>
      <c r="O308" s="204" t="str">
        <f t="shared" si="34"/>
        <v/>
      </c>
      <c r="P308" s="205" t="str">
        <f t="shared" si="39"/>
        <v/>
      </c>
    </row>
    <row r="309" spans="3:16">
      <c r="C309" s="342"/>
      <c r="D309" s="343"/>
      <c r="E309" s="200"/>
      <c r="F309" s="342"/>
      <c r="H309" s="201"/>
      <c r="I309" s="184" t="str">
        <f t="shared" si="35"/>
        <v/>
      </c>
      <c r="J309" s="202" t="str">
        <f>IF($H309="USD",IF(OR($I309="",$I309="-"),"",VLOOKUP($G309,為替!$A:$AX,$I309,FALSE))+$J$3,IF(OR($I309="",$I309="-"),"",VLOOKUP($G309,為替!$A:$AX,$I309,FALSE)))</f>
        <v/>
      </c>
      <c r="K309" s="203" t="str">
        <f t="shared" si="36"/>
        <v/>
      </c>
      <c r="L309" s="187" t="str">
        <f t="shared" si="37"/>
        <v/>
      </c>
      <c r="M309" s="202" t="str">
        <f>IF($H309="USD",IF(OR($L309="",$L309="-"),"",VLOOKUP($G309,為替!$A:$AX,$L309,FALSE))+$K$3,IF(OR($L309="",$L309="-"),"",VLOOKUP($G309,為替!$A:$AX,$L309,FALSE)))</f>
        <v/>
      </c>
      <c r="N309" s="203" t="str">
        <f t="shared" si="38"/>
        <v/>
      </c>
      <c r="O309" s="204" t="str">
        <f t="shared" si="34"/>
        <v/>
      </c>
      <c r="P309" s="205" t="str">
        <f t="shared" si="39"/>
        <v/>
      </c>
    </row>
    <row r="310" spans="3:16">
      <c r="C310" s="342"/>
      <c r="D310" s="343"/>
      <c r="E310" s="200"/>
      <c r="F310" s="342"/>
      <c r="H310" s="201"/>
      <c r="I310" s="184" t="str">
        <f t="shared" si="35"/>
        <v/>
      </c>
      <c r="J310" s="202" t="str">
        <f>IF($H310="USD",IF(OR($I310="",$I310="-"),"",VLOOKUP($G310,為替!$A:$AX,$I310,FALSE))+$J$3,IF(OR($I310="",$I310="-"),"",VLOOKUP($G310,為替!$A:$AX,$I310,FALSE)))</f>
        <v/>
      </c>
      <c r="K310" s="203" t="str">
        <f t="shared" si="36"/>
        <v/>
      </c>
      <c r="L310" s="187" t="str">
        <f t="shared" si="37"/>
        <v/>
      </c>
      <c r="M310" s="202" t="str">
        <f>IF($H310="USD",IF(OR($L310="",$L310="-"),"",VLOOKUP($G310,為替!$A:$AX,$L310,FALSE))+$K$3,IF(OR($L310="",$L310="-"),"",VLOOKUP($G310,為替!$A:$AX,$L310,FALSE)))</f>
        <v/>
      </c>
      <c r="N310" s="203" t="str">
        <f t="shared" si="38"/>
        <v/>
      </c>
      <c r="O310" s="204" t="str">
        <f t="shared" si="34"/>
        <v/>
      </c>
      <c r="P310" s="205" t="str">
        <f t="shared" si="39"/>
        <v/>
      </c>
    </row>
    <row r="311" spans="3:16">
      <c r="C311" s="342"/>
      <c r="D311" s="343"/>
      <c r="E311" s="200"/>
      <c r="F311" s="342"/>
      <c r="H311" s="201"/>
      <c r="I311" s="184" t="str">
        <f t="shared" si="35"/>
        <v/>
      </c>
      <c r="J311" s="202" t="str">
        <f>IF($H311="USD",IF(OR($I311="",$I311="-"),"",VLOOKUP($G311,為替!$A:$AX,$I311,FALSE))+$J$3,IF(OR($I311="",$I311="-"),"",VLOOKUP($G311,為替!$A:$AX,$I311,FALSE)))</f>
        <v/>
      </c>
      <c r="K311" s="203" t="str">
        <f t="shared" si="36"/>
        <v/>
      </c>
      <c r="L311" s="187" t="str">
        <f t="shared" si="37"/>
        <v/>
      </c>
      <c r="M311" s="202" t="str">
        <f>IF($H311="USD",IF(OR($L311="",$L311="-"),"",VLOOKUP($G311,為替!$A:$AX,$L311,FALSE))+$K$3,IF(OR($L311="",$L311="-"),"",VLOOKUP($G311,為替!$A:$AX,$L311,FALSE)))</f>
        <v/>
      </c>
      <c r="N311" s="203" t="str">
        <f t="shared" si="38"/>
        <v/>
      </c>
      <c r="O311" s="204" t="str">
        <f t="shared" si="34"/>
        <v/>
      </c>
      <c r="P311" s="205" t="str">
        <f t="shared" si="39"/>
        <v/>
      </c>
    </row>
    <row r="312" spans="3:16">
      <c r="C312" s="342"/>
      <c r="D312" s="343"/>
      <c r="E312" s="200"/>
      <c r="F312" s="342"/>
      <c r="H312" s="201"/>
      <c r="I312" s="184" t="str">
        <f t="shared" si="35"/>
        <v/>
      </c>
      <c r="J312" s="202" t="str">
        <f>IF($H312="USD",IF(OR($I312="",$I312="-"),"",VLOOKUP($G312,為替!$A:$AX,$I312,FALSE))+$J$3,IF(OR($I312="",$I312="-"),"",VLOOKUP($G312,為替!$A:$AX,$I312,FALSE)))</f>
        <v/>
      </c>
      <c r="K312" s="203" t="str">
        <f t="shared" si="36"/>
        <v/>
      </c>
      <c r="L312" s="187" t="str">
        <f t="shared" si="37"/>
        <v/>
      </c>
      <c r="M312" s="202" t="str">
        <f>IF($H312="USD",IF(OR($L312="",$L312="-"),"",VLOOKUP($G312,為替!$A:$AX,$L312,FALSE))+$K$3,IF(OR($L312="",$L312="-"),"",VLOOKUP($G312,為替!$A:$AX,$L312,FALSE)))</f>
        <v/>
      </c>
      <c r="N312" s="203" t="str">
        <f t="shared" si="38"/>
        <v/>
      </c>
      <c r="O312" s="204" t="str">
        <f t="shared" si="34"/>
        <v/>
      </c>
      <c r="P312" s="205" t="str">
        <f t="shared" si="39"/>
        <v/>
      </c>
    </row>
    <row r="313" spans="3:16">
      <c r="C313" s="342"/>
      <c r="D313" s="343"/>
      <c r="E313" s="200"/>
      <c r="F313" s="342"/>
      <c r="H313" s="201"/>
      <c r="I313" s="184" t="str">
        <f t="shared" si="35"/>
        <v/>
      </c>
      <c r="J313" s="202" t="str">
        <f>IF($H313="USD",IF(OR($I313="",$I313="-"),"",VLOOKUP($G313,為替!$A:$AX,$I313,FALSE))+$J$3,IF(OR($I313="",$I313="-"),"",VLOOKUP($G313,為替!$A:$AX,$I313,FALSE)))</f>
        <v/>
      </c>
      <c r="K313" s="203" t="str">
        <f t="shared" si="36"/>
        <v/>
      </c>
      <c r="L313" s="187" t="str">
        <f t="shared" si="37"/>
        <v/>
      </c>
      <c r="M313" s="202" t="str">
        <f>IF($H313="USD",IF(OR($L313="",$L313="-"),"",VLOOKUP($G313,為替!$A:$AX,$L313,FALSE))+$K$3,IF(OR($L313="",$L313="-"),"",VLOOKUP($G313,為替!$A:$AX,$L313,FALSE)))</f>
        <v/>
      </c>
      <c r="N313" s="203" t="str">
        <f t="shared" si="38"/>
        <v/>
      </c>
      <c r="O313" s="204" t="str">
        <f t="shared" si="34"/>
        <v/>
      </c>
      <c r="P313" s="205" t="str">
        <f t="shared" si="39"/>
        <v/>
      </c>
    </row>
    <row r="314" spans="3:16">
      <c r="C314" s="342"/>
      <c r="D314" s="343"/>
      <c r="E314" s="200"/>
      <c r="F314" s="342"/>
      <c r="H314" s="201"/>
      <c r="I314" s="184" t="str">
        <f t="shared" si="35"/>
        <v/>
      </c>
      <c r="J314" s="202" t="str">
        <f>IF($H314="USD",IF(OR($I314="",$I314="-"),"",VLOOKUP($G314,為替!$A:$AX,$I314,FALSE))+$J$3,IF(OR($I314="",$I314="-"),"",VLOOKUP($G314,為替!$A:$AX,$I314,FALSE)))</f>
        <v/>
      </c>
      <c r="K314" s="203" t="str">
        <f t="shared" si="36"/>
        <v/>
      </c>
      <c r="L314" s="187" t="str">
        <f t="shared" si="37"/>
        <v/>
      </c>
      <c r="M314" s="202" t="str">
        <f>IF($H314="USD",IF(OR($L314="",$L314="-"),"",VLOOKUP($G314,為替!$A:$AX,$L314,FALSE))+$K$3,IF(OR($L314="",$L314="-"),"",VLOOKUP($G314,為替!$A:$AX,$L314,FALSE)))</f>
        <v/>
      </c>
      <c r="N314" s="203" t="str">
        <f t="shared" si="38"/>
        <v/>
      </c>
      <c r="O314" s="204" t="str">
        <f t="shared" si="34"/>
        <v/>
      </c>
      <c r="P314" s="205" t="str">
        <f t="shared" si="39"/>
        <v/>
      </c>
    </row>
    <row r="315" spans="3:16">
      <c r="C315" s="342"/>
      <c r="D315" s="343"/>
      <c r="E315" s="200"/>
      <c r="F315" s="342"/>
      <c r="H315" s="201"/>
      <c r="I315" s="184" t="str">
        <f t="shared" si="35"/>
        <v/>
      </c>
      <c r="J315" s="202" t="str">
        <f>IF($H315="USD",IF(OR($I315="",$I315="-"),"",VLOOKUP($G315,為替!$A:$AX,$I315,FALSE))+$J$3,IF(OR($I315="",$I315="-"),"",VLOOKUP($G315,為替!$A:$AX,$I315,FALSE)))</f>
        <v/>
      </c>
      <c r="K315" s="203" t="str">
        <f t="shared" si="36"/>
        <v/>
      </c>
      <c r="L315" s="187" t="str">
        <f t="shared" si="37"/>
        <v/>
      </c>
      <c r="M315" s="202" t="str">
        <f>IF($H315="USD",IF(OR($L315="",$L315="-"),"",VLOOKUP($G315,為替!$A:$AX,$L315,FALSE))+$K$3,IF(OR($L315="",$L315="-"),"",VLOOKUP($G315,為替!$A:$AX,$L315,FALSE)))</f>
        <v/>
      </c>
      <c r="N315" s="203" t="str">
        <f t="shared" si="38"/>
        <v/>
      </c>
      <c r="O315" s="204" t="str">
        <f t="shared" si="34"/>
        <v/>
      </c>
      <c r="P315" s="205" t="str">
        <f t="shared" si="39"/>
        <v/>
      </c>
    </row>
    <row r="316" spans="3:16">
      <c r="C316" s="342"/>
      <c r="D316" s="343"/>
      <c r="E316" s="200"/>
      <c r="F316" s="342"/>
      <c r="H316" s="201"/>
      <c r="I316" s="184" t="str">
        <f t="shared" si="35"/>
        <v/>
      </c>
      <c r="J316" s="202" t="str">
        <f>IF($H316="USD",IF(OR($I316="",$I316="-"),"",VLOOKUP($G316,為替!$A:$AX,$I316,FALSE))+$J$3,IF(OR($I316="",$I316="-"),"",VLOOKUP($G316,為替!$A:$AX,$I316,FALSE)))</f>
        <v/>
      </c>
      <c r="K316" s="203" t="str">
        <f t="shared" si="36"/>
        <v/>
      </c>
      <c r="L316" s="187" t="str">
        <f t="shared" si="37"/>
        <v/>
      </c>
      <c r="M316" s="202" t="str">
        <f>IF($H316="USD",IF(OR($L316="",$L316="-"),"",VLOOKUP($G316,為替!$A:$AX,$L316,FALSE))+$K$3,IF(OR($L316="",$L316="-"),"",VLOOKUP($G316,為替!$A:$AX,$L316,FALSE)))</f>
        <v/>
      </c>
      <c r="N316" s="203" t="str">
        <f t="shared" si="38"/>
        <v/>
      </c>
      <c r="O316" s="204" t="str">
        <f t="shared" si="34"/>
        <v/>
      </c>
      <c r="P316" s="205" t="str">
        <f t="shared" si="39"/>
        <v/>
      </c>
    </row>
    <row r="317" spans="3:16">
      <c r="C317" s="342"/>
      <c r="D317" s="343"/>
      <c r="E317" s="200"/>
      <c r="F317" s="342"/>
      <c r="H317" s="201"/>
      <c r="I317" s="184" t="str">
        <f t="shared" si="35"/>
        <v/>
      </c>
      <c r="J317" s="202" t="str">
        <f>IF($H317="USD",IF(OR($I317="",$I317="-"),"",VLOOKUP($G317,為替!$A:$AX,$I317,FALSE))+$J$3,IF(OR($I317="",$I317="-"),"",VLOOKUP($G317,為替!$A:$AX,$I317,FALSE)))</f>
        <v/>
      </c>
      <c r="K317" s="203" t="str">
        <f t="shared" si="36"/>
        <v/>
      </c>
      <c r="L317" s="187" t="str">
        <f t="shared" si="37"/>
        <v/>
      </c>
      <c r="M317" s="202" t="str">
        <f>IF($H317="USD",IF(OR($L317="",$L317="-"),"",VLOOKUP($G317,為替!$A:$AX,$L317,FALSE))+$K$3,IF(OR($L317="",$L317="-"),"",VLOOKUP($G317,為替!$A:$AX,$L317,FALSE)))</f>
        <v/>
      </c>
      <c r="N317" s="203" t="str">
        <f t="shared" si="38"/>
        <v/>
      </c>
      <c r="O317" s="204" t="str">
        <f t="shared" si="34"/>
        <v/>
      </c>
      <c r="P317" s="205" t="str">
        <f t="shared" si="39"/>
        <v/>
      </c>
    </row>
    <row r="318" spans="3:16">
      <c r="C318" s="342"/>
      <c r="D318" s="343"/>
      <c r="E318" s="200"/>
      <c r="F318" s="342"/>
      <c r="H318" s="201"/>
      <c r="I318" s="184" t="str">
        <f t="shared" si="35"/>
        <v/>
      </c>
      <c r="J318" s="202" t="str">
        <f>IF($H318="USD",IF(OR($I318="",$I318="-"),"",VLOOKUP($G318,為替!$A:$AX,$I318,FALSE))+$J$3,IF(OR($I318="",$I318="-"),"",VLOOKUP($G318,為替!$A:$AX,$I318,FALSE)))</f>
        <v/>
      </c>
      <c r="K318" s="203" t="str">
        <f t="shared" si="36"/>
        <v/>
      </c>
      <c r="L318" s="187" t="str">
        <f t="shared" si="37"/>
        <v/>
      </c>
      <c r="M318" s="202" t="str">
        <f>IF($H318="USD",IF(OR($L318="",$L318="-"),"",VLOOKUP($G318,為替!$A:$AX,$L318,FALSE))+$K$3,IF(OR($L318="",$L318="-"),"",VLOOKUP($G318,為替!$A:$AX,$L318,FALSE)))</f>
        <v/>
      </c>
      <c r="N318" s="203" t="str">
        <f t="shared" si="38"/>
        <v/>
      </c>
      <c r="O318" s="204" t="str">
        <f t="shared" si="34"/>
        <v/>
      </c>
      <c r="P318" s="205" t="str">
        <f t="shared" si="39"/>
        <v/>
      </c>
    </row>
    <row r="319" spans="3:16">
      <c r="C319" s="342"/>
      <c r="D319" s="343"/>
      <c r="E319" s="200"/>
      <c r="F319" s="342"/>
      <c r="H319" s="201"/>
      <c r="I319" s="184" t="str">
        <f t="shared" si="35"/>
        <v/>
      </c>
      <c r="J319" s="202" t="str">
        <f>IF($H319="USD",IF(OR($I319="",$I319="-"),"",VLOOKUP($G319,為替!$A:$AX,$I319,FALSE))+$J$3,IF(OR($I319="",$I319="-"),"",VLOOKUP($G319,為替!$A:$AX,$I319,FALSE)))</f>
        <v/>
      </c>
      <c r="K319" s="203" t="str">
        <f t="shared" si="36"/>
        <v/>
      </c>
      <c r="L319" s="187" t="str">
        <f t="shared" si="37"/>
        <v/>
      </c>
      <c r="M319" s="202" t="str">
        <f>IF($H319="USD",IF(OR($L319="",$L319="-"),"",VLOOKUP($G319,為替!$A:$AX,$L319,FALSE))+$K$3,IF(OR($L319="",$L319="-"),"",VLOOKUP($G319,為替!$A:$AX,$L319,FALSE)))</f>
        <v/>
      </c>
      <c r="N319" s="203" t="str">
        <f t="shared" si="38"/>
        <v/>
      </c>
      <c r="O319" s="204" t="str">
        <f t="shared" si="34"/>
        <v/>
      </c>
      <c r="P319" s="205" t="str">
        <f t="shared" si="39"/>
        <v/>
      </c>
    </row>
    <row r="320" spans="3:16">
      <c r="C320" s="342"/>
      <c r="D320" s="343"/>
      <c r="E320" s="200"/>
      <c r="F320" s="342"/>
      <c r="H320" s="201"/>
      <c r="I320" s="184" t="str">
        <f t="shared" si="35"/>
        <v/>
      </c>
      <c r="J320" s="202" t="str">
        <f>IF($H320="USD",IF(OR($I320="",$I320="-"),"",VLOOKUP($G320,為替!$A:$AX,$I320,FALSE))+$J$3,IF(OR($I320="",$I320="-"),"",VLOOKUP($G320,為替!$A:$AX,$I320,FALSE)))</f>
        <v/>
      </c>
      <c r="K320" s="203" t="str">
        <f t="shared" si="36"/>
        <v/>
      </c>
      <c r="L320" s="187" t="str">
        <f t="shared" si="37"/>
        <v/>
      </c>
      <c r="M320" s="202" t="str">
        <f>IF($H320="USD",IF(OR($L320="",$L320="-"),"",VLOOKUP($G320,為替!$A:$AX,$L320,FALSE))+$K$3,IF(OR($L320="",$L320="-"),"",VLOOKUP($G320,為替!$A:$AX,$L320,FALSE)))</f>
        <v/>
      </c>
      <c r="N320" s="203" t="str">
        <f t="shared" si="38"/>
        <v/>
      </c>
      <c r="O320" s="204" t="str">
        <f t="shared" si="34"/>
        <v/>
      </c>
      <c r="P320" s="205" t="str">
        <f t="shared" si="39"/>
        <v/>
      </c>
    </row>
    <row r="321" spans="3:16">
      <c r="C321" s="342"/>
      <c r="D321" s="343"/>
      <c r="E321" s="200"/>
      <c r="F321" s="342"/>
      <c r="H321" s="201"/>
      <c r="I321" s="184" t="str">
        <f t="shared" si="35"/>
        <v/>
      </c>
      <c r="J321" s="202" t="str">
        <f>IF($H321="USD",IF(OR($I321="",$I321="-"),"",VLOOKUP($G321,為替!$A:$AX,$I321,FALSE))+$J$3,IF(OR($I321="",$I321="-"),"",VLOOKUP($G321,為替!$A:$AX,$I321,FALSE)))</f>
        <v/>
      </c>
      <c r="K321" s="203" t="str">
        <f t="shared" si="36"/>
        <v/>
      </c>
      <c r="L321" s="187" t="str">
        <f t="shared" si="37"/>
        <v/>
      </c>
      <c r="M321" s="202" t="str">
        <f>IF($H321="USD",IF(OR($L321="",$L321="-"),"",VLOOKUP($G321,為替!$A:$AX,$L321,FALSE))+$K$3,IF(OR($L321="",$L321="-"),"",VLOOKUP($G321,為替!$A:$AX,$L321,FALSE)))</f>
        <v/>
      </c>
      <c r="N321" s="203" t="str">
        <f t="shared" si="38"/>
        <v/>
      </c>
      <c r="O321" s="204" t="str">
        <f t="shared" si="34"/>
        <v/>
      </c>
      <c r="P321" s="205" t="str">
        <f t="shared" si="39"/>
        <v/>
      </c>
    </row>
    <row r="322" spans="3:16">
      <c r="C322" s="342"/>
      <c r="D322" s="343"/>
      <c r="E322" s="200"/>
      <c r="F322" s="342"/>
      <c r="H322" s="201"/>
      <c r="I322" s="184" t="str">
        <f t="shared" si="35"/>
        <v/>
      </c>
      <c r="J322" s="202" t="str">
        <f>IF($H322="USD",IF(OR($I322="",$I322="-"),"",VLOOKUP($G322,為替!$A:$AX,$I322,FALSE))+$J$3,IF(OR($I322="",$I322="-"),"",VLOOKUP($G322,為替!$A:$AX,$I322,FALSE)))</f>
        <v/>
      </c>
      <c r="K322" s="203" t="str">
        <f t="shared" si="36"/>
        <v/>
      </c>
      <c r="L322" s="187" t="str">
        <f t="shared" si="37"/>
        <v/>
      </c>
      <c r="M322" s="202" t="str">
        <f>IF($H322="USD",IF(OR($L322="",$L322="-"),"",VLOOKUP($G322,為替!$A:$AX,$L322,FALSE))+$K$3,IF(OR($L322="",$L322="-"),"",VLOOKUP($G322,為替!$A:$AX,$L322,FALSE)))</f>
        <v/>
      </c>
      <c r="N322" s="203" t="str">
        <f t="shared" si="38"/>
        <v/>
      </c>
      <c r="O322" s="204" t="str">
        <f t="shared" ref="O322:O385" si="40">IF(OR(K322="",N322=""),"",K322-N322)</f>
        <v/>
      </c>
      <c r="P322" s="205" t="str">
        <f t="shared" si="39"/>
        <v/>
      </c>
    </row>
    <row r="323" spans="3:16">
      <c r="C323" s="342"/>
      <c r="D323" s="343"/>
      <c r="E323" s="200"/>
      <c r="F323" s="342"/>
      <c r="H323" s="201"/>
      <c r="I323" s="184" t="str">
        <f t="shared" ref="I323:I386" si="41">IF(H323="","",IF(H323="JPY","",IF($H323="USD",4, IF(H323="EUR",7,IF(H323="CNY",47,IF(H323="HKD",34))))))</f>
        <v/>
      </c>
      <c r="J323" s="202" t="str">
        <f>IF($H323="USD",IF(OR($I323="",$I323="-"),"",VLOOKUP($G323,為替!$A:$AX,$I323,FALSE))+$J$3,IF(OR($I323="",$I323="-"),"",VLOOKUP($G323,為替!$A:$AX,$I323,FALSE)))</f>
        <v/>
      </c>
      <c r="K323" s="203" t="str">
        <f t="shared" ref="K323:K386" si="42">IF($H323="JPY",$F323,IF($H323="","",$F323*$J323))</f>
        <v/>
      </c>
      <c r="L323" s="187" t="str">
        <f t="shared" ref="L323:L386" si="43">IF(H323="","",IF(H323="JPY","",IF($H323="USD",3, IF(H323="EUR",6,IF(H323="CNY",46,IF(H323="HKD",33))))))</f>
        <v/>
      </c>
      <c r="M323" s="202" t="str">
        <f>IF($H323="USD",IF(OR($L323="",$L323="-"),"",VLOOKUP($G323,為替!$A:$AX,$L323,FALSE))+$K$3,IF(OR($L323="",$L323="-"),"",VLOOKUP($G323,為替!$A:$AX,$L323,FALSE)))</f>
        <v/>
      </c>
      <c r="N323" s="203" t="str">
        <f t="shared" ref="N323:N386" si="44">IF($E323="JPY",($C323+$D323),IF($E323="","",($C323+$D323)*$M323))</f>
        <v/>
      </c>
      <c r="O323" s="204" t="str">
        <f t="shared" si="40"/>
        <v/>
      </c>
      <c r="P323" s="205" t="str">
        <f t="shared" ref="P323:P386" si="45">IF(OR(K323="",O323=""),"",O323/K323)</f>
        <v/>
      </c>
    </row>
    <row r="324" spans="3:16">
      <c r="C324" s="342"/>
      <c r="D324" s="343"/>
      <c r="E324" s="200"/>
      <c r="F324" s="342"/>
      <c r="H324" s="201"/>
      <c r="I324" s="184" t="str">
        <f t="shared" si="41"/>
        <v/>
      </c>
      <c r="J324" s="202" t="str">
        <f>IF($H324="USD",IF(OR($I324="",$I324="-"),"",VLOOKUP($G324,為替!$A:$AX,$I324,FALSE))+$J$3,IF(OR($I324="",$I324="-"),"",VLOOKUP($G324,為替!$A:$AX,$I324,FALSE)))</f>
        <v/>
      </c>
      <c r="K324" s="203" t="str">
        <f t="shared" si="42"/>
        <v/>
      </c>
      <c r="L324" s="187" t="str">
        <f t="shared" si="43"/>
        <v/>
      </c>
      <c r="M324" s="202" t="str">
        <f>IF($H324="USD",IF(OR($L324="",$L324="-"),"",VLOOKUP($G324,為替!$A:$AX,$L324,FALSE))+$K$3,IF(OR($L324="",$L324="-"),"",VLOOKUP($G324,為替!$A:$AX,$L324,FALSE)))</f>
        <v/>
      </c>
      <c r="N324" s="203" t="str">
        <f t="shared" si="44"/>
        <v/>
      </c>
      <c r="O324" s="204" t="str">
        <f t="shared" si="40"/>
        <v/>
      </c>
      <c r="P324" s="205" t="str">
        <f t="shared" si="45"/>
        <v/>
      </c>
    </row>
    <row r="325" spans="3:16">
      <c r="C325" s="342"/>
      <c r="D325" s="343"/>
      <c r="E325" s="200"/>
      <c r="F325" s="342"/>
      <c r="H325" s="201"/>
      <c r="I325" s="184" t="str">
        <f t="shared" si="41"/>
        <v/>
      </c>
      <c r="J325" s="202" t="str">
        <f>IF($H325="USD",IF(OR($I325="",$I325="-"),"",VLOOKUP($G325,為替!$A:$AX,$I325,FALSE))+$J$3,IF(OR($I325="",$I325="-"),"",VLOOKUP($G325,為替!$A:$AX,$I325,FALSE)))</f>
        <v/>
      </c>
      <c r="K325" s="203" t="str">
        <f t="shared" si="42"/>
        <v/>
      </c>
      <c r="L325" s="187" t="str">
        <f t="shared" si="43"/>
        <v/>
      </c>
      <c r="M325" s="202" t="str">
        <f>IF($H325="USD",IF(OR($L325="",$L325="-"),"",VLOOKUP($G325,為替!$A:$AX,$L325,FALSE))+$K$3,IF(OR($L325="",$L325="-"),"",VLOOKUP($G325,為替!$A:$AX,$L325,FALSE)))</f>
        <v/>
      </c>
      <c r="N325" s="203" t="str">
        <f t="shared" si="44"/>
        <v/>
      </c>
      <c r="O325" s="204" t="str">
        <f t="shared" si="40"/>
        <v/>
      </c>
      <c r="P325" s="205" t="str">
        <f t="shared" si="45"/>
        <v/>
      </c>
    </row>
    <row r="326" spans="3:16">
      <c r="C326" s="342"/>
      <c r="D326" s="343"/>
      <c r="E326" s="200"/>
      <c r="F326" s="342"/>
      <c r="H326" s="201"/>
      <c r="I326" s="184" t="str">
        <f t="shared" si="41"/>
        <v/>
      </c>
      <c r="J326" s="202" t="str">
        <f>IF($H326="USD",IF(OR($I326="",$I326="-"),"",VLOOKUP($G326,為替!$A:$AX,$I326,FALSE))+$J$3,IF(OR($I326="",$I326="-"),"",VLOOKUP($G326,為替!$A:$AX,$I326,FALSE)))</f>
        <v/>
      </c>
      <c r="K326" s="203" t="str">
        <f t="shared" si="42"/>
        <v/>
      </c>
      <c r="L326" s="187" t="str">
        <f t="shared" si="43"/>
        <v/>
      </c>
      <c r="M326" s="202" t="str">
        <f>IF($H326="USD",IF(OR($L326="",$L326="-"),"",VLOOKUP($G326,為替!$A:$AX,$L326,FALSE))+$K$3,IF(OR($L326="",$L326="-"),"",VLOOKUP($G326,為替!$A:$AX,$L326,FALSE)))</f>
        <v/>
      </c>
      <c r="N326" s="203" t="str">
        <f t="shared" si="44"/>
        <v/>
      </c>
      <c r="O326" s="204" t="str">
        <f t="shared" si="40"/>
        <v/>
      </c>
      <c r="P326" s="205" t="str">
        <f t="shared" si="45"/>
        <v/>
      </c>
    </row>
    <row r="327" spans="3:16">
      <c r="C327" s="342"/>
      <c r="D327" s="343"/>
      <c r="E327" s="200"/>
      <c r="F327" s="342"/>
      <c r="H327" s="201"/>
      <c r="I327" s="184" t="str">
        <f t="shared" si="41"/>
        <v/>
      </c>
      <c r="J327" s="202" t="str">
        <f>IF($H327="USD",IF(OR($I327="",$I327="-"),"",VLOOKUP($G327,為替!$A:$AX,$I327,FALSE))+$J$3,IF(OR($I327="",$I327="-"),"",VLOOKUP($G327,為替!$A:$AX,$I327,FALSE)))</f>
        <v/>
      </c>
      <c r="K327" s="203" t="str">
        <f t="shared" si="42"/>
        <v/>
      </c>
      <c r="L327" s="187" t="str">
        <f t="shared" si="43"/>
        <v/>
      </c>
      <c r="M327" s="202" t="str">
        <f>IF($H327="USD",IF(OR($L327="",$L327="-"),"",VLOOKUP($G327,為替!$A:$AX,$L327,FALSE))+$K$3,IF(OR($L327="",$L327="-"),"",VLOOKUP($G327,為替!$A:$AX,$L327,FALSE)))</f>
        <v/>
      </c>
      <c r="N327" s="203" t="str">
        <f t="shared" si="44"/>
        <v/>
      </c>
      <c r="O327" s="204" t="str">
        <f t="shared" si="40"/>
        <v/>
      </c>
      <c r="P327" s="205" t="str">
        <f t="shared" si="45"/>
        <v/>
      </c>
    </row>
    <row r="328" spans="3:16">
      <c r="C328" s="342"/>
      <c r="D328" s="343"/>
      <c r="E328" s="200"/>
      <c r="F328" s="342"/>
      <c r="H328" s="201"/>
      <c r="I328" s="184" t="str">
        <f t="shared" si="41"/>
        <v/>
      </c>
      <c r="J328" s="202" t="str">
        <f>IF($H328="USD",IF(OR($I328="",$I328="-"),"",VLOOKUP($G328,為替!$A:$AX,$I328,FALSE))+$J$3,IF(OR($I328="",$I328="-"),"",VLOOKUP($G328,為替!$A:$AX,$I328,FALSE)))</f>
        <v/>
      </c>
      <c r="K328" s="203" t="str">
        <f t="shared" si="42"/>
        <v/>
      </c>
      <c r="L328" s="187" t="str">
        <f t="shared" si="43"/>
        <v/>
      </c>
      <c r="M328" s="202" t="str">
        <f>IF($H328="USD",IF(OR($L328="",$L328="-"),"",VLOOKUP($G328,為替!$A:$AX,$L328,FALSE))+$K$3,IF(OR($L328="",$L328="-"),"",VLOOKUP($G328,為替!$A:$AX,$L328,FALSE)))</f>
        <v/>
      </c>
      <c r="N328" s="203" t="str">
        <f t="shared" si="44"/>
        <v/>
      </c>
      <c r="O328" s="204" t="str">
        <f t="shared" si="40"/>
        <v/>
      </c>
      <c r="P328" s="205" t="str">
        <f t="shared" si="45"/>
        <v/>
      </c>
    </row>
    <row r="329" spans="3:16">
      <c r="C329" s="342"/>
      <c r="D329" s="343"/>
      <c r="E329" s="200"/>
      <c r="F329" s="342"/>
      <c r="H329" s="201"/>
      <c r="I329" s="184" t="str">
        <f t="shared" si="41"/>
        <v/>
      </c>
      <c r="J329" s="202" t="str">
        <f>IF($H329="USD",IF(OR($I329="",$I329="-"),"",VLOOKUP($G329,為替!$A:$AX,$I329,FALSE))+$J$3,IF(OR($I329="",$I329="-"),"",VLOOKUP($G329,為替!$A:$AX,$I329,FALSE)))</f>
        <v/>
      </c>
      <c r="K329" s="203" t="str">
        <f t="shared" si="42"/>
        <v/>
      </c>
      <c r="L329" s="187" t="str">
        <f t="shared" si="43"/>
        <v/>
      </c>
      <c r="M329" s="202" t="str">
        <f>IF($H329="USD",IF(OR($L329="",$L329="-"),"",VLOOKUP($G329,為替!$A:$AX,$L329,FALSE))+$K$3,IF(OR($L329="",$L329="-"),"",VLOOKUP($G329,為替!$A:$AX,$L329,FALSE)))</f>
        <v/>
      </c>
      <c r="N329" s="203" t="str">
        <f t="shared" si="44"/>
        <v/>
      </c>
      <c r="O329" s="204" t="str">
        <f t="shared" si="40"/>
        <v/>
      </c>
      <c r="P329" s="205" t="str">
        <f t="shared" si="45"/>
        <v/>
      </c>
    </row>
    <row r="330" spans="3:16">
      <c r="C330" s="342"/>
      <c r="D330" s="343"/>
      <c r="E330" s="200"/>
      <c r="F330" s="342"/>
      <c r="H330" s="201"/>
      <c r="I330" s="184" t="str">
        <f t="shared" si="41"/>
        <v/>
      </c>
      <c r="J330" s="202" t="str">
        <f>IF($H330="USD",IF(OR($I330="",$I330="-"),"",VLOOKUP($G330,為替!$A:$AX,$I330,FALSE))+$J$3,IF(OR($I330="",$I330="-"),"",VLOOKUP($G330,為替!$A:$AX,$I330,FALSE)))</f>
        <v/>
      </c>
      <c r="K330" s="203" t="str">
        <f t="shared" si="42"/>
        <v/>
      </c>
      <c r="L330" s="187" t="str">
        <f t="shared" si="43"/>
        <v/>
      </c>
      <c r="M330" s="202" t="str">
        <f>IF($H330="USD",IF(OR($L330="",$L330="-"),"",VLOOKUP($G330,為替!$A:$AX,$L330,FALSE))+$K$3,IF(OR($L330="",$L330="-"),"",VLOOKUP($G330,為替!$A:$AX,$L330,FALSE)))</f>
        <v/>
      </c>
      <c r="N330" s="203" t="str">
        <f t="shared" si="44"/>
        <v/>
      </c>
      <c r="O330" s="204" t="str">
        <f t="shared" si="40"/>
        <v/>
      </c>
      <c r="P330" s="205" t="str">
        <f t="shared" si="45"/>
        <v/>
      </c>
    </row>
    <row r="331" spans="3:16">
      <c r="C331" s="342"/>
      <c r="D331" s="343"/>
      <c r="E331" s="200"/>
      <c r="F331" s="342"/>
      <c r="H331" s="201"/>
      <c r="I331" s="184" t="str">
        <f t="shared" si="41"/>
        <v/>
      </c>
      <c r="J331" s="202" t="str">
        <f>IF($H331="USD",IF(OR($I331="",$I331="-"),"",VLOOKUP($G331,為替!$A:$AX,$I331,FALSE))+$J$3,IF(OR($I331="",$I331="-"),"",VLOOKUP($G331,為替!$A:$AX,$I331,FALSE)))</f>
        <v/>
      </c>
      <c r="K331" s="203" t="str">
        <f t="shared" si="42"/>
        <v/>
      </c>
      <c r="L331" s="187" t="str">
        <f t="shared" si="43"/>
        <v/>
      </c>
      <c r="M331" s="202" t="str">
        <f>IF($H331="USD",IF(OR($L331="",$L331="-"),"",VLOOKUP($G331,為替!$A:$AX,$L331,FALSE))+$K$3,IF(OR($L331="",$L331="-"),"",VLOOKUP($G331,為替!$A:$AX,$L331,FALSE)))</f>
        <v/>
      </c>
      <c r="N331" s="203" t="str">
        <f t="shared" si="44"/>
        <v/>
      </c>
      <c r="O331" s="204" t="str">
        <f t="shared" si="40"/>
        <v/>
      </c>
      <c r="P331" s="205" t="str">
        <f t="shared" si="45"/>
        <v/>
      </c>
    </row>
    <row r="332" spans="3:16">
      <c r="C332" s="342"/>
      <c r="D332" s="343"/>
      <c r="E332" s="200"/>
      <c r="F332" s="342"/>
      <c r="H332" s="201"/>
      <c r="I332" s="184" t="str">
        <f t="shared" si="41"/>
        <v/>
      </c>
      <c r="J332" s="202" t="str">
        <f>IF($H332="USD",IF(OR($I332="",$I332="-"),"",VLOOKUP($G332,為替!$A:$AX,$I332,FALSE))+$J$3,IF(OR($I332="",$I332="-"),"",VLOOKUP($G332,為替!$A:$AX,$I332,FALSE)))</f>
        <v/>
      </c>
      <c r="K332" s="203" t="str">
        <f t="shared" si="42"/>
        <v/>
      </c>
      <c r="L332" s="187" t="str">
        <f t="shared" si="43"/>
        <v/>
      </c>
      <c r="M332" s="202" t="str">
        <f>IF($H332="USD",IF(OR($L332="",$L332="-"),"",VLOOKUP($G332,為替!$A:$AX,$L332,FALSE))+$K$3,IF(OR($L332="",$L332="-"),"",VLOOKUP($G332,為替!$A:$AX,$L332,FALSE)))</f>
        <v/>
      </c>
      <c r="N332" s="203" t="str">
        <f t="shared" si="44"/>
        <v/>
      </c>
      <c r="O332" s="204" t="str">
        <f t="shared" si="40"/>
        <v/>
      </c>
      <c r="P332" s="205" t="str">
        <f t="shared" si="45"/>
        <v/>
      </c>
    </row>
    <row r="333" spans="3:16">
      <c r="C333" s="342"/>
      <c r="D333" s="343"/>
      <c r="E333" s="200"/>
      <c r="F333" s="342"/>
      <c r="H333" s="201"/>
      <c r="I333" s="184" t="str">
        <f t="shared" si="41"/>
        <v/>
      </c>
      <c r="J333" s="202" t="str">
        <f>IF($H333="USD",IF(OR($I333="",$I333="-"),"",VLOOKUP($G333,為替!$A:$AX,$I333,FALSE))+$J$3,IF(OR($I333="",$I333="-"),"",VLOOKUP($G333,為替!$A:$AX,$I333,FALSE)))</f>
        <v/>
      </c>
      <c r="K333" s="203" t="str">
        <f t="shared" si="42"/>
        <v/>
      </c>
      <c r="L333" s="187" t="str">
        <f t="shared" si="43"/>
        <v/>
      </c>
      <c r="M333" s="202" t="str">
        <f>IF($H333="USD",IF(OR($L333="",$L333="-"),"",VLOOKUP($G333,為替!$A:$AX,$L333,FALSE))+$K$3,IF(OR($L333="",$L333="-"),"",VLOOKUP($G333,為替!$A:$AX,$L333,FALSE)))</f>
        <v/>
      </c>
      <c r="N333" s="203" t="str">
        <f t="shared" si="44"/>
        <v/>
      </c>
      <c r="O333" s="204" t="str">
        <f t="shared" si="40"/>
        <v/>
      </c>
      <c r="P333" s="205" t="str">
        <f t="shared" si="45"/>
        <v/>
      </c>
    </row>
    <row r="334" spans="3:16">
      <c r="C334" s="342"/>
      <c r="D334" s="343"/>
      <c r="E334" s="200"/>
      <c r="F334" s="342"/>
      <c r="H334" s="201"/>
      <c r="I334" s="184" t="str">
        <f t="shared" si="41"/>
        <v/>
      </c>
      <c r="J334" s="202" t="str">
        <f>IF($H334="USD",IF(OR($I334="",$I334="-"),"",VLOOKUP($G334,為替!$A:$AX,$I334,FALSE))+$J$3,IF(OR($I334="",$I334="-"),"",VLOOKUP($G334,為替!$A:$AX,$I334,FALSE)))</f>
        <v/>
      </c>
      <c r="K334" s="203" t="str">
        <f t="shared" si="42"/>
        <v/>
      </c>
      <c r="L334" s="187" t="str">
        <f t="shared" si="43"/>
        <v/>
      </c>
      <c r="M334" s="202" t="str">
        <f>IF($H334="USD",IF(OR($L334="",$L334="-"),"",VLOOKUP($G334,為替!$A:$AX,$L334,FALSE))+$K$3,IF(OR($L334="",$L334="-"),"",VLOOKUP($G334,為替!$A:$AX,$L334,FALSE)))</f>
        <v/>
      </c>
      <c r="N334" s="203" t="str">
        <f t="shared" si="44"/>
        <v/>
      </c>
      <c r="O334" s="204" t="str">
        <f t="shared" si="40"/>
        <v/>
      </c>
      <c r="P334" s="205" t="str">
        <f t="shared" si="45"/>
        <v/>
      </c>
    </row>
    <row r="335" spans="3:16">
      <c r="C335" s="342"/>
      <c r="D335" s="343"/>
      <c r="E335" s="200"/>
      <c r="F335" s="342"/>
      <c r="H335" s="201"/>
      <c r="I335" s="184" t="str">
        <f t="shared" si="41"/>
        <v/>
      </c>
      <c r="J335" s="202" t="str">
        <f>IF($H335="USD",IF(OR($I335="",$I335="-"),"",VLOOKUP($G335,為替!$A:$AX,$I335,FALSE))+$J$3,IF(OR($I335="",$I335="-"),"",VLOOKUP($G335,為替!$A:$AX,$I335,FALSE)))</f>
        <v/>
      </c>
      <c r="K335" s="203" t="str">
        <f t="shared" si="42"/>
        <v/>
      </c>
      <c r="L335" s="187" t="str">
        <f t="shared" si="43"/>
        <v/>
      </c>
      <c r="M335" s="202" t="str">
        <f>IF($H335="USD",IF(OR($L335="",$L335="-"),"",VLOOKUP($G335,為替!$A:$AX,$L335,FALSE))+$K$3,IF(OR($L335="",$L335="-"),"",VLOOKUP($G335,為替!$A:$AX,$L335,FALSE)))</f>
        <v/>
      </c>
      <c r="N335" s="203" t="str">
        <f t="shared" si="44"/>
        <v/>
      </c>
      <c r="O335" s="204" t="str">
        <f t="shared" si="40"/>
        <v/>
      </c>
      <c r="P335" s="205" t="str">
        <f t="shared" si="45"/>
        <v/>
      </c>
    </row>
    <row r="336" spans="3:16">
      <c r="C336" s="342"/>
      <c r="D336" s="343"/>
      <c r="E336" s="200"/>
      <c r="F336" s="342"/>
      <c r="H336" s="201"/>
      <c r="I336" s="184" t="str">
        <f t="shared" si="41"/>
        <v/>
      </c>
      <c r="J336" s="202" t="str">
        <f>IF($H336="USD",IF(OR($I336="",$I336="-"),"",VLOOKUP($G336,為替!$A:$AX,$I336,FALSE))+$J$3,IF(OR($I336="",$I336="-"),"",VLOOKUP($G336,為替!$A:$AX,$I336,FALSE)))</f>
        <v/>
      </c>
      <c r="K336" s="203" t="str">
        <f t="shared" si="42"/>
        <v/>
      </c>
      <c r="L336" s="187" t="str">
        <f t="shared" si="43"/>
        <v/>
      </c>
      <c r="M336" s="202" t="str">
        <f>IF($H336="USD",IF(OR($L336="",$L336="-"),"",VLOOKUP($G336,為替!$A:$AX,$L336,FALSE))+$K$3,IF(OR($L336="",$L336="-"),"",VLOOKUP($G336,為替!$A:$AX,$L336,FALSE)))</f>
        <v/>
      </c>
      <c r="N336" s="203" t="str">
        <f t="shared" si="44"/>
        <v/>
      </c>
      <c r="O336" s="204" t="str">
        <f t="shared" si="40"/>
        <v/>
      </c>
      <c r="P336" s="205" t="str">
        <f t="shared" si="45"/>
        <v/>
      </c>
    </row>
    <row r="337" spans="3:16">
      <c r="C337" s="342"/>
      <c r="D337" s="343"/>
      <c r="E337" s="200"/>
      <c r="F337" s="342"/>
      <c r="H337" s="201"/>
      <c r="I337" s="184" t="str">
        <f t="shared" si="41"/>
        <v/>
      </c>
      <c r="J337" s="202" t="str">
        <f>IF($H337="USD",IF(OR($I337="",$I337="-"),"",VLOOKUP($G337,為替!$A:$AX,$I337,FALSE))+$J$3,IF(OR($I337="",$I337="-"),"",VLOOKUP($G337,為替!$A:$AX,$I337,FALSE)))</f>
        <v/>
      </c>
      <c r="K337" s="203" t="str">
        <f t="shared" si="42"/>
        <v/>
      </c>
      <c r="L337" s="187" t="str">
        <f t="shared" si="43"/>
        <v/>
      </c>
      <c r="M337" s="202" t="str">
        <f>IF($H337="USD",IF(OR($L337="",$L337="-"),"",VLOOKUP($G337,為替!$A:$AX,$L337,FALSE))+$K$3,IF(OR($L337="",$L337="-"),"",VLOOKUP($G337,為替!$A:$AX,$L337,FALSE)))</f>
        <v/>
      </c>
      <c r="N337" s="203" t="str">
        <f t="shared" si="44"/>
        <v/>
      </c>
      <c r="O337" s="204" t="str">
        <f t="shared" si="40"/>
        <v/>
      </c>
      <c r="P337" s="205" t="str">
        <f t="shared" si="45"/>
        <v/>
      </c>
    </row>
    <row r="338" spans="3:16">
      <c r="C338" s="342"/>
      <c r="D338" s="343"/>
      <c r="E338" s="200"/>
      <c r="F338" s="342"/>
      <c r="H338" s="201"/>
      <c r="I338" s="184" t="str">
        <f t="shared" si="41"/>
        <v/>
      </c>
      <c r="J338" s="202" t="str">
        <f>IF($H338="USD",IF(OR($I338="",$I338="-"),"",VLOOKUP($G338,為替!$A:$AX,$I338,FALSE))+$J$3,IF(OR($I338="",$I338="-"),"",VLOOKUP($G338,為替!$A:$AX,$I338,FALSE)))</f>
        <v/>
      </c>
      <c r="K338" s="203" t="str">
        <f t="shared" si="42"/>
        <v/>
      </c>
      <c r="L338" s="187" t="str">
        <f t="shared" si="43"/>
        <v/>
      </c>
      <c r="M338" s="202" t="str">
        <f>IF($H338="USD",IF(OR($L338="",$L338="-"),"",VLOOKUP($G338,為替!$A:$AX,$L338,FALSE))+$K$3,IF(OR($L338="",$L338="-"),"",VLOOKUP($G338,為替!$A:$AX,$L338,FALSE)))</f>
        <v/>
      </c>
      <c r="N338" s="203" t="str">
        <f t="shared" si="44"/>
        <v/>
      </c>
      <c r="O338" s="204" t="str">
        <f t="shared" si="40"/>
        <v/>
      </c>
      <c r="P338" s="205" t="str">
        <f t="shared" si="45"/>
        <v/>
      </c>
    </row>
    <row r="339" spans="3:16">
      <c r="C339" s="342"/>
      <c r="D339" s="343"/>
      <c r="E339" s="200"/>
      <c r="F339" s="342"/>
      <c r="H339" s="201"/>
      <c r="I339" s="184" t="str">
        <f t="shared" si="41"/>
        <v/>
      </c>
      <c r="J339" s="202" t="str">
        <f>IF($H339="USD",IF(OR($I339="",$I339="-"),"",VLOOKUP($G339,為替!$A:$AX,$I339,FALSE))+$J$3,IF(OR($I339="",$I339="-"),"",VLOOKUP($G339,為替!$A:$AX,$I339,FALSE)))</f>
        <v/>
      </c>
      <c r="K339" s="203" t="str">
        <f t="shared" si="42"/>
        <v/>
      </c>
      <c r="L339" s="187" t="str">
        <f t="shared" si="43"/>
        <v/>
      </c>
      <c r="M339" s="202" t="str">
        <f>IF($H339="USD",IF(OR($L339="",$L339="-"),"",VLOOKUP($G339,為替!$A:$AX,$L339,FALSE))+$K$3,IF(OR($L339="",$L339="-"),"",VLOOKUP($G339,為替!$A:$AX,$L339,FALSE)))</f>
        <v/>
      </c>
      <c r="N339" s="203" t="str">
        <f t="shared" si="44"/>
        <v/>
      </c>
      <c r="O339" s="204" t="str">
        <f t="shared" si="40"/>
        <v/>
      </c>
      <c r="P339" s="205" t="str">
        <f t="shared" si="45"/>
        <v/>
      </c>
    </row>
    <row r="340" spans="3:16">
      <c r="C340" s="342"/>
      <c r="D340" s="343"/>
      <c r="E340" s="200"/>
      <c r="F340" s="342"/>
      <c r="H340" s="201"/>
      <c r="I340" s="184" t="str">
        <f t="shared" si="41"/>
        <v/>
      </c>
      <c r="J340" s="202" t="str">
        <f>IF($H340="USD",IF(OR($I340="",$I340="-"),"",VLOOKUP($G340,為替!$A:$AX,$I340,FALSE))+$J$3,IF(OR($I340="",$I340="-"),"",VLOOKUP($G340,為替!$A:$AX,$I340,FALSE)))</f>
        <v/>
      </c>
      <c r="K340" s="203" t="str">
        <f t="shared" si="42"/>
        <v/>
      </c>
      <c r="L340" s="187" t="str">
        <f t="shared" si="43"/>
        <v/>
      </c>
      <c r="M340" s="202" t="str">
        <f>IF($H340="USD",IF(OR($L340="",$L340="-"),"",VLOOKUP($G340,為替!$A:$AX,$L340,FALSE))+$K$3,IF(OR($L340="",$L340="-"),"",VLOOKUP($G340,為替!$A:$AX,$L340,FALSE)))</f>
        <v/>
      </c>
      <c r="N340" s="203" t="str">
        <f t="shared" si="44"/>
        <v/>
      </c>
      <c r="O340" s="204" t="str">
        <f t="shared" si="40"/>
        <v/>
      </c>
      <c r="P340" s="205" t="str">
        <f t="shared" si="45"/>
        <v/>
      </c>
    </row>
    <row r="341" spans="3:16">
      <c r="C341" s="342"/>
      <c r="D341" s="343"/>
      <c r="E341" s="200"/>
      <c r="F341" s="342"/>
      <c r="H341" s="201"/>
      <c r="I341" s="184" t="str">
        <f t="shared" si="41"/>
        <v/>
      </c>
      <c r="J341" s="202" t="str">
        <f>IF($H341="USD",IF(OR($I341="",$I341="-"),"",VLOOKUP($G341,為替!$A:$AX,$I341,FALSE))+$J$3,IF(OR($I341="",$I341="-"),"",VLOOKUP($G341,為替!$A:$AX,$I341,FALSE)))</f>
        <v/>
      </c>
      <c r="K341" s="203" t="str">
        <f t="shared" si="42"/>
        <v/>
      </c>
      <c r="L341" s="187" t="str">
        <f t="shared" si="43"/>
        <v/>
      </c>
      <c r="M341" s="202" t="str">
        <f>IF($H341="USD",IF(OR($L341="",$L341="-"),"",VLOOKUP($G341,為替!$A:$AX,$L341,FALSE))+$K$3,IF(OR($L341="",$L341="-"),"",VLOOKUP($G341,為替!$A:$AX,$L341,FALSE)))</f>
        <v/>
      </c>
      <c r="N341" s="203" t="str">
        <f t="shared" si="44"/>
        <v/>
      </c>
      <c r="O341" s="204" t="str">
        <f t="shared" si="40"/>
        <v/>
      </c>
      <c r="P341" s="205" t="str">
        <f t="shared" si="45"/>
        <v/>
      </c>
    </row>
    <row r="342" spans="3:16">
      <c r="C342" s="342"/>
      <c r="D342" s="343"/>
      <c r="E342" s="200"/>
      <c r="F342" s="342"/>
      <c r="H342" s="201"/>
      <c r="I342" s="184" t="str">
        <f t="shared" si="41"/>
        <v/>
      </c>
      <c r="J342" s="202" t="str">
        <f>IF($H342="USD",IF(OR($I342="",$I342="-"),"",VLOOKUP($G342,為替!$A:$AX,$I342,FALSE))+$J$3,IF(OR($I342="",$I342="-"),"",VLOOKUP($G342,為替!$A:$AX,$I342,FALSE)))</f>
        <v/>
      </c>
      <c r="K342" s="203" t="str">
        <f t="shared" si="42"/>
        <v/>
      </c>
      <c r="L342" s="187" t="str">
        <f t="shared" si="43"/>
        <v/>
      </c>
      <c r="M342" s="202" t="str">
        <f>IF($H342="USD",IF(OR($L342="",$L342="-"),"",VLOOKUP($G342,為替!$A:$AX,$L342,FALSE))+$K$3,IF(OR($L342="",$L342="-"),"",VLOOKUP($G342,為替!$A:$AX,$L342,FALSE)))</f>
        <v/>
      </c>
      <c r="N342" s="203" t="str">
        <f t="shared" si="44"/>
        <v/>
      </c>
      <c r="O342" s="204" t="str">
        <f t="shared" si="40"/>
        <v/>
      </c>
      <c r="P342" s="205" t="str">
        <f t="shared" si="45"/>
        <v/>
      </c>
    </row>
    <row r="343" spans="3:16">
      <c r="C343" s="342"/>
      <c r="D343" s="343"/>
      <c r="E343" s="200"/>
      <c r="F343" s="342"/>
      <c r="H343" s="201"/>
      <c r="I343" s="184" t="str">
        <f t="shared" si="41"/>
        <v/>
      </c>
      <c r="J343" s="202" t="str">
        <f>IF($H343="USD",IF(OR($I343="",$I343="-"),"",VLOOKUP($G343,為替!$A:$AX,$I343,FALSE))+$J$3,IF(OR($I343="",$I343="-"),"",VLOOKUP($G343,為替!$A:$AX,$I343,FALSE)))</f>
        <v/>
      </c>
      <c r="K343" s="203" t="str">
        <f t="shared" si="42"/>
        <v/>
      </c>
      <c r="L343" s="187" t="str">
        <f t="shared" si="43"/>
        <v/>
      </c>
      <c r="M343" s="202" t="str">
        <f>IF($H343="USD",IF(OR($L343="",$L343="-"),"",VLOOKUP($G343,為替!$A:$AX,$L343,FALSE))+$K$3,IF(OR($L343="",$L343="-"),"",VLOOKUP($G343,為替!$A:$AX,$L343,FALSE)))</f>
        <v/>
      </c>
      <c r="N343" s="203" t="str">
        <f t="shared" si="44"/>
        <v/>
      </c>
      <c r="O343" s="204" t="str">
        <f t="shared" si="40"/>
        <v/>
      </c>
      <c r="P343" s="205" t="str">
        <f t="shared" si="45"/>
        <v/>
      </c>
    </row>
    <row r="344" spans="3:16">
      <c r="C344" s="342"/>
      <c r="D344" s="343"/>
      <c r="E344" s="200"/>
      <c r="F344" s="342"/>
      <c r="H344" s="201"/>
      <c r="I344" s="184" t="str">
        <f t="shared" si="41"/>
        <v/>
      </c>
      <c r="J344" s="202" t="str">
        <f>IF($H344="USD",IF(OR($I344="",$I344="-"),"",VLOOKUP($G344,為替!$A:$AX,$I344,FALSE))+$J$3,IF(OR($I344="",$I344="-"),"",VLOOKUP($G344,為替!$A:$AX,$I344,FALSE)))</f>
        <v/>
      </c>
      <c r="K344" s="203" t="str">
        <f t="shared" si="42"/>
        <v/>
      </c>
      <c r="L344" s="187" t="str">
        <f t="shared" si="43"/>
        <v/>
      </c>
      <c r="M344" s="202" t="str">
        <f>IF($H344="USD",IF(OR($L344="",$L344="-"),"",VLOOKUP($G344,為替!$A:$AX,$L344,FALSE))+$K$3,IF(OR($L344="",$L344="-"),"",VLOOKUP($G344,為替!$A:$AX,$L344,FALSE)))</f>
        <v/>
      </c>
      <c r="N344" s="203" t="str">
        <f t="shared" si="44"/>
        <v/>
      </c>
      <c r="O344" s="204" t="str">
        <f t="shared" si="40"/>
        <v/>
      </c>
      <c r="P344" s="205" t="str">
        <f t="shared" si="45"/>
        <v/>
      </c>
    </row>
    <row r="345" spans="3:16">
      <c r="C345" s="342"/>
      <c r="D345" s="343"/>
      <c r="E345" s="200"/>
      <c r="F345" s="342"/>
      <c r="H345" s="201"/>
      <c r="I345" s="184" t="str">
        <f t="shared" si="41"/>
        <v/>
      </c>
      <c r="J345" s="202" t="str">
        <f>IF($H345="USD",IF(OR($I345="",$I345="-"),"",VLOOKUP($G345,為替!$A:$AX,$I345,FALSE))+$J$3,IF(OR($I345="",$I345="-"),"",VLOOKUP($G345,為替!$A:$AX,$I345,FALSE)))</f>
        <v/>
      </c>
      <c r="K345" s="203" t="str">
        <f t="shared" si="42"/>
        <v/>
      </c>
      <c r="L345" s="187" t="str">
        <f t="shared" si="43"/>
        <v/>
      </c>
      <c r="M345" s="202" t="str">
        <f>IF($H345="USD",IF(OR($L345="",$L345="-"),"",VLOOKUP($G345,為替!$A:$AX,$L345,FALSE))+$K$3,IF(OR($L345="",$L345="-"),"",VLOOKUP($G345,為替!$A:$AX,$L345,FALSE)))</f>
        <v/>
      </c>
      <c r="N345" s="203" t="str">
        <f t="shared" si="44"/>
        <v/>
      </c>
      <c r="O345" s="204" t="str">
        <f t="shared" si="40"/>
        <v/>
      </c>
      <c r="P345" s="205" t="str">
        <f t="shared" si="45"/>
        <v/>
      </c>
    </row>
    <row r="346" spans="3:16">
      <c r="C346" s="342"/>
      <c r="D346" s="343"/>
      <c r="E346" s="200"/>
      <c r="F346" s="342"/>
      <c r="H346" s="201"/>
      <c r="I346" s="184" t="str">
        <f t="shared" si="41"/>
        <v/>
      </c>
      <c r="J346" s="202" t="str">
        <f>IF($H346="USD",IF(OR($I346="",$I346="-"),"",VLOOKUP($G346,為替!$A:$AX,$I346,FALSE))+$J$3,IF(OR($I346="",$I346="-"),"",VLOOKUP($G346,為替!$A:$AX,$I346,FALSE)))</f>
        <v/>
      </c>
      <c r="K346" s="203" t="str">
        <f t="shared" si="42"/>
        <v/>
      </c>
      <c r="L346" s="187" t="str">
        <f t="shared" si="43"/>
        <v/>
      </c>
      <c r="M346" s="202" t="str">
        <f>IF($H346="USD",IF(OR($L346="",$L346="-"),"",VLOOKUP($G346,為替!$A:$AX,$L346,FALSE))+$K$3,IF(OR($L346="",$L346="-"),"",VLOOKUP($G346,為替!$A:$AX,$L346,FALSE)))</f>
        <v/>
      </c>
      <c r="N346" s="203" t="str">
        <f t="shared" si="44"/>
        <v/>
      </c>
      <c r="O346" s="204" t="str">
        <f t="shared" si="40"/>
        <v/>
      </c>
      <c r="P346" s="205" t="str">
        <f t="shared" si="45"/>
        <v/>
      </c>
    </row>
    <row r="347" spans="3:16">
      <c r="C347" s="342"/>
      <c r="D347" s="343"/>
      <c r="E347" s="200"/>
      <c r="F347" s="342"/>
      <c r="H347" s="201"/>
      <c r="I347" s="184" t="str">
        <f t="shared" si="41"/>
        <v/>
      </c>
      <c r="J347" s="202" t="str">
        <f>IF($H347="USD",IF(OR($I347="",$I347="-"),"",VLOOKUP($G347,為替!$A:$AX,$I347,FALSE))+$J$3,IF(OR($I347="",$I347="-"),"",VLOOKUP($G347,為替!$A:$AX,$I347,FALSE)))</f>
        <v/>
      </c>
      <c r="K347" s="203" t="str">
        <f t="shared" si="42"/>
        <v/>
      </c>
      <c r="L347" s="187" t="str">
        <f t="shared" si="43"/>
        <v/>
      </c>
      <c r="M347" s="202" t="str">
        <f>IF($H347="USD",IF(OR($L347="",$L347="-"),"",VLOOKUP($G347,為替!$A:$AX,$L347,FALSE))+$K$3,IF(OR($L347="",$L347="-"),"",VLOOKUP($G347,為替!$A:$AX,$L347,FALSE)))</f>
        <v/>
      </c>
      <c r="N347" s="203" t="str">
        <f t="shared" si="44"/>
        <v/>
      </c>
      <c r="O347" s="204" t="str">
        <f t="shared" si="40"/>
        <v/>
      </c>
      <c r="P347" s="205" t="str">
        <f t="shared" si="45"/>
        <v/>
      </c>
    </row>
    <row r="348" spans="3:16">
      <c r="C348" s="342"/>
      <c r="D348" s="343"/>
      <c r="E348" s="200"/>
      <c r="F348" s="342"/>
      <c r="H348" s="201"/>
      <c r="I348" s="184" t="str">
        <f t="shared" si="41"/>
        <v/>
      </c>
      <c r="J348" s="202" t="str">
        <f>IF($H348="USD",IF(OR($I348="",$I348="-"),"",VLOOKUP($G348,為替!$A:$AX,$I348,FALSE))+$J$3,IF(OR($I348="",$I348="-"),"",VLOOKUP($G348,為替!$A:$AX,$I348,FALSE)))</f>
        <v/>
      </c>
      <c r="K348" s="203" t="str">
        <f t="shared" si="42"/>
        <v/>
      </c>
      <c r="L348" s="187" t="str">
        <f t="shared" si="43"/>
        <v/>
      </c>
      <c r="M348" s="202" t="str">
        <f>IF($H348="USD",IF(OR($L348="",$L348="-"),"",VLOOKUP($G348,為替!$A:$AX,$L348,FALSE))+$K$3,IF(OR($L348="",$L348="-"),"",VLOOKUP($G348,為替!$A:$AX,$L348,FALSE)))</f>
        <v/>
      </c>
      <c r="N348" s="203" t="str">
        <f t="shared" si="44"/>
        <v/>
      </c>
      <c r="O348" s="204" t="str">
        <f t="shared" si="40"/>
        <v/>
      </c>
      <c r="P348" s="205" t="str">
        <f t="shared" si="45"/>
        <v/>
      </c>
    </row>
    <row r="349" spans="3:16">
      <c r="C349" s="342"/>
      <c r="D349" s="343"/>
      <c r="E349" s="200"/>
      <c r="F349" s="342"/>
      <c r="H349" s="201"/>
      <c r="I349" s="184" t="str">
        <f t="shared" si="41"/>
        <v/>
      </c>
      <c r="J349" s="202" t="str">
        <f>IF($H349="USD",IF(OR($I349="",$I349="-"),"",VLOOKUP($G349,為替!$A:$AX,$I349,FALSE))+$J$3,IF(OR($I349="",$I349="-"),"",VLOOKUP($G349,為替!$A:$AX,$I349,FALSE)))</f>
        <v/>
      </c>
      <c r="K349" s="203" t="str">
        <f t="shared" si="42"/>
        <v/>
      </c>
      <c r="L349" s="187" t="str">
        <f t="shared" si="43"/>
        <v/>
      </c>
      <c r="M349" s="202" t="str">
        <f>IF($H349="USD",IF(OR($L349="",$L349="-"),"",VLOOKUP($G349,為替!$A:$AX,$L349,FALSE))+$K$3,IF(OR($L349="",$L349="-"),"",VLOOKUP($G349,為替!$A:$AX,$L349,FALSE)))</f>
        <v/>
      </c>
      <c r="N349" s="203" t="str">
        <f t="shared" si="44"/>
        <v/>
      </c>
      <c r="O349" s="204" t="str">
        <f t="shared" si="40"/>
        <v/>
      </c>
      <c r="P349" s="205" t="str">
        <f t="shared" si="45"/>
        <v/>
      </c>
    </row>
    <row r="350" spans="3:16">
      <c r="C350" s="342"/>
      <c r="D350" s="343"/>
      <c r="E350" s="200"/>
      <c r="F350" s="342"/>
      <c r="H350" s="201"/>
      <c r="I350" s="184" t="str">
        <f t="shared" si="41"/>
        <v/>
      </c>
      <c r="J350" s="202" t="str">
        <f>IF($H350="USD",IF(OR($I350="",$I350="-"),"",VLOOKUP($G350,為替!$A:$AX,$I350,FALSE))+$J$3,IF(OR($I350="",$I350="-"),"",VLOOKUP($G350,為替!$A:$AX,$I350,FALSE)))</f>
        <v/>
      </c>
      <c r="K350" s="203" t="str">
        <f t="shared" si="42"/>
        <v/>
      </c>
      <c r="L350" s="187" t="str">
        <f t="shared" si="43"/>
        <v/>
      </c>
      <c r="M350" s="202" t="str">
        <f>IF($H350="USD",IF(OR($L350="",$L350="-"),"",VLOOKUP($G350,為替!$A:$AX,$L350,FALSE))+$K$3,IF(OR($L350="",$L350="-"),"",VLOOKUP($G350,為替!$A:$AX,$L350,FALSE)))</f>
        <v/>
      </c>
      <c r="N350" s="203" t="str">
        <f t="shared" si="44"/>
        <v/>
      </c>
      <c r="O350" s="204" t="str">
        <f t="shared" si="40"/>
        <v/>
      </c>
      <c r="P350" s="205" t="str">
        <f t="shared" si="45"/>
        <v/>
      </c>
    </row>
    <row r="351" spans="3:16">
      <c r="C351" s="342"/>
      <c r="D351" s="343"/>
      <c r="E351" s="200"/>
      <c r="F351" s="342"/>
      <c r="H351" s="201"/>
      <c r="I351" s="184" t="str">
        <f t="shared" si="41"/>
        <v/>
      </c>
      <c r="J351" s="202" t="str">
        <f>IF($H351="USD",IF(OR($I351="",$I351="-"),"",VLOOKUP($G351,為替!$A:$AX,$I351,FALSE))+$J$3,IF(OR($I351="",$I351="-"),"",VLOOKUP($G351,為替!$A:$AX,$I351,FALSE)))</f>
        <v/>
      </c>
      <c r="K351" s="203" t="str">
        <f t="shared" si="42"/>
        <v/>
      </c>
      <c r="L351" s="187" t="str">
        <f t="shared" si="43"/>
        <v/>
      </c>
      <c r="M351" s="202" t="str">
        <f>IF($H351="USD",IF(OR($L351="",$L351="-"),"",VLOOKUP($G351,為替!$A:$AX,$L351,FALSE))+$K$3,IF(OR($L351="",$L351="-"),"",VLOOKUP($G351,為替!$A:$AX,$L351,FALSE)))</f>
        <v/>
      </c>
      <c r="N351" s="203" t="str">
        <f t="shared" si="44"/>
        <v/>
      </c>
      <c r="O351" s="204" t="str">
        <f t="shared" si="40"/>
        <v/>
      </c>
      <c r="P351" s="205" t="str">
        <f t="shared" si="45"/>
        <v/>
      </c>
    </row>
    <row r="352" spans="3:16">
      <c r="C352" s="342"/>
      <c r="D352" s="343"/>
      <c r="E352" s="200"/>
      <c r="F352" s="342"/>
      <c r="H352" s="201"/>
      <c r="I352" s="184" t="str">
        <f t="shared" si="41"/>
        <v/>
      </c>
      <c r="J352" s="202" t="str">
        <f>IF($H352="USD",IF(OR($I352="",$I352="-"),"",VLOOKUP($G352,為替!$A:$AX,$I352,FALSE))+$J$3,IF(OR($I352="",$I352="-"),"",VLOOKUP($G352,為替!$A:$AX,$I352,FALSE)))</f>
        <v/>
      </c>
      <c r="K352" s="203" t="str">
        <f t="shared" si="42"/>
        <v/>
      </c>
      <c r="L352" s="187" t="str">
        <f t="shared" si="43"/>
        <v/>
      </c>
      <c r="M352" s="202" t="str">
        <f>IF($H352="USD",IF(OR($L352="",$L352="-"),"",VLOOKUP($G352,為替!$A:$AX,$L352,FALSE))+$K$3,IF(OR($L352="",$L352="-"),"",VLOOKUP($G352,為替!$A:$AX,$L352,FALSE)))</f>
        <v/>
      </c>
      <c r="N352" s="203" t="str">
        <f t="shared" si="44"/>
        <v/>
      </c>
      <c r="O352" s="204" t="str">
        <f t="shared" si="40"/>
        <v/>
      </c>
      <c r="P352" s="205" t="str">
        <f t="shared" si="45"/>
        <v/>
      </c>
    </row>
    <row r="353" spans="3:16">
      <c r="C353" s="342"/>
      <c r="D353" s="343"/>
      <c r="E353" s="200"/>
      <c r="F353" s="342"/>
      <c r="H353" s="201"/>
      <c r="I353" s="184" t="str">
        <f t="shared" si="41"/>
        <v/>
      </c>
      <c r="J353" s="202" t="str">
        <f>IF($H353="USD",IF(OR($I353="",$I353="-"),"",VLOOKUP($G353,為替!$A:$AX,$I353,FALSE))+$J$3,IF(OR($I353="",$I353="-"),"",VLOOKUP($G353,為替!$A:$AX,$I353,FALSE)))</f>
        <v/>
      </c>
      <c r="K353" s="203" t="str">
        <f t="shared" si="42"/>
        <v/>
      </c>
      <c r="L353" s="187" t="str">
        <f t="shared" si="43"/>
        <v/>
      </c>
      <c r="M353" s="202" t="str">
        <f>IF($H353="USD",IF(OR($L353="",$L353="-"),"",VLOOKUP($G353,為替!$A:$AX,$L353,FALSE))+$K$3,IF(OR($L353="",$L353="-"),"",VLOOKUP($G353,為替!$A:$AX,$L353,FALSE)))</f>
        <v/>
      </c>
      <c r="N353" s="203" t="str">
        <f t="shared" si="44"/>
        <v/>
      </c>
      <c r="O353" s="204" t="str">
        <f t="shared" si="40"/>
        <v/>
      </c>
      <c r="P353" s="205" t="str">
        <f t="shared" si="45"/>
        <v/>
      </c>
    </row>
    <row r="354" spans="3:16">
      <c r="C354" s="342"/>
      <c r="D354" s="343"/>
      <c r="E354" s="200"/>
      <c r="F354" s="342"/>
      <c r="H354" s="201"/>
      <c r="I354" s="184" t="str">
        <f t="shared" si="41"/>
        <v/>
      </c>
      <c r="J354" s="202" t="str">
        <f>IF($H354="USD",IF(OR($I354="",$I354="-"),"",VLOOKUP($G354,為替!$A:$AX,$I354,FALSE))+$J$3,IF(OR($I354="",$I354="-"),"",VLOOKUP($G354,為替!$A:$AX,$I354,FALSE)))</f>
        <v/>
      </c>
      <c r="K354" s="203" t="str">
        <f t="shared" si="42"/>
        <v/>
      </c>
      <c r="L354" s="187" t="str">
        <f t="shared" si="43"/>
        <v/>
      </c>
      <c r="M354" s="202" t="str">
        <f>IF($H354="USD",IF(OR($L354="",$L354="-"),"",VLOOKUP($G354,為替!$A:$AX,$L354,FALSE))+$K$3,IF(OR($L354="",$L354="-"),"",VLOOKUP($G354,為替!$A:$AX,$L354,FALSE)))</f>
        <v/>
      </c>
      <c r="N354" s="203" t="str">
        <f t="shared" si="44"/>
        <v/>
      </c>
      <c r="O354" s="204" t="str">
        <f t="shared" si="40"/>
        <v/>
      </c>
      <c r="P354" s="205" t="str">
        <f t="shared" si="45"/>
        <v/>
      </c>
    </row>
    <row r="355" spans="3:16">
      <c r="C355" s="342"/>
      <c r="D355" s="343"/>
      <c r="E355" s="200"/>
      <c r="F355" s="342"/>
      <c r="H355" s="201"/>
      <c r="I355" s="184" t="str">
        <f t="shared" si="41"/>
        <v/>
      </c>
      <c r="J355" s="202" t="str">
        <f>IF($H355="USD",IF(OR($I355="",$I355="-"),"",VLOOKUP($G355,為替!$A:$AX,$I355,FALSE))+$J$3,IF(OR($I355="",$I355="-"),"",VLOOKUP($G355,為替!$A:$AX,$I355,FALSE)))</f>
        <v/>
      </c>
      <c r="K355" s="203" t="str">
        <f t="shared" si="42"/>
        <v/>
      </c>
      <c r="L355" s="187" t="str">
        <f t="shared" si="43"/>
        <v/>
      </c>
      <c r="M355" s="202" t="str">
        <f>IF($H355="USD",IF(OR($L355="",$L355="-"),"",VLOOKUP($G355,為替!$A:$AX,$L355,FALSE))+$K$3,IF(OR($L355="",$L355="-"),"",VLOOKUP($G355,為替!$A:$AX,$L355,FALSE)))</f>
        <v/>
      </c>
      <c r="N355" s="203" t="str">
        <f t="shared" si="44"/>
        <v/>
      </c>
      <c r="O355" s="204" t="str">
        <f t="shared" si="40"/>
        <v/>
      </c>
      <c r="P355" s="205" t="str">
        <f t="shared" si="45"/>
        <v/>
      </c>
    </row>
    <row r="356" spans="3:16">
      <c r="C356" s="342"/>
      <c r="D356" s="343"/>
      <c r="E356" s="200"/>
      <c r="F356" s="342"/>
      <c r="H356" s="201"/>
      <c r="I356" s="184" t="str">
        <f t="shared" si="41"/>
        <v/>
      </c>
      <c r="J356" s="202" t="str">
        <f>IF($H356="USD",IF(OR($I356="",$I356="-"),"",VLOOKUP($G356,為替!$A:$AX,$I356,FALSE))+$J$3,IF(OR($I356="",$I356="-"),"",VLOOKUP($G356,為替!$A:$AX,$I356,FALSE)))</f>
        <v/>
      </c>
      <c r="K356" s="203" t="str">
        <f t="shared" si="42"/>
        <v/>
      </c>
      <c r="L356" s="187" t="str">
        <f t="shared" si="43"/>
        <v/>
      </c>
      <c r="M356" s="202" t="str">
        <f>IF($H356="USD",IF(OR($L356="",$L356="-"),"",VLOOKUP($G356,為替!$A:$AX,$L356,FALSE))+$K$3,IF(OR($L356="",$L356="-"),"",VLOOKUP($G356,為替!$A:$AX,$L356,FALSE)))</f>
        <v/>
      </c>
      <c r="N356" s="203" t="str">
        <f t="shared" si="44"/>
        <v/>
      </c>
      <c r="O356" s="204" t="str">
        <f t="shared" si="40"/>
        <v/>
      </c>
      <c r="P356" s="205" t="str">
        <f t="shared" si="45"/>
        <v/>
      </c>
    </row>
    <row r="357" spans="3:16">
      <c r="C357" s="342"/>
      <c r="D357" s="343"/>
      <c r="E357" s="200"/>
      <c r="F357" s="342"/>
      <c r="H357" s="201"/>
      <c r="I357" s="184" t="str">
        <f t="shared" si="41"/>
        <v/>
      </c>
      <c r="J357" s="202" t="str">
        <f>IF($H357="USD",IF(OR($I357="",$I357="-"),"",VLOOKUP($G357,為替!$A:$AX,$I357,FALSE))+$J$3,IF(OR($I357="",$I357="-"),"",VLOOKUP($G357,為替!$A:$AX,$I357,FALSE)))</f>
        <v/>
      </c>
      <c r="K357" s="203" t="str">
        <f t="shared" si="42"/>
        <v/>
      </c>
      <c r="L357" s="187" t="str">
        <f t="shared" si="43"/>
        <v/>
      </c>
      <c r="M357" s="202" t="str">
        <f>IF($H357="USD",IF(OR($L357="",$L357="-"),"",VLOOKUP($G357,為替!$A:$AX,$L357,FALSE))+$K$3,IF(OR($L357="",$L357="-"),"",VLOOKUP($G357,為替!$A:$AX,$L357,FALSE)))</f>
        <v/>
      </c>
      <c r="N357" s="203" t="str">
        <f t="shared" si="44"/>
        <v/>
      </c>
      <c r="O357" s="204" t="str">
        <f t="shared" si="40"/>
        <v/>
      </c>
      <c r="P357" s="205" t="str">
        <f t="shared" si="45"/>
        <v/>
      </c>
    </row>
    <row r="358" spans="3:16">
      <c r="C358" s="342"/>
      <c r="D358" s="343"/>
      <c r="E358" s="200"/>
      <c r="F358" s="342"/>
      <c r="H358" s="201"/>
      <c r="I358" s="184" t="str">
        <f t="shared" si="41"/>
        <v/>
      </c>
      <c r="J358" s="202" t="str">
        <f>IF($H358="USD",IF(OR($I358="",$I358="-"),"",VLOOKUP($G358,為替!$A:$AX,$I358,FALSE))+$J$3,IF(OR($I358="",$I358="-"),"",VLOOKUP($G358,為替!$A:$AX,$I358,FALSE)))</f>
        <v/>
      </c>
      <c r="K358" s="203" t="str">
        <f t="shared" si="42"/>
        <v/>
      </c>
      <c r="L358" s="187" t="str">
        <f t="shared" si="43"/>
        <v/>
      </c>
      <c r="M358" s="202" t="str">
        <f>IF($H358="USD",IF(OR($L358="",$L358="-"),"",VLOOKUP($G358,為替!$A:$AX,$L358,FALSE))+$K$3,IF(OR($L358="",$L358="-"),"",VLOOKUP($G358,為替!$A:$AX,$L358,FALSE)))</f>
        <v/>
      </c>
      <c r="N358" s="203" t="str">
        <f t="shared" si="44"/>
        <v/>
      </c>
      <c r="O358" s="204" t="str">
        <f t="shared" si="40"/>
        <v/>
      </c>
      <c r="P358" s="205" t="str">
        <f t="shared" si="45"/>
        <v/>
      </c>
    </row>
    <row r="359" spans="3:16">
      <c r="C359" s="342"/>
      <c r="D359" s="343"/>
      <c r="E359" s="200"/>
      <c r="F359" s="342"/>
      <c r="H359" s="201"/>
      <c r="I359" s="184" t="str">
        <f t="shared" si="41"/>
        <v/>
      </c>
      <c r="J359" s="202" t="str">
        <f>IF($H359="USD",IF(OR($I359="",$I359="-"),"",VLOOKUP($G359,為替!$A:$AX,$I359,FALSE))+$J$3,IF(OR($I359="",$I359="-"),"",VLOOKUP($G359,為替!$A:$AX,$I359,FALSE)))</f>
        <v/>
      </c>
      <c r="K359" s="203" t="str">
        <f t="shared" si="42"/>
        <v/>
      </c>
      <c r="L359" s="187" t="str">
        <f t="shared" si="43"/>
        <v/>
      </c>
      <c r="M359" s="202" t="str">
        <f>IF($H359="USD",IF(OR($L359="",$L359="-"),"",VLOOKUP($G359,為替!$A:$AX,$L359,FALSE))+$K$3,IF(OR($L359="",$L359="-"),"",VLOOKUP($G359,為替!$A:$AX,$L359,FALSE)))</f>
        <v/>
      </c>
      <c r="N359" s="203" t="str">
        <f t="shared" si="44"/>
        <v/>
      </c>
      <c r="O359" s="204" t="str">
        <f t="shared" si="40"/>
        <v/>
      </c>
      <c r="P359" s="205" t="str">
        <f t="shared" si="45"/>
        <v/>
      </c>
    </row>
    <row r="360" spans="3:16">
      <c r="C360" s="342"/>
      <c r="D360" s="343"/>
      <c r="E360" s="200"/>
      <c r="F360" s="342"/>
      <c r="H360" s="201"/>
      <c r="I360" s="184" t="str">
        <f t="shared" si="41"/>
        <v/>
      </c>
      <c r="J360" s="202" t="str">
        <f>IF($H360="USD",IF(OR($I360="",$I360="-"),"",VLOOKUP($G360,為替!$A:$AX,$I360,FALSE))+$J$3,IF(OR($I360="",$I360="-"),"",VLOOKUP($G360,為替!$A:$AX,$I360,FALSE)))</f>
        <v/>
      </c>
      <c r="K360" s="203" t="str">
        <f t="shared" si="42"/>
        <v/>
      </c>
      <c r="L360" s="187" t="str">
        <f t="shared" si="43"/>
        <v/>
      </c>
      <c r="M360" s="202" t="str">
        <f>IF($H360="USD",IF(OR($L360="",$L360="-"),"",VLOOKUP($G360,為替!$A:$AX,$L360,FALSE))+$K$3,IF(OR($L360="",$L360="-"),"",VLOOKUP($G360,為替!$A:$AX,$L360,FALSE)))</f>
        <v/>
      </c>
      <c r="N360" s="203" t="str">
        <f t="shared" si="44"/>
        <v/>
      </c>
      <c r="O360" s="204" t="str">
        <f t="shared" si="40"/>
        <v/>
      </c>
      <c r="P360" s="205" t="str">
        <f t="shared" si="45"/>
        <v/>
      </c>
    </row>
    <row r="361" spans="3:16">
      <c r="C361" s="342"/>
      <c r="D361" s="343"/>
      <c r="E361" s="200"/>
      <c r="F361" s="342"/>
      <c r="H361" s="201"/>
      <c r="I361" s="184" t="str">
        <f t="shared" si="41"/>
        <v/>
      </c>
      <c r="J361" s="202" t="str">
        <f>IF($H361="USD",IF(OR($I361="",$I361="-"),"",VLOOKUP($G361,為替!$A:$AX,$I361,FALSE))+$J$3,IF(OR($I361="",$I361="-"),"",VLOOKUP($G361,為替!$A:$AX,$I361,FALSE)))</f>
        <v/>
      </c>
      <c r="K361" s="203" t="str">
        <f t="shared" si="42"/>
        <v/>
      </c>
      <c r="L361" s="187" t="str">
        <f t="shared" si="43"/>
        <v/>
      </c>
      <c r="M361" s="202" t="str">
        <f>IF($H361="USD",IF(OR($L361="",$L361="-"),"",VLOOKUP($G361,為替!$A:$AX,$L361,FALSE))+$K$3,IF(OR($L361="",$L361="-"),"",VLOOKUP($G361,為替!$A:$AX,$L361,FALSE)))</f>
        <v/>
      </c>
      <c r="N361" s="203" t="str">
        <f t="shared" si="44"/>
        <v/>
      </c>
      <c r="O361" s="204" t="str">
        <f t="shared" si="40"/>
        <v/>
      </c>
      <c r="P361" s="205" t="str">
        <f t="shared" si="45"/>
        <v/>
      </c>
    </row>
    <row r="362" spans="3:16">
      <c r="C362" s="342"/>
      <c r="D362" s="343"/>
      <c r="E362" s="200"/>
      <c r="F362" s="342"/>
      <c r="H362" s="201"/>
      <c r="I362" s="184" t="str">
        <f t="shared" si="41"/>
        <v/>
      </c>
      <c r="J362" s="202" t="str">
        <f>IF($H362="USD",IF(OR($I362="",$I362="-"),"",VLOOKUP($G362,為替!$A:$AX,$I362,FALSE))+$J$3,IF(OR($I362="",$I362="-"),"",VLOOKUP($G362,為替!$A:$AX,$I362,FALSE)))</f>
        <v/>
      </c>
      <c r="K362" s="203" t="str">
        <f t="shared" si="42"/>
        <v/>
      </c>
      <c r="L362" s="187" t="str">
        <f t="shared" si="43"/>
        <v/>
      </c>
      <c r="M362" s="202" t="str">
        <f>IF($H362="USD",IF(OR($L362="",$L362="-"),"",VLOOKUP($G362,為替!$A:$AX,$L362,FALSE))+$K$3,IF(OR($L362="",$L362="-"),"",VLOOKUP($G362,為替!$A:$AX,$L362,FALSE)))</f>
        <v/>
      </c>
      <c r="N362" s="203" t="str">
        <f t="shared" si="44"/>
        <v/>
      </c>
      <c r="O362" s="204" t="str">
        <f t="shared" si="40"/>
        <v/>
      </c>
      <c r="P362" s="205" t="str">
        <f t="shared" si="45"/>
        <v/>
      </c>
    </row>
    <row r="363" spans="3:16">
      <c r="C363" s="342"/>
      <c r="D363" s="343"/>
      <c r="E363" s="200"/>
      <c r="F363" s="342"/>
      <c r="H363" s="201"/>
      <c r="I363" s="184" t="str">
        <f t="shared" si="41"/>
        <v/>
      </c>
      <c r="J363" s="202" t="str">
        <f>IF($H363="USD",IF(OR($I363="",$I363="-"),"",VLOOKUP($G363,為替!$A:$AX,$I363,FALSE))+$J$3,IF(OR($I363="",$I363="-"),"",VLOOKUP($G363,為替!$A:$AX,$I363,FALSE)))</f>
        <v/>
      </c>
      <c r="K363" s="203" t="str">
        <f t="shared" si="42"/>
        <v/>
      </c>
      <c r="L363" s="187" t="str">
        <f t="shared" si="43"/>
        <v/>
      </c>
      <c r="M363" s="202" t="str">
        <f>IF($H363="USD",IF(OR($L363="",$L363="-"),"",VLOOKUP($G363,為替!$A:$AX,$L363,FALSE))+$K$3,IF(OR($L363="",$L363="-"),"",VLOOKUP($G363,為替!$A:$AX,$L363,FALSE)))</f>
        <v/>
      </c>
      <c r="N363" s="203" t="str">
        <f t="shared" si="44"/>
        <v/>
      </c>
      <c r="O363" s="204" t="str">
        <f t="shared" si="40"/>
        <v/>
      </c>
      <c r="P363" s="205" t="str">
        <f t="shared" si="45"/>
        <v/>
      </c>
    </row>
    <row r="364" spans="3:16">
      <c r="C364" s="342"/>
      <c r="D364" s="343"/>
      <c r="E364" s="200"/>
      <c r="F364" s="342"/>
      <c r="H364" s="201"/>
      <c r="I364" s="184" t="str">
        <f t="shared" si="41"/>
        <v/>
      </c>
      <c r="J364" s="202" t="str">
        <f>IF($H364="USD",IF(OR($I364="",$I364="-"),"",VLOOKUP($G364,為替!$A:$AX,$I364,FALSE))+$J$3,IF(OR($I364="",$I364="-"),"",VLOOKUP($G364,為替!$A:$AX,$I364,FALSE)))</f>
        <v/>
      </c>
      <c r="K364" s="203" t="str">
        <f t="shared" si="42"/>
        <v/>
      </c>
      <c r="L364" s="187" t="str">
        <f t="shared" si="43"/>
        <v/>
      </c>
      <c r="M364" s="202" t="str">
        <f>IF($H364="USD",IF(OR($L364="",$L364="-"),"",VLOOKUP($G364,為替!$A:$AX,$L364,FALSE))+$K$3,IF(OR($L364="",$L364="-"),"",VLOOKUP($G364,為替!$A:$AX,$L364,FALSE)))</f>
        <v/>
      </c>
      <c r="N364" s="203" t="str">
        <f t="shared" si="44"/>
        <v/>
      </c>
      <c r="O364" s="204" t="str">
        <f t="shared" si="40"/>
        <v/>
      </c>
      <c r="P364" s="205" t="str">
        <f t="shared" si="45"/>
        <v/>
      </c>
    </row>
    <row r="365" spans="3:16">
      <c r="C365" s="342"/>
      <c r="D365" s="343"/>
      <c r="E365" s="200"/>
      <c r="F365" s="342"/>
      <c r="H365" s="201"/>
      <c r="I365" s="184" t="str">
        <f t="shared" si="41"/>
        <v/>
      </c>
      <c r="J365" s="202" t="str">
        <f>IF($H365="USD",IF(OR($I365="",$I365="-"),"",VLOOKUP($G365,為替!$A:$AX,$I365,FALSE))+$J$3,IF(OR($I365="",$I365="-"),"",VLOOKUP($G365,為替!$A:$AX,$I365,FALSE)))</f>
        <v/>
      </c>
      <c r="K365" s="203" t="str">
        <f t="shared" si="42"/>
        <v/>
      </c>
      <c r="L365" s="187" t="str">
        <f t="shared" si="43"/>
        <v/>
      </c>
      <c r="M365" s="202" t="str">
        <f>IF($H365="USD",IF(OR($L365="",$L365="-"),"",VLOOKUP($G365,為替!$A:$AX,$L365,FALSE))+$K$3,IF(OR($L365="",$L365="-"),"",VLOOKUP($G365,為替!$A:$AX,$L365,FALSE)))</f>
        <v/>
      </c>
      <c r="N365" s="203" t="str">
        <f t="shared" si="44"/>
        <v/>
      </c>
      <c r="O365" s="204" t="str">
        <f t="shared" si="40"/>
        <v/>
      </c>
      <c r="P365" s="205" t="str">
        <f t="shared" si="45"/>
        <v/>
      </c>
    </row>
    <row r="366" spans="3:16">
      <c r="C366" s="342"/>
      <c r="D366" s="343"/>
      <c r="E366" s="200"/>
      <c r="F366" s="342"/>
      <c r="H366" s="201"/>
      <c r="I366" s="184" t="str">
        <f t="shared" si="41"/>
        <v/>
      </c>
      <c r="J366" s="202" t="str">
        <f>IF($H366="USD",IF(OR($I366="",$I366="-"),"",VLOOKUP($G366,為替!$A:$AX,$I366,FALSE))+$J$3,IF(OR($I366="",$I366="-"),"",VLOOKUP($G366,為替!$A:$AX,$I366,FALSE)))</f>
        <v/>
      </c>
      <c r="K366" s="203" t="str">
        <f t="shared" si="42"/>
        <v/>
      </c>
      <c r="L366" s="187" t="str">
        <f t="shared" si="43"/>
        <v/>
      </c>
      <c r="M366" s="202" t="str">
        <f>IF($H366="USD",IF(OR($L366="",$L366="-"),"",VLOOKUP($G366,為替!$A:$AX,$L366,FALSE))+$K$3,IF(OR($L366="",$L366="-"),"",VLOOKUP($G366,為替!$A:$AX,$L366,FALSE)))</f>
        <v/>
      </c>
      <c r="N366" s="203" t="str">
        <f t="shared" si="44"/>
        <v/>
      </c>
      <c r="O366" s="204" t="str">
        <f t="shared" si="40"/>
        <v/>
      </c>
      <c r="P366" s="205" t="str">
        <f t="shared" si="45"/>
        <v/>
      </c>
    </row>
    <row r="367" spans="3:16">
      <c r="C367" s="342"/>
      <c r="D367" s="343"/>
      <c r="E367" s="200"/>
      <c r="F367" s="342"/>
      <c r="H367" s="201"/>
      <c r="I367" s="184" t="str">
        <f t="shared" si="41"/>
        <v/>
      </c>
      <c r="J367" s="202" t="str">
        <f>IF($H367="USD",IF(OR($I367="",$I367="-"),"",VLOOKUP($G367,為替!$A:$AX,$I367,FALSE))+$J$3,IF(OR($I367="",$I367="-"),"",VLOOKUP($G367,為替!$A:$AX,$I367,FALSE)))</f>
        <v/>
      </c>
      <c r="K367" s="203" t="str">
        <f t="shared" si="42"/>
        <v/>
      </c>
      <c r="L367" s="187" t="str">
        <f t="shared" si="43"/>
        <v/>
      </c>
      <c r="M367" s="202" t="str">
        <f>IF($H367="USD",IF(OR($L367="",$L367="-"),"",VLOOKUP($G367,為替!$A:$AX,$L367,FALSE))+$K$3,IF(OR($L367="",$L367="-"),"",VLOOKUP($G367,為替!$A:$AX,$L367,FALSE)))</f>
        <v/>
      </c>
      <c r="N367" s="203" t="str">
        <f t="shared" si="44"/>
        <v/>
      </c>
      <c r="O367" s="204" t="str">
        <f t="shared" si="40"/>
        <v/>
      </c>
      <c r="P367" s="205" t="str">
        <f t="shared" si="45"/>
        <v/>
      </c>
    </row>
    <row r="368" spans="3:16">
      <c r="C368" s="342"/>
      <c r="D368" s="343"/>
      <c r="E368" s="200"/>
      <c r="F368" s="342"/>
      <c r="H368" s="201"/>
      <c r="I368" s="184" t="str">
        <f t="shared" si="41"/>
        <v/>
      </c>
      <c r="J368" s="202" t="str">
        <f>IF($H368="USD",IF(OR($I368="",$I368="-"),"",VLOOKUP($G368,為替!$A:$AX,$I368,FALSE))+$J$3,IF(OR($I368="",$I368="-"),"",VLOOKUP($G368,為替!$A:$AX,$I368,FALSE)))</f>
        <v/>
      </c>
      <c r="K368" s="203" t="str">
        <f t="shared" si="42"/>
        <v/>
      </c>
      <c r="L368" s="187" t="str">
        <f t="shared" si="43"/>
        <v/>
      </c>
      <c r="M368" s="202" t="str">
        <f>IF($H368="USD",IF(OR($L368="",$L368="-"),"",VLOOKUP($G368,為替!$A:$AX,$L368,FALSE))+$K$3,IF(OR($L368="",$L368="-"),"",VLOOKUP($G368,為替!$A:$AX,$L368,FALSE)))</f>
        <v/>
      </c>
      <c r="N368" s="203" t="str">
        <f t="shared" si="44"/>
        <v/>
      </c>
      <c r="O368" s="204" t="str">
        <f t="shared" si="40"/>
        <v/>
      </c>
      <c r="P368" s="205" t="str">
        <f t="shared" si="45"/>
        <v/>
      </c>
    </row>
    <row r="369" spans="3:16">
      <c r="C369" s="342"/>
      <c r="D369" s="343"/>
      <c r="E369" s="200"/>
      <c r="F369" s="342"/>
      <c r="H369" s="201"/>
      <c r="I369" s="184" t="str">
        <f t="shared" si="41"/>
        <v/>
      </c>
      <c r="J369" s="202" t="str">
        <f>IF($H369="USD",IF(OR($I369="",$I369="-"),"",VLOOKUP($G369,為替!$A:$AX,$I369,FALSE))+$J$3,IF(OR($I369="",$I369="-"),"",VLOOKUP($G369,為替!$A:$AX,$I369,FALSE)))</f>
        <v/>
      </c>
      <c r="K369" s="203" t="str">
        <f t="shared" si="42"/>
        <v/>
      </c>
      <c r="L369" s="187" t="str">
        <f t="shared" si="43"/>
        <v/>
      </c>
      <c r="M369" s="202" t="str">
        <f>IF($H369="USD",IF(OR($L369="",$L369="-"),"",VLOOKUP($G369,為替!$A:$AX,$L369,FALSE))+$K$3,IF(OR($L369="",$L369="-"),"",VLOOKUP($G369,為替!$A:$AX,$L369,FALSE)))</f>
        <v/>
      </c>
      <c r="N369" s="203" t="str">
        <f t="shared" si="44"/>
        <v/>
      </c>
      <c r="O369" s="204" t="str">
        <f t="shared" si="40"/>
        <v/>
      </c>
      <c r="P369" s="205" t="str">
        <f t="shared" si="45"/>
        <v/>
      </c>
    </row>
    <row r="370" spans="3:16">
      <c r="C370" s="342"/>
      <c r="D370" s="343"/>
      <c r="E370" s="200"/>
      <c r="F370" s="342"/>
      <c r="H370" s="201"/>
      <c r="I370" s="184" t="str">
        <f t="shared" si="41"/>
        <v/>
      </c>
      <c r="J370" s="202" t="str">
        <f>IF($H370="USD",IF(OR($I370="",$I370="-"),"",VLOOKUP($G370,為替!$A:$AX,$I370,FALSE))+$J$3,IF(OR($I370="",$I370="-"),"",VLOOKUP($G370,為替!$A:$AX,$I370,FALSE)))</f>
        <v/>
      </c>
      <c r="K370" s="203" t="str">
        <f t="shared" si="42"/>
        <v/>
      </c>
      <c r="L370" s="187" t="str">
        <f t="shared" si="43"/>
        <v/>
      </c>
      <c r="M370" s="202" t="str">
        <f>IF($H370="USD",IF(OR($L370="",$L370="-"),"",VLOOKUP($G370,為替!$A:$AX,$L370,FALSE))+$K$3,IF(OR($L370="",$L370="-"),"",VLOOKUP($G370,為替!$A:$AX,$L370,FALSE)))</f>
        <v/>
      </c>
      <c r="N370" s="203" t="str">
        <f t="shared" si="44"/>
        <v/>
      </c>
      <c r="O370" s="204" t="str">
        <f t="shared" si="40"/>
        <v/>
      </c>
      <c r="P370" s="205" t="str">
        <f t="shared" si="45"/>
        <v/>
      </c>
    </row>
    <row r="371" spans="3:16">
      <c r="C371" s="342"/>
      <c r="D371" s="343"/>
      <c r="E371" s="200"/>
      <c r="F371" s="342"/>
      <c r="H371" s="201"/>
      <c r="I371" s="184" t="str">
        <f t="shared" si="41"/>
        <v/>
      </c>
      <c r="J371" s="202" t="str">
        <f>IF($H371="USD",IF(OR($I371="",$I371="-"),"",VLOOKUP($G371,為替!$A:$AX,$I371,FALSE))+$J$3,IF(OR($I371="",$I371="-"),"",VLOOKUP($G371,為替!$A:$AX,$I371,FALSE)))</f>
        <v/>
      </c>
      <c r="K371" s="203" t="str">
        <f t="shared" si="42"/>
        <v/>
      </c>
      <c r="L371" s="187" t="str">
        <f t="shared" si="43"/>
        <v/>
      </c>
      <c r="M371" s="202" t="str">
        <f>IF($H371="USD",IF(OR($L371="",$L371="-"),"",VLOOKUP($G371,為替!$A:$AX,$L371,FALSE))+$K$3,IF(OR($L371="",$L371="-"),"",VLOOKUP($G371,為替!$A:$AX,$L371,FALSE)))</f>
        <v/>
      </c>
      <c r="N371" s="203" t="str">
        <f t="shared" si="44"/>
        <v/>
      </c>
      <c r="O371" s="204" t="str">
        <f t="shared" si="40"/>
        <v/>
      </c>
      <c r="P371" s="205" t="str">
        <f t="shared" si="45"/>
        <v/>
      </c>
    </row>
    <row r="372" spans="3:16">
      <c r="C372" s="342"/>
      <c r="D372" s="343"/>
      <c r="E372" s="200"/>
      <c r="F372" s="342"/>
      <c r="H372" s="201"/>
      <c r="I372" s="184" t="str">
        <f t="shared" si="41"/>
        <v/>
      </c>
      <c r="J372" s="202" t="str">
        <f>IF($H372="USD",IF(OR($I372="",$I372="-"),"",VLOOKUP($G372,為替!$A:$AX,$I372,FALSE))+$J$3,IF(OR($I372="",$I372="-"),"",VLOOKUP($G372,為替!$A:$AX,$I372,FALSE)))</f>
        <v/>
      </c>
      <c r="K372" s="203" t="str">
        <f t="shared" si="42"/>
        <v/>
      </c>
      <c r="L372" s="187" t="str">
        <f t="shared" si="43"/>
        <v/>
      </c>
      <c r="M372" s="202" t="str">
        <f>IF($H372="USD",IF(OR($L372="",$L372="-"),"",VLOOKUP($G372,為替!$A:$AX,$L372,FALSE))+$K$3,IF(OR($L372="",$L372="-"),"",VLOOKUP($G372,為替!$A:$AX,$L372,FALSE)))</f>
        <v/>
      </c>
      <c r="N372" s="203" t="str">
        <f t="shared" si="44"/>
        <v/>
      </c>
      <c r="O372" s="204" t="str">
        <f t="shared" si="40"/>
        <v/>
      </c>
      <c r="P372" s="205" t="str">
        <f t="shared" si="45"/>
        <v/>
      </c>
    </row>
    <row r="373" spans="3:16">
      <c r="C373" s="342"/>
      <c r="D373" s="343"/>
      <c r="E373" s="200"/>
      <c r="F373" s="342"/>
      <c r="H373" s="201"/>
      <c r="I373" s="184" t="str">
        <f t="shared" si="41"/>
        <v/>
      </c>
      <c r="J373" s="202" t="str">
        <f>IF($H373="USD",IF(OR($I373="",$I373="-"),"",VLOOKUP($G373,為替!$A:$AX,$I373,FALSE))+$J$3,IF(OR($I373="",$I373="-"),"",VLOOKUP($G373,為替!$A:$AX,$I373,FALSE)))</f>
        <v/>
      </c>
      <c r="K373" s="203" t="str">
        <f t="shared" si="42"/>
        <v/>
      </c>
      <c r="L373" s="187" t="str">
        <f t="shared" si="43"/>
        <v/>
      </c>
      <c r="M373" s="202" t="str">
        <f>IF($H373="USD",IF(OR($L373="",$L373="-"),"",VLOOKUP($G373,為替!$A:$AX,$L373,FALSE))+$K$3,IF(OR($L373="",$L373="-"),"",VLOOKUP($G373,為替!$A:$AX,$L373,FALSE)))</f>
        <v/>
      </c>
      <c r="N373" s="203" t="str">
        <f t="shared" si="44"/>
        <v/>
      </c>
      <c r="O373" s="204" t="str">
        <f t="shared" si="40"/>
        <v/>
      </c>
      <c r="P373" s="205" t="str">
        <f t="shared" si="45"/>
        <v/>
      </c>
    </row>
    <row r="374" spans="3:16">
      <c r="C374" s="342"/>
      <c r="D374" s="343"/>
      <c r="E374" s="200"/>
      <c r="F374" s="342"/>
      <c r="H374" s="201"/>
      <c r="I374" s="184" t="str">
        <f t="shared" si="41"/>
        <v/>
      </c>
      <c r="J374" s="202" t="str">
        <f>IF($H374="USD",IF(OR($I374="",$I374="-"),"",VLOOKUP($G374,為替!$A:$AX,$I374,FALSE))+$J$3,IF(OR($I374="",$I374="-"),"",VLOOKUP($G374,為替!$A:$AX,$I374,FALSE)))</f>
        <v/>
      </c>
      <c r="K374" s="203" t="str">
        <f t="shared" si="42"/>
        <v/>
      </c>
      <c r="L374" s="187" t="str">
        <f t="shared" si="43"/>
        <v/>
      </c>
      <c r="M374" s="202" t="str">
        <f>IF($H374="USD",IF(OR($L374="",$L374="-"),"",VLOOKUP($G374,為替!$A:$AX,$L374,FALSE))+$K$3,IF(OR($L374="",$L374="-"),"",VLOOKUP($G374,為替!$A:$AX,$L374,FALSE)))</f>
        <v/>
      </c>
      <c r="N374" s="203" t="str">
        <f t="shared" si="44"/>
        <v/>
      </c>
      <c r="O374" s="204" t="str">
        <f t="shared" si="40"/>
        <v/>
      </c>
      <c r="P374" s="205" t="str">
        <f t="shared" si="45"/>
        <v/>
      </c>
    </row>
    <row r="375" spans="3:16">
      <c r="C375" s="342"/>
      <c r="D375" s="343"/>
      <c r="E375" s="200"/>
      <c r="F375" s="342"/>
      <c r="H375" s="201"/>
      <c r="I375" s="184" t="str">
        <f t="shared" si="41"/>
        <v/>
      </c>
      <c r="J375" s="202" t="str">
        <f>IF($H375="USD",IF(OR($I375="",$I375="-"),"",VLOOKUP($G375,為替!$A:$AX,$I375,FALSE))+$J$3,IF(OR($I375="",$I375="-"),"",VLOOKUP($G375,為替!$A:$AX,$I375,FALSE)))</f>
        <v/>
      </c>
      <c r="K375" s="203" t="str">
        <f t="shared" si="42"/>
        <v/>
      </c>
      <c r="L375" s="187" t="str">
        <f t="shared" si="43"/>
        <v/>
      </c>
      <c r="M375" s="202" t="str">
        <f>IF($H375="USD",IF(OR($L375="",$L375="-"),"",VLOOKUP($G375,為替!$A:$AX,$L375,FALSE))+$K$3,IF(OR($L375="",$L375="-"),"",VLOOKUP($G375,為替!$A:$AX,$L375,FALSE)))</f>
        <v/>
      </c>
      <c r="N375" s="203" t="str">
        <f t="shared" si="44"/>
        <v/>
      </c>
      <c r="O375" s="204" t="str">
        <f t="shared" si="40"/>
        <v/>
      </c>
      <c r="P375" s="205" t="str">
        <f t="shared" si="45"/>
        <v/>
      </c>
    </row>
    <row r="376" spans="3:16">
      <c r="C376" s="342"/>
      <c r="D376" s="343"/>
      <c r="E376" s="200"/>
      <c r="F376" s="342"/>
      <c r="H376" s="201"/>
      <c r="I376" s="184" t="str">
        <f t="shared" si="41"/>
        <v/>
      </c>
      <c r="J376" s="202" t="str">
        <f>IF($H376="USD",IF(OR($I376="",$I376="-"),"",VLOOKUP($G376,為替!$A:$AX,$I376,FALSE))+$J$3,IF(OR($I376="",$I376="-"),"",VLOOKUP($G376,為替!$A:$AX,$I376,FALSE)))</f>
        <v/>
      </c>
      <c r="K376" s="203" t="str">
        <f t="shared" si="42"/>
        <v/>
      </c>
      <c r="L376" s="187" t="str">
        <f t="shared" si="43"/>
        <v/>
      </c>
      <c r="M376" s="202" t="str">
        <f>IF($H376="USD",IF(OR($L376="",$L376="-"),"",VLOOKUP($G376,為替!$A:$AX,$L376,FALSE))+$K$3,IF(OR($L376="",$L376="-"),"",VLOOKUP($G376,為替!$A:$AX,$L376,FALSE)))</f>
        <v/>
      </c>
      <c r="N376" s="203" t="str">
        <f t="shared" si="44"/>
        <v/>
      </c>
      <c r="O376" s="204" t="str">
        <f t="shared" si="40"/>
        <v/>
      </c>
      <c r="P376" s="205" t="str">
        <f t="shared" si="45"/>
        <v/>
      </c>
    </row>
    <row r="377" spans="3:16">
      <c r="C377" s="342"/>
      <c r="D377" s="343"/>
      <c r="E377" s="200"/>
      <c r="F377" s="342"/>
      <c r="H377" s="201"/>
      <c r="I377" s="184" t="str">
        <f t="shared" si="41"/>
        <v/>
      </c>
      <c r="J377" s="202" t="str">
        <f>IF($H377="USD",IF(OR($I377="",$I377="-"),"",VLOOKUP($G377,為替!$A:$AX,$I377,FALSE))+$J$3,IF(OR($I377="",$I377="-"),"",VLOOKUP($G377,為替!$A:$AX,$I377,FALSE)))</f>
        <v/>
      </c>
      <c r="K377" s="203" t="str">
        <f t="shared" si="42"/>
        <v/>
      </c>
      <c r="L377" s="187" t="str">
        <f t="shared" si="43"/>
        <v/>
      </c>
      <c r="M377" s="202" t="str">
        <f>IF($H377="USD",IF(OR($L377="",$L377="-"),"",VLOOKUP($G377,為替!$A:$AX,$L377,FALSE))+$K$3,IF(OR($L377="",$L377="-"),"",VLOOKUP($G377,為替!$A:$AX,$L377,FALSE)))</f>
        <v/>
      </c>
      <c r="N377" s="203" t="str">
        <f t="shared" si="44"/>
        <v/>
      </c>
      <c r="O377" s="204" t="str">
        <f t="shared" si="40"/>
        <v/>
      </c>
      <c r="P377" s="205" t="str">
        <f t="shared" si="45"/>
        <v/>
      </c>
    </row>
    <row r="378" spans="3:16">
      <c r="C378" s="342"/>
      <c r="D378" s="343"/>
      <c r="E378" s="200"/>
      <c r="F378" s="342"/>
      <c r="H378" s="201"/>
      <c r="I378" s="184" t="str">
        <f t="shared" si="41"/>
        <v/>
      </c>
      <c r="J378" s="202" t="str">
        <f>IF($H378="USD",IF(OR($I378="",$I378="-"),"",VLOOKUP($G378,為替!$A:$AX,$I378,FALSE))+$J$3,IF(OR($I378="",$I378="-"),"",VLOOKUP($G378,為替!$A:$AX,$I378,FALSE)))</f>
        <v/>
      </c>
      <c r="K378" s="203" t="str">
        <f t="shared" si="42"/>
        <v/>
      </c>
      <c r="L378" s="187" t="str">
        <f t="shared" si="43"/>
        <v/>
      </c>
      <c r="M378" s="202" t="str">
        <f>IF($H378="USD",IF(OR($L378="",$L378="-"),"",VLOOKUP($G378,為替!$A:$AX,$L378,FALSE))+$K$3,IF(OR($L378="",$L378="-"),"",VLOOKUP($G378,為替!$A:$AX,$L378,FALSE)))</f>
        <v/>
      </c>
      <c r="N378" s="203" t="str">
        <f t="shared" si="44"/>
        <v/>
      </c>
      <c r="O378" s="204" t="str">
        <f t="shared" si="40"/>
        <v/>
      </c>
      <c r="P378" s="205" t="str">
        <f t="shared" si="45"/>
        <v/>
      </c>
    </row>
    <row r="379" spans="3:16">
      <c r="C379" s="342"/>
      <c r="D379" s="343"/>
      <c r="E379" s="200"/>
      <c r="F379" s="342"/>
      <c r="H379" s="201"/>
      <c r="I379" s="184" t="str">
        <f t="shared" si="41"/>
        <v/>
      </c>
      <c r="J379" s="202" t="str">
        <f>IF($H379="USD",IF(OR($I379="",$I379="-"),"",VLOOKUP($G379,為替!$A:$AX,$I379,FALSE))+$J$3,IF(OR($I379="",$I379="-"),"",VLOOKUP($G379,為替!$A:$AX,$I379,FALSE)))</f>
        <v/>
      </c>
      <c r="K379" s="203" t="str">
        <f t="shared" si="42"/>
        <v/>
      </c>
      <c r="L379" s="187" t="str">
        <f t="shared" si="43"/>
        <v/>
      </c>
      <c r="M379" s="202" t="str">
        <f>IF($H379="USD",IF(OR($L379="",$L379="-"),"",VLOOKUP($G379,為替!$A:$AX,$L379,FALSE))+$K$3,IF(OR($L379="",$L379="-"),"",VLOOKUP($G379,為替!$A:$AX,$L379,FALSE)))</f>
        <v/>
      </c>
      <c r="N379" s="203" t="str">
        <f t="shared" si="44"/>
        <v/>
      </c>
      <c r="O379" s="204" t="str">
        <f t="shared" si="40"/>
        <v/>
      </c>
      <c r="P379" s="205" t="str">
        <f t="shared" si="45"/>
        <v/>
      </c>
    </row>
    <row r="380" spans="3:16">
      <c r="C380" s="342"/>
      <c r="D380" s="343"/>
      <c r="E380" s="200"/>
      <c r="F380" s="342"/>
      <c r="H380" s="201"/>
      <c r="I380" s="184" t="str">
        <f t="shared" si="41"/>
        <v/>
      </c>
      <c r="J380" s="202" t="str">
        <f>IF($H380="USD",IF(OR($I380="",$I380="-"),"",VLOOKUP($G380,為替!$A:$AX,$I380,FALSE))+$J$3,IF(OR($I380="",$I380="-"),"",VLOOKUP($G380,為替!$A:$AX,$I380,FALSE)))</f>
        <v/>
      </c>
      <c r="K380" s="203" t="str">
        <f t="shared" si="42"/>
        <v/>
      </c>
      <c r="L380" s="187" t="str">
        <f t="shared" si="43"/>
        <v/>
      </c>
      <c r="M380" s="202" t="str">
        <f>IF($H380="USD",IF(OR($L380="",$L380="-"),"",VLOOKUP($G380,為替!$A:$AX,$L380,FALSE))+$K$3,IF(OR($L380="",$L380="-"),"",VLOOKUP($G380,為替!$A:$AX,$L380,FALSE)))</f>
        <v/>
      </c>
      <c r="N380" s="203" t="str">
        <f t="shared" si="44"/>
        <v/>
      </c>
      <c r="O380" s="204" t="str">
        <f t="shared" si="40"/>
        <v/>
      </c>
      <c r="P380" s="205" t="str">
        <f t="shared" si="45"/>
        <v/>
      </c>
    </row>
    <row r="381" spans="3:16">
      <c r="C381" s="342"/>
      <c r="D381" s="343"/>
      <c r="E381" s="200"/>
      <c r="F381" s="342"/>
      <c r="H381" s="201"/>
      <c r="I381" s="184" t="str">
        <f t="shared" si="41"/>
        <v/>
      </c>
      <c r="J381" s="202" t="str">
        <f>IF($H381="USD",IF(OR($I381="",$I381="-"),"",VLOOKUP($G381,為替!$A:$AX,$I381,FALSE))+$J$3,IF(OR($I381="",$I381="-"),"",VLOOKUP($G381,為替!$A:$AX,$I381,FALSE)))</f>
        <v/>
      </c>
      <c r="K381" s="203" t="str">
        <f t="shared" si="42"/>
        <v/>
      </c>
      <c r="L381" s="187" t="str">
        <f t="shared" si="43"/>
        <v/>
      </c>
      <c r="M381" s="202" t="str">
        <f>IF($H381="USD",IF(OR($L381="",$L381="-"),"",VLOOKUP($G381,為替!$A:$AX,$L381,FALSE))+$K$3,IF(OR($L381="",$L381="-"),"",VLOOKUP($G381,為替!$A:$AX,$L381,FALSE)))</f>
        <v/>
      </c>
      <c r="N381" s="203" t="str">
        <f t="shared" si="44"/>
        <v/>
      </c>
      <c r="O381" s="204" t="str">
        <f t="shared" si="40"/>
        <v/>
      </c>
      <c r="P381" s="205" t="str">
        <f t="shared" si="45"/>
        <v/>
      </c>
    </row>
    <row r="382" spans="3:16">
      <c r="C382" s="342"/>
      <c r="D382" s="343"/>
      <c r="E382" s="200"/>
      <c r="F382" s="342"/>
      <c r="H382" s="201"/>
      <c r="I382" s="184" t="str">
        <f t="shared" si="41"/>
        <v/>
      </c>
      <c r="J382" s="202" t="str">
        <f>IF($H382="USD",IF(OR($I382="",$I382="-"),"",VLOOKUP($G382,為替!$A:$AX,$I382,FALSE))+$J$3,IF(OR($I382="",$I382="-"),"",VLOOKUP($G382,為替!$A:$AX,$I382,FALSE)))</f>
        <v/>
      </c>
      <c r="K382" s="203" t="str">
        <f t="shared" si="42"/>
        <v/>
      </c>
      <c r="L382" s="187" t="str">
        <f t="shared" si="43"/>
        <v/>
      </c>
      <c r="M382" s="202" t="str">
        <f>IF($H382="USD",IF(OR($L382="",$L382="-"),"",VLOOKUP($G382,為替!$A:$AX,$L382,FALSE))+$K$3,IF(OR($L382="",$L382="-"),"",VLOOKUP($G382,為替!$A:$AX,$L382,FALSE)))</f>
        <v/>
      </c>
      <c r="N382" s="203" t="str">
        <f t="shared" si="44"/>
        <v/>
      </c>
      <c r="O382" s="204" t="str">
        <f t="shared" si="40"/>
        <v/>
      </c>
      <c r="P382" s="205" t="str">
        <f t="shared" si="45"/>
        <v/>
      </c>
    </row>
    <row r="383" spans="3:16">
      <c r="C383" s="342"/>
      <c r="D383" s="343"/>
      <c r="E383" s="200"/>
      <c r="F383" s="342"/>
      <c r="H383" s="201"/>
      <c r="I383" s="184" t="str">
        <f t="shared" si="41"/>
        <v/>
      </c>
      <c r="J383" s="202" t="str">
        <f>IF($H383="USD",IF(OR($I383="",$I383="-"),"",VLOOKUP($G383,為替!$A:$AX,$I383,FALSE))+$J$3,IF(OR($I383="",$I383="-"),"",VLOOKUP($G383,為替!$A:$AX,$I383,FALSE)))</f>
        <v/>
      </c>
      <c r="K383" s="203" t="str">
        <f t="shared" si="42"/>
        <v/>
      </c>
      <c r="L383" s="187" t="str">
        <f t="shared" si="43"/>
        <v/>
      </c>
      <c r="M383" s="202" t="str">
        <f>IF($H383="USD",IF(OR($L383="",$L383="-"),"",VLOOKUP($G383,為替!$A:$AX,$L383,FALSE))+$K$3,IF(OR($L383="",$L383="-"),"",VLOOKUP($G383,為替!$A:$AX,$L383,FALSE)))</f>
        <v/>
      </c>
      <c r="N383" s="203" t="str">
        <f t="shared" si="44"/>
        <v/>
      </c>
      <c r="O383" s="204" t="str">
        <f t="shared" si="40"/>
        <v/>
      </c>
      <c r="P383" s="205" t="str">
        <f t="shared" si="45"/>
        <v/>
      </c>
    </row>
    <row r="384" spans="3:16">
      <c r="C384" s="342"/>
      <c r="D384" s="343"/>
      <c r="E384" s="200"/>
      <c r="F384" s="342"/>
      <c r="H384" s="201"/>
      <c r="I384" s="184" t="str">
        <f t="shared" si="41"/>
        <v/>
      </c>
      <c r="J384" s="202" t="str">
        <f>IF($H384="USD",IF(OR($I384="",$I384="-"),"",VLOOKUP($G384,為替!$A:$AX,$I384,FALSE))+$J$3,IF(OR($I384="",$I384="-"),"",VLOOKUP($G384,為替!$A:$AX,$I384,FALSE)))</f>
        <v/>
      </c>
      <c r="K384" s="203" t="str">
        <f t="shared" si="42"/>
        <v/>
      </c>
      <c r="L384" s="187" t="str">
        <f t="shared" si="43"/>
        <v/>
      </c>
      <c r="M384" s="202" t="str">
        <f>IF($H384="USD",IF(OR($L384="",$L384="-"),"",VLOOKUP($G384,為替!$A:$AX,$L384,FALSE))+$K$3,IF(OR($L384="",$L384="-"),"",VLOOKUP($G384,為替!$A:$AX,$L384,FALSE)))</f>
        <v/>
      </c>
      <c r="N384" s="203" t="str">
        <f t="shared" si="44"/>
        <v/>
      </c>
      <c r="O384" s="204" t="str">
        <f t="shared" si="40"/>
        <v/>
      </c>
      <c r="P384" s="205" t="str">
        <f t="shared" si="45"/>
        <v/>
      </c>
    </row>
    <row r="385" spans="3:16">
      <c r="C385" s="342"/>
      <c r="D385" s="343"/>
      <c r="E385" s="200"/>
      <c r="F385" s="342"/>
      <c r="H385" s="201"/>
      <c r="I385" s="184" t="str">
        <f t="shared" si="41"/>
        <v/>
      </c>
      <c r="J385" s="202" t="str">
        <f>IF($H385="USD",IF(OR($I385="",$I385="-"),"",VLOOKUP($G385,為替!$A:$AX,$I385,FALSE))+$J$3,IF(OR($I385="",$I385="-"),"",VLOOKUP($G385,為替!$A:$AX,$I385,FALSE)))</f>
        <v/>
      </c>
      <c r="K385" s="203" t="str">
        <f t="shared" si="42"/>
        <v/>
      </c>
      <c r="L385" s="187" t="str">
        <f t="shared" si="43"/>
        <v/>
      </c>
      <c r="M385" s="202" t="str">
        <f>IF($H385="USD",IF(OR($L385="",$L385="-"),"",VLOOKUP($G385,為替!$A:$AX,$L385,FALSE))+$K$3,IF(OR($L385="",$L385="-"),"",VLOOKUP($G385,為替!$A:$AX,$L385,FALSE)))</f>
        <v/>
      </c>
      <c r="N385" s="203" t="str">
        <f t="shared" si="44"/>
        <v/>
      </c>
      <c r="O385" s="204" t="str">
        <f t="shared" si="40"/>
        <v/>
      </c>
      <c r="P385" s="205" t="str">
        <f t="shared" si="45"/>
        <v/>
      </c>
    </row>
    <row r="386" spans="3:16">
      <c r="C386" s="342"/>
      <c r="D386" s="343"/>
      <c r="E386" s="200"/>
      <c r="F386" s="342"/>
      <c r="H386" s="201"/>
      <c r="I386" s="184" t="str">
        <f t="shared" si="41"/>
        <v/>
      </c>
      <c r="J386" s="202" t="str">
        <f>IF($H386="USD",IF(OR($I386="",$I386="-"),"",VLOOKUP($G386,為替!$A:$AX,$I386,FALSE))+$J$3,IF(OR($I386="",$I386="-"),"",VLOOKUP($G386,為替!$A:$AX,$I386,FALSE)))</f>
        <v/>
      </c>
      <c r="K386" s="203" t="str">
        <f t="shared" si="42"/>
        <v/>
      </c>
      <c r="L386" s="187" t="str">
        <f t="shared" si="43"/>
        <v/>
      </c>
      <c r="M386" s="202" t="str">
        <f>IF($H386="USD",IF(OR($L386="",$L386="-"),"",VLOOKUP($G386,為替!$A:$AX,$L386,FALSE))+$K$3,IF(OR($L386="",$L386="-"),"",VLOOKUP($G386,為替!$A:$AX,$L386,FALSE)))</f>
        <v/>
      </c>
      <c r="N386" s="203" t="str">
        <f t="shared" si="44"/>
        <v/>
      </c>
      <c r="O386" s="204" t="str">
        <f t="shared" ref="O386:O449" si="46">IF(OR(K386="",N386=""),"",K386-N386)</f>
        <v/>
      </c>
      <c r="P386" s="205" t="str">
        <f t="shared" si="45"/>
        <v/>
      </c>
    </row>
    <row r="387" spans="3:16">
      <c r="C387" s="342"/>
      <c r="D387" s="343"/>
      <c r="E387" s="200"/>
      <c r="F387" s="342"/>
      <c r="H387" s="201"/>
      <c r="I387" s="184" t="str">
        <f t="shared" ref="I387:I450" si="47">IF(H387="","",IF(H387="JPY","",IF($H387="USD",4, IF(H387="EUR",7,IF(H387="CNY",47,IF(H387="HKD",34))))))</f>
        <v/>
      </c>
      <c r="J387" s="202" t="str">
        <f>IF($H387="USD",IF(OR($I387="",$I387="-"),"",VLOOKUP($G387,為替!$A:$AX,$I387,FALSE))+$J$3,IF(OR($I387="",$I387="-"),"",VLOOKUP($G387,為替!$A:$AX,$I387,FALSE)))</f>
        <v/>
      </c>
      <c r="K387" s="203" t="str">
        <f t="shared" ref="K387:K450" si="48">IF($H387="JPY",$F387,IF($H387="","",$F387*$J387))</f>
        <v/>
      </c>
      <c r="L387" s="187" t="str">
        <f t="shared" ref="L387:L450" si="49">IF(H387="","",IF(H387="JPY","",IF($H387="USD",3, IF(H387="EUR",6,IF(H387="CNY",46,IF(H387="HKD",33))))))</f>
        <v/>
      </c>
      <c r="M387" s="202" t="str">
        <f>IF($H387="USD",IF(OR($L387="",$L387="-"),"",VLOOKUP($G387,為替!$A:$AX,$L387,FALSE))+$K$3,IF(OR($L387="",$L387="-"),"",VLOOKUP($G387,為替!$A:$AX,$L387,FALSE)))</f>
        <v/>
      </c>
      <c r="N387" s="203" t="str">
        <f t="shared" ref="N387:N450" si="50">IF($E387="JPY",($C387+$D387),IF($E387="","",($C387+$D387)*$M387))</f>
        <v/>
      </c>
      <c r="O387" s="204" t="str">
        <f t="shared" si="46"/>
        <v/>
      </c>
      <c r="P387" s="205" t="str">
        <f t="shared" ref="P387:P450" si="51">IF(OR(K387="",O387=""),"",O387/K387)</f>
        <v/>
      </c>
    </row>
    <row r="388" spans="3:16">
      <c r="C388" s="342"/>
      <c r="D388" s="343"/>
      <c r="E388" s="200"/>
      <c r="F388" s="342"/>
      <c r="H388" s="201"/>
      <c r="I388" s="184" t="str">
        <f t="shared" si="47"/>
        <v/>
      </c>
      <c r="J388" s="202" t="str">
        <f>IF($H388="USD",IF(OR($I388="",$I388="-"),"",VLOOKUP($G388,為替!$A:$AX,$I388,FALSE))+$J$3,IF(OR($I388="",$I388="-"),"",VLOOKUP($G388,為替!$A:$AX,$I388,FALSE)))</f>
        <v/>
      </c>
      <c r="K388" s="203" t="str">
        <f t="shared" si="48"/>
        <v/>
      </c>
      <c r="L388" s="187" t="str">
        <f t="shared" si="49"/>
        <v/>
      </c>
      <c r="M388" s="202" t="str">
        <f>IF($H388="USD",IF(OR($L388="",$L388="-"),"",VLOOKUP($G388,為替!$A:$AX,$L388,FALSE))+$K$3,IF(OR($L388="",$L388="-"),"",VLOOKUP($G388,為替!$A:$AX,$L388,FALSE)))</f>
        <v/>
      </c>
      <c r="N388" s="203" t="str">
        <f t="shared" si="50"/>
        <v/>
      </c>
      <c r="O388" s="204" t="str">
        <f t="shared" si="46"/>
        <v/>
      </c>
      <c r="P388" s="205" t="str">
        <f t="shared" si="51"/>
        <v/>
      </c>
    </row>
    <row r="389" spans="3:16">
      <c r="C389" s="342"/>
      <c r="D389" s="343"/>
      <c r="E389" s="200"/>
      <c r="F389" s="342"/>
      <c r="H389" s="201"/>
      <c r="I389" s="184" t="str">
        <f t="shared" si="47"/>
        <v/>
      </c>
      <c r="J389" s="202" t="str">
        <f>IF($H389="USD",IF(OR($I389="",$I389="-"),"",VLOOKUP($G389,為替!$A:$AX,$I389,FALSE))+$J$3,IF(OR($I389="",$I389="-"),"",VLOOKUP($G389,為替!$A:$AX,$I389,FALSE)))</f>
        <v/>
      </c>
      <c r="K389" s="203" t="str">
        <f t="shared" si="48"/>
        <v/>
      </c>
      <c r="L389" s="187" t="str">
        <f t="shared" si="49"/>
        <v/>
      </c>
      <c r="M389" s="202" t="str">
        <f>IF($H389="USD",IF(OR($L389="",$L389="-"),"",VLOOKUP($G389,為替!$A:$AX,$L389,FALSE))+$K$3,IF(OR($L389="",$L389="-"),"",VLOOKUP($G389,為替!$A:$AX,$L389,FALSE)))</f>
        <v/>
      </c>
      <c r="N389" s="203" t="str">
        <f t="shared" si="50"/>
        <v/>
      </c>
      <c r="O389" s="204" t="str">
        <f t="shared" si="46"/>
        <v/>
      </c>
      <c r="P389" s="205" t="str">
        <f t="shared" si="51"/>
        <v/>
      </c>
    </row>
    <row r="390" spans="3:16">
      <c r="C390" s="342"/>
      <c r="D390" s="343"/>
      <c r="E390" s="200"/>
      <c r="F390" s="342"/>
      <c r="H390" s="201"/>
      <c r="I390" s="184" t="str">
        <f t="shared" si="47"/>
        <v/>
      </c>
      <c r="J390" s="202" t="str">
        <f>IF($H390="USD",IF(OR($I390="",$I390="-"),"",VLOOKUP($G390,為替!$A:$AX,$I390,FALSE))+$J$3,IF(OR($I390="",$I390="-"),"",VLOOKUP($G390,為替!$A:$AX,$I390,FALSE)))</f>
        <v/>
      </c>
      <c r="K390" s="203" t="str">
        <f t="shared" si="48"/>
        <v/>
      </c>
      <c r="L390" s="187" t="str">
        <f t="shared" si="49"/>
        <v/>
      </c>
      <c r="M390" s="202" t="str">
        <f>IF($H390="USD",IF(OR($L390="",$L390="-"),"",VLOOKUP($G390,為替!$A:$AX,$L390,FALSE))+$K$3,IF(OR($L390="",$L390="-"),"",VLOOKUP($G390,為替!$A:$AX,$L390,FALSE)))</f>
        <v/>
      </c>
      <c r="N390" s="203" t="str">
        <f t="shared" si="50"/>
        <v/>
      </c>
      <c r="O390" s="204" t="str">
        <f t="shared" si="46"/>
        <v/>
      </c>
      <c r="P390" s="205" t="str">
        <f t="shared" si="51"/>
        <v/>
      </c>
    </row>
    <row r="391" spans="3:16">
      <c r="C391" s="342"/>
      <c r="D391" s="343"/>
      <c r="E391" s="200"/>
      <c r="F391" s="342"/>
      <c r="H391" s="201"/>
      <c r="I391" s="184" t="str">
        <f t="shared" si="47"/>
        <v/>
      </c>
      <c r="J391" s="202" t="str">
        <f>IF($H391="USD",IF(OR($I391="",$I391="-"),"",VLOOKUP($G391,為替!$A:$AX,$I391,FALSE))+$J$3,IF(OR($I391="",$I391="-"),"",VLOOKUP($G391,為替!$A:$AX,$I391,FALSE)))</f>
        <v/>
      </c>
      <c r="K391" s="203" t="str">
        <f t="shared" si="48"/>
        <v/>
      </c>
      <c r="L391" s="187" t="str">
        <f t="shared" si="49"/>
        <v/>
      </c>
      <c r="M391" s="202" t="str">
        <f>IF($H391="USD",IF(OR($L391="",$L391="-"),"",VLOOKUP($G391,為替!$A:$AX,$L391,FALSE))+$K$3,IF(OR($L391="",$L391="-"),"",VLOOKUP($G391,為替!$A:$AX,$L391,FALSE)))</f>
        <v/>
      </c>
      <c r="N391" s="203" t="str">
        <f t="shared" si="50"/>
        <v/>
      </c>
      <c r="O391" s="204" t="str">
        <f t="shared" si="46"/>
        <v/>
      </c>
      <c r="P391" s="205" t="str">
        <f t="shared" si="51"/>
        <v/>
      </c>
    </row>
    <row r="392" spans="3:16">
      <c r="C392" s="342"/>
      <c r="D392" s="343"/>
      <c r="E392" s="200"/>
      <c r="F392" s="342"/>
      <c r="H392" s="201"/>
      <c r="I392" s="184" t="str">
        <f t="shared" si="47"/>
        <v/>
      </c>
      <c r="J392" s="202" t="str">
        <f>IF($H392="USD",IF(OR($I392="",$I392="-"),"",VLOOKUP($G392,為替!$A:$AX,$I392,FALSE))+$J$3,IF(OR($I392="",$I392="-"),"",VLOOKUP($G392,為替!$A:$AX,$I392,FALSE)))</f>
        <v/>
      </c>
      <c r="K392" s="203" t="str">
        <f t="shared" si="48"/>
        <v/>
      </c>
      <c r="L392" s="187" t="str">
        <f t="shared" si="49"/>
        <v/>
      </c>
      <c r="M392" s="202" t="str">
        <f>IF($H392="USD",IF(OR($L392="",$L392="-"),"",VLOOKUP($G392,為替!$A:$AX,$L392,FALSE))+$K$3,IF(OR($L392="",$L392="-"),"",VLOOKUP($G392,為替!$A:$AX,$L392,FALSE)))</f>
        <v/>
      </c>
      <c r="N392" s="203" t="str">
        <f t="shared" si="50"/>
        <v/>
      </c>
      <c r="O392" s="204" t="str">
        <f t="shared" si="46"/>
        <v/>
      </c>
      <c r="P392" s="205" t="str">
        <f t="shared" si="51"/>
        <v/>
      </c>
    </row>
    <row r="393" spans="3:16">
      <c r="C393" s="342"/>
      <c r="D393" s="343"/>
      <c r="E393" s="200"/>
      <c r="F393" s="342"/>
      <c r="H393" s="201"/>
      <c r="I393" s="184" t="str">
        <f t="shared" si="47"/>
        <v/>
      </c>
      <c r="J393" s="202" t="str">
        <f>IF($H393="USD",IF(OR($I393="",$I393="-"),"",VLOOKUP($G393,為替!$A:$AX,$I393,FALSE))+$J$3,IF(OR($I393="",$I393="-"),"",VLOOKUP($G393,為替!$A:$AX,$I393,FALSE)))</f>
        <v/>
      </c>
      <c r="K393" s="203" t="str">
        <f t="shared" si="48"/>
        <v/>
      </c>
      <c r="L393" s="187" t="str">
        <f t="shared" si="49"/>
        <v/>
      </c>
      <c r="M393" s="202" t="str">
        <f>IF($H393="USD",IF(OR($L393="",$L393="-"),"",VLOOKUP($G393,為替!$A:$AX,$L393,FALSE))+$K$3,IF(OR($L393="",$L393="-"),"",VLOOKUP($G393,為替!$A:$AX,$L393,FALSE)))</f>
        <v/>
      </c>
      <c r="N393" s="203" t="str">
        <f t="shared" si="50"/>
        <v/>
      </c>
      <c r="O393" s="204" t="str">
        <f t="shared" si="46"/>
        <v/>
      </c>
      <c r="P393" s="205" t="str">
        <f t="shared" si="51"/>
        <v/>
      </c>
    </row>
    <row r="394" spans="3:16">
      <c r="C394" s="342"/>
      <c r="D394" s="343"/>
      <c r="E394" s="200"/>
      <c r="F394" s="342"/>
      <c r="H394" s="201"/>
      <c r="I394" s="184" t="str">
        <f t="shared" si="47"/>
        <v/>
      </c>
      <c r="J394" s="202" t="str">
        <f>IF($H394="USD",IF(OR($I394="",$I394="-"),"",VLOOKUP($G394,為替!$A:$AX,$I394,FALSE))+$J$3,IF(OR($I394="",$I394="-"),"",VLOOKUP($G394,為替!$A:$AX,$I394,FALSE)))</f>
        <v/>
      </c>
      <c r="K394" s="203" t="str">
        <f t="shared" si="48"/>
        <v/>
      </c>
      <c r="L394" s="187" t="str">
        <f t="shared" si="49"/>
        <v/>
      </c>
      <c r="M394" s="202" t="str">
        <f>IF($H394="USD",IF(OR($L394="",$L394="-"),"",VLOOKUP($G394,為替!$A:$AX,$L394,FALSE))+$K$3,IF(OR($L394="",$L394="-"),"",VLOOKUP($G394,為替!$A:$AX,$L394,FALSE)))</f>
        <v/>
      </c>
      <c r="N394" s="203" t="str">
        <f t="shared" si="50"/>
        <v/>
      </c>
      <c r="O394" s="204" t="str">
        <f t="shared" si="46"/>
        <v/>
      </c>
      <c r="P394" s="205" t="str">
        <f t="shared" si="51"/>
        <v/>
      </c>
    </row>
    <row r="395" spans="3:16">
      <c r="C395" s="342"/>
      <c r="D395" s="343"/>
      <c r="E395" s="200"/>
      <c r="F395" s="342"/>
      <c r="H395" s="201"/>
      <c r="I395" s="184" t="str">
        <f t="shared" si="47"/>
        <v/>
      </c>
      <c r="J395" s="202" t="str">
        <f>IF($H395="USD",IF(OR($I395="",$I395="-"),"",VLOOKUP($G395,為替!$A:$AX,$I395,FALSE))+$J$3,IF(OR($I395="",$I395="-"),"",VLOOKUP($G395,為替!$A:$AX,$I395,FALSE)))</f>
        <v/>
      </c>
      <c r="K395" s="203" t="str">
        <f t="shared" si="48"/>
        <v/>
      </c>
      <c r="L395" s="187" t="str">
        <f t="shared" si="49"/>
        <v/>
      </c>
      <c r="M395" s="202" t="str">
        <f>IF($H395="USD",IF(OR($L395="",$L395="-"),"",VLOOKUP($G395,為替!$A:$AX,$L395,FALSE))+$K$3,IF(OR($L395="",$L395="-"),"",VLOOKUP($G395,為替!$A:$AX,$L395,FALSE)))</f>
        <v/>
      </c>
      <c r="N395" s="203" t="str">
        <f t="shared" si="50"/>
        <v/>
      </c>
      <c r="O395" s="204" t="str">
        <f t="shared" si="46"/>
        <v/>
      </c>
      <c r="P395" s="205" t="str">
        <f t="shared" si="51"/>
        <v/>
      </c>
    </row>
    <row r="396" spans="3:16">
      <c r="C396" s="342"/>
      <c r="D396" s="343"/>
      <c r="E396" s="200"/>
      <c r="F396" s="342"/>
      <c r="H396" s="201"/>
      <c r="I396" s="184" t="str">
        <f t="shared" si="47"/>
        <v/>
      </c>
      <c r="J396" s="202" t="str">
        <f>IF($H396="USD",IF(OR($I396="",$I396="-"),"",VLOOKUP($G396,為替!$A:$AX,$I396,FALSE))+$J$3,IF(OR($I396="",$I396="-"),"",VLOOKUP($G396,為替!$A:$AX,$I396,FALSE)))</f>
        <v/>
      </c>
      <c r="K396" s="203" t="str">
        <f t="shared" si="48"/>
        <v/>
      </c>
      <c r="L396" s="187" t="str">
        <f t="shared" si="49"/>
        <v/>
      </c>
      <c r="M396" s="202" t="str">
        <f>IF($H396="USD",IF(OR($L396="",$L396="-"),"",VLOOKUP($G396,為替!$A:$AX,$L396,FALSE))+$K$3,IF(OR($L396="",$L396="-"),"",VLOOKUP($G396,為替!$A:$AX,$L396,FALSE)))</f>
        <v/>
      </c>
      <c r="N396" s="203" t="str">
        <f t="shared" si="50"/>
        <v/>
      </c>
      <c r="O396" s="204" t="str">
        <f t="shared" si="46"/>
        <v/>
      </c>
      <c r="P396" s="205" t="str">
        <f t="shared" si="51"/>
        <v/>
      </c>
    </row>
    <row r="397" spans="3:16">
      <c r="C397" s="342"/>
      <c r="D397" s="343"/>
      <c r="E397" s="200"/>
      <c r="F397" s="342"/>
      <c r="H397" s="201"/>
      <c r="I397" s="184" t="str">
        <f t="shared" si="47"/>
        <v/>
      </c>
      <c r="J397" s="202" t="str">
        <f>IF($H397="USD",IF(OR($I397="",$I397="-"),"",VLOOKUP($G397,為替!$A:$AX,$I397,FALSE))+$J$3,IF(OR($I397="",$I397="-"),"",VLOOKUP($G397,為替!$A:$AX,$I397,FALSE)))</f>
        <v/>
      </c>
      <c r="K397" s="203" t="str">
        <f t="shared" si="48"/>
        <v/>
      </c>
      <c r="L397" s="187" t="str">
        <f t="shared" si="49"/>
        <v/>
      </c>
      <c r="M397" s="202" t="str">
        <f>IF($H397="USD",IF(OR($L397="",$L397="-"),"",VLOOKUP($G397,為替!$A:$AX,$L397,FALSE))+$K$3,IF(OR($L397="",$L397="-"),"",VLOOKUP($G397,為替!$A:$AX,$L397,FALSE)))</f>
        <v/>
      </c>
      <c r="N397" s="203" t="str">
        <f t="shared" si="50"/>
        <v/>
      </c>
      <c r="O397" s="204" t="str">
        <f t="shared" si="46"/>
        <v/>
      </c>
      <c r="P397" s="205" t="str">
        <f t="shared" si="51"/>
        <v/>
      </c>
    </row>
    <row r="398" spans="3:16">
      <c r="C398" s="342"/>
      <c r="D398" s="343"/>
      <c r="E398" s="200"/>
      <c r="F398" s="342"/>
      <c r="H398" s="201"/>
      <c r="I398" s="184" t="str">
        <f t="shared" si="47"/>
        <v/>
      </c>
      <c r="J398" s="202" t="str">
        <f>IF($H398="USD",IF(OR($I398="",$I398="-"),"",VLOOKUP($G398,為替!$A:$AX,$I398,FALSE))+$J$3,IF(OR($I398="",$I398="-"),"",VLOOKUP($G398,為替!$A:$AX,$I398,FALSE)))</f>
        <v/>
      </c>
      <c r="K398" s="203" t="str">
        <f t="shared" si="48"/>
        <v/>
      </c>
      <c r="L398" s="187" t="str">
        <f t="shared" si="49"/>
        <v/>
      </c>
      <c r="M398" s="202" t="str">
        <f>IF($H398="USD",IF(OR($L398="",$L398="-"),"",VLOOKUP($G398,為替!$A:$AX,$L398,FALSE))+$K$3,IF(OR($L398="",$L398="-"),"",VLOOKUP($G398,為替!$A:$AX,$L398,FALSE)))</f>
        <v/>
      </c>
      <c r="N398" s="203" t="str">
        <f t="shared" si="50"/>
        <v/>
      </c>
      <c r="O398" s="204" t="str">
        <f t="shared" si="46"/>
        <v/>
      </c>
      <c r="P398" s="205" t="str">
        <f t="shared" si="51"/>
        <v/>
      </c>
    </row>
    <row r="399" spans="3:16">
      <c r="C399" s="342"/>
      <c r="D399" s="343"/>
      <c r="E399" s="200"/>
      <c r="F399" s="342"/>
      <c r="H399" s="201"/>
      <c r="I399" s="184" t="str">
        <f t="shared" si="47"/>
        <v/>
      </c>
      <c r="J399" s="202" t="str">
        <f>IF($H399="USD",IF(OR($I399="",$I399="-"),"",VLOOKUP($G399,為替!$A:$AX,$I399,FALSE))+$J$3,IF(OR($I399="",$I399="-"),"",VLOOKUP($G399,為替!$A:$AX,$I399,FALSE)))</f>
        <v/>
      </c>
      <c r="K399" s="203" t="str">
        <f t="shared" si="48"/>
        <v/>
      </c>
      <c r="L399" s="187" t="str">
        <f t="shared" si="49"/>
        <v/>
      </c>
      <c r="M399" s="202" t="str">
        <f>IF($H399="USD",IF(OR($L399="",$L399="-"),"",VLOOKUP($G399,為替!$A:$AX,$L399,FALSE))+$K$3,IF(OR($L399="",$L399="-"),"",VLOOKUP($G399,為替!$A:$AX,$L399,FALSE)))</f>
        <v/>
      </c>
      <c r="N399" s="203" t="str">
        <f t="shared" si="50"/>
        <v/>
      </c>
      <c r="O399" s="204" t="str">
        <f t="shared" si="46"/>
        <v/>
      </c>
      <c r="P399" s="205" t="str">
        <f t="shared" si="51"/>
        <v/>
      </c>
    </row>
    <row r="400" spans="3:16">
      <c r="C400" s="342"/>
      <c r="D400" s="343"/>
      <c r="E400" s="200"/>
      <c r="F400" s="342"/>
      <c r="H400" s="201"/>
      <c r="I400" s="184" t="str">
        <f t="shared" si="47"/>
        <v/>
      </c>
      <c r="J400" s="202" t="str">
        <f>IF($H400="USD",IF(OR($I400="",$I400="-"),"",VLOOKUP($G400,為替!$A:$AX,$I400,FALSE))+$J$3,IF(OR($I400="",$I400="-"),"",VLOOKUP($G400,為替!$A:$AX,$I400,FALSE)))</f>
        <v/>
      </c>
      <c r="K400" s="203" t="str">
        <f t="shared" si="48"/>
        <v/>
      </c>
      <c r="L400" s="187" t="str">
        <f t="shared" si="49"/>
        <v/>
      </c>
      <c r="M400" s="202" t="str">
        <f>IF($H400="USD",IF(OR($L400="",$L400="-"),"",VLOOKUP($G400,為替!$A:$AX,$L400,FALSE))+$K$3,IF(OR($L400="",$L400="-"),"",VLOOKUP($G400,為替!$A:$AX,$L400,FALSE)))</f>
        <v/>
      </c>
      <c r="N400" s="203" t="str">
        <f t="shared" si="50"/>
        <v/>
      </c>
      <c r="O400" s="204" t="str">
        <f t="shared" si="46"/>
        <v/>
      </c>
      <c r="P400" s="205" t="str">
        <f t="shared" si="51"/>
        <v/>
      </c>
    </row>
    <row r="401" spans="3:16">
      <c r="C401" s="342"/>
      <c r="D401" s="343"/>
      <c r="E401" s="200"/>
      <c r="F401" s="342"/>
      <c r="H401" s="201"/>
      <c r="I401" s="184" t="str">
        <f t="shared" si="47"/>
        <v/>
      </c>
      <c r="J401" s="202" t="str">
        <f>IF($H401="USD",IF(OR($I401="",$I401="-"),"",VLOOKUP($G401,為替!$A:$AX,$I401,FALSE))+$J$3,IF(OR($I401="",$I401="-"),"",VLOOKUP($G401,為替!$A:$AX,$I401,FALSE)))</f>
        <v/>
      </c>
      <c r="K401" s="203" t="str">
        <f t="shared" si="48"/>
        <v/>
      </c>
      <c r="L401" s="187" t="str">
        <f t="shared" si="49"/>
        <v/>
      </c>
      <c r="M401" s="202" t="str">
        <f>IF($H401="USD",IF(OR($L401="",$L401="-"),"",VLOOKUP($G401,為替!$A:$AX,$L401,FALSE))+$K$3,IF(OR($L401="",$L401="-"),"",VLOOKUP($G401,為替!$A:$AX,$L401,FALSE)))</f>
        <v/>
      </c>
      <c r="N401" s="203" t="str">
        <f t="shared" si="50"/>
        <v/>
      </c>
      <c r="O401" s="204" t="str">
        <f t="shared" si="46"/>
        <v/>
      </c>
      <c r="P401" s="205" t="str">
        <f t="shared" si="51"/>
        <v/>
      </c>
    </row>
    <row r="402" spans="3:16">
      <c r="C402" s="342"/>
      <c r="D402" s="343"/>
      <c r="E402" s="200"/>
      <c r="F402" s="342"/>
      <c r="H402" s="201"/>
      <c r="I402" s="184" t="str">
        <f t="shared" si="47"/>
        <v/>
      </c>
      <c r="J402" s="202" t="str">
        <f>IF($H402="USD",IF(OR($I402="",$I402="-"),"",VLOOKUP($G402,為替!$A:$AX,$I402,FALSE))+$J$3,IF(OR($I402="",$I402="-"),"",VLOOKUP($G402,為替!$A:$AX,$I402,FALSE)))</f>
        <v/>
      </c>
      <c r="K402" s="203" t="str">
        <f t="shared" si="48"/>
        <v/>
      </c>
      <c r="L402" s="187" t="str">
        <f t="shared" si="49"/>
        <v/>
      </c>
      <c r="M402" s="202" t="str">
        <f>IF($H402="USD",IF(OR($L402="",$L402="-"),"",VLOOKUP($G402,為替!$A:$AX,$L402,FALSE))+$K$3,IF(OR($L402="",$L402="-"),"",VLOOKUP($G402,為替!$A:$AX,$L402,FALSE)))</f>
        <v/>
      </c>
      <c r="N402" s="203" t="str">
        <f t="shared" si="50"/>
        <v/>
      </c>
      <c r="O402" s="204" t="str">
        <f t="shared" si="46"/>
        <v/>
      </c>
      <c r="P402" s="205" t="str">
        <f t="shared" si="51"/>
        <v/>
      </c>
    </row>
    <row r="403" spans="3:16">
      <c r="C403" s="342"/>
      <c r="D403" s="343"/>
      <c r="E403" s="200"/>
      <c r="F403" s="342"/>
      <c r="H403" s="201"/>
      <c r="I403" s="184" t="str">
        <f t="shared" si="47"/>
        <v/>
      </c>
      <c r="J403" s="202" t="str">
        <f>IF($H403="USD",IF(OR($I403="",$I403="-"),"",VLOOKUP($G403,為替!$A:$AX,$I403,FALSE))+$J$3,IF(OR($I403="",$I403="-"),"",VLOOKUP($G403,為替!$A:$AX,$I403,FALSE)))</f>
        <v/>
      </c>
      <c r="K403" s="203" t="str">
        <f t="shared" si="48"/>
        <v/>
      </c>
      <c r="L403" s="187" t="str">
        <f t="shared" si="49"/>
        <v/>
      </c>
      <c r="M403" s="202" t="str">
        <f>IF($H403="USD",IF(OR($L403="",$L403="-"),"",VLOOKUP($G403,為替!$A:$AX,$L403,FALSE))+$K$3,IF(OR($L403="",$L403="-"),"",VLOOKUP($G403,為替!$A:$AX,$L403,FALSE)))</f>
        <v/>
      </c>
      <c r="N403" s="203" t="str">
        <f t="shared" si="50"/>
        <v/>
      </c>
      <c r="O403" s="204" t="str">
        <f t="shared" si="46"/>
        <v/>
      </c>
      <c r="P403" s="205" t="str">
        <f t="shared" si="51"/>
        <v/>
      </c>
    </row>
    <row r="404" spans="3:16">
      <c r="C404" s="342"/>
      <c r="D404" s="343"/>
      <c r="E404" s="200"/>
      <c r="F404" s="342"/>
      <c r="H404" s="201"/>
      <c r="I404" s="184" t="str">
        <f t="shared" si="47"/>
        <v/>
      </c>
      <c r="J404" s="202" t="str">
        <f>IF($H404="USD",IF(OR($I404="",$I404="-"),"",VLOOKUP($G404,為替!$A:$AX,$I404,FALSE))+$J$3,IF(OR($I404="",$I404="-"),"",VLOOKUP($G404,為替!$A:$AX,$I404,FALSE)))</f>
        <v/>
      </c>
      <c r="K404" s="203" t="str">
        <f t="shared" si="48"/>
        <v/>
      </c>
      <c r="L404" s="187" t="str">
        <f t="shared" si="49"/>
        <v/>
      </c>
      <c r="M404" s="202" t="str">
        <f>IF($H404="USD",IF(OR($L404="",$L404="-"),"",VLOOKUP($G404,為替!$A:$AX,$L404,FALSE))+$K$3,IF(OR($L404="",$L404="-"),"",VLOOKUP($G404,為替!$A:$AX,$L404,FALSE)))</f>
        <v/>
      </c>
      <c r="N404" s="203" t="str">
        <f t="shared" si="50"/>
        <v/>
      </c>
      <c r="O404" s="204" t="str">
        <f t="shared" si="46"/>
        <v/>
      </c>
      <c r="P404" s="205" t="str">
        <f t="shared" si="51"/>
        <v/>
      </c>
    </row>
    <row r="405" spans="3:16">
      <c r="C405" s="342"/>
      <c r="D405" s="343"/>
      <c r="E405" s="200"/>
      <c r="F405" s="342"/>
      <c r="H405" s="201"/>
      <c r="I405" s="184" t="str">
        <f t="shared" si="47"/>
        <v/>
      </c>
      <c r="J405" s="202" t="str">
        <f>IF($H405="USD",IF(OR($I405="",$I405="-"),"",VLOOKUP($G405,為替!$A:$AX,$I405,FALSE))+$J$3,IF(OR($I405="",$I405="-"),"",VLOOKUP($G405,為替!$A:$AX,$I405,FALSE)))</f>
        <v/>
      </c>
      <c r="K405" s="203" t="str">
        <f t="shared" si="48"/>
        <v/>
      </c>
      <c r="L405" s="187" t="str">
        <f t="shared" si="49"/>
        <v/>
      </c>
      <c r="M405" s="202" t="str">
        <f>IF($H405="USD",IF(OR($L405="",$L405="-"),"",VLOOKUP($G405,為替!$A:$AX,$L405,FALSE))+$K$3,IF(OR($L405="",$L405="-"),"",VLOOKUP($G405,為替!$A:$AX,$L405,FALSE)))</f>
        <v/>
      </c>
      <c r="N405" s="203" t="str">
        <f t="shared" si="50"/>
        <v/>
      </c>
      <c r="O405" s="204" t="str">
        <f t="shared" si="46"/>
        <v/>
      </c>
      <c r="P405" s="205" t="str">
        <f t="shared" si="51"/>
        <v/>
      </c>
    </row>
    <row r="406" spans="3:16">
      <c r="C406" s="342"/>
      <c r="D406" s="343"/>
      <c r="E406" s="200"/>
      <c r="F406" s="342"/>
      <c r="H406" s="201"/>
      <c r="I406" s="184" t="str">
        <f t="shared" si="47"/>
        <v/>
      </c>
      <c r="J406" s="202" t="str">
        <f>IF($H406="USD",IF(OR($I406="",$I406="-"),"",VLOOKUP($G406,為替!$A:$AX,$I406,FALSE))+$J$3,IF(OR($I406="",$I406="-"),"",VLOOKUP($G406,為替!$A:$AX,$I406,FALSE)))</f>
        <v/>
      </c>
      <c r="K406" s="203" t="str">
        <f t="shared" si="48"/>
        <v/>
      </c>
      <c r="L406" s="187" t="str">
        <f t="shared" si="49"/>
        <v/>
      </c>
      <c r="M406" s="202" t="str">
        <f>IF($H406="USD",IF(OR($L406="",$L406="-"),"",VLOOKUP($G406,為替!$A:$AX,$L406,FALSE))+$K$3,IF(OR($L406="",$L406="-"),"",VLOOKUP($G406,為替!$A:$AX,$L406,FALSE)))</f>
        <v/>
      </c>
      <c r="N406" s="203" t="str">
        <f t="shared" si="50"/>
        <v/>
      </c>
      <c r="O406" s="204" t="str">
        <f t="shared" si="46"/>
        <v/>
      </c>
      <c r="P406" s="205" t="str">
        <f t="shared" si="51"/>
        <v/>
      </c>
    </row>
    <row r="407" spans="3:16">
      <c r="C407" s="342"/>
      <c r="D407" s="343"/>
      <c r="E407" s="200"/>
      <c r="F407" s="342"/>
      <c r="H407" s="201"/>
      <c r="I407" s="184" t="str">
        <f t="shared" si="47"/>
        <v/>
      </c>
      <c r="J407" s="202" t="str">
        <f>IF($H407="USD",IF(OR($I407="",$I407="-"),"",VLOOKUP($G407,為替!$A:$AX,$I407,FALSE))+$J$3,IF(OR($I407="",$I407="-"),"",VLOOKUP($G407,為替!$A:$AX,$I407,FALSE)))</f>
        <v/>
      </c>
      <c r="K407" s="203" t="str">
        <f t="shared" si="48"/>
        <v/>
      </c>
      <c r="L407" s="187" t="str">
        <f t="shared" si="49"/>
        <v/>
      </c>
      <c r="M407" s="202" t="str">
        <f>IF($H407="USD",IF(OR($L407="",$L407="-"),"",VLOOKUP($G407,為替!$A:$AX,$L407,FALSE))+$K$3,IF(OR($L407="",$L407="-"),"",VLOOKUP($G407,為替!$A:$AX,$L407,FALSE)))</f>
        <v/>
      </c>
      <c r="N407" s="203" t="str">
        <f t="shared" si="50"/>
        <v/>
      </c>
      <c r="O407" s="204" t="str">
        <f t="shared" si="46"/>
        <v/>
      </c>
      <c r="P407" s="205" t="str">
        <f t="shared" si="51"/>
        <v/>
      </c>
    </row>
    <row r="408" spans="3:16">
      <c r="C408" s="342"/>
      <c r="D408" s="343"/>
      <c r="E408" s="200"/>
      <c r="F408" s="342"/>
      <c r="H408" s="201"/>
      <c r="I408" s="184" t="str">
        <f t="shared" si="47"/>
        <v/>
      </c>
      <c r="J408" s="202" t="str">
        <f>IF($H408="USD",IF(OR($I408="",$I408="-"),"",VLOOKUP($G408,為替!$A:$AX,$I408,FALSE))+$J$3,IF(OR($I408="",$I408="-"),"",VLOOKUP($G408,為替!$A:$AX,$I408,FALSE)))</f>
        <v/>
      </c>
      <c r="K408" s="203" t="str">
        <f t="shared" si="48"/>
        <v/>
      </c>
      <c r="L408" s="187" t="str">
        <f t="shared" si="49"/>
        <v/>
      </c>
      <c r="M408" s="202" t="str">
        <f>IF($H408="USD",IF(OR($L408="",$L408="-"),"",VLOOKUP($G408,為替!$A:$AX,$L408,FALSE))+$K$3,IF(OR($L408="",$L408="-"),"",VLOOKUP($G408,為替!$A:$AX,$L408,FALSE)))</f>
        <v/>
      </c>
      <c r="N408" s="203" t="str">
        <f t="shared" si="50"/>
        <v/>
      </c>
      <c r="O408" s="204" t="str">
        <f t="shared" si="46"/>
        <v/>
      </c>
      <c r="P408" s="205" t="str">
        <f t="shared" si="51"/>
        <v/>
      </c>
    </row>
    <row r="409" spans="3:16">
      <c r="C409" s="342"/>
      <c r="D409" s="343"/>
      <c r="E409" s="200"/>
      <c r="F409" s="342"/>
      <c r="H409" s="201"/>
      <c r="I409" s="184" t="str">
        <f t="shared" si="47"/>
        <v/>
      </c>
      <c r="J409" s="202" t="str">
        <f>IF($H409="USD",IF(OR($I409="",$I409="-"),"",VLOOKUP($G409,為替!$A:$AX,$I409,FALSE))+$J$3,IF(OR($I409="",$I409="-"),"",VLOOKUP($G409,為替!$A:$AX,$I409,FALSE)))</f>
        <v/>
      </c>
      <c r="K409" s="203" t="str">
        <f t="shared" si="48"/>
        <v/>
      </c>
      <c r="L409" s="187" t="str">
        <f t="shared" si="49"/>
        <v/>
      </c>
      <c r="M409" s="202" t="str">
        <f>IF($H409="USD",IF(OR($L409="",$L409="-"),"",VLOOKUP($G409,為替!$A:$AX,$L409,FALSE))+$K$3,IF(OR($L409="",$L409="-"),"",VLOOKUP($G409,為替!$A:$AX,$L409,FALSE)))</f>
        <v/>
      </c>
      <c r="N409" s="203" t="str">
        <f t="shared" si="50"/>
        <v/>
      </c>
      <c r="O409" s="204" t="str">
        <f t="shared" si="46"/>
        <v/>
      </c>
      <c r="P409" s="205" t="str">
        <f t="shared" si="51"/>
        <v/>
      </c>
    </row>
    <row r="410" spans="3:16">
      <c r="C410" s="342"/>
      <c r="D410" s="343"/>
      <c r="E410" s="200"/>
      <c r="F410" s="342"/>
      <c r="H410" s="201"/>
      <c r="I410" s="184" t="str">
        <f t="shared" si="47"/>
        <v/>
      </c>
      <c r="J410" s="202" t="str">
        <f>IF($H410="USD",IF(OR($I410="",$I410="-"),"",VLOOKUP($G410,為替!$A:$AX,$I410,FALSE))+$J$3,IF(OR($I410="",$I410="-"),"",VLOOKUP($G410,為替!$A:$AX,$I410,FALSE)))</f>
        <v/>
      </c>
      <c r="K410" s="203" t="str">
        <f t="shared" si="48"/>
        <v/>
      </c>
      <c r="L410" s="187" t="str">
        <f t="shared" si="49"/>
        <v/>
      </c>
      <c r="M410" s="202" t="str">
        <f>IF($H410="USD",IF(OR($L410="",$L410="-"),"",VLOOKUP($G410,為替!$A:$AX,$L410,FALSE))+$K$3,IF(OR($L410="",$L410="-"),"",VLOOKUP($G410,為替!$A:$AX,$L410,FALSE)))</f>
        <v/>
      </c>
      <c r="N410" s="203" t="str">
        <f t="shared" si="50"/>
        <v/>
      </c>
      <c r="O410" s="204" t="str">
        <f t="shared" si="46"/>
        <v/>
      </c>
      <c r="P410" s="205" t="str">
        <f t="shared" si="51"/>
        <v/>
      </c>
    </row>
    <row r="411" spans="3:16">
      <c r="C411" s="342"/>
      <c r="D411" s="343"/>
      <c r="E411" s="200"/>
      <c r="F411" s="342"/>
      <c r="H411" s="201"/>
      <c r="I411" s="184" t="str">
        <f t="shared" si="47"/>
        <v/>
      </c>
      <c r="J411" s="202" t="str">
        <f>IF($H411="USD",IF(OR($I411="",$I411="-"),"",VLOOKUP($G411,為替!$A:$AX,$I411,FALSE))+$J$3,IF(OR($I411="",$I411="-"),"",VLOOKUP($G411,為替!$A:$AX,$I411,FALSE)))</f>
        <v/>
      </c>
      <c r="K411" s="203" t="str">
        <f t="shared" si="48"/>
        <v/>
      </c>
      <c r="L411" s="187" t="str">
        <f t="shared" si="49"/>
        <v/>
      </c>
      <c r="M411" s="202" t="str">
        <f>IF($H411="USD",IF(OR($L411="",$L411="-"),"",VLOOKUP($G411,為替!$A:$AX,$L411,FALSE))+$K$3,IF(OR($L411="",$L411="-"),"",VLOOKUP($G411,為替!$A:$AX,$L411,FALSE)))</f>
        <v/>
      </c>
      <c r="N411" s="203" t="str">
        <f t="shared" si="50"/>
        <v/>
      </c>
      <c r="O411" s="204" t="str">
        <f t="shared" si="46"/>
        <v/>
      </c>
      <c r="P411" s="205" t="str">
        <f t="shared" si="51"/>
        <v/>
      </c>
    </row>
    <row r="412" spans="3:16">
      <c r="C412" s="342"/>
      <c r="D412" s="343"/>
      <c r="E412" s="200"/>
      <c r="F412" s="342"/>
      <c r="H412" s="201"/>
      <c r="I412" s="184" t="str">
        <f t="shared" si="47"/>
        <v/>
      </c>
      <c r="J412" s="202" t="str">
        <f>IF($H412="USD",IF(OR($I412="",$I412="-"),"",VLOOKUP($G412,為替!$A:$AX,$I412,FALSE))+$J$3,IF(OR($I412="",$I412="-"),"",VLOOKUP($G412,為替!$A:$AX,$I412,FALSE)))</f>
        <v/>
      </c>
      <c r="K412" s="203" t="str">
        <f t="shared" si="48"/>
        <v/>
      </c>
      <c r="L412" s="187" t="str">
        <f t="shared" si="49"/>
        <v/>
      </c>
      <c r="M412" s="202" t="str">
        <f>IF($H412="USD",IF(OR($L412="",$L412="-"),"",VLOOKUP($G412,為替!$A:$AX,$L412,FALSE))+$K$3,IF(OR($L412="",$L412="-"),"",VLOOKUP($G412,為替!$A:$AX,$L412,FALSE)))</f>
        <v/>
      </c>
      <c r="N412" s="203" t="str">
        <f t="shared" si="50"/>
        <v/>
      </c>
      <c r="O412" s="204" t="str">
        <f t="shared" si="46"/>
        <v/>
      </c>
      <c r="P412" s="205" t="str">
        <f t="shared" si="51"/>
        <v/>
      </c>
    </row>
    <row r="413" spans="3:16">
      <c r="C413" s="342"/>
      <c r="D413" s="343"/>
      <c r="E413" s="200"/>
      <c r="F413" s="342"/>
      <c r="H413" s="201"/>
      <c r="I413" s="184" t="str">
        <f t="shared" si="47"/>
        <v/>
      </c>
      <c r="J413" s="202" t="str">
        <f>IF($H413="USD",IF(OR($I413="",$I413="-"),"",VLOOKUP($G413,為替!$A:$AX,$I413,FALSE))+$J$3,IF(OR($I413="",$I413="-"),"",VLOOKUP($G413,為替!$A:$AX,$I413,FALSE)))</f>
        <v/>
      </c>
      <c r="K413" s="203" t="str">
        <f t="shared" si="48"/>
        <v/>
      </c>
      <c r="L413" s="187" t="str">
        <f t="shared" si="49"/>
        <v/>
      </c>
      <c r="M413" s="202" t="str">
        <f>IF($H413="USD",IF(OR($L413="",$L413="-"),"",VLOOKUP($G413,為替!$A:$AX,$L413,FALSE))+$K$3,IF(OR($L413="",$L413="-"),"",VLOOKUP($G413,為替!$A:$AX,$L413,FALSE)))</f>
        <v/>
      </c>
      <c r="N413" s="203" t="str">
        <f t="shared" si="50"/>
        <v/>
      </c>
      <c r="O413" s="204" t="str">
        <f t="shared" si="46"/>
        <v/>
      </c>
      <c r="P413" s="205" t="str">
        <f t="shared" si="51"/>
        <v/>
      </c>
    </row>
    <row r="414" spans="3:16">
      <c r="C414" s="342"/>
      <c r="D414" s="343"/>
      <c r="E414" s="200"/>
      <c r="F414" s="342"/>
      <c r="H414" s="201"/>
      <c r="I414" s="184" t="str">
        <f t="shared" si="47"/>
        <v/>
      </c>
      <c r="J414" s="202" t="str">
        <f>IF($H414="USD",IF(OR($I414="",$I414="-"),"",VLOOKUP($G414,為替!$A:$AX,$I414,FALSE))+$J$3,IF(OR($I414="",$I414="-"),"",VLOOKUP($G414,為替!$A:$AX,$I414,FALSE)))</f>
        <v/>
      </c>
      <c r="K414" s="203" t="str">
        <f t="shared" si="48"/>
        <v/>
      </c>
      <c r="L414" s="187" t="str">
        <f t="shared" si="49"/>
        <v/>
      </c>
      <c r="M414" s="202" t="str">
        <f>IF($H414="USD",IF(OR($L414="",$L414="-"),"",VLOOKUP($G414,為替!$A:$AX,$L414,FALSE))+$K$3,IF(OR($L414="",$L414="-"),"",VLOOKUP($G414,為替!$A:$AX,$L414,FALSE)))</f>
        <v/>
      </c>
      <c r="N414" s="203" t="str">
        <f t="shared" si="50"/>
        <v/>
      </c>
      <c r="O414" s="204" t="str">
        <f t="shared" si="46"/>
        <v/>
      </c>
      <c r="P414" s="205" t="str">
        <f t="shared" si="51"/>
        <v/>
      </c>
    </row>
    <row r="415" spans="3:16">
      <c r="C415" s="342"/>
      <c r="D415" s="343"/>
      <c r="E415" s="200"/>
      <c r="F415" s="342"/>
      <c r="H415" s="201"/>
      <c r="I415" s="184" t="str">
        <f t="shared" si="47"/>
        <v/>
      </c>
      <c r="J415" s="202" t="str">
        <f>IF($H415="USD",IF(OR($I415="",$I415="-"),"",VLOOKUP($G415,為替!$A:$AX,$I415,FALSE))+$J$3,IF(OR($I415="",$I415="-"),"",VLOOKUP($G415,為替!$A:$AX,$I415,FALSE)))</f>
        <v/>
      </c>
      <c r="K415" s="203" t="str">
        <f t="shared" si="48"/>
        <v/>
      </c>
      <c r="L415" s="187" t="str">
        <f t="shared" si="49"/>
        <v/>
      </c>
      <c r="M415" s="202" t="str">
        <f>IF($H415="USD",IF(OR($L415="",$L415="-"),"",VLOOKUP($G415,為替!$A:$AX,$L415,FALSE))+$K$3,IF(OR($L415="",$L415="-"),"",VLOOKUP($G415,為替!$A:$AX,$L415,FALSE)))</f>
        <v/>
      </c>
      <c r="N415" s="203" t="str">
        <f t="shared" si="50"/>
        <v/>
      </c>
      <c r="O415" s="204" t="str">
        <f t="shared" si="46"/>
        <v/>
      </c>
      <c r="P415" s="205" t="str">
        <f t="shared" si="51"/>
        <v/>
      </c>
    </row>
    <row r="416" spans="3:16">
      <c r="C416" s="342"/>
      <c r="D416" s="343"/>
      <c r="E416" s="200"/>
      <c r="F416" s="342"/>
      <c r="H416" s="201"/>
      <c r="I416" s="184" t="str">
        <f t="shared" si="47"/>
        <v/>
      </c>
      <c r="J416" s="202" t="str">
        <f>IF($H416="USD",IF(OR($I416="",$I416="-"),"",VLOOKUP($G416,為替!$A:$AX,$I416,FALSE))+$J$3,IF(OR($I416="",$I416="-"),"",VLOOKUP($G416,為替!$A:$AX,$I416,FALSE)))</f>
        <v/>
      </c>
      <c r="K416" s="203" t="str">
        <f t="shared" si="48"/>
        <v/>
      </c>
      <c r="L416" s="187" t="str">
        <f t="shared" si="49"/>
        <v/>
      </c>
      <c r="M416" s="202" t="str">
        <f>IF($H416="USD",IF(OR($L416="",$L416="-"),"",VLOOKUP($G416,為替!$A:$AX,$L416,FALSE))+$K$3,IF(OR($L416="",$L416="-"),"",VLOOKUP($G416,為替!$A:$AX,$L416,FALSE)))</f>
        <v/>
      </c>
      <c r="N416" s="203" t="str">
        <f t="shared" si="50"/>
        <v/>
      </c>
      <c r="O416" s="204" t="str">
        <f t="shared" si="46"/>
        <v/>
      </c>
      <c r="P416" s="205" t="str">
        <f t="shared" si="51"/>
        <v/>
      </c>
    </row>
    <row r="417" spans="3:16">
      <c r="C417" s="342"/>
      <c r="D417" s="343"/>
      <c r="E417" s="200"/>
      <c r="F417" s="342"/>
      <c r="H417" s="201"/>
      <c r="I417" s="184" t="str">
        <f t="shared" si="47"/>
        <v/>
      </c>
      <c r="J417" s="202" t="str">
        <f>IF($H417="USD",IF(OR($I417="",$I417="-"),"",VLOOKUP($G417,為替!$A:$AX,$I417,FALSE))+$J$3,IF(OR($I417="",$I417="-"),"",VLOOKUP($G417,為替!$A:$AX,$I417,FALSE)))</f>
        <v/>
      </c>
      <c r="K417" s="203" t="str">
        <f t="shared" si="48"/>
        <v/>
      </c>
      <c r="L417" s="187" t="str">
        <f t="shared" si="49"/>
        <v/>
      </c>
      <c r="M417" s="202" t="str">
        <f>IF($H417="USD",IF(OR($L417="",$L417="-"),"",VLOOKUP($G417,為替!$A:$AX,$L417,FALSE))+$K$3,IF(OR($L417="",$L417="-"),"",VLOOKUP($G417,為替!$A:$AX,$L417,FALSE)))</f>
        <v/>
      </c>
      <c r="N417" s="203" t="str">
        <f t="shared" si="50"/>
        <v/>
      </c>
      <c r="O417" s="204" t="str">
        <f t="shared" si="46"/>
        <v/>
      </c>
      <c r="P417" s="205" t="str">
        <f t="shared" si="51"/>
        <v/>
      </c>
    </row>
    <row r="418" spans="3:16">
      <c r="C418" s="342"/>
      <c r="D418" s="343"/>
      <c r="E418" s="200"/>
      <c r="F418" s="342"/>
      <c r="H418" s="201"/>
      <c r="I418" s="184" t="str">
        <f t="shared" si="47"/>
        <v/>
      </c>
      <c r="J418" s="202" t="str">
        <f>IF($H418="USD",IF(OR($I418="",$I418="-"),"",VLOOKUP($G418,為替!$A:$AX,$I418,FALSE))+$J$3,IF(OR($I418="",$I418="-"),"",VLOOKUP($G418,為替!$A:$AX,$I418,FALSE)))</f>
        <v/>
      </c>
      <c r="K418" s="203" t="str">
        <f t="shared" si="48"/>
        <v/>
      </c>
      <c r="L418" s="187" t="str">
        <f t="shared" si="49"/>
        <v/>
      </c>
      <c r="M418" s="202" t="str">
        <f>IF($H418="USD",IF(OR($L418="",$L418="-"),"",VLOOKUP($G418,為替!$A:$AX,$L418,FALSE))+$K$3,IF(OR($L418="",$L418="-"),"",VLOOKUP($G418,為替!$A:$AX,$L418,FALSE)))</f>
        <v/>
      </c>
      <c r="N418" s="203" t="str">
        <f t="shared" si="50"/>
        <v/>
      </c>
      <c r="O418" s="204" t="str">
        <f t="shared" si="46"/>
        <v/>
      </c>
      <c r="P418" s="205" t="str">
        <f t="shared" si="51"/>
        <v/>
      </c>
    </row>
    <row r="419" spans="3:16">
      <c r="C419" s="342"/>
      <c r="D419" s="343"/>
      <c r="E419" s="200"/>
      <c r="F419" s="342"/>
      <c r="H419" s="201"/>
      <c r="I419" s="184" t="str">
        <f t="shared" si="47"/>
        <v/>
      </c>
      <c r="J419" s="202" t="str">
        <f>IF($H419="USD",IF(OR($I419="",$I419="-"),"",VLOOKUP($G419,為替!$A:$AX,$I419,FALSE))+$J$3,IF(OR($I419="",$I419="-"),"",VLOOKUP($G419,為替!$A:$AX,$I419,FALSE)))</f>
        <v/>
      </c>
      <c r="K419" s="203" t="str">
        <f t="shared" si="48"/>
        <v/>
      </c>
      <c r="L419" s="187" t="str">
        <f t="shared" si="49"/>
        <v/>
      </c>
      <c r="M419" s="202" t="str">
        <f>IF($H419="USD",IF(OR($L419="",$L419="-"),"",VLOOKUP($G419,為替!$A:$AX,$L419,FALSE))+$K$3,IF(OR($L419="",$L419="-"),"",VLOOKUP($G419,為替!$A:$AX,$L419,FALSE)))</f>
        <v/>
      </c>
      <c r="N419" s="203" t="str">
        <f t="shared" si="50"/>
        <v/>
      </c>
      <c r="O419" s="204" t="str">
        <f t="shared" si="46"/>
        <v/>
      </c>
      <c r="P419" s="205" t="str">
        <f t="shared" si="51"/>
        <v/>
      </c>
    </row>
    <row r="420" spans="3:16">
      <c r="C420" s="342"/>
      <c r="D420" s="343"/>
      <c r="E420" s="200"/>
      <c r="F420" s="342"/>
      <c r="H420" s="201"/>
      <c r="I420" s="184" t="str">
        <f t="shared" si="47"/>
        <v/>
      </c>
      <c r="J420" s="202" t="str">
        <f>IF($H420="USD",IF(OR($I420="",$I420="-"),"",VLOOKUP($G420,為替!$A:$AX,$I420,FALSE))+$J$3,IF(OR($I420="",$I420="-"),"",VLOOKUP($G420,為替!$A:$AX,$I420,FALSE)))</f>
        <v/>
      </c>
      <c r="K420" s="203" t="str">
        <f t="shared" si="48"/>
        <v/>
      </c>
      <c r="L420" s="187" t="str">
        <f t="shared" si="49"/>
        <v/>
      </c>
      <c r="M420" s="202" t="str">
        <f>IF($H420="USD",IF(OR($L420="",$L420="-"),"",VLOOKUP($G420,為替!$A:$AX,$L420,FALSE))+$K$3,IF(OR($L420="",$L420="-"),"",VLOOKUP($G420,為替!$A:$AX,$L420,FALSE)))</f>
        <v/>
      </c>
      <c r="N420" s="203" t="str">
        <f t="shared" si="50"/>
        <v/>
      </c>
      <c r="O420" s="204" t="str">
        <f t="shared" si="46"/>
        <v/>
      </c>
      <c r="P420" s="205" t="str">
        <f t="shared" si="51"/>
        <v/>
      </c>
    </row>
    <row r="421" spans="3:16">
      <c r="C421" s="342"/>
      <c r="D421" s="343"/>
      <c r="E421" s="200"/>
      <c r="F421" s="342"/>
      <c r="H421" s="201"/>
      <c r="I421" s="184" t="str">
        <f t="shared" si="47"/>
        <v/>
      </c>
      <c r="J421" s="202" t="str">
        <f>IF($H421="USD",IF(OR($I421="",$I421="-"),"",VLOOKUP($G421,為替!$A:$AX,$I421,FALSE))+$J$3,IF(OR($I421="",$I421="-"),"",VLOOKUP($G421,為替!$A:$AX,$I421,FALSE)))</f>
        <v/>
      </c>
      <c r="K421" s="203" t="str">
        <f t="shared" si="48"/>
        <v/>
      </c>
      <c r="L421" s="187" t="str">
        <f t="shared" si="49"/>
        <v/>
      </c>
      <c r="M421" s="202" t="str">
        <f>IF($H421="USD",IF(OR($L421="",$L421="-"),"",VLOOKUP($G421,為替!$A:$AX,$L421,FALSE))+$K$3,IF(OR($L421="",$L421="-"),"",VLOOKUP($G421,為替!$A:$AX,$L421,FALSE)))</f>
        <v/>
      </c>
      <c r="N421" s="203" t="str">
        <f t="shared" si="50"/>
        <v/>
      </c>
      <c r="O421" s="204" t="str">
        <f t="shared" si="46"/>
        <v/>
      </c>
      <c r="P421" s="205" t="str">
        <f t="shared" si="51"/>
        <v/>
      </c>
    </row>
    <row r="422" spans="3:16">
      <c r="C422" s="342"/>
      <c r="D422" s="343"/>
      <c r="E422" s="200"/>
      <c r="F422" s="342"/>
      <c r="H422" s="201"/>
      <c r="I422" s="184" t="str">
        <f t="shared" si="47"/>
        <v/>
      </c>
      <c r="J422" s="202" t="str">
        <f>IF($H422="USD",IF(OR($I422="",$I422="-"),"",VLOOKUP($G422,為替!$A:$AX,$I422,FALSE))+$J$3,IF(OR($I422="",$I422="-"),"",VLOOKUP($G422,為替!$A:$AX,$I422,FALSE)))</f>
        <v/>
      </c>
      <c r="K422" s="203" t="str">
        <f t="shared" si="48"/>
        <v/>
      </c>
      <c r="L422" s="187" t="str">
        <f t="shared" si="49"/>
        <v/>
      </c>
      <c r="M422" s="202" t="str">
        <f>IF($H422="USD",IF(OR($L422="",$L422="-"),"",VLOOKUP($G422,為替!$A:$AX,$L422,FALSE))+$K$3,IF(OR($L422="",$L422="-"),"",VLOOKUP($G422,為替!$A:$AX,$L422,FALSE)))</f>
        <v/>
      </c>
      <c r="N422" s="203" t="str">
        <f t="shared" si="50"/>
        <v/>
      </c>
      <c r="O422" s="204" t="str">
        <f t="shared" si="46"/>
        <v/>
      </c>
      <c r="P422" s="205" t="str">
        <f t="shared" si="51"/>
        <v/>
      </c>
    </row>
    <row r="423" spans="3:16">
      <c r="C423" s="342"/>
      <c r="D423" s="343"/>
      <c r="E423" s="200"/>
      <c r="F423" s="342"/>
      <c r="H423" s="201"/>
      <c r="I423" s="184" t="str">
        <f t="shared" si="47"/>
        <v/>
      </c>
      <c r="J423" s="202" t="str">
        <f>IF($H423="USD",IF(OR($I423="",$I423="-"),"",VLOOKUP($G423,為替!$A:$AX,$I423,FALSE))+$J$3,IF(OR($I423="",$I423="-"),"",VLOOKUP($G423,為替!$A:$AX,$I423,FALSE)))</f>
        <v/>
      </c>
      <c r="K423" s="203" t="str">
        <f t="shared" si="48"/>
        <v/>
      </c>
      <c r="L423" s="187" t="str">
        <f t="shared" si="49"/>
        <v/>
      </c>
      <c r="M423" s="202" t="str">
        <f>IF($H423="USD",IF(OR($L423="",$L423="-"),"",VLOOKUP($G423,為替!$A:$AX,$L423,FALSE))+$K$3,IF(OR($L423="",$L423="-"),"",VLOOKUP($G423,為替!$A:$AX,$L423,FALSE)))</f>
        <v/>
      </c>
      <c r="N423" s="203" t="str">
        <f t="shared" si="50"/>
        <v/>
      </c>
      <c r="O423" s="204" t="str">
        <f t="shared" si="46"/>
        <v/>
      </c>
      <c r="P423" s="205" t="str">
        <f t="shared" si="51"/>
        <v/>
      </c>
    </row>
    <row r="424" spans="3:16">
      <c r="C424" s="342"/>
      <c r="D424" s="343"/>
      <c r="E424" s="200"/>
      <c r="F424" s="342"/>
      <c r="H424" s="201"/>
      <c r="I424" s="184" t="str">
        <f t="shared" si="47"/>
        <v/>
      </c>
      <c r="J424" s="202" t="str">
        <f>IF($H424="USD",IF(OR($I424="",$I424="-"),"",VLOOKUP($G424,為替!$A:$AX,$I424,FALSE))+$J$3,IF(OR($I424="",$I424="-"),"",VLOOKUP($G424,為替!$A:$AX,$I424,FALSE)))</f>
        <v/>
      </c>
      <c r="K424" s="203" t="str">
        <f t="shared" si="48"/>
        <v/>
      </c>
      <c r="L424" s="187" t="str">
        <f t="shared" si="49"/>
        <v/>
      </c>
      <c r="M424" s="202" t="str">
        <f>IF($H424="USD",IF(OR($L424="",$L424="-"),"",VLOOKUP($G424,為替!$A:$AX,$L424,FALSE))+$K$3,IF(OR($L424="",$L424="-"),"",VLOOKUP($G424,為替!$A:$AX,$L424,FALSE)))</f>
        <v/>
      </c>
      <c r="N424" s="203" t="str">
        <f t="shared" si="50"/>
        <v/>
      </c>
      <c r="O424" s="204" t="str">
        <f t="shared" si="46"/>
        <v/>
      </c>
      <c r="P424" s="205" t="str">
        <f t="shared" si="51"/>
        <v/>
      </c>
    </row>
    <row r="425" spans="3:16">
      <c r="C425" s="342"/>
      <c r="D425" s="343"/>
      <c r="E425" s="200"/>
      <c r="F425" s="342"/>
      <c r="H425" s="201"/>
      <c r="I425" s="184" t="str">
        <f t="shared" si="47"/>
        <v/>
      </c>
      <c r="J425" s="202" t="str">
        <f>IF($H425="USD",IF(OR($I425="",$I425="-"),"",VLOOKUP($G425,為替!$A:$AX,$I425,FALSE))+$J$3,IF(OR($I425="",$I425="-"),"",VLOOKUP($G425,為替!$A:$AX,$I425,FALSE)))</f>
        <v/>
      </c>
      <c r="K425" s="203" t="str">
        <f t="shared" si="48"/>
        <v/>
      </c>
      <c r="L425" s="187" t="str">
        <f t="shared" si="49"/>
        <v/>
      </c>
      <c r="M425" s="202" t="str">
        <f>IF($H425="USD",IF(OR($L425="",$L425="-"),"",VLOOKUP($G425,為替!$A:$AX,$L425,FALSE))+$K$3,IF(OR($L425="",$L425="-"),"",VLOOKUP($G425,為替!$A:$AX,$L425,FALSE)))</f>
        <v/>
      </c>
      <c r="N425" s="203" t="str">
        <f t="shared" si="50"/>
        <v/>
      </c>
      <c r="O425" s="204" t="str">
        <f t="shared" si="46"/>
        <v/>
      </c>
      <c r="P425" s="205" t="str">
        <f t="shared" si="51"/>
        <v/>
      </c>
    </row>
    <row r="426" spans="3:16">
      <c r="C426" s="342"/>
      <c r="D426" s="343"/>
      <c r="E426" s="200"/>
      <c r="F426" s="342"/>
      <c r="H426" s="201"/>
      <c r="I426" s="184" t="str">
        <f t="shared" si="47"/>
        <v/>
      </c>
      <c r="J426" s="202" t="str">
        <f>IF($H426="USD",IF(OR($I426="",$I426="-"),"",VLOOKUP($G426,為替!$A:$AX,$I426,FALSE))+$J$3,IF(OR($I426="",$I426="-"),"",VLOOKUP($G426,為替!$A:$AX,$I426,FALSE)))</f>
        <v/>
      </c>
      <c r="K426" s="203" t="str">
        <f t="shared" si="48"/>
        <v/>
      </c>
      <c r="L426" s="187" t="str">
        <f t="shared" si="49"/>
        <v/>
      </c>
      <c r="M426" s="202" t="str">
        <f>IF($H426="USD",IF(OR($L426="",$L426="-"),"",VLOOKUP($G426,為替!$A:$AX,$L426,FALSE))+$K$3,IF(OR($L426="",$L426="-"),"",VLOOKUP($G426,為替!$A:$AX,$L426,FALSE)))</f>
        <v/>
      </c>
      <c r="N426" s="203" t="str">
        <f t="shared" si="50"/>
        <v/>
      </c>
      <c r="O426" s="204" t="str">
        <f t="shared" si="46"/>
        <v/>
      </c>
      <c r="P426" s="205" t="str">
        <f t="shared" si="51"/>
        <v/>
      </c>
    </row>
    <row r="427" spans="3:16">
      <c r="C427" s="342"/>
      <c r="D427" s="343"/>
      <c r="E427" s="200"/>
      <c r="F427" s="342"/>
      <c r="H427" s="201"/>
      <c r="I427" s="184" t="str">
        <f t="shared" si="47"/>
        <v/>
      </c>
      <c r="J427" s="202" t="str">
        <f>IF($H427="USD",IF(OR($I427="",$I427="-"),"",VLOOKUP($G427,為替!$A:$AX,$I427,FALSE))+$J$3,IF(OR($I427="",$I427="-"),"",VLOOKUP($G427,為替!$A:$AX,$I427,FALSE)))</f>
        <v/>
      </c>
      <c r="K427" s="203" t="str">
        <f t="shared" si="48"/>
        <v/>
      </c>
      <c r="L427" s="187" t="str">
        <f t="shared" si="49"/>
        <v/>
      </c>
      <c r="M427" s="202" t="str">
        <f>IF($H427="USD",IF(OR($L427="",$L427="-"),"",VLOOKUP($G427,為替!$A:$AX,$L427,FALSE))+$K$3,IF(OR($L427="",$L427="-"),"",VLOOKUP($G427,為替!$A:$AX,$L427,FALSE)))</f>
        <v/>
      </c>
      <c r="N427" s="203" t="str">
        <f t="shared" si="50"/>
        <v/>
      </c>
      <c r="O427" s="204" t="str">
        <f t="shared" si="46"/>
        <v/>
      </c>
      <c r="P427" s="205" t="str">
        <f t="shared" si="51"/>
        <v/>
      </c>
    </row>
    <row r="428" spans="3:16">
      <c r="C428" s="342"/>
      <c r="D428" s="343"/>
      <c r="E428" s="200"/>
      <c r="F428" s="342"/>
      <c r="H428" s="201"/>
      <c r="I428" s="184" t="str">
        <f t="shared" si="47"/>
        <v/>
      </c>
      <c r="J428" s="202" t="str">
        <f>IF($H428="USD",IF(OR($I428="",$I428="-"),"",VLOOKUP($G428,為替!$A:$AX,$I428,FALSE))+$J$3,IF(OR($I428="",$I428="-"),"",VLOOKUP($G428,為替!$A:$AX,$I428,FALSE)))</f>
        <v/>
      </c>
      <c r="K428" s="203" t="str">
        <f t="shared" si="48"/>
        <v/>
      </c>
      <c r="L428" s="187" t="str">
        <f t="shared" si="49"/>
        <v/>
      </c>
      <c r="M428" s="202" t="str">
        <f>IF($H428="USD",IF(OR($L428="",$L428="-"),"",VLOOKUP($G428,為替!$A:$AX,$L428,FALSE))+$K$3,IF(OR($L428="",$L428="-"),"",VLOOKUP($G428,為替!$A:$AX,$L428,FALSE)))</f>
        <v/>
      </c>
      <c r="N428" s="203" t="str">
        <f t="shared" si="50"/>
        <v/>
      </c>
      <c r="O428" s="204" t="str">
        <f t="shared" si="46"/>
        <v/>
      </c>
      <c r="P428" s="205" t="str">
        <f t="shared" si="51"/>
        <v/>
      </c>
    </row>
    <row r="429" spans="3:16">
      <c r="C429" s="342"/>
      <c r="D429" s="343"/>
      <c r="E429" s="200"/>
      <c r="F429" s="342"/>
      <c r="H429" s="201"/>
      <c r="I429" s="184" t="str">
        <f t="shared" si="47"/>
        <v/>
      </c>
      <c r="J429" s="202" t="str">
        <f>IF($H429="USD",IF(OR($I429="",$I429="-"),"",VLOOKUP($G429,為替!$A:$AX,$I429,FALSE))+$J$3,IF(OR($I429="",$I429="-"),"",VLOOKUP($G429,為替!$A:$AX,$I429,FALSE)))</f>
        <v/>
      </c>
      <c r="K429" s="203" t="str">
        <f t="shared" si="48"/>
        <v/>
      </c>
      <c r="L429" s="187" t="str">
        <f t="shared" si="49"/>
        <v/>
      </c>
      <c r="M429" s="202" t="str">
        <f>IF($H429="USD",IF(OR($L429="",$L429="-"),"",VLOOKUP($G429,為替!$A:$AX,$L429,FALSE))+$K$3,IF(OR($L429="",$L429="-"),"",VLOOKUP($G429,為替!$A:$AX,$L429,FALSE)))</f>
        <v/>
      </c>
      <c r="N429" s="203" t="str">
        <f t="shared" si="50"/>
        <v/>
      </c>
      <c r="O429" s="204" t="str">
        <f t="shared" si="46"/>
        <v/>
      </c>
      <c r="P429" s="205" t="str">
        <f t="shared" si="51"/>
        <v/>
      </c>
    </row>
    <row r="430" spans="3:16">
      <c r="C430" s="342"/>
      <c r="D430" s="343"/>
      <c r="E430" s="200"/>
      <c r="F430" s="342"/>
      <c r="H430" s="201"/>
      <c r="I430" s="184" t="str">
        <f t="shared" si="47"/>
        <v/>
      </c>
      <c r="J430" s="202" t="str">
        <f>IF($H430="USD",IF(OR($I430="",$I430="-"),"",VLOOKUP($G430,為替!$A:$AX,$I430,FALSE))+$J$3,IF(OR($I430="",$I430="-"),"",VLOOKUP($G430,為替!$A:$AX,$I430,FALSE)))</f>
        <v/>
      </c>
      <c r="K430" s="203" t="str">
        <f t="shared" si="48"/>
        <v/>
      </c>
      <c r="L430" s="187" t="str">
        <f t="shared" si="49"/>
        <v/>
      </c>
      <c r="M430" s="202" t="str">
        <f>IF($H430="USD",IF(OR($L430="",$L430="-"),"",VLOOKUP($G430,為替!$A:$AX,$L430,FALSE))+$K$3,IF(OR($L430="",$L430="-"),"",VLOOKUP($G430,為替!$A:$AX,$L430,FALSE)))</f>
        <v/>
      </c>
      <c r="N430" s="203" t="str">
        <f t="shared" si="50"/>
        <v/>
      </c>
      <c r="O430" s="204" t="str">
        <f t="shared" si="46"/>
        <v/>
      </c>
      <c r="P430" s="205" t="str">
        <f t="shared" si="51"/>
        <v/>
      </c>
    </row>
    <row r="431" spans="3:16">
      <c r="C431" s="342"/>
      <c r="D431" s="343"/>
      <c r="E431" s="200"/>
      <c r="F431" s="342"/>
      <c r="H431" s="201"/>
      <c r="I431" s="184" t="str">
        <f t="shared" si="47"/>
        <v/>
      </c>
      <c r="J431" s="202" t="str">
        <f>IF($H431="USD",IF(OR($I431="",$I431="-"),"",VLOOKUP($G431,為替!$A:$AX,$I431,FALSE))+$J$3,IF(OR($I431="",$I431="-"),"",VLOOKUP($G431,為替!$A:$AX,$I431,FALSE)))</f>
        <v/>
      </c>
      <c r="K431" s="203" t="str">
        <f t="shared" si="48"/>
        <v/>
      </c>
      <c r="L431" s="187" t="str">
        <f t="shared" si="49"/>
        <v/>
      </c>
      <c r="M431" s="202" t="str">
        <f>IF($H431="USD",IF(OR($L431="",$L431="-"),"",VLOOKUP($G431,為替!$A:$AX,$L431,FALSE))+$K$3,IF(OR($L431="",$L431="-"),"",VLOOKUP($G431,為替!$A:$AX,$L431,FALSE)))</f>
        <v/>
      </c>
      <c r="N431" s="203" t="str">
        <f t="shared" si="50"/>
        <v/>
      </c>
      <c r="O431" s="204" t="str">
        <f t="shared" si="46"/>
        <v/>
      </c>
      <c r="P431" s="205" t="str">
        <f t="shared" si="51"/>
        <v/>
      </c>
    </row>
    <row r="432" spans="3:16">
      <c r="C432" s="342"/>
      <c r="D432" s="343"/>
      <c r="E432" s="200"/>
      <c r="F432" s="342"/>
      <c r="H432" s="201"/>
      <c r="I432" s="184" t="str">
        <f t="shared" si="47"/>
        <v/>
      </c>
      <c r="J432" s="202" t="str">
        <f>IF($H432="USD",IF(OR($I432="",$I432="-"),"",VLOOKUP($G432,為替!$A:$AX,$I432,FALSE))+$J$3,IF(OR($I432="",$I432="-"),"",VLOOKUP($G432,為替!$A:$AX,$I432,FALSE)))</f>
        <v/>
      </c>
      <c r="K432" s="203" t="str">
        <f t="shared" si="48"/>
        <v/>
      </c>
      <c r="L432" s="187" t="str">
        <f t="shared" si="49"/>
        <v/>
      </c>
      <c r="M432" s="202" t="str">
        <f>IF($H432="USD",IF(OR($L432="",$L432="-"),"",VLOOKUP($G432,為替!$A:$AX,$L432,FALSE))+$K$3,IF(OR($L432="",$L432="-"),"",VLOOKUP($G432,為替!$A:$AX,$L432,FALSE)))</f>
        <v/>
      </c>
      <c r="N432" s="203" t="str">
        <f t="shared" si="50"/>
        <v/>
      </c>
      <c r="O432" s="204" t="str">
        <f t="shared" si="46"/>
        <v/>
      </c>
      <c r="P432" s="205" t="str">
        <f t="shared" si="51"/>
        <v/>
      </c>
    </row>
    <row r="433" spans="3:16">
      <c r="C433" s="342"/>
      <c r="D433" s="343"/>
      <c r="E433" s="200"/>
      <c r="F433" s="342"/>
      <c r="H433" s="201"/>
      <c r="I433" s="184" t="str">
        <f t="shared" si="47"/>
        <v/>
      </c>
      <c r="J433" s="202" t="str">
        <f>IF($H433="USD",IF(OR($I433="",$I433="-"),"",VLOOKUP($G433,為替!$A:$AX,$I433,FALSE))+$J$3,IF(OR($I433="",$I433="-"),"",VLOOKUP($G433,為替!$A:$AX,$I433,FALSE)))</f>
        <v/>
      </c>
      <c r="K433" s="203" t="str">
        <f t="shared" si="48"/>
        <v/>
      </c>
      <c r="L433" s="187" t="str">
        <f t="shared" si="49"/>
        <v/>
      </c>
      <c r="M433" s="202" t="str">
        <f>IF($H433="USD",IF(OR($L433="",$L433="-"),"",VLOOKUP($G433,為替!$A:$AX,$L433,FALSE))+$K$3,IF(OR($L433="",$L433="-"),"",VLOOKUP($G433,為替!$A:$AX,$L433,FALSE)))</f>
        <v/>
      </c>
      <c r="N433" s="203" t="str">
        <f t="shared" si="50"/>
        <v/>
      </c>
      <c r="O433" s="204" t="str">
        <f t="shared" si="46"/>
        <v/>
      </c>
      <c r="P433" s="205" t="str">
        <f t="shared" si="51"/>
        <v/>
      </c>
    </row>
    <row r="434" spans="3:16">
      <c r="C434" s="342"/>
      <c r="D434" s="343"/>
      <c r="E434" s="200"/>
      <c r="F434" s="342"/>
      <c r="H434" s="201"/>
      <c r="I434" s="184" t="str">
        <f t="shared" si="47"/>
        <v/>
      </c>
      <c r="J434" s="202" t="str">
        <f>IF($H434="USD",IF(OR($I434="",$I434="-"),"",VLOOKUP($G434,為替!$A:$AX,$I434,FALSE))+$J$3,IF(OR($I434="",$I434="-"),"",VLOOKUP($G434,為替!$A:$AX,$I434,FALSE)))</f>
        <v/>
      </c>
      <c r="K434" s="203" t="str">
        <f t="shared" si="48"/>
        <v/>
      </c>
      <c r="L434" s="187" t="str">
        <f t="shared" si="49"/>
        <v/>
      </c>
      <c r="M434" s="202" t="str">
        <f>IF($H434="USD",IF(OR($L434="",$L434="-"),"",VLOOKUP($G434,為替!$A:$AX,$L434,FALSE))+$K$3,IF(OR($L434="",$L434="-"),"",VLOOKUP($G434,為替!$A:$AX,$L434,FALSE)))</f>
        <v/>
      </c>
      <c r="N434" s="203" t="str">
        <f t="shared" si="50"/>
        <v/>
      </c>
      <c r="O434" s="204" t="str">
        <f t="shared" si="46"/>
        <v/>
      </c>
      <c r="P434" s="205" t="str">
        <f t="shared" si="51"/>
        <v/>
      </c>
    </row>
    <row r="435" spans="3:16">
      <c r="C435" s="342"/>
      <c r="D435" s="343"/>
      <c r="E435" s="200"/>
      <c r="F435" s="342"/>
      <c r="H435" s="201"/>
      <c r="I435" s="184" t="str">
        <f t="shared" si="47"/>
        <v/>
      </c>
      <c r="J435" s="202" t="str">
        <f>IF($H435="USD",IF(OR($I435="",$I435="-"),"",VLOOKUP($G435,為替!$A:$AX,$I435,FALSE))+$J$3,IF(OR($I435="",$I435="-"),"",VLOOKUP($G435,為替!$A:$AX,$I435,FALSE)))</f>
        <v/>
      </c>
      <c r="K435" s="203" t="str">
        <f t="shared" si="48"/>
        <v/>
      </c>
      <c r="L435" s="187" t="str">
        <f t="shared" si="49"/>
        <v/>
      </c>
      <c r="M435" s="202" t="str">
        <f>IF($H435="USD",IF(OR($L435="",$L435="-"),"",VLOOKUP($G435,為替!$A:$AX,$L435,FALSE))+$K$3,IF(OR($L435="",$L435="-"),"",VLOOKUP($G435,為替!$A:$AX,$L435,FALSE)))</f>
        <v/>
      </c>
      <c r="N435" s="203" t="str">
        <f t="shared" si="50"/>
        <v/>
      </c>
      <c r="O435" s="204" t="str">
        <f t="shared" si="46"/>
        <v/>
      </c>
      <c r="P435" s="205" t="str">
        <f t="shared" si="51"/>
        <v/>
      </c>
    </row>
    <row r="436" spans="3:16">
      <c r="C436" s="342"/>
      <c r="D436" s="343"/>
      <c r="E436" s="200"/>
      <c r="F436" s="342"/>
      <c r="H436" s="201"/>
      <c r="I436" s="184" t="str">
        <f t="shared" si="47"/>
        <v/>
      </c>
      <c r="J436" s="202" t="str">
        <f>IF($H436="USD",IF(OR($I436="",$I436="-"),"",VLOOKUP($G436,為替!$A:$AX,$I436,FALSE))+$J$3,IF(OR($I436="",$I436="-"),"",VLOOKUP($G436,為替!$A:$AX,$I436,FALSE)))</f>
        <v/>
      </c>
      <c r="K436" s="203" t="str">
        <f t="shared" si="48"/>
        <v/>
      </c>
      <c r="L436" s="187" t="str">
        <f t="shared" si="49"/>
        <v/>
      </c>
      <c r="M436" s="202" t="str">
        <f>IF($H436="USD",IF(OR($L436="",$L436="-"),"",VLOOKUP($G436,為替!$A:$AX,$L436,FALSE))+$K$3,IF(OR($L436="",$L436="-"),"",VLOOKUP($G436,為替!$A:$AX,$L436,FALSE)))</f>
        <v/>
      </c>
      <c r="N436" s="203" t="str">
        <f t="shared" si="50"/>
        <v/>
      </c>
      <c r="O436" s="204" t="str">
        <f t="shared" si="46"/>
        <v/>
      </c>
      <c r="P436" s="205" t="str">
        <f t="shared" si="51"/>
        <v/>
      </c>
    </row>
    <row r="437" spans="3:16">
      <c r="C437" s="342"/>
      <c r="D437" s="343"/>
      <c r="E437" s="200"/>
      <c r="F437" s="342"/>
      <c r="H437" s="201"/>
      <c r="I437" s="184" t="str">
        <f t="shared" si="47"/>
        <v/>
      </c>
      <c r="J437" s="202" t="str">
        <f>IF($H437="USD",IF(OR($I437="",$I437="-"),"",VLOOKUP($G437,為替!$A:$AX,$I437,FALSE))+$J$3,IF(OR($I437="",$I437="-"),"",VLOOKUP($G437,為替!$A:$AX,$I437,FALSE)))</f>
        <v/>
      </c>
      <c r="K437" s="203" t="str">
        <f t="shared" si="48"/>
        <v/>
      </c>
      <c r="L437" s="187" t="str">
        <f t="shared" si="49"/>
        <v/>
      </c>
      <c r="M437" s="202" t="str">
        <f>IF($H437="USD",IF(OR($L437="",$L437="-"),"",VLOOKUP($G437,為替!$A:$AX,$L437,FALSE))+$K$3,IF(OR($L437="",$L437="-"),"",VLOOKUP($G437,為替!$A:$AX,$L437,FALSE)))</f>
        <v/>
      </c>
      <c r="N437" s="203" t="str">
        <f t="shared" si="50"/>
        <v/>
      </c>
      <c r="O437" s="204" t="str">
        <f t="shared" si="46"/>
        <v/>
      </c>
      <c r="P437" s="205" t="str">
        <f t="shared" si="51"/>
        <v/>
      </c>
    </row>
    <row r="438" spans="3:16">
      <c r="C438" s="342"/>
      <c r="D438" s="343"/>
      <c r="E438" s="200"/>
      <c r="F438" s="342"/>
      <c r="H438" s="201"/>
      <c r="I438" s="184" t="str">
        <f t="shared" si="47"/>
        <v/>
      </c>
      <c r="J438" s="202" t="str">
        <f>IF($H438="USD",IF(OR($I438="",$I438="-"),"",VLOOKUP($G438,為替!$A:$AX,$I438,FALSE))+$J$3,IF(OR($I438="",$I438="-"),"",VLOOKUP($G438,為替!$A:$AX,$I438,FALSE)))</f>
        <v/>
      </c>
      <c r="K438" s="203" t="str">
        <f t="shared" si="48"/>
        <v/>
      </c>
      <c r="L438" s="187" t="str">
        <f t="shared" si="49"/>
        <v/>
      </c>
      <c r="M438" s="202" t="str">
        <f>IF($H438="USD",IF(OR($L438="",$L438="-"),"",VLOOKUP($G438,為替!$A:$AX,$L438,FALSE))+$K$3,IF(OR($L438="",$L438="-"),"",VLOOKUP($G438,為替!$A:$AX,$L438,FALSE)))</f>
        <v/>
      </c>
      <c r="N438" s="203" t="str">
        <f t="shared" si="50"/>
        <v/>
      </c>
      <c r="O438" s="204" t="str">
        <f t="shared" si="46"/>
        <v/>
      </c>
      <c r="P438" s="205" t="str">
        <f t="shared" si="51"/>
        <v/>
      </c>
    </row>
    <row r="439" spans="3:16">
      <c r="C439" s="342"/>
      <c r="D439" s="343"/>
      <c r="E439" s="200"/>
      <c r="F439" s="342"/>
      <c r="H439" s="201"/>
      <c r="I439" s="184" t="str">
        <f t="shared" si="47"/>
        <v/>
      </c>
      <c r="J439" s="202" t="str">
        <f>IF($H439="USD",IF(OR($I439="",$I439="-"),"",VLOOKUP($G439,為替!$A:$AX,$I439,FALSE))+$J$3,IF(OR($I439="",$I439="-"),"",VLOOKUP($G439,為替!$A:$AX,$I439,FALSE)))</f>
        <v/>
      </c>
      <c r="K439" s="203" t="str">
        <f t="shared" si="48"/>
        <v/>
      </c>
      <c r="L439" s="187" t="str">
        <f t="shared" si="49"/>
        <v/>
      </c>
      <c r="M439" s="202" t="str">
        <f>IF($H439="USD",IF(OR($L439="",$L439="-"),"",VLOOKUP($G439,為替!$A:$AX,$L439,FALSE))+$K$3,IF(OR($L439="",$L439="-"),"",VLOOKUP($G439,為替!$A:$AX,$L439,FALSE)))</f>
        <v/>
      </c>
      <c r="N439" s="203" t="str">
        <f t="shared" si="50"/>
        <v/>
      </c>
      <c r="O439" s="204" t="str">
        <f t="shared" si="46"/>
        <v/>
      </c>
      <c r="P439" s="205" t="str">
        <f t="shared" si="51"/>
        <v/>
      </c>
    </row>
    <row r="440" spans="3:16">
      <c r="C440" s="342"/>
      <c r="D440" s="343"/>
      <c r="E440" s="200"/>
      <c r="F440" s="342"/>
      <c r="H440" s="201"/>
      <c r="I440" s="184" t="str">
        <f t="shared" si="47"/>
        <v/>
      </c>
      <c r="J440" s="202" t="str">
        <f>IF($H440="USD",IF(OR($I440="",$I440="-"),"",VLOOKUP($G440,為替!$A:$AX,$I440,FALSE))+$J$3,IF(OR($I440="",$I440="-"),"",VLOOKUP($G440,為替!$A:$AX,$I440,FALSE)))</f>
        <v/>
      </c>
      <c r="K440" s="203" t="str">
        <f t="shared" si="48"/>
        <v/>
      </c>
      <c r="L440" s="187" t="str">
        <f t="shared" si="49"/>
        <v/>
      </c>
      <c r="M440" s="202" t="str">
        <f>IF($H440="USD",IF(OR($L440="",$L440="-"),"",VLOOKUP($G440,為替!$A:$AX,$L440,FALSE))+$K$3,IF(OR($L440="",$L440="-"),"",VLOOKUP($G440,為替!$A:$AX,$L440,FALSE)))</f>
        <v/>
      </c>
      <c r="N440" s="203" t="str">
        <f t="shared" si="50"/>
        <v/>
      </c>
      <c r="O440" s="204" t="str">
        <f t="shared" si="46"/>
        <v/>
      </c>
      <c r="P440" s="205" t="str">
        <f t="shared" si="51"/>
        <v/>
      </c>
    </row>
    <row r="441" spans="3:16">
      <c r="C441" s="342"/>
      <c r="D441" s="343"/>
      <c r="E441" s="200"/>
      <c r="F441" s="342"/>
      <c r="H441" s="201"/>
      <c r="I441" s="184" t="str">
        <f t="shared" si="47"/>
        <v/>
      </c>
      <c r="J441" s="202" t="str">
        <f>IF($H441="USD",IF(OR($I441="",$I441="-"),"",VLOOKUP($G441,為替!$A:$AX,$I441,FALSE))+$J$3,IF(OR($I441="",$I441="-"),"",VLOOKUP($G441,為替!$A:$AX,$I441,FALSE)))</f>
        <v/>
      </c>
      <c r="K441" s="203" t="str">
        <f t="shared" si="48"/>
        <v/>
      </c>
      <c r="L441" s="187" t="str">
        <f t="shared" si="49"/>
        <v/>
      </c>
      <c r="M441" s="202" t="str">
        <f>IF($H441="USD",IF(OR($L441="",$L441="-"),"",VLOOKUP($G441,為替!$A:$AX,$L441,FALSE))+$K$3,IF(OR($L441="",$L441="-"),"",VLOOKUP($G441,為替!$A:$AX,$L441,FALSE)))</f>
        <v/>
      </c>
      <c r="N441" s="203" t="str">
        <f t="shared" si="50"/>
        <v/>
      </c>
      <c r="O441" s="204" t="str">
        <f t="shared" si="46"/>
        <v/>
      </c>
      <c r="P441" s="205" t="str">
        <f t="shared" si="51"/>
        <v/>
      </c>
    </row>
    <row r="442" spans="3:16">
      <c r="C442" s="342"/>
      <c r="D442" s="343"/>
      <c r="E442" s="200"/>
      <c r="F442" s="342"/>
      <c r="H442" s="201"/>
      <c r="I442" s="184" t="str">
        <f t="shared" si="47"/>
        <v/>
      </c>
      <c r="J442" s="202" t="str">
        <f>IF($H442="USD",IF(OR($I442="",$I442="-"),"",VLOOKUP($G442,為替!$A:$AX,$I442,FALSE))+$J$3,IF(OR($I442="",$I442="-"),"",VLOOKUP($G442,為替!$A:$AX,$I442,FALSE)))</f>
        <v/>
      </c>
      <c r="K442" s="203" t="str">
        <f t="shared" si="48"/>
        <v/>
      </c>
      <c r="L442" s="187" t="str">
        <f t="shared" si="49"/>
        <v/>
      </c>
      <c r="M442" s="202" t="str">
        <f>IF($H442="USD",IF(OR($L442="",$L442="-"),"",VLOOKUP($G442,為替!$A:$AX,$L442,FALSE))+$K$3,IF(OR($L442="",$L442="-"),"",VLOOKUP($G442,為替!$A:$AX,$L442,FALSE)))</f>
        <v/>
      </c>
      <c r="N442" s="203" t="str">
        <f t="shared" si="50"/>
        <v/>
      </c>
      <c r="O442" s="204" t="str">
        <f t="shared" si="46"/>
        <v/>
      </c>
      <c r="P442" s="205" t="str">
        <f t="shared" si="51"/>
        <v/>
      </c>
    </row>
    <row r="443" spans="3:16">
      <c r="C443" s="342"/>
      <c r="D443" s="343"/>
      <c r="E443" s="200"/>
      <c r="F443" s="342"/>
      <c r="H443" s="201"/>
      <c r="I443" s="184" t="str">
        <f t="shared" si="47"/>
        <v/>
      </c>
      <c r="J443" s="202" t="str">
        <f>IF($H443="USD",IF(OR($I443="",$I443="-"),"",VLOOKUP($G443,為替!$A:$AX,$I443,FALSE))+$J$3,IF(OR($I443="",$I443="-"),"",VLOOKUP($G443,為替!$A:$AX,$I443,FALSE)))</f>
        <v/>
      </c>
      <c r="K443" s="203" t="str">
        <f t="shared" si="48"/>
        <v/>
      </c>
      <c r="L443" s="187" t="str">
        <f t="shared" si="49"/>
        <v/>
      </c>
      <c r="M443" s="202" t="str">
        <f>IF($H443="USD",IF(OR($L443="",$L443="-"),"",VLOOKUP($G443,為替!$A:$AX,$L443,FALSE))+$K$3,IF(OR($L443="",$L443="-"),"",VLOOKUP($G443,為替!$A:$AX,$L443,FALSE)))</f>
        <v/>
      </c>
      <c r="N443" s="203" t="str">
        <f t="shared" si="50"/>
        <v/>
      </c>
      <c r="O443" s="204" t="str">
        <f t="shared" si="46"/>
        <v/>
      </c>
      <c r="P443" s="205" t="str">
        <f t="shared" si="51"/>
        <v/>
      </c>
    </row>
    <row r="444" spans="3:16">
      <c r="C444" s="342"/>
      <c r="D444" s="343"/>
      <c r="E444" s="200"/>
      <c r="F444" s="342"/>
      <c r="H444" s="201"/>
      <c r="I444" s="184" t="str">
        <f t="shared" si="47"/>
        <v/>
      </c>
      <c r="J444" s="202" t="str">
        <f>IF($H444="USD",IF(OR($I444="",$I444="-"),"",VLOOKUP($G444,為替!$A:$AX,$I444,FALSE))+$J$3,IF(OR($I444="",$I444="-"),"",VLOOKUP($G444,為替!$A:$AX,$I444,FALSE)))</f>
        <v/>
      </c>
      <c r="K444" s="203" t="str">
        <f t="shared" si="48"/>
        <v/>
      </c>
      <c r="L444" s="187" t="str">
        <f t="shared" si="49"/>
        <v/>
      </c>
      <c r="M444" s="202" t="str">
        <f>IF($H444="USD",IF(OR($L444="",$L444="-"),"",VLOOKUP($G444,為替!$A:$AX,$L444,FALSE))+$K$3,IF(OR($L444="",$L444="-"),"",VLOOKUP($G444,為替!$A:$AX,$L444,FALSE)))</f>
        <v/>
      </c>
      <c r="N444" s="203" t="str">
        <f t="shared" si="50"/>
        <v/>
      </c>
      <c r="O444" s="204" t="str">
        <f t="shared" si="46"/>
        <v/>
      </c>
      <c r="P444" s="205" t="str">
        <f t="shared" si="51"/>
        <v/>
      </c>
    </row>
    <row r="445" spans="3:16">
      <c r="C445" s="342"/>
      <c r="D445" s="343"/>
      <c r="E445" s="200"/>
      <c r="F445" s="342"/>
      <c r="H445" s="201"/>
      <c r="I445" s="184" t="str">
        <f t="shared" si="47"/>
        <v/>
      </c>
      <c r="J445" s="202" t="str">
        <f>IF($H445="USD",IF(OR($I445="",$I445="-"),"",VLOOKUP($G445,為替!$A:$AX,$I445,FALSE))+$J$3,IF(OR($I445="",$I445="-"),"",VLOOKUP($G445,為替!$A:$AX,$I445,FALSE)))</f>
        <v/>
      </c>
      <c r="K445" s="203" t="str">
        <f t="shared" si="48"/>
        <v/>
      </c>
      <c r="L445" s="187" t="str">
        <f t="shared" si="49"/>
        <v/>
      </c>
      <c r="M445" s="202" t="str">
        <f>IF($H445="USD",IF(OR($L445="",$L445="-"),"",VLOOKUP($G445,為替!$A:$AX,$L445,FALSE))+$K$3,IF(OR($L445="",$L445="-"),"",VLOOKUP($G445,為替!$A:$AX,$L445,FALSE)))</f>
        <v/>
      </c>
      <c r="N445" s="203" t="str">
        <f t="shared" si="50"/>
        <v/>
      </c>
      <c r="O445" s="204" t="str">
        <f t="shared" si="46"/>
        <v/>
      </c>
      <c r="P445" s="205" t="str">
        <f t="shared" si="51"/>
        <v/>
      </c>
    </row>
    <row r="446" spans="3:16">
      <c r="C446" s="342"/>
      <c r="D446" s="343"/>
      <c r="E446" s="200"/>
      <c r="F446" s="342"/>
      <c r="H446" s="201"/>
      <c r="I446" s="184" t="str">
        <f t="shared" si="47"/>
        <v/>
      </c>
      <c r="J446" s="202" t="str">
        <f>IF($H446="USD",IF(OR($I446="",$I446="-"),"",VLOOKUP($G446,為替!$A:$AX,$I446,FALSE))+$J$3,IF(OR($I446="",$I446="-"),"",VLOOKUP($G446,為替!$A:$AX,$I446,FALSE)))</f>
        <v/>
      </c>
      <c r="K446" s="203" t="str">
        <f t="shared" si="48"/>
        <v/>
      </c>
      <c r="L446" s="187" t="str">
        <f t="shared" si="49"/>
        <v/>
      </c>
      <c r="M446" s="202" t="str">
        <f>IF($H446="USD",IF(OR($L446="",$L446="-"),"",VLOOKUP($G446,為替!$A:$AX,$L446,FALSE))+$K$3,IF(OR($L446="",$L446="-"),"",VLOOKUP($G446,為替!$A:$AX,$L446,FALSE)))</f>
        <v/>
      </c>
      <c r="N446" s="203" t="str">
        <f t="shared" si="50"/>
        <v/>
      </c>
      <c r="O446" s="204" t="str">
        <f t="shared" si="46"/>
        <v/>
      </c>
      <c r="P446" s="205" t="str">
        <f t="shared" si="51"/>
        <v/>
      </c>
    </row>
    <row r="447" spans="3:16">
      <c r="C447" s="342"/>
      <c r="D447" s="343"/>
      <c r="E447" s="200"/>
      <c r="F447" s="342"/>
      <c r="H447" s="201"/>
      <c r="I447" s="184" t="str">
        <f t="shared" si="47"/>
        <v/>
      </c>
      <c r="J447" s="202" t="str">
        <f>IF($H447="USD",IF(OR($I447="",$I447="-"),"",VLOOKUP($G447,為替!$A:$AX,$I447,FALSE))+$J$3,IF(OR($I447="",$I447="-"),"",VLOOKUP($G447,為替!$A:$AX,$I447,FALSE)))</f>
        <v/>
      </c>
      <c r="K447" s="203" t="str">
        <f t="shared" si="48"/>
        <v/>
      </c>
      <c r="L447" s="187" t="str">
        <f t="shared" si="49"/>
        <v/>
      </c>
      <c r="M447" s="202" t="str">
        <f>IF($H447="USD",IF(OR($L447="",$L447="-"),"",VLOOKUP($G447,為替!$A:$AX,$L447,FALSE))+$K$3,IF(OR($L447="",$L447="-"),"",VLOOKUP($G447,為替!$A:$AX,$L447,FALSE)))</f>
        <v/>
      </c>
      <c r="N447" s="203" t="str">
        <f t="shared" si="50"/>
        <v/>
      </c>
      <c r="O447" s="204" t="str">
        <f t="shared" si="46"/>
        <v/>
      </c>
      <c r="P447" s="205" t="str">
        <f t="shared" si="51"/>
        <v/>
      </c>
    </row>
    <row r="448" spans="3:16">
      <c r="C448" s="342"/>
      <c r="D448" s="343"/>
      <c r="E448" s="200"/>
      <c r="F448" s="342"/>
      <c r="H448" s="201"/>
      <c r="I448" s="184" t="str">
        <f t="shared" si="47"/>
        <v/>
      </c>
      <c r="J448" s="202" t="str">
        <f>IF($H448="USD",IF(OR($I448="",$I448="-"),"",VLOOKUP($G448,為替!$A:$AX,$I448,FALSE))+$J$3,IF(OR($I448="",$I448="-"),"",VLOOKUP($G448,為替!$A:$AX,$I448,FALSE)))</f>
        <v/>
      </c>
      <c r="K448" s="203" t="str">
        <f t="shared" si="48"/>
        <v/>
      </c>
      <c r="L448" s="187" t="str">
        <f t="shared" si="49"/>
        <v/>
      </c>
      <c r="M448" s="202" t="str">
        <f>IF($H448="USD",IF(OR($L448="",$L448="-"),"",VLOOKUP($G448,為替!$A:$AX,$L448,FALSE))+$K$3,IF(OR($L448="",$L448="-"),"",VLOOKUP($G448,為替!$A:$AX,$L448,FALSE)))</f>
        <v/>
      </c>
      <c r="N448" s="203" t="str">
        <f t="shared" si="50"/>
        <v/>
      </c>
      <c r="O448" s="204" t="str">
        <f t="shared" si="46"/>
        <v/>
      </c>
      <c r="P448" s="205" t="str">
        <f t="shared" si="51"/>
        <v/>
      </c>
    </row>
    <row r="449" spans="3:16">
      <c r="C449" s="342"/>
      <c r="D449" s="343"/>
      <c r="E449" s="200"/>
      <c r="F449" s="342"/>
      <c r="H449" s="201"/>
      <c r="I449" s="184" t="str">
        <f t="shared" si="47"/>
        <v/>
      </c>
      <c r="J449" s="202" t="str">
        <f>IF($H449="USD",IF(OR($I449="",$I449="-"),"",VLOOKUP($G449,為替!$A:$AX,$I449,FALSE))+$J$3,IF(OR($I449="",$I449="-"),"",VLOOKUP($G449,為替!$A:$AX,$I449,FALSE)))</f>
        <v/>
      </c>
      <c r="K449" s="203" t="str">
        <f t="shared" si="48"/>
        <v/>
      </c>
      <c r="L449" s="187" t="str">
        <f t="shared" si="49"/>
        <v/>
      </c>
      <c r="M449" s="202" t="str">
        <f>IF($H449="USD",IF(OR($L449="",$L449="-"),"",VLOOKUP($G449,為替!$A:$AX,$L449,FALSE))+$K$3,IF(OR($L449="",$L449="-"),"",VLOOKUP($G449,為替!$A:$AX,$L449,FALSE)))</f>
        <v/>
      </c>
      <c r="N449" s="203" t="str">
        <f t="shared" si="50"/>
        <v/>
      </c>
      <c r="O449" s="204" t="str">
        <f t="shared" si="46"/>
        <v/>
      </c>
      <c r="P449" s="205" t="str">
        <f t="shared" si="51"/>
        <v/>
      </c>
    </row>
    <row r="450" spans="3:16">
      <c r="C450" s="342"/>
      <c r="D450" s="343"/>
      <c r="E450" s="200"/>
      <c r="F450" s="342"/>
      <c r="H450" s="201"/>
      <c r="I450" s="184" t="str">
        <f t="shared" si="47"/>
        <v/>
      </c>
      <c r="J450" s="202" t="str">
        <f>IF($H450="USD",IF(OR($I450="",$I450="-"),"",VLOOKUP($G450,為替!$A:$AX,$I450,FALSE))+$J$3,IF(OR($I450="",$I450="-"),"",VLOOKUP($G450,為替!$A:$AX,$I450,FALSE)))</f>
        <v/>
      </c>
      <c r="K450" s="203" t="str">
        <f t="shared" si="48"/>
        <v/>
      </c>
      <c r="L450" s="187" t="str">
        <f t="shared" si="49"/>
        <v/>
      </c>
      <c r="M450" s="202" t="str">
        <f>IF($H450="USD",IF(OR($L450="",$L450="-"),"",VLOOKUP($G450,為替!$A:$AX,$L450,FALSE))+$K$3,IF(OR($L450="",$L450="-"),"",VLOOKUP($G450,為替!$A:$AX,$L450,FALSE)))</f>
        <v/>
      </c>
      <c r="N450" s="203" t="str">
        <f t="shared" si="50"/>
        <v/>
      </c>
      <c r="O450" s="204" t="str">
        <f t="shared" ref="O450:O460" si="52">IF(OR(K450="",N450=""),"",K450-N450)</f>
        <v/>
      </c>
      <c r="P450" s="205" t="str">
        <f t="shared" si="51"/>
        <v/>
      </c>
    </row>
    <row r="451" spans="3:16">
      <c r="C451" s="342"/>
      <c r="D451" s="343"/>
      <c r="E451" s="200"/>
      <c r="F451" s="342"/>
      <c r="H451" s="201"/>
      <c r="I451" s="184" t="str">
        <f t="shared" ref="I451:I460" si="53">IF(H451="","",IF(H451="JPY","",IF($H451="USD",4, IF(H451="EUR",7,IF(H451="CNY",47,IF(H451="HKD",34))))))</f>
        <v/>
      </c>
      <c r="J451" s="202" t="str">
        <f>IF($H451="USD",IF(OR($I451="",$I451="-"),"",VLOOKUP($G451,為替!$A:$AX,$I451,FALSE))+$J$3,IF(OR($I451="",$I451="-"),"",VLOOKUP($G451,為替!$A:$AX,$I451,FALSE)))</f>
        <v/>
      </c>
      <c r="K451" s="203" t="str">
        <f t="shared" ref="K451:K460" si="54">IF($H451="JPY",$F451,IF($H451="","",$F451*$J451))</f>
        <v/>
      </c>
      <c r="L451" s="187" t="str">
        <f t="shared" ref="L451:L460" si="55">IF(H451="","",IF(H451="JPY","",IF($H451="USD",3, IF(H451="EUR",6,IF(H451="CNY",46,IF(H451="HKD",33))))))</f>
        <v/>
      </c>
      <c r="M451" s="202" t="str">
        <f>IF($H451="USD",IF(OR($L451="",$L451="-"),"",VLOOKUP($G451,為替!$A:$AX,$L451,FALSE))+$K$3,IF(OR($L451="",$L451="-"),"",VLOOKUP($G451,為替!$A:$AX,$L451,FALSE)))</f>
        <v/>
      </c>
      <c r="N451" s="203" t="str">
        <f t="shared" ref="N451:N460" si="56">IF($E451="JPY",($C451+$D451),IF($E451="","",($C451+$D451)*$M451))</f>
        <v/>
      </c>
      <c r="O451" s="204" t="str">
        <f t="shared" si="52"/>
        <v/>
      </c>
      <c r="P451" s="205" t="str">
        <f t="shared" ref="P451:P460" si="57">IF(OR(K451="",O451=""),"",O451/K451)</f>
        <v/>
      </c>
    </row>
    <row r="452" spans="3:16">
      <c r="C452" s="342"/>
      <c r="D452" s="343"/>
      <c r="E452" s="200"/>
      <c r="F452" s="342"/>
      <c r="H452" s="201"/>
      <c r="I452" s="184" t="str">
        <f t="shared" si="53"/>
        <v/>
      </c>
      <c r="J452" s="202" t="str">
        <f>IF($H452="USD",IF(OR($I452="",$I452="-"),"",VLOOKUP($G452,為替!$A:$AX,$I452,FALSE))+$J$3,IF(OR($I452="",$I452="-"),"",VLOOKUP($G452,為替!$A:$AX,$I452,FALSE)))</f>
        <v/>
      </c>
      <c r="K452" s="203" t="str">
        <f t="shared" si="54"/>
        <v/>
      </c>
      <c r="L452" s="187" t="str">
        <f t="shared" si="55"/>
        <v/>
      </c>
      <c r="M452" s="202" t="str">
        <f>IF($H452="USD",IF(OR($L452="",$L452="-"),"",VLOOKUP($G452,為替!$A:$AX,$L452,FALSE))+$K$3,IF(OR($L452="",$L452="-"),"",VLOOKUP($G452,為替!$A:$AX,$L452,FALSE)))</f>
        <v/>
      </c>
      <c r="N452" s="203" t="str">
        <f t="shared" si="56"/>
        <v/>
      </c>
      <c r="O452" s="204" t="str">
        <f t="shared" si="52"/>
        <v/>
      </c>
      <c r="P452" s="205" t="str">
        <f t="shared" si="57"/>
        <v/>
      </c>
    </row>
    <row r="453" spans="3:16">
      <c r="C453" s="342"/>
      <c r="D453" s="343"/>
      <c r="E453" s="200"/>
      <c r="F453" s="342"/>
      <c r="H453" s="201"/>
      <c r="I453" s="184" t="str">
        <f t="shared" si="53"/>
        <v/>
      </c>
      <c r="J453" s="202" t="str">
        <f>IF($H453="USD",IF(OR($I453="",$I453="-"),"",VLOOKUP($G453,為替!$A:$AX,$I453,FALSE))+$J$3,IF(OR($I453="",$I453="-"),"",VLOOKUP($G453,為替!$A:$AX,$I453,FALSE)))</f>
        <v/>
      </c>
      <c r="K453" s="203" t="str">
        <f t="shared" si="54"/>
        <v/>
      </c>
      <c r="L453" s="187" t="str">
        <f t="shared" si="55"/>
        <v/>
      </c>
      <c r="M453" s="202" t="str">
        <f>IF($H453="USD",IF(OR($L453="",$L453="-"),"",VLOOKUP($G453,為替!$A:$AX,$L453,FALSE))+$K$3,IF(OR($L453="",$L453="-"),"",VLOOKUP($G453,為替!$A:$AX,$L453,FALSE)))</f>
        <v/>
      </c>
      <c r="N453" s="203" t="str">
        <f t="shared" si="56"/>
        <v/>
      </c>
      <c r="O453" s="204" t="str">
        <f t="shared" si="52"/>
        <v/>
      </c>
      <c r="P453" s="205" t="str">
        <f t="shared" si="57"/>
        <v/>
      </c>
    </row>
    <row r="454" spans="3:16">
      <c r="C454" s="342"/>
      <c r="D454" s="343"/>
      <c r="E454" s="200"/>
      <c r="F454" s="342"/>
      <c r="H454" s="201"/>
      <c r="I454" s="184" t="str">
        <f t="shared" si="53"/>
        <v/>
      </c>
      <c r="J454" s="202" t="str">
        <f>IF($H454="USD",IF(OR($I454="",$I454="-"),"",VLOOKUP($G454,為替!$A:$AX,$I454,FALSE))+$J$3,IF(OR($I454="",$I454="-"),"",VLOOKUP($G454,為替!$A:$AX,$I454,FALSE)))</f>
        <v/>
      </c>
      <c r="K454" s="203" t="str">
        <f t="shared" si="54"/>
        <v/>
      </c>
      <c r="L454" s="187" t="str">
        <f t="shared" si="55"/>
        <v/>
      </c>
      <c r="M454" s="202" t="str">
        <f>IF($H454="USD",IF(OR($L454="",$L454="-"),"",VLOOKUP($G454,為替!$A:$AX,$L454,FALSE))+$K$3,IF(OR($L454="",$L454="-"),"",VLOOKUP($G454,為替!$A:$AX,$L454,FALSE)))</f>
        <v/>
      </c>
      <c r="N454" s="203" t="str">
        <f t="shared" si="56"/>
        <v/>
      </c>
      <c r="O454" s="204" t="str">
        <f t="shared" si="52"/>
        <v/>
      </c>
      <c r="P454" s="205" t="str">
        <f t="shared" si="57"/>
        <v/>
      </c>
    </row>
    <row r="455" spans="3:16">
      <c r="C455" s="342"/>
      <c r="D455" s="343"/>
      <c r="E455" s="200"/>
      <c r="F455" s="342"/>
      <c r="H455" s="201"/>
      <c r="I455" s="184" t="str">
        <f t="shared" si="53"/>
        <v/>
      </c>
      <c r="J455" s="202" t="str">
        <f>IF($H455="USD",IF(OR($I455="",$I455="-"),"",VLOOKUP($G455,為替!$A:$AX,$I455,FALSE))+$J$3,IF(OR($I455="",$I455="-"),"",VLOOKUP($G455,為替!$A:$AX,$I455,FALSE)))</f>
        <v/>
      </c>
      <c r="K455" s="203" t="str">
        <f t="shared" si="54"/>
        <v/>
      </c>
      <c r="L455" s="187" t="str">
        <f t="shared" si="55"/>
        <v/>
      </c>
      <c r="M455" s="202" t="str">
        <f>IF($H455="USD",IF(OR($L455="",$L455="-"),"",VLOOKUP($G455,為替!$A:$AX,$L455,FALSE))+$K$3,IF(OR($L455="",$L455="-"),"",VLOOKUP($G455,為替!$A:$AX,$L455,FALSE)))</f>
        <v/>
      </c>
      <c r="N455" s="203" t="str">
        <f t="shared" si="56"/>
        <v/>
      </c>
      <c r="O455" s="204" t="str">
        <f t="shared" si="52"/>
        <v/>
      </c>
      <c r="P455" s="205" t="str">
        <f t="shared" si="57"/>
        <v/>
      </c>
    </row>
    <row r="456" spans="3:16">
      <c r="C456" s="342"/>
      <c r="D456" s="343"/>
      <c r="E456" s="200"/>
      <c r="F456" s="342"/>
      <c r="H456" s="201"/>
      <c r="I456" s="184" t="str">
        <f t="shared" si="53"/>
        <v/>
      </c>
      <c r="J456" s="202" t="str">
        <f>IF($H456="USD",IF(OR($I456="",$I456="-"),"",VLOOKUP($G456,為替!$A:$AX,$I456,FALSE))+$J$3,IF(OR($I456="",$I456="-"),"",VLOOKUP($G456,為替!$A:$AX,$I456,FALSE)))</f>
        <v/>
      </c>
      <c r="K456" s="203" t="str">
        <f t="shared" si="54"/>
        <v/>
      </c>
      <c r="L456" s="187" t="str">
        <f t="shared" si="55"/>
        <v/>
      </c>
      <c r="M456" s="202" t="str">
        <f>IF($H456="USD",IF(OR($L456="",$L456="-"),"",VLOOKUP($G456,為替!$A:$AX,$L456,FALSE))+$K$3,IF(OR($L456="",$L456="-"),"",VLOOKUP($G456,為替!$A:$AX,$L456,FALSE)))</f>
        <v/>
      </c>
      <c r="N456" s="203" t="str">
        <f t="shared" si="56"/>
        <v/>
      </c>
      <c r="O456" s="204" t="str">
        <f t="shared" si="52"/>
        <v/>
      </c>
      <c r="P456" s="205" t="str">
        <f t="shared" si="57"/>
        <v/>
      </c>
    </row>
    <row r="457" spans="3:16">
      <c r="C457" s="342"/>
      <c r="D457" s="343"/>
      <c r="E457" s="200"/>
      <c r="F457" s="342"/>
      <c r="H457" s="201"/>
      <c r="I457" s="184" t="str">
        <f t="shared" si="53"/>
        <v/>
      </c>
      <c r="J457" s="202" t="str">
        <f>IF($H457="USD",IF(OR($I457="",$I457="-"),"",VLOOKUP($G457,為替!$A:$AX,$I457,FALSE))+$J$3,IF(OR($I457="",$I457="-"),"",VLOOKUP($G457,為替!$A:$AX,$I457,FALSE)))</f>
        <v/>
      </c>
      <c r="K457" s="203" t="str">
        <f t="shared" si="54"/>
        <v/>
      </c>
      <c r="L457" s="187" t="str">
        <f t="shared" si="55"/>
        <v/>
      </c>
      <c r="M457" s="202" t="str">
        <f>IF($H457="USD",IF(OR($L457="",$L457="-"),"",VLOOKUP($G457,為替!$A:$AX,$L457,FALSE))+$K$3,IF(OR($L457="",$L457="-"),"",VLOOKUP($G457,為替!$A:$AX,$L457,FALSE)))</f>
        <v/>
      </c>
      <c r="N457" s="203" t="str">
        <f t="shared" si="56"/>
        <v/>
      </c>
      <c r="O457" s="204" t="str">
        <f t="shared" si="52"/>
        <v/>
      </c>
      <c r="P457" s="205" t="str">
        <f t="shared" si="57"/>
        <v/>
      </c>
    </row>
    <row r="458" spans="3:16">
      <c r="C458" s="342"/>
      <c r="D458" s="343"/>
      <c r="E458" s="200"/>
      <c r="F458" s="342"/>
      <c r="H458" s="201"/>
      <c r="I458" s="184" t="str">
        <f t="shared" si="53"/>
        <v/>
      </c>
      <c r="J458" s="202" t="str">
        <f>IF($H458="USD",IF(OR($I458="",$I458="-"),"",VLOOKUP($G458,為替!$A:$AX,$I458,FALSE))+$J$3,IF(OR($I458="",$I458="-"),"",VLOOKUP($G458,為替!$A:$AX,$I458,FALSE)))</f>
        <v/>
      </c>
      <c r="K458" s="203" t="str">
        <f t="shared" si="54"/>
        <v/>
      </c>
      <c r="L458" s="187" t="str">
        <f t="shared" si="55"/>
        <v/>
      </c>
      <c r="M458" s="202" t="str">
        <f>IF($H458="USD",IF(OR($L458="",$L458="-"),"",VLOOKUP($G458,為替!$A:$AX,$L458,FALSE))+$K$3,IF(OR($L458="",$L458="-"),"",VLOOKUP($G458,為替!$A:$AX,$L458,FALSE)))</f>
        <v/>
      </c>
      <c r="N458" s="203" t="str">
        <f t="shared" si="56"/>
        <v/>
      </c>
      <c r="O458" s="204" t="str">
        <f t="shared" si="52"/>
        <v/>
      </c>
      <c r="P458" s="205" t="str">
        <f t="shared" si="57"/>
        <v/>
      </c>
    </row>
    <row r="459" spans="3:16">
      <c r="C459" s="342"/>
      <c r="D459" s="343"/>
      <c r="E459" s="200"/>
      <c r="F459" s="342"/>
      <c r="H459" s="201"/>
      <c r="I459" s="184" t="str">
        <f t="shared" si="53"/>
        <v/>
      </c>
      <c r="J459" s="202" t="str">
        <f>IF($H459="USD",IF(OR($I459="",$I459="-"),"",VLOOKUP($G459,為替!$A:$AX,$I459,FALSE))+$J$3,IF(OR($I459="",$I459="-"),"",VLOOKUP($G459,為替!$A:$AX,$I459,FALSE)))</f>
        <v/>
      </c>
      <c r="K459" s="203" t="str">
        <f t="shared" si="54"/>
        <v/>
      </c>
      <c r="L459" s="187" t="str">
        <f t="shared" si="55"/>
        <v/>
      </c>
      <c r="M459" s="202" t="str">
        <f>IF($H459="USD",IF(OR($L459="",$L459="-"),"",VLOOKUP($G459,為替!$A:$AX,$L459,FALSE))+$K$3,IF(OR($L459="",$L459="-"),"",VLOOKUP($G459,為替!$A:$AX,$L459,FALSE)))</f>
        <v/>
      </c>
      <c r="N459" s="203" t="str">
        <f t="shared" si="56"/>
        <v/>
      </c>
      <c r="O459" s="204" t="str">
        <f t="shared" si="52"/>
        <v/>
      </c>
      <c r="P459" s="205" t="str">
        <f t="shared" si="57"/>
        <v/>
      </c>
    </row>
    <row r="460" spans="3:16">
      <c r="C460" s="342"/>
      <c r="D460" s="343"/>
      <c r="E460" s="200"/>
      <c r="F460" s="342"/>
      <c r="H460" s="201"/>
      <c r="I460" s="184" t="str">
        <f t="shared" si="53"/>
        <v/>
      </c>
      <c r="J460" s="202" t="str">
        <f>IF($H460="USD",IF(OR($I460="",$I460="-"),"",VLOOKUP($G460,為替!$A:$AX,$I460,FALSE))+$J$3,IF(OR($I460="",$I460="-"),"",VLOOKUP($G460,為替!$A:$AX,$I460,FALSE)))</f>
        <v/>
      </c>
      <c r="K460" s="203" t="str">
        <f t="shared" si="54"/>
        <v/>
      </c>
      <c r="L460" s="187" t="str">
        <f t="shared" si="55"/>
        <v/>
      </c>
      <c r="M460" s="202" t="str">
        <f>IF($H460="USD",IF(OR($L460="",$L460="-"),"",VLOOKUP($G460,為替!$A:$AX,$L460,FALSE))+$K$3,IF(OR($L460="",$L460="-"),"",VLOOKUP($G460,為替!$A:$AX,$L460,FALSE)))</f>
        <v/>
      </c>
      <c r="N460" s="203" t="str">
        <f t="shared" si="56"/>
        <v/>
      </c>
      <c r="O460" s="204" t="str">
        <f t="shared" si="52"/>
        <v/>
      </c>
      <c r="P460" s="205" t="str">
        <f t="shared" si="57"/>
        <v/>
      </c>
    </row>
  </sheetData>
  <mergeCells count="1">
    <mergeCell ref="A1:E2"/>
  </mergeCells>
  <phoneticPr fontId="2"/>
  <conditionalFormatting sqref="P6:P460">
    <cfRule type="cellIs" dxfId="3" priority="1" operator="greaterThan">
      <formula>$P$3</formula>
    </cfRule>
  </conditionalFormatting>
  <dataValidations count="2">
    <dataValidation type="list" allowBlank="1" showInputMessage="1" showErrorMessage="1" sqref="A6:A460" xr:uid="{D4BA9A03-4621-4AE9-A484-CB3C8BDA1675}">
      <formula1>$M$3:$O$3</formula1>
    </dataValidation>
    <dataValidation type="list" allowBlank="1" showInputMessage="1" showErrorMessage="1" sqref="E6:E460 H6:H460" xr:uid="{5E43ECEE-976A-43A5-9050-85CE88431148}">
      <formula1>"JPY,USD,EUR,CNY,HKD"</formula1>
    </dataValidation>
  </dataValidation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8875CC-8A9A-4F15-9BC8-CDF67ED57902}">
  <sheetPr codeName="Sheet13">
    <tabColor theme="5" tint="0.79998168889431442"/>
  </sheetPr>
  <dimension ref="A1:AH59"/>
  <sheetViews>
    <sheetView topLeftCell="A5" zoomScale="70" zoomScaleNormal="70" workbookViewId="0">
      <selection activeCell="P12" sqref="N12:P12"/>
    </sheetView>
  </sheetViews>
  <sheetFormatPr defaultRowHeight="18"/>
  <cols>
    <col min="1" max="2" width="16.75" style="1" customWidth="1"/>
    <col min="3" max="3" width="12.25" style="1" customWidth="1"/>
    <col min="4" max="4" width="12.25" style="20" customWidth="1"/>
    <col min="5" max="16" width="18.75" style="2" customWidth="1"/>
    <col min="17" max="17" width="12.5" style="1" customWidth="1"/>
    <col min="18" max="18" width="20.25" style="2" customWidth="1"/>
    <col min="19" max="19" width="20.25" style="65" customWidth="1"/>
  </cols>
  <sheetData>
    <row r="1" spans="1:34" ht="24.75" customHeight="1" thickBot="1">
      <c r="A1" s="728" t="s">
        <v>12</v>
      </c>
      <c r="B1" s="731" t="s">
        <v>101</v>
      </c>
      <c r="C1" s="734" t="s">
        <v>46</v>
      </c>
      <c r="D1" s="735"/>
      <c r="E1" s="736"/>
    </row>
    <row r="2" spans="1:34" ht="18.75" customHeight="1">
      <c r="A2" s="729"/>
      <c r="B2" s="732"/>
      <c r="C2" s="40" t="s">
        <v>25</v>
      </c>
      <c r="D2" s="41">
        <v>140</v>
      </c>
      <c r="E2" s="42" t="s">
        <v>44</v>
      </c>
      <c r="F2" s="2" t="s">
        <v>100</v>
      </c>
    </row>
    <row r="3" spans="1:34" ht="19.5" customHeight="1" thickBot="1">
      <c r="A3" s="730"/>
      <c r="B3" s="733"/>
      <c r="C3" s="37" t="s">
        <v>26</v>
      </c>
      <c r="D3" s="38">
        <v>145</v>
      </c>
      <c r="E3" s="39" t="s">
        <v>45</v>
      </c>
      <c r="Q3" s="3"/>
      <c r="R3" s="555"/>
    </row>
    <row r="4" spans="1:34" ht="18.5" thickBot="1"/>
    <row r="5" spans="1:34" ht="19.5" customHeight="1" thickBot="1">
      <c r="A5" s="720" t="s">
        <v>33</v>
      </c>
      <c r="B5" s="721"/>
      <c r="C5" s="737" t="s">
        <v>526</v>
      </c>
      <c r="D5" s="738"/>
      <c r="E5" s="777" t="s">
        <v>19</v>
      </c>
      <c r="F5" s="775"/>
      <c r="G5" s="775"/>
      <c r="H5" s="775"/>
      <c r="I5" s="775"/>
      <c r="J5" s="776"/>
      <c r="K5" s="777" t="s">
        <v>20</v>
      </c>
      <c r="L5" s="775"/>
      <c r="M5" s="775"/>
      <c r="N5" s="775"/>
      <c r="O5" s="775"/>
      <c r="P5" s="776"/>
      <c r="Q5" s="741" t="s">
        <v>21</v>
      </c>
    </row>
    <row r="6" spans="1:34" ht="19.5" customHeight="1" thickBot="1">
      <c r="A6" s="58" t="s">
        <v>99</v>
      </c>
      <c r="B6" s="150" t="s">
        <v>121</v>
      </c>
      <c r="C6" s="739"/>
      <c r="D6" s="740"/>
      <c r="E6" s="561">
        <v>45809</v>
      </c>
      <c r="F6" s="562">
        <v>45839</v>
      </c>
      <c r="G6" s="562">
        <v>45870</v>
      </c>
      <c r="H6" s="562">
        <v>45901</v>
      </c>
      <c r="I6" s="562">
        <v>45931</v>
      </c>
      <c r="J6" s="563">
        <v>45962</v>
      </c>
      <c r="K6" s="564">
        <v>45992</v>
      </c>
      <c r="L6" s="562">
        <v>46023</v>
      </c>
      <c r="M6" s="562">
        <v>46054</v>
      </c>
      <c r="N6" s="562">
        <v>46082</v>
      </c>
      <c r="O6" s="562">
        <v>46113</v>
      </c>
      <c r="P6" s="565">
        <v>46143</v>
      </c>
      <c r="Q6" s="742"/>
      <c r="R6" s="153" t="s">
        <v>525</v>
      </c>
      <c r="S6" s="67" t="s">
        <v>119</v>
      </c>
      <c r="W6">
        <v>45444</v>
      </c>
      <c r="X6">
        <v>45474</v>
      </c>
      <c r="Y6">
        <v>45505</v>
      </c>
      <c r="Z6">
        <v>45536</v>
      </c>
      <c r="AA6">
        <v>45566</v>
      </c>
      <c r="AB6">
        <v>45597</v>
      </c>
      <c r="AC6">
        <v>45627</v>
      </c>
      <c r="AD6">
        <v>45658</v>
      </c>
      <c r="AE6">
        <v>45689</v>
      </c>
      <c r="AF6">
        <v>45717</v>
      </c>
      <c r="AG6">
        <v>45748</v>
      </c>
      <c r="AH6">
        <v>45778</v>
      </c>
    </row>
    <row r="7" spans="1:34">
      <c r="A7" s="755" t="s">
        <v>137</v>
      </c>
      <c r="B7" s="745" t="s">
        <v>79</v>
      </c>
      <c r="C7" s="748" t="s">
        <v>15</v>
      </c>
      <c r="D7" s="111" t="s">
        <v>13</v>
      </c>
      <c r="E7" s="112">
        <f>ROUND($U8*W8,-1)</f>
        <v>270</v>
      </c>
      <c r="F7" s="113">
        <f t="shared" ref="F7:P7" si="0">ROUND($U8*X8,-1)</f>
        <v>230</v>
      </c>
      <c r="G7" s="113">
        <f t="shared" si="0"/>
        <v>680</v>
      </c>
      <c r="H7" s="113">
        <f t="shared" si="0"/>
        <v>980</v>
      </c>
      <c r="I7" s="113">
        <f t="shared" si="0"/>
        <v>1400</v>
      </c>
      <c r="J7" s="114">
        <f t="shared" si="0"/>
        <v>1730</v>
      </c>
      <c r="K7" s="115">
        <f t="shared" si="0"/>
        <v>280</v>
      </c>
      <c r="L7" s="113">
        <f t="shared" si="0"/>
        <v>260</v>
      </c>
      <c r="M7" s="113">
        <f t="shared" si="0"/>
        <v>300</v>
      </c>
      <c r="N7" s="113">
        <f t="shared" si="0"/>
        <v>320</v>
      </c>
      <c r="O7" s="113">
        <f t="shared" si="0"/>
        <v>690</v>
      </c>
      <c r="P7" s="116">
        <f t="shared" si="0"/>
        <v>550</v>
      </c>
      <c r="Q7" s="117">
        <f>SUM(E7:P7)</f>
        <v>7690</v>
      </c>
      <c r="R7" s="718">
        <f>SUM(W8:AH8)</f>
        <v>8090.0150000000003</v>
      </c>
      <c r="S7" s="68">
        <f>IFERROR(Q7/R7,"")</f>
        <v>0.95055447981246011</v>
      </c>
      <c r="U7" s="567">
        <v>7700</v>
      </c>
      <c r="W7">
        <v>242</v>
      </c>
      <c r="X7">
        <v>373.74999999999994</v>
      </c>
      <c r="Y7">
        <v>468.04999999999995</v>
      </c>
      <c r="Z7">
        <v>220.79999999999998</v>
      </c>
      <c r="AA7">
        <v>1164.9499999999998</v>
      </c>
      <c r="AB7">
        <v>965.99999999999989</v>
      </c>
      <c r="AC7">
        <v>614.09999999999991</v>
      </c>
      <c r="AD7">
        <v>167.89999999999998</v>
      </c>
      <c r="AE7">
        <v>272.54999999999995</v>
      </c>
      <c r="AF7">
        <v>707.25</v>
      </c>
      <c r="AG7">
        <v>464.59999999999997</v>
      </c>
      <c r="AH7">
        <v>583.04999999999995</v>
      </c>
    </row>
    <row r="8" spans="1:34" ht="18.5" thickBot="1">
      <c r="A8" s="743"/>
      <c r="B8" s="746"/>
      <c r="C8" s="748"/>
      <c r="D8" s="133" t="s">
        <v>14</v>
      </c>
      <c r="E8" s="134">
        <f ca="1">SUMIFS(INDIRECT($B$1&amp;"INV!$K:$K"),INDIRECT($B$1&amp;"INV!$A:$A"),$A7,INDIRECT($B$1&amp;"INV!$G:$G"),"&gt;="&amp;E$6,INDIRECT($B$1&amp;"INV!$G:$G"),"&lt;"&amp;EOMONTH(E$6,0)+1)/1000</f>
        <v>253.77</v>
      </c>
      <c r="F8" s="135">
        <f ca="1">SUMIFS(INDIRECT($B$1&amp;"INV!$K:$K"),INDIRECT($B$1&amp;"INV!$A:$A"),$A7,INDIRECT($B$1&amp;"INV!$G:$G"),"&gt;="&amp;F$6,INDIRECT($B$1&amp;"INV!$G:$G"),"&lt;"&amp;EOMONTH(F$6,0)+1)/1000</f>
        <v>280.25</v>
      </c>
      <c r="G8" s="135">
        <f ca="1">SUMIFS(INDIRECT($B$1&amp;"INV!$K:$K"),INDIRECT($B$1&amp;"INV!$A:$A"),$A7,INDIRECT($B$1&amp;"INV!$G:$G"),"&gt;="&amp;G$6,INDIRECT($B$1&amp;"INV!$G:$G"),"&lt;"&amp;EOMONTH(G$6,0)+1)/1000</f>
        <v>741.74</v>
      </c>
      <c r="H8" s="135">
        <f t="shared" ref="H8:O8" ca="1" si="1">SUMIFS(INDIRECT($B$1&amp;"INV!$K:$K"),INDIRECT($B$1&amp;"INV!$A:$A"),$A7,INDIRECT($B$1&amp;"INV!$G:$G"),"&gt;="&amp;H$6,INDIRECT($B$1&amp;"INV!$G:$G"),"&lt;"&amp;EOMONTH(H$6,0)+1)/1000</f>
        <v>1223.7349999999999</v>
      </c>
      <c r="I8" s="135">
        <f t="shared" ca="1" si="1"/>
        <v>1412.085</v>
      </c>
      <c r="J8" s="138">
        <f t="shared" ca="1" si="1"/>
        <v>2369.7449999999999</v>
      </c>
      <c r="K8" s="134">
        <f t="shared" ca="1" si="1"/>
        <v>949.17499999999995</v>
      </c>
      <c r="L8" s="135">
        <f t="shared" ca="1" si="1"/>
        <v>154.94</v>
      </c>
      <c r="M8" s="135">
        <f t="shared" ca="1" si="1"/>
        <v>136.88499999999999</v>
      </c>
      <c r="N8" s="687">
        <v>320</v>
      </c>
      <c r="O8" s="687">
        <v>690</v>
      </c>
      <c r="P8" s="687">
        <v>550</v>
      </c>
      <c r="Q8" s="139">
        <f ca="1">SUM(E8:P8)</f>
        <v>9082.3250000000007</v>
      </c>
      <c r="R8" s="719"/>
      <c r="S8" s="69">
        <f ca="1">IFERROR(Q8/R7,"")</f>
        <v>1.1226586106453449</v>
      </c>
      <c r="U8" s="568">
        <f>U7/R7</f>
        <v>0.95179057146371171</v>
      </c>
      <c r="W8">
        <v>282.72000000000003</v>
      </c>
      <c r="X8">
        <v>242.47499999999999</v>
      </c>
      <c r="Y8">
        <v>714.19</v>
      </c>
      <c r="Z8">
        <v>1028.92</v>
      </c>
      <c r="AA8">
        <v>1467.71</v>
      </c>
      <c r="AB8">
        <v>1817.71</v>
      </c>
      <c r="AC8">
        <v>298.44499999999999</v>
      </c>
      <c r="AD8">
        <v>277.76499999999999</v>
      </c>
      <c r="AE8">
        <v>318.97500000000002</v>
      </c>
      <c r="AF8">
        <v>335.48500000000001</v>
      </c>
      <c r="AG8">
        <v>722.62</v>
      </c>
      <c r="AH8">
        <v>583</v>
      </c>
    </row>
    <row r="9" spans="1:34">
      <c r="A9" s="743"/>
      <c r="B9" s="746"/>
      <c r="C9" s="748"/>
      <c r="D9" s="21" t="s">
        <v>17</v>
      </c>
      <c r="E9" s="11">
        <f ca="1">E8/E7</f>
        <v>0.93988888888888888</v>
      </c>
      <c r="F9" s="4">
        <f t="shared" ref="F9:Q9" ca="1" si="2">F8/F7</f>
        <v>1.2184782608695652</v>
      </c>
      <c r="G9" s="4">
        <f t="shared" ca="1" si="2"/>
        <v>1.0907941176470588</v>
      </c>
      <c r="H9" s="4">
        <f t="shared" ca="1" si="2"/>
        <v>1.2487091836734694</v>
      </c>
      <c r="I9" s="4">
        <f t="shared" ca="1" si="2"/>
        <v>1.008632142857143</v>
      </c>
      <c r="J9" s="6">
        <f t="shared" ca="1" si="2"/>
        <v>1.3697947976878613</v>
      </c>
      <c r="K9" s="8">
        <f t="shared" ca="1" si="2"/>
        <v>3.3899107142857141</v>
      </c>
      <c r="L9" s="4">
        <f t="shared" ca="1" si="2"/>
        <v>0.59592307692307689</v>
      </c>
      <c r="M9" s="4">
        <f t="shared" ca="1" si="2"/>
        <v>0.45628333333333332</v>
      </c>
      <c r="N9" s="4">
        <f t="shared" si="2"/>
        <v>1</v>
      </c>
      <c r="O9" s="4">
        <f t="shared" si="2"/>
        <v>1</v>
      </c>
      <c r="P9" s="16">
        <f t="shared" si="2"/>
        <v>1</v>
      </c>
      <c r="Q9" s="26">
        <f t="shared" ca="1" si="2"/>
        <v>1.1810565669700912</v>
      </c>
      <c r="W9">
        <v>1.1682644628099175</v>
      </c>
      <c r="X9">
        <v>0.64876254180602011</v>
      </c>
      <c r="Y9">
        <v>1.5258839867535523</v>
      </c>
      <c r="Z9">
        <v>4.6599637681159427</v>
      </c>
      <c r="AA9">
        <v>1.2598909824455988</v>
      </c>
      <c r="AB9">
        <v>1.8816873706004142</v>
      </c>
      <c r="AC9">
        <v>0.48598762416544544</v>
      </c>
      <c r="AD9">
        <v>1.6543478260869566</v>
      </c>
      <c r="AE9">
        <v>1.1703357182168412</v>
      </c>
      <c r="AF9">
        <v>0.47435136090491342</v>
      </c>
      <c r="AG9">
        <v>1.5553594489883773</v>
      </c>
      <c r="AH9">
        <v>0.99991424406140128</v>
      </c>
    </row>
    <row r="10" spans="1:34">
      <c r="A10" s="743"/>
      <c r="B10" s="746"/>
      <c r="C10" s="749"/>
      <c r="D10" s="22" t="s">
        <v>18</v>
      </c>
      <c r="E10" s="12">
        <f ca="1">SUM($E8:E8)/SUM($E7:E7)</f>
        <v>0.93988888888888888</v>
      </c>
      <c r="F10" s="5">
        <f ca="1">SUM($E8:F8)/SUM($E7:F7)</f>
        <v>1.0680399999999999</v>
      </c>
      <c r="G10" s="5">
        <f ca="1">SUM($E8:G8)/SUM($E7:G7)</f>
        <v>1.0811525423728814</v>
      </c>
      <c r="H10" s="5">
        <f ca="1">SUM($E8:H8)/SUM($E7:H7)</f>
        <v>1.1571736111111111</v>
      </c>
      <c r="I10" s="5">
        <f ca="1">SUM($E8:I8)/SUM($E7:I7)</f>
        <v>1.0987584269662922</v>
      </c>
      <c r="J10" s="13">
        <f ca="1">SUM($E8:J8)/SUM($E7:J7)</f>
        <v>1.1873960302457467</v>
      </c>
      <c r="K10" s="9">
        <f ca="1">SUM($E8:K8)/SUM($E7:K7)</f>
        <v>1.2981149012567326</v>
      </c>
      <c r="L10" s="5">
        <f ca="1">SUM($E8:L8)/SUM($E7:L7)</f>
        <v>1.2667993138936535</v>
      </c>
      <c r="M10" s="5">
        <f ca="1">SUM($E8:M8)/SUM($E7:M7)</f>
        <v>1.2271329526916803</v>
      </c>
      <c r="N10" s="5">
        <f ca="1">SUM($E8:N8)/SUM($E7:N7)</f>
        <v>1.2158643410852712</v>
      </c>
      <c r="O10" s="5">
        <f ca="1">SUM($E8:O8)/SUM($E7:O7)</f>
        <v>1.1950035014005602</v>
      </c>
      <c r="P10" s="17">
        <f ca="1">SUM($E8:P8)/SUM($E7:P7)</f>
        <v>1.1810565669700912</v>
      </c>
      <c r="Q10" s="27" t="s">
        <v>22</v>
      </c>
      <c r="R10" s="59"/>
      <c r="S10"/>
      <c r="W10">
        <v>1.1682644628099175</v>
      </c>
      <c r="X10">
        <v>0.85293544457978088</v>
      </c>
      <c r="Y10">
        <v>1.1435550839638313</v>
      </c>
      <c r="Z10">
        <v>1.7386976851142115</v>
      </c>
      <c r="AA10">
        <v>1.5128322973821144</v>
      </c>
      <c r="AB10">
        <v>1.6165461134316197</v>
      </c>
      <c r="AC10">
        <v>1.4451051325423185</v>
      </c>
      <c r="AD10">
        <v>1.453435051155292</v>
      </c>
      <c r="AE10">
        <v>1.4362508630097328</v>
      </c>
      <c r="AF10">
        <v>1.305356575947358</v>
      </c>
      <c r="AG10">
        <v>1.3258709455223026</v>
      </c>
      <c r="AH10">
        <v>1.2954387510008007</v>
      </c>
    </row>
    <row r="11" spans="1:34">
      <c r="A11" s="743"/>
      <c r="B11" s="746"/>
      <c r="C11" s="750" t="s">
        <v>120</v>
      </c>
      <c r="D11" s="118" t="s">
        <v>13</v>
      </c>
      <c r="E11" s="112">
        <f>ROUND($U12*W12,-1)</f>
        <v>200</v>
      </c>
      <c r="F11" s="113">
        <f t="shared" ref="F11:P11" si="3">ROUND($U12*X12,-1)</f>
        <v>170</v>
      </c>
      <c r="G11" s="113">
        <f t="shared" si="3"/>
        <v>520</v>
      </c>
      <c r="H11" s="113">
        <f t="shared" si="3"/>
        <v>740</v>
      </c>
      <c r="I11" s="113">
        <f t="shared" si="3"/>
        <v>1060</v>
      </c>
      <c r="J11" s="114">
        <f t="shared" si="3"/>
        <v>1310</v>
      </c>
      <c r="K11" s="115">
        <f t="shared" si="3"/>
        <v>210</v>
      </c>
      <c r="L11" s="113">
        <f t="shared" si="3"/>
        <v>200</v>
      </c>
      <c r="M11" s="113">
        <f t="shared" si="3"/>
        <v>230</v>
      </c>
      <c r="N11" s="113">
        <f t="shared" si="3"/>
        <v>240</v>
      </c>
      <c r="O11" s="113">
        <f t="shared" si="3"/>
        <v>480</v>
      </c>
      <c r="P11" s="116">
        <f t="shared" si="3"/>
        <v>410</v>
      </c>
      <c r="Q11" s="124">
        <f>SUM(E11:P11)</f>
        <v>5770</v>
      </c>
      <c r="R11" s="718">
        <f>SUM(W12:AH12)</f>
        <v>5955.4480000000003</v>
      </c>
      <c r="S11" s="68">
        <f>IFERROR(Q11/R11,"")</f>
        <v>0.96886078091858074</v>
      </c>
      <c r="U11" s="567">
        <v>5775</v>
      </c>
      <c r="W11">
        <v>178</v>
      </c>
      <c r="X11">
        <v>272.83749999999998</v>
      </c>
      <c r="Y11">
        <v>341.67649999999998</v>
      </c>
      <c r="Z11">
        <v>161.184</v>
      </c>
      <c r="AA11">
        <v>850.41349999999989</v>
      </c>
      <c r="AB11">
        <v>705.18</v>
      </c>
      <c r="AC11">
        <v>448.29299999999995</v>
      </c>
      <c r="AD11">
        <v>122.56699999999998</v>
      </c>
      <c r="AE11">
        <v>198.96149999999997</v>
      </c>
      <c r="AF11">
        <v>516.29250000000002</v>
      </c>
      <c r="AG11">
        <v>339.15799999999996</v>
      </c>
      <c r="AH11">
        <v>425.62649999999996</v>
      </c>
    </row>
    <row r="12" spans="1:34">
      <c r="A12" s="743"/>
      <c r="B12" s="746"/>
      <c r="C12" s="751"/>
      <c r="D12" s="140" t="s">
        <v>14</v>
      </c>
      <c r="E12" s="146">
        <f ca="1">SUMIFS(INDIRECT($B$1&amp;"INV!$N:$N"),INDIRECT($B$1&amp;"INV!$A:$A"),$A7,INDIRECT($B$1&amp;"INV!$G:$G"),"&gt;="&amp;E$6,INDIRECT($B$1&amp;"INV!$G:$G"),"&lt;"&amp;EOMONTH(E$6,0)+1)/1000</f>
        <v>187.756</v>
      </c>
      <c r="F12" s="141">
        <f t="shared" ref="F12:P12" ca="1" si="4">SUMIFS(INDIRECT($B$1&amp;"INV!$N:$N"),INDIRECT($B$1&amp;"INV!$A:$A"),$A7,INDIRECT($B$1&amp;"INV!$G:$G"),"&gt;="&amp;F$6,INDIRECT($B$1&amp;"INV!$G:$G"),"&lt;"&amp;EOMONTH(F$6,0)+1)/1000</f>
        <v>210.60499999999999</v>
      </c>
      <c r="G12" s="141">
        <f t="shared" ca="1" si="4"/>
        <v>548.41200000000003</v>
      </c>
      <c r="H12" s="141">
        <f t="shared" ca="1" si="4"/>
        <v>901.88400000000001</v>
      </c>
      <c r="I12" s="141">
        <f t="shared" ca="1" si="4"/>
        <v>1055.4649999999999</v>
      </c>
      <c r="J12" s="144">
        <f t="shared" ca="1" si="4"/>
        <v>1772.6849999999999</v>
      </c>
      <c r="K12" s="146">
        <f t="shared" ca="1" si="4"/>
        <v>697.98400000000004</v>
      </c>
      <c r="L12" s="141">
        <f t="shared" ca="1" si="4"/>
        <v>115.935</v>
      </c>
      <c r="M12" s="141">
        <f t="shared" ca="1" si="4"/>
        <v>101.15600000000001</v>
      </c>
      <c r="N12" s="686">
        <v>240</v>
      </c>
      <c r="O12" s="686">
        <v>480</v>
      </c>
      <c r="P12" s="686">
        <v>410</v>
      </c>
      <c r="Q12" s="145">
        <f ca="1">SUM(E12:P12)</f>
        <v>6721.8820000000014</v>
      </c>
      <c r="R12" s="724"/>
      <c r="S12" s="70">
        <f ca="1">IFERROR(Q12/R11,"")</f>
        <v>1.1286946003054683</v>
      </c>
      <c r="U12" s="568">
        <f>U11/R11</f>
        <v>0.96970034831972329</v>
      </c>
      <c r="W12">
        <v>207.32900000000001</v>
      </c>
      <c r="X12">
        <v>177.708</v>
      </c>
      <c r="Y12">
        <v>533.15</v>
      </c>
      <c r="Z12">
        <v>758.33799999999997</v>
      </c>
      <c r="AA12">
        <v>1093.973</v>
      </c>
      <c r="AB12">
        <v>1355.308</v>
      </c>
      <c r="AC12">
        <v>215.739</v>
      </c>
      <c r="AD12">
        <v>205.17699999999999</v>
      </c>
      <c r="AE12">
        <v>235.886</v>
      </c>
      <c r="AF12">
        <v>247.84</v>
      </c>
      <c r="AG12">
        <v>499</v>
      </c>
      <c r="AH12">
        <v>426</v>
      </c>
    </row>
    <row r="13" spans="1:34">
      <c r="A13" s="743"/>
      <c r="B13" s="746"/>
      <c r="C13" s="752" t="s">
        <v>16</v>
      </c>
      <c r="D13" s="118" t="s">
        <v>13</v>
      </c>
      <c r="E13" s="119">
        <f>E7-E11</f>
        <v>70</v>
      </c>
      <c r="F13" s="120">
        <f t="shared" ref="F13:P14" si="5">F7-F11</f>
        <v>60</v>
      </c>
      <c r="G13" s="120">
        <f t="shared" si="5"/>
        <v>160</v>
      </c>
      <c r="H13" s="120">
        <f t="shared" si="5"/>
        <v>240</v>
      </c>
      <c r="I13" s="120">
        <f t="shared" si="5"/>
        <v>340</v>
      </c>
      <c r="J13" s="121">
        <f t="shared" si="5"/>
        <v>420</v>
      </c>
      <c r="K13" s="122">
        <f t="shared" si="5"/>
        <v>70</v>
      </c>
      <c r="L13" s="120">
        <f t="shared" si="5"/>
        <v>60</v>
      </c>
      <c r="M13" s="120">
        <f t="shared" si="5"/>
        <v>70</v>
      </c>
      <c r="N13" s="120">
        <f t="shared" si="5"/>
        <v>80</v>
      </c>
      <c r="O13" s="120">
        <f t="shared" si="5"/>
        <v>210</v>
      </c>
      <c r="P13" s="123">
        <f t="shared" si="5"/>
        <v>140</v>
      </c>
      <c r="Q13" s="124">
        <f>SUM(E13:P13)</f>
        <v>1920</v>
      </c>
      <c r="R13" s="783">
        <f>R7-R11</f>
        <v>2134.567</v>
      </c>
      <c r="S13" s="149">
        <f>IFERROR(Q13/R13,"")</f>
        <v>0.89947984766933997</v>
      </c>
      <c r="W13">
        <v>64</v>
      </c>
      <c r="X13">
        <v>100.91249999999997</v>
      </c>
      <c r="Y13">
        <v>126.37349999999998</v>
      </c>
      <c r="Z13">
        <v>59.615999999999985</v>
      </c>
      <c r="AA13">
        <v>314.53649999999993</v>
      </c>
      <c r="AB13">
        <v>260.81999999999994</v>
      </c>
      <c r="AC13">
        <v>165.80699999999996</v>
      </c>
      <c r="AD13">
        <v>45.332999999999998</v>
      </c>
      <c r="AE13">
        <v>73.588499999999982</v>
      </c>
      <c r="AF13">
        <v>190.95749999999998</v>
      </c>
      <c r="AG13">
        <v>125.44200000000001</v>
      </c>
      <c r="AH13">
        <v>157.42349999999999</v>
      </c>
    </row>
    <row r="14" spans="1:34" ht="18.5" thickBot="1">
      <c r="A14" s="743"/>
      <c r="B14" s="746"/>
      <c r="C14" s="753"/>
      <c r="D14" s="133" t="s">
        <v>14</v>
      </c>
      <c r="E14" s="134">
        <f ca="1">E8-E12</f>
        <v>66.01400000000001</v>
      </c>
      <c r="F14" s="135">
        <f t="shared" ca="1" si="5"/>
        <v>69.64500000000001</v>
      </c>
      <c r="G14" s="135">
        <f t="shared" ca="1" si="5"/>
        <v>193.32799999999997</v>
      </c>
      <c r="H14" s="135">
        <f t="shared" ca="1" si="5"/>
        <v>321.85099999999989</v>
      </c>
      <c r="I14" s="135">
        <f t="shared" ca="1" si="5"/>
        <v>356.62000000000012</v>
      </c>
      <c r="J14" s="138">
        <f t="shared" ca="1" si="5"/>
        <v>597.05999999999995</v>
      </c>
      <c r="K14" s="134">
        <f t="shared" ca="1" si="5"/>
        <v>251.19099999999992</v>
      </c>
      <c r="L14" s="135">
        <f t="shared" ca="1" si="5"/>
        <v>39.004999999999995</v>
      </c>
      <c r="M14" s="135">
        <f t="shared" ca="1" si="5"/>
        <v>35.728999999999985</v>
      </c>
      <c r="N14" s="135">
        <f t="shared" si="5"/>
        <v>80</v>
      </c>
      <c r="O14" s="135">
        <f t="shared" si="5"/>
        <v>210</v>
      </c>
      <c r="P14" s="136">
        <f t="shared" si="5"/>
        <v>140</v>
      </c>
      <c r="Q14" s="139">
        <f ca="1">SUM(E14:P14)</f>
        <v>2360.4430000000002</v>
      </c>
      <c r="R14" s="719"/>
      <c r="S14" s="69">
        <f ca="1">IFERROR(Q14/R13,"")</f>
        <v>1.1058181823292501</v>
      </c>
      <c r="W14">
        <v>75.39100000000002</v>
      </c>
      <c r="X14">
        <v>64.766999999999996</v>
      </c>
      <c r="Y14">
        <v>181.04000000000008</v>
      </c>
      <c r="Z14">
        <v>270.58200000000011</v>
      </c>
      <c r="AA14">
        <v>373.73700000000008</v>
      </c>
      <c r="AB14">
        <v>462.40200000000004</v>
      </c>
      <c r="AC14">
        <v>82.705999999999989</v>
      </c>
      <c r="AD14">
        <v>72.587999999999994</v>
      </c>
      <c r="AE14">
        <v>83.089000000000027</v>
      </c>
      <c r="AF14">
        <v>87.64500000000001</v>
      </c>
      <c r="AG14">
        <v>223.62</v>
      </c>
      <c r="AH14">
        <v>157</v>
      </c>
    </row>
    <row r="15" spans="1:34">
      <c r="A15" s="743"/>
      <c r="B15" s="746"/>
      <c r="C15" s="753"/>
      <c r="D15" s="21" t="s">
        <v>17</v>
      </c>
      <c r="E15" s="11">
        <f ca="1">E14/E13</f>
        <v>0.94305714285714304</v>
      </c>
      <c r="F15" s="4">
        <f t="shared" ref="F15:Q15" ca="1" si="6">F14/F13</f>
        <v>1.1607500000000002</v>
      </c>
      <c r="G15" s="4">
        <f t="shared" ca="1" si="6"/>
        <v>1.2082999999999999</v>
      </c>
      <c r="H15" s="4">
        <f t="shared" ca="1" si="6"/>
        <v>1.3410458333333328</v>
      </c>
      <c r="I15" s="4">
        <f t="shared" ca="1" si="6"/>
        <v>1.0488823529411768</v>
      </c>
      <c r="J15" s="6">
        <f t="shared" ca="1" si="6"/>
        <v>1.4215714285714285</v>
      </c>
      <c r="K15" s="8">
        <f t="shared" ca="1" si="6"/>
        <v>3.5884428571428559</v>
      </c>
      <c r="L15" s="4">
        <f t="shared" ca="1" si="6"/>
        <v>0.65008333333333324</v>
      </c>
      <c r="M15" s="4">
        <f t="shared" ca="1" si="6"/>
        <v>0.51041428571428549</v>
      </c>
      <c r="N15" s="4">
        <f t="shared" si="6"/>
        <v>1</v>
      </c>
      <c r="O15" s="4">
        <f t="shared" si="6"/>
        <v>1</v>
      </c>
      <c r="P15" s="16">
        <f t="shared" si="6"/>
        <v>1</v>
      </c>
      <c r="Q15" s="26">
        <f t="shared" ca="1" si="6"/>
        <v>1.2293973958333335</v>
      </c>
      <c r="W15">
        <v>1.1779843750000003</v>
      </c>
      <c r="X15">
        <v>0.64181345224823505</v>
      </c>
      <c r="Y15">
        <v>1.4325788238831725</v>
      </c>
      <c r="Z15">
        <v>4.5387479871175556</v>
      </c>
      <c r="AA15">
        <v>1.1882150402258567</v>
      </c>
      <c r="AB15">
        <v>1.7728778467908908</v>
      </c>
      <c r="AC15">
        <v>0.49880885607965891</v>
      </c>
      <c r="AD15">
        <v>1.6012176560121765</v>
      </c>
      <c r="AE15">
        <v>1.1291030527867811</v>
      </c>
      <c r="AF15">
        <v>0.45897647382270934</v>
      </c>
      <c r="AG15">
        <v>1.7826565265222174</v>
      </c>
      <c r="AH15">
        <v>0.99730980444469863</v>
      </c>
    </row>
    <row r="16" spans="1:34" ht="18.5" thickBot="1">
      <c r="A16" s="744"/>
      <c r="B16" s="747"/>
      <c r="C16" s="754"/>
      <c r="D16" s="23" t="s">
        <v>18</v>
      </c>
      <c r="E16" s="14">
        <f ca="1">SUM($E14:E14)/SUM($E13:E13)</f>
        <v>0.94305714285714304</v>
      </c>
      <c r="F16" s="7">
        <f ca="1">SUM($E14:F14)/SUM($E13:F13)</f>
        <v>1.0435307692307694</v>
      </c>
      <c r="G16" s="7">
        <f ca="1">SUM($E14:G14)/SUM($E13:G13)</f>
        <v>1.1344379310344825</v>
      </c>
      <c r="H16" s="7">
        <f ca="1">SUM($E14:H14)/SUM($E13:H13)</f>
        <v>1.2279962264150941</v>
      </c>
      <c r="I16" s="7">
        <f ca="1">SUM($E14:I14)/SUM($E13:I13)</f>
        <v>1.1579977011494254</v>
      </c>
      <c r="J16" s="15">
        <f ca="1">SUM($E14:J14)/SUM($E13:J13)</f>
        <v>1.2438124031007751</v>
      </c>
      <c r="K16" s="10">
        <f ca="1">SUM($E14:K14)/SUM($E13:K13)</f>
        <v>1.3644919117647059</v>
      </c>
      <c r="L16" s="7">
        <f ca="1">SUM($E14:L14)/SUM($E13:L13)</f>
        <v>1.334305633802817</v>
      </c>
      <c r="M16" s="7">
        <f ca="1">SUM($E14:M14)/SUM($E13:M13)</f>
        <v>1.2955993288590604</v>
      </c>
      <c r="N16" s="7">
        <f ca="1">SUM($E14:N14)/SUM($E13:N13)</f>
        <v>1.2805369426751592</v>
      </c>
      <c r="O16" s="7">
        <f ca="1">SUM($E14:O14)/SUM($E13:O13)</f>
        <v>1.2474398876404496</v>
      </c>
      <c r="P16" s="18">
        <f ca="1">SUM($E14:P14)/SUM($E13:P13)</f>
        <v>1.2293973958333335</v>
      </c>
      <c r="Q16" s="28" t="s">
        <v>22</v>
      </c>
      <c r="R16" s="59"/>
      <c r="S16"/>
      <c r="W16">
        <v>1.1779843750000003</v>
      </c>
      <c r="X16">
        <v>0.84989312514212112</v>
      </c>
      <c r="Y16">
        <v>1.1026894529774867</v>
      </c>
      <c r="Z16">
        <v>1.6864537677186231</v>
      </c>
      <c r="AA16">
        <v>1.4509485098923498</v>
      </c>
      <c r="AB16">
        <v>1.5415988085399492</v>
      </c>
      <c r="AC16">
        <v>1.3832732560455401</v>
      </c>
      <c r="AD16">
        <v>1.3919598100401931</v>
      </c>
      <c r="AE16">
        <v>1.3759866951503199</v>
      </c>
      <c r="AF16">
        <v>1.2510816227033241</v>
      </c>
      <c r="AG16">
        <v>1.2947390853592069</v>
      </c>
      <c r="AH16">
        <v>1.2669482018743954</v>
      </c>
    </row>
    <row r="17" spans="1:34">
      <c r="A17" s="755" t="s">
        <v>126</v>
      </c>
      <c r="B17" s="745" t="s">
        <v>126</v>
      </c>
      <c r="C17" s="748" t="s">
        <v>15</v>
      </c>
      <c r="D17" s="111" t="s">
        <v>13</v>
      </c>
      <c r="E17" s="112"/>
      <c r="F17" s="113"/>
      <c r="G17" s="113"/>
      <c r="H17" s="113"/>
      <c r="I17" s="113"/>
      <c r="J17" s="114"/>
      <c r="K17" s="115"/>
      <c r="L17" s="113"/>
      <c r="M17" s="113"/>
      <c r="N17" s="113"/>
      <c r="O17" s="113"/>
      <c r="P17" s="116"/>
      <c r="Q17" s="117"/>
      <c r="R17" s="718"/>
      <c r="S17" s="68" t="str">
        <f>IFERROR(Q17/R17,"")</f>
        <v/>
      </c>
      <c r="U17" s="567"/>
    </row>
    <row r="18" spans="1:34" ht="18.5" thickBot="1">
      <c r="A18" s="743"/>
      <c r="B18" s="746"/>
      <c r="C18" s="748"/>
      <c r="D18" s="133" t="s">
        <v>14</v>
      </c>
      <c r="E18" s="134"/>
      <c r="F18" s="135"/>
      <c r="G18" s="135"/>
      <c r="H18" s="135"/>
      <c r="I18" s="135"/>
      <c r="J18" s="138"/>
      <c r="K18" s="134"/>
      <c r="L18" s="135"/>
      <c r="M18" s="135"/>
      <c r="N18" s="135"/>
      <c r="O18" s="135"/>
      <c r="P18" s="136"/>
      <c r="Q18" s="139">
        <f>SUM(E18:P18)</f>
        <v>0</v>
      </c>
      <c r="R18" s="719"/>
      <c r="S18" s="69" t="str">
        <f>IFERROR(Q18/R17,"")</f>
        <v/>
      </c>
      <c r="U18" s="568" t="e">
        <f>U17/R17</f>
        <v>#DIV/0!</v>
      </c>
    </row>
    <row r="19" spans="1:34">
      <c r="A19" s="743"/>
      <c r="B19" s="746"/>
      <c r="C19" s="748"/>
      <c r="D19" s="21" t="s">
        <v>17</v>
      </c>
      <c r="E19" s="11" t="e">
        <f>E18/E17</f>
        <v>#DIV/0!</v>
      </c>
      <c r="F19" s="4" t="e">
        <f t="shared" ref="F19:Q19" si="7">F18/F17</f>
        <v>#DIV/0!</v>
      </c>
      <c r="G19" s="4" t="e">
        <f t="shared" si="7"/>
        <v>#DIV/0!</v>
      </c>
      <c r="H19" s="4" t="e">
        <f t="shared" si="7"/>
        <v>#DIV/0!</v>
      </c>
      <c r="I19" s="4" t="e">
        <f t="shared" si="7"/>
        <v>#DIV/0!</v>
      </c>
      <c r="J19" s="6" t="e">
        <f t="shared" si="7"/>
        <v>#DIV/0!</v>
      </c>
      <c r="K19" s="8" t="e">
        <f t="shared" si="7"/>
        <v>#DIV/0!</v>
      </c>
      <c r="L19" s="4" t="e">
        <f t="shared" si="7"/>
        <v>#DIV/0!</v>
      </c>
      <c r="M19" s="4" t="e">
        <f t="shared" si="7"/>
        <v>#DIV/0!</v>
      </c>
      <c r="N19" s="4" t="e">
        <f t="shared" si="7"/>
        <v>#DIV/0!</v>
      </c>
      <c r="O19" s="4" t="e">
        <f t="shared" si="7"/>
        <v>#DIV/0!</v>
      </c>
      <c r="P19" s="16" t="e">
        <f t="shared" si="7"/>
        <v>#DIV/0!</v>
      </c>
      <c r="Q19" s="26" t="e">
        <f t="shared" si="7"/>
        <v>#DIV/0!</v>
      </c>
      <c r="R19" s="59"/>
      <c r="S19"/>
      <c r="W19" t="e">
        <v>#DIV/0!</v>
      </c>
      <c r="X19" t="e">
        <v>#DIV/0!</v>
      </c>
      <c r="Y19" t="e">
        <v>#DIV/0!</v>
      </c>
      <c r="Z19" t="e">
        <v>#DIV/0!</v>
      </c>
      <c r="AA19" t="e">
        <v>#DIV/0!</v>
      </c>
      <c r="AB19" t="e">
        <v>#DIV/0!</v>
      </c>
      <c r="AC19" t="e">
        <v>#DIV/0!</v>
      </c>
      <c r="AD19" t="e">
        <v>#DIV/0!</v>
      </c>
      <c r="AE19" t="e">
        <v>#DIV/0!</v>
      </c>
      <c r="AF19" t="e">
        <v>#DIV/0!</v>
      </c>
      <c r="AG19" t="e">
        <v>#DIV/0!</v>
      </c>
      <c r="AH19" t="e">
        <v>#DIV/0!</v>
      </c>
    </row>
    <row r="20" spans="1:34">
      <c r="A20" s="743"/>
      <c r="B20" s="746"/>
      <c r="C20" s="749"/>
      <c r="D20" s="22" t="s">
        <v>18</v>
      </c>
      <c r="E20" s="12" t="e">
        <f>SUM($E18:E18)/SUM($E17:E17)</f>
        <v>#DIV/0!</v>
      </c>
      <c r="F20" s="5" t="e">
        <f>SUM($E18:F18)/SUM($E17:F17)</f>
        <v>#DIV/0!</v>
      </c>
      <c r="G20" s="5" t="e">
        <f>SUM($E18:G18)/SUM($E17:G17)</f>
        <v>#DIV/0!</v>
      </c>
      <c r="H20" s="5" t="e">
        <f>SUM($E18:H18)/SUM($E17:H17)</f>
        <v>#DIV/0!</v>
      </c>
      <c r="I20" s="5" t="e">
        <f>SUM($E18:I18)/SUM($E17:I17)</f>
        <v>#DIV/0!</v>
      </c>
      <c r="J20" s="13" t="e">
        <f>SUM($E18:J18)/SUM($E17:J17)</f>
        <v>#DIV/0!</v>
      </c>
      <c r="K20" s="9" t="e">
        <f>SUM($E18:K18)/SUM($E17:K17)</f>
        <v>#DIV/0!</v>
      </c>
      <c r="L20" s="5" t="e">
        <f>SUM($E18:L18)/SUM($E17:L17)</f>
        <v>#DIV/0!</v>
      </c>
      <c r="M20" s="5" t="e">
        <f>SUM($E18:M18)/SUM($E17:M17)</f>
        <v>#DIV/0!</v>
      </c>
      <c r="N20" s="5" t="e">
        <f>SUM($E18:N18)/SUM($E17:N17)</f>
        <v>#DIV/0!</v>
      </c>
      <c r="O20" s="5" t="e">
        <f>SUM($E18:O18)/SUM($E17:O17)</f>
        <v>#DIV/0!</v>
      </c>
      <c r="P20" s="17" t="e">
        <f>SUM($E18:P18)/SUM($E17:P17)</f>
        <v>#DIV/0!</v>
      </c>
      <c r="Q20" s="27" t="s">
        <v>22</v>
      </c>
      <c r="R20" s="59"/>
      <c r="S20"/>
      <c r="W20" t="e">
        <v>#DIV/0!</v>
      </c>
      <c r="X20" t="e">
        <v>#DIV/0!</v>
      </c>
      <c r="Y20" t="e">
        <v>#DIV/0!</v>
      </c>
      <c r="Z20" t="e">
        <v>#DIV/0!</v>
      </c>
      <c r="AA20" t="e">
        <v>#DIV/0!</v>
      </c>
      <c r="AB20" t="e">
        <v>#DIV/0!</v>
      </c>
      <c r="AC20" t="e">
        <v>#DIV/0!</v>
      </c>
      <c r="AD20" t="e">
        <v>#DIV/0!</v>
      </c>
      <c r="AE20" t="e">
        <v>#DIV/0!</v>
      </c>
      <c r="AF20" t="e">
        <v>#DIV/0!</v>
      </c>
      <c r="AG20" t="e">
        <v>#DIV/0!</v>
      </c>
      <c r="AH20" t="e">
        <v>#DIV/0!</v>
      </c>
    </row>
    <row r="21" spans="1:34">
      <c r="A21" s="743"/>
      <c r="B21" s="746"/>
      <c r="C21" s="750" t="s">
        <v>120</v>
      </c>
      <c r="D21" s="118" t="s">
        <v>13</v>
      </c>
      <c r="E21" s="119"/>
      <c r="F21" s="120"/>
      <c r="G21" s="120"/>
      <c r="H21" s="120"/>
      <c r="I21" s="120"/>
      <c r="J21" s="121"/>
      <c r="K21" s="122"/>
      <c r="L21" s="120"/>
      <c r="M21" s="120"/>
      <c r="N21" s="120"/>
      <c r="O21" s="120"/>
      <c r="P21" s="123"/>
      <c r="Q21" s="124"/>
      <c r="R21" s="718"/>
      <c r="S21" s="68" t="str">
        <f>IFERROR(Q21/R21,"")</f>
        <v/>
      </c>
      <c r="U21" s="567"/>
    </row>
    <row r="22" spans="1:34">
      <c r="A22" s="743"/>
      <c r="B22" s="746"/>
      <c r="C22" s="751"/>
      <c r="D22" s="140" t="s">
        <v>14</v>
      </c>
      <c r="E22" s="146"/>
      <c r="F22" s="141"/>
      <c r="G22" s="141"/>
      <c r="H22" s="141"/>
      <c r="I22" s="141"/>
      <c r="J22" s="144"/>
      <c r="K22" s="146"/>
      <c r="L22" s="141"/>
      <c r="M22" s="141"/>
      <c r="N22" s="141"/>
      <c r="O22" s="141"/>
      <c r="P22" s="142"/>
      <c r="Q22" s="145">
        <f>SUM(E22:P22)</f>
        <v>0</v>
      </c>
      <c r="R22" s="724"/>
      <c r="S22" s="70" t="str">
        <f>IFERROR(Q22/R21,"")</f>
        <v/>
      </c>
      <c r="U22" s="568" t="e">
        <f>U21/R21</f>
        <v>#DIV/0!</v>
      </c>
    </row>
    <row r="23" spans="1:34">
      <c r="A23" s="743"/>
      <c r="B23" s="746"/>
      <c r="C23" s="752" t="s">
        <v>16</v>
      </c>
      <c r="D23" s="118" t="s">
        <v>13</v>
      </c>
      <c r="E23" s="119"/>
      <c r="F23" s="120"/>
      <c r="G23" s="120"/>
      <c r="H23" s="120"/>
      <c r="I23" s="120"/>
      <c r="J23" s="121"/>
      <c r="K23" s="122"/>
      <c r="L23" s="120"/>
      <c r="M23" s="120"/>
      <c r="N23" s="120"/>
      <c r="O23" s="120"/>
      <c r="P23" s="123"/>
      <c r="Q23" s="124">
        <f>SUM(E23:P23)</f>
        <v>0</v>
      </c>
      <c r="R23" s="718">
        <f>R17-R21</f>
        <v>0</v>
      </c>
      <c r="S23" s="149" t="str">
        <f>IFERROR(Q23/R23,"")</f>
        <v/>
      </c>
    </row>
    <row r="24" spans="1:34" ht="18.5" thickBot="1">
      <c r="A24" s="743"/>
      <c r="B24" s="746"/>
      <c r="C24" s="753"/>
      <c r="D24" s="133" t="s">
        <v>14</v>
      </c>
      <c r="E24" s="134"/>
      <c r="F24" s="135"/>
      <c r="G24" s="135"/>
      <c r="H24" s="135"/>
      <c r="I24" s="135"/>
      <c r="J24" s="136"/>
      <c r="K24" s="137"/>
      <c r="L24" s="135"/>
      <c r="M24" s="135"/>
      <c r="N24" s="135"/>
      <c r="O24" s="135"/>
      <c r="P24" s="138"/>
      <c r="Q24" s="139">
        <f>SUM(E24:P24)</f>
        <v>0</v>
      </c>
      <c r="R24" s="719"/>
      <c r="S24" s="69" t="str">
        <f>IFERROR(Q24/R23,"")</f>
        <v/>
      </c>
    </row>
    <row r="25" spans="1:34">
      <c r="A25" s="743"/>
      <c r="B25" s="746"/>
      <c r="C25" s="753"/>
      <c r="D25" s="21" t="s">
        <v>17</v>
      </c>
      <c r="E25" s="11" t="e">
        <f>E24/E23</f>
        <v>#DIV/0!</v>
      </c>
      <c r="F25" s="4" t="e">
        <f t="shared" ref="F25:Q25" si="8">F24/F23</f>
        <v>#DIV/0!</v>
      </c>
      <c r="G25" s="4" t="e">
        <f t="shared" si="8"/>
        <v>#DIV/0!</v>
      </c>
      <c r="H25" s="4" t="e">
        <f t="shared" si="8"/>
        <v>#DIV/0!</v>
      </c>
      <c r="I25" s="4" t="e">
        <f t="shared" si="8"/>
        <v>#DIV/0!</v>
      </c>
      <c r="J25" s="6" t="e">
        <f t="shared" si="8"/>
        <v>#DIV/0!</v>
      </c>
      <c r="K25" s="8" t="e">
        <f t="shared" si="8"/>
        <v>#DIV/0!</v>
      </c>
      <c r="L25" s="4" t="e">
        <f t="shared" si="8"/>
        <v>#DIV/0!</v>
      </c>
      <c r="M25" s="4" t="e">
        <f t="shared" si="8"/>
        <v>#DIV/0!</v>
      </c>
      <c r="N25" s="4" t="e">
        <f t="shared" si="8"/>
        <v>#DIV/0!</v>
      </c>
      <c r="O25" s="4" t="e">
        <f t="shared" si="8"/>
        <v>#DIV/0!</v>
      </c>
      <c r="P25" s="16" t="e">
        <f t="shared" si="8"/>
        <v>#DIV/0!</v>
      </c>
      <c r="Q25" s="26" t="e">
        <f t="shared" si="8"/>
        <v>#DIV/0!</v>
      </c>
      <c r="W25" t="e">
        <v>#DIV/0!</v>
      </c>
      <c r="X25" t="e">
        <v>#DIV/0!</v>
      </c>
      <c r="Y25" t="e">
        <v>#DIV/0!</v>
      </c>
      <c r="Z25" t="e">
        <v>#DIV/0!</v>
      </c>
      <c r="AA25" t="e">
        <v>#DIV/0!</v>
      </c>
      <c r="AB25" t="e">
        <v>#DIV/0!</v>
      </c>
      <c r="AC25" t="e">
        <v>#DIV/0!</v>
      </c>
      <c r="AD25" t="e">
        <v>#DIV/0!</v>
      </c>
      <c r="AE25" t="e">
        <v>#DIV/0!</v>
      </c>
      <c r="AF25" t="e">
        <v>#DIV/0!</v>
      </c>
      <c r="AG25" t="e">
        <v>#DIV/0!</v>
      </c>
      <c r="AH25" t="e">
        <v>#DIV/0!</v>
      </c>
    </row>
    <row r="26" spans="1:34" ht="18.5" thickBot="1">
      <c r="A26" s="744"/>
      <c r="B26" s="747"/>
      <c r="C26" s="754"/>
      <c r="D26" s="23" t="s">
        <v>18</v>
      </c>
      <c r="E26" s="14" t="e">
        <f>SUM($E24:E24)/SUM($E23:E23)</f>
        <v>#DIV/0!</v>
      </c>
      <c r="F26" s="7" t="e">
        <f>SUM($E24:F24)/SUM($E23:F23)</f>
        <v>#DIV/0!</v>
      </c>
      <c r="G26" s="7" t="e">
        <f>SUM($E24:G24)/SUM($E23:G23)</f>
        <v>#DIV/0!</v>
      </c>
      <c r="H26" s="7" t="e">
        <f>SUM($E24:H24)/SUM($E23:H23)</f>
        <v>#DIV/0!</v>
      </c>
      <c r="I26" s="7" t="e">
        <f>SUM($E24:I24)/SUM($E23:I23)</f>
        <v>#DIV/0!</v>
      </c>
      <c r="J26" s="15" t="e">
        <f>SUM($E24:J24)/SUM($E23:J23)</f>
        <v>#DIV/0!</v>
      </c>
      <c r="K26" s="10" t="e">
        <f>SUM($E24:K24)/SUM($E23:K23)</f>
        <v>#DIV/0!</v>
      </c>
      <c r="L26" s="7" t="e">
        <f>SUM($E24:L24)/SUM($E23:L23)</f>
        <v>#DIV/0!</v>
      </c>
      <c r="M26" s="7" t="e">
        <f>SUM($E24:M24)/SUM($E23:M23)</f>
        <v>#DIV/0!</v>
      </c>
      <c r="N26" s="7" t="e">
        <f>SUM($E24:N24)/SUM($E23:N23)</f>
        <v>#DIV/0!</v>
      </c>
      <c r="O26" s="7" t="e">
        <f>SUM($E24:O24)/SUM($E23:O23)</f>
        <v>#DIV/0!</v>
      </c>
      <c r="P26" s="18" t="e">
        <f>SUM($E24:P24)/SUM($E23:P23)</f>
        <v>#DIV/0!</v>
      </c>
      <c r="Q26" s="28" t="s">
        <v>22</v>
      </c>
      <c r="R26" s="59"/>
      <c r="S26"/>
      <c r="W26" t="e">
        <v>#DIV/0!</v>
      </c>
      <c r="X26" t="e">
        <v>#DIV/0!</v>
      </c>
      <c r="Y26" t="e">
        <v>#DIV/0!</v>
      </c>
      <c r="Z26" t="e">
        <v>#DIV/0!</v>
      </c>
      <c r="AA26" t="e">
        <v>#DIV/0!</v>
      </c>
      <c r="AB26" t="e">
        <v>#DIV/0!</v>
      </c>
      <c r="AC26" t="e">
        <v>#DIV/0!</v>
      </c>
      <c r="AD26" t="e">
        <v>#DIV/0!</v>
      </c>
      <c r="AE26" t="e">
        <v>#DIV/0!</v>
      </c>
      <c r="AF26" t="e">
        <v>#DIV/0!</v>
      </c>
      <c r="AG26" t="e">
        <v>#DIV/0!</v>
      </c>
      <c r="AH26" t="e">
        <v>#DIV/0!</v>
      </c>
    </row>
    <row r="27" spans="1:34">
      <c r="A27" s="743" t="s">
        <v>126</v>
      </c>
      <c r="B27" s="746" t="s">
        <v>126</v>
      </c>
      <c r="C27" s="748" t="s">
        <v>15</v>
      </c>
      <c r="D27" s="111" t="s">
        <v>13</v>
      </c>
      <c r="E27" s="112"/>
      <c r="F27" s="113"/>
      <c r="G27" s="113"/>
      <c r="H27" s="113"/>
      <c r="I27" s="113"/>
      <c r="J27" s="114"/>
      <c r="K27" s="115"/>
      <c r="L27" s="113"/>
      <c r="M27" s="113"/>
      <c r="N27" s="113"/>
      <c r="O27" s="113"/>
      <c r="P27" s="116"/>
      <c r="Q27" s="117"/>
      <c r="R27" s="718"/>
      <c r="S27" s="68" t="str">
        <f>IFERROR(Q27/R27,"")</f>
        <v/>
      </c>
      <c r="U27" s="567"/>
    </row>
    <row r="28" spans="1:34" ht="18.5" thickBot="1">
      <c r="A28" s="743"/>
      <c r="B28" s="746"/>
      <c r="C28" s="748"/>
      <c r="D28" s="133" t="s">
        <v>14</v>
      </c>
      <c r="E28" s="134"/>
      <c r="F28" s="135"/>
      <c r="G28" s="135"/>
      <c r="H28" s="135"/>
      <c r="I28" s="135"/>
      <c r="J28" s="138"/>
      <c r="K28" s="134"/>
      <c r="L28" s="135"/>
      <c r="M28" s="135"/>
      <c r="N28" s="135"/>
      <c r="O28" s="135"/>
      <c r="P28" s="136"/>
      <c r="Q28" s="139">
        <f>SUM(E28:P28)</f>
        <v>0</v>
      </c>
      <c r="R28" s="719"/>
      <c r="S28" s="69" t="str">
        <f>IFERROR(Q28/R27,"")</f>
        <v/>
      </c>
      <c r="U28" s="568" t="e">
        <f>U27/R27</f>
        <v>#DIV/0!</v>
      </c>
    </row>
    <row r="29" spans="1:34">
      <c r="A29" s="743"/>
      <c r="B29" s="746"/>
      <c r="C29" s="748"/>
      <c r="D29" s="21" t="s">
        <v>17</v>
      </c>
      <c r="E29" s="11" t="e">
        <f>E28/E27</f>
        <v>#DIV/0!</v>
      </c>
      <c r="F29" s="4" t="e">
        <f t="shared" ref="F29:Q29" si="9">F28/F27</f>
        <v>#DIV/0!</v>
      </c>
      <c r="G29" s="4" t="e">
        <f t="shared" si="9"/>
        <v>#DIV/0!</v>
      </c>
      <c r="H29" s="4" t="e">
        <f t="shared" si="9"/>
        <v>#DIV/0!</v>
      </c>
      <c r="I29" s="4" t="e">
        <f t="shared" si="9"/>
        <v>#DIV/0!</v>
      </c>
      <c r="J29" s="6" t="e">
        <f t="shared" si="9"/>
        <v>#DIV/0!</v>
      </c>
      <c r="K29" s="8" t="e">
        <f t="shared" si="9"/>
        <v>#DIV/0!</v>
      </c>
      <c r="L29" s="4" t="e">
        <f t="shared" si="9"/>
        <v>#DIV/0!</v>
      </c>
      <c r="M29" s="4" t="e">
        <f t="shared" si="9"/>
        <v>#DIV/0!</v>
      </c>
      <c r="N29" s="4" t="e">
        <f t="shared" si="9"/>
        <v>#DIV/0!</v>
      </c>
      <c r="O29" s="4" t="e">
        <f t="shared" si="9"/>
        <v>#DIV/0!</v>
      </c>
      <c r="P29" s="16" t="e">
        <f t="shared" si="9"/>
        <v>#DIV/0!</v>
      </c>
      <c r="Q29" s="26" t="e">
        <f t="shared" si="9"/>
        <v>#DIV/0!</v>
      </c>
      <c r="R29" s="59"/>
      <c r="S29"/>
      <c r="W29" t="e">
        <v>#DIV/0!</v>
      </c>
      <c r="X29" t="e">
        <v>#DIV/0!</v>
      </c>
      <c r="Y29" t="e">
        <v>#DIV/0!</v>
      </c>
      <c r="Z29" t="e">
        <v>#DIV/0!</v>
      </c>
      <c r="AA29" t="e">
        <v>#DIV/0!</v>
      </c>
      <c r="AB29" t="e">
        <v>#DIV/0!</v>
      </c>
      <c r="AC29" t="e">
        <v>#DIV/0!</v>
      </c>
      <c r="AD29" t="e">
        <v>#DIV/0!</v>
      </c>
      <c r="AE29" t="e">
        <v>#DIV/0!</v>
      </c>
      <c r="AF29" t="e">
        <v>#DIV/0!</v>
      </c>
      <c r="AG29" t="e">
        <v>#DIV/0!</v>
      </c>
      <c r="AH29" t="e">
        <v>#DIV/0!</v>
      </c>
    </row>
    <row r="30" spans="1:34">
      <c r="A30" s="743"/>
      <c r="B30" s="746"/>
      <c r="C30" s="749"/>
      <c r="D30" s="22" t="s">
        <v>18</v>
      </c>
      <c r="E30" s="12" t="e">
        <f>SUM($E28:E28)/SUM($E27:E27)</f>
        <v>#DIV/0!</v>
      </c>
      <c r="F30" s="5" t="e">
        <f>SUM($E28:F28)/SUM($E27:F27)</f>
        <v>#DIV/0!</v>
      </c>
      <c r="G30" s="5" t="e">
        <f>SUM($E28:G28)/SUM($E27:G27)</f>
        <v>#DIV/0!</v>
      </c>
      <c r="H30" s="5" t="e">
        <f>SUM($E28:H28)/SUM($E27:H27)</f>
        <v>#DIV/0!</v>
      </c>
      <c r="I30" s="5" t="e">
        <f>SUM($E28:I28)/SUM($E27:I27)</f>
        <v>#DIV/0!</v>
      </c>
      <c r="J30" s="13" t="e">
        <f>SUM($E28:J28)/SUM($E27:J27)</f>
        <v>#DIV/0!</v>
      </c>
      <c r="K30" s="9" t="e">
        <f>SUM($E28:K28)/SUM($E27:K27)</f>
        <v>#DIV/0!</v>
      </c>
      <c r="L30" s="5" t="e">
        <f>SUM($E28:L28)/SUM($E27:L27)</f>
        <v>#DIV/0!</v>
      </c>
      <c r="M30" s="5" t="e">
        <f>SUM($E28:M28)/SUM($E27:M27)</f>
        <v>#DIV/0!</v>
      </c>
      <c r="N30" s="5" t="e">
        <f>SUM($E28:N28)/SUM($E27:N27)</f>
        <v>#DIV/0!</v>
      </c>
      <c r="O30" s="5" t="e">
        <f>SUM($E28:O28)/SUM($E27:O27)</f>
        <v>#DIV/0!</v>
      </c>
      <c r="P30" s="17" t="e">
        <f>SUM($E28:P28)/SUM($E27:P27)</f>
        <v>#DIV/0!</v>
      </c>
      <c r="Q30" s="27" t="s">
        <v>22</v>
      </c>
      <c r="R30" s="59"/>
      <c r="S30"/>
      <c r="W30" t="e">
        <v>#DIV/0!</v>
      </c>
      <c r="X30" t="e">
        <v>#DIV/0!</v>
      </c>
      <c r="Y30" t="e">
        <v>#DIV/0!</v>
      </c>
      <c r="Z30" t="e">
        <v>#DIV/0!</v>
      </c>
      <c r="AA30" t="e">
        <v>#DIV/0!</v>
      </c>
      <c r="AB30" t="e">
        <v>#DIV/0!</v>
      </c>
      <c r="AC30" t="e">
        <v>#DIV/0!</v>
      </c>
      <c r="AD30" t="e">
        <v>#DIV/0!</v>
      </c>
      <c r="AE30" t="e">
        <v>#DIV/0!</v>
      </c>
      <c r="AF30" t="e">
        <v>#DIV/0!</v>
      </c>
      <c r="AG30" t="e">
        <v>#DIV/0!</v>
      </c>
      <c r="AH30" t="e">
        <v>#DIV/0!</v>
      </c>
    </row>
    <row r="31" spans="1:34">
      <c r="A31" s="743"/>
      <c r="B31" s="746"/>
      <c r="C31" s="750" t="s">
        <v>120</v>
      </c>
      <c r="D31" s="118" t="s">
        <v>13</v>
      </c>
      <c r="E31" s="119"/>
      <c r="F31" s="120"/>
      <c r="G31" s="120"/>
      <c r="H31" s="120"/>
      <c r="I31" s="120"/>
      <c r="J31" s="121"/>
      <c r="K31" s="122"/>
      <c r="L31" s="120"/>
      <c r="M31" s="120"/>
      <c r="N31" s="120"/>
      <c r="O31" s="120"/>
      <c r="P31" s="123"/>
      <c r="Q31" s="124"/>
      <c r="R31" s="718"/>
      <c r="S31" s="68" t="str">
        <f>IFERROR(Q31/R31,"")</f>
        <v/>
      </c>
      <c r="U31" s="567"/>
    </row>
    <row r="32" spans="1:34">
      <c r="A32" s="743"/>
      <c r="B32" s="746"/>
      <c r="C32" s="751"/>
      <c r="D32" s="140" t="s">
        <v>14</v>
      </c>
      <c r="E32" s="146"/>
      <c r="F32" s="141"/>
      <c r="G32" s="141"/>
      <c r="H32" s="141"/>
      <c r="I32" s="141"/>
      <c r="J32" s="144"/>
      <c r="K32" s="146"/>
      <c r="L32" s="141"/>
      <c r="M32" s="141"/>
      <c r="N32" s="141"/>
      <c r="O32" s="141"/>
      <c r="P32" s="142"/>
      <c r="Q32" s="145">
        <f>SUM(E32:P32)</f>
        <v>0</v>
      </c>
      <c r="R32" s="724"/>
      <c r="S32" s="70" t="str">
        <f>IFERROR(Q32/R31,"")</f>
        <v/>
      </c>
      <c r="U32" s="568" t="e">
        <f>U31/R31</f>
        <v>#DIV/0!</v>
      </c>
    </row>
    <row r="33" spans="1:34">
      <c r="A33" s="743"/>
      <c r="B33" s="746"/>
      <c r="C33" s="752" t="s">
        <v>16</v>
      </c>
      <c r="D33" s="118" t="s">
        <v>13</v>
      </c>
      <c r="E33" s="119"/>
      <c r="F33" s="120"/>
      <c r="G33" s="120"/>
      <c r="H33" s="120"/>
      <c r="I33" s="120"/>
      <c r="J33" s="121"/>
      <c r="K33" s="122"/>
      <c r="L33" s="120"/>
      <c r="M33" s="120"/>
      <c r="N33" s="120"/>
      <c r="O33" s="120"/>
      <c r="P33" s="123"/>
      <c r="Q33" s="124">
        <f>SUM(E33:P33)</f>
        <v>0</v>
      </c>
      <c r="R33" s="718">
        <f>R27-R31</f>
        <v>0</v>
      </c>
      <c r="S33" s="149" t="str">
        <f>IFERROR(Q33/R33,"")</f>
        <v/>
      </c>
    </row>
    <row r="34" spans="1:34" ht="18.5" thickBot="1">
      <c r="A34" s="743"/>
      <c r="B34" s="746"/>
      <c r="C34" s="753"/>
      <c r="D34" s="133" t="s">
        <v>14</v>
      </c>
      <c r="E34" s="134"/>
      <c r="F34" s="135"/>
      <c r="G34" s="135"/>
      <c r="H34" s="135"/>
      <c r="I34" s="135"/>
      <c r="J34" s="136"/>
      <c r="K34" s="137"/>
      <c r="L34" s="135"/>
      <c r="M34" s="135"/>
      <c r="N34" s="135"/>
      <c r="O34" s="135"/>
      <c r="P34" s="138"/>
      <c r="Q34" s="139">
        <f>SUM(E34:P34)</f>
        <v>0</v>
      </c>
      <c r="R34" s="719"/>
      <c r="S34" s="69" t="str">
        <f>IFERROR(Q34/R33,"")</f>
        <v/>
      </c>
    </row>
    <row r="35" spans="1:34">
      <c r="A35" s="743"/>
      <c r="B35" s="746"/>
      <c r="C35" s="753"/>
      <c r="D35" s="21" t="s">
        <v>17</v>
      </c>
      <c r="E35" s="11" t="e">
        <f>E34/E33</f>
        <v>#DIV/0!</v>
      </c>
      <c r="F35" s="4" t="e">
        <f t="shared" ref="F35:Q35" si="10">F34/F33</f>
        <v>#DIV/0!</v>
      </c>
      <c r="G35" s="4" t="e">
        <f t="shared" si="10"/>
        <v>#DIV/0!</v>
      </c>
      <c r="H35" s="4" t="e">
        <f t="shared" si="10"/>
        <v>#DIV/0!</v>
      </c>
      <c r="I35" s="4" t="e">
        <f t="shared" si="10"/>
        <v>#DIV/0!</v>
      </c>
      <c r="J35" s="6" t="e">
        <f t="shared" si="10"/>
        <v>#DIV/0!</v>
      </c>
      <c r="K35" s="8" t="e">
        <f t="shared" si="10"/>
        <v>#DIV/0!</v>
      </c>
      <c r="L35" s="4" t="e">
        <f t="shared" si="10"/>
        <v>#DIV/0!</v>
      </c>
      <c r="M35" s="4" t="e">
        <f t="shared" si="10"/>
        <v>#DIV/0!</v>
      </c>
      <c r="N35" s="4" t="e">
        <f t="shared" si="10"/>
        <v>#DIV/0!</v>
      </c>
      <c r="O35" s="4" t="e">
        <f t="shared" si="10"/>
        <v>#DIV/0!</v>
      </c>
      <c r="P35" s="16" t="e">
        <f t="shared" si="10"/>
        <v>#DIV/0!</v>
      </c>
      <c r="Q35" s="26" t="e">
        <f t="shared" si="10"/>
        <v>#DIV/0!</v>
      </c>
      <c r="W35" t="e">
        <v>#DIV/0!</v>
      </c>
      <c r="X35" t="e">
        <v>#DIV/0!</v>
      </c>
      <c r="Y35" t="e">
        <v>#DIV/0!</v>
      </c>
      <c r="Z35" t="e">
        <v>#DIV/0!</v>
      </c>
      <c r="AA35" t="e">
        <v>#DIV/0!</v>
      </c>
      <c r="AB35" t="e">
        <v>#DIV/0!</v>
      </c>
      <c r="AC35" t="e">
        <v>#DIV/0!</v>
      </c>
      <c r="AD35" t="e">
        <v>#DIV/0!</v>
      </c>
      <c r="AE35" t="e">
        <v>#DIV/0!</v>
      </c>
      <c r="AF35" t="e">
        <v>#DIV/0!</v>
      </c>
      <c r="AG35" t="e">
        <v>#DIV/0!</v>
      </c>
      <c r="AH35" t="e">
        <v>#DIV/0!</v>
      </c>
    </row>
    <row r="36" spans="1:34" ht="18.5" thickBot="1">
      <c r="A36" s="744"/>
      <c r="B36" s="747"/>
      <c r="C36" s="754"/>
      <c r="D36" s="23" t="s">
        <v>18</v>
      </c>
      <c r="E36" s="14" t="e">
        <f>SUM($E34:E34)/SUM($E33:E33)</f>
        <v>#DIV/0!</v>
      </c>
      <c r="F36" s="7" t="e">
        <f>SUM($E34:F34)/SUM($E33:F33)</f>
        <v>#DIV/0!</v>
      </c>
      <c r="G36" s="7" t="e">
        <f>SUM($E34:G34)/SUM($E33:G33)</f>
        <v>#DIV/0!</v>
      </c>
      <c r="H36" s="7" t="e">
        <f>SUM($E34:H34)/SUM($E33:H33)</f>
        <v>#DIV/0!</v>
      </c>
      <c r="I36" s="7" t="e">
        <f>SUM($E34:I34)/SUM($E33:I33)</f>
        <v>#DIV/0!</v>
      </c>
      <c r="J36" s="15" t="e">
        <f>SUM($E34:J34)/SUM($E33:J33)</f>
        <v>#DIV/0!</v>
      </c>
      <c r="K36" s="10" t="e">
        <f>SUM($E34:K34)/SUM($E33:K33)</f>
        <v>#DIV/0!</v>
      </c>
      <c r="L36" s="7" t="e">
        <f>SUM($E34:L34)/SUM($E33:L33)</f>
        <v>#DIV/0!</v>
      </c>
      <c r="M36" s="7" t="e">
        <f>SUM($E34:M34)/SUM($E33:M33)</f>
        <v>#DIV/0!</v>
      </c>
      <c r="N36" s="7" t="e">
        <f>SUM($E34:N34)/SUM($E33:N33)</f>
        <v>#DIV/0!</v>
      </c>
      <c r="O36" s="7" t="e">
        <f>SUM($E34:O34)/SUM($E33:O33)</f>
        <v>#DIV/0!</v>
      </c>
      <c r="P36" s="18" t="e">
        <f>SUM($E34:P34)/SUM($E33:P33)</f>
        <v>#DIV/0!</v>
      </c>
      <c r="Q36" s="28" t="s">
        <v>22</v>
      </c>
      <c r="R36" s="59"/>
      <c r="S36"/>
      <c r="W36" t="e">
        <v>#DIV/0!</v>
      </c>
      <c r="X36" t="e">
        <v>#DIV/0!</v>
      </c>
      <c r="Y36" t="e">
        <v>#DIV/0!</v>
      </c>
      <c r="Z36" t="e">
        <v>#DIV/0!</v>
      </c>
      <c r="AA36" t="e">
        <v>#DIV/0!</v>
      </c>
      <c r="AB36" t="e">
        <v>#DIV/0!</v>
      </c>
      <c r="AC36" t="e">
        <v>#DIV/0!</v>
      </c>
      <c r="AD36" t="e">
        <v>#DIV/0!</v>
      </c>
      <c r="AE36" t="e">
        <v>#DIV/0!</v>
      </c>
      <c r="AF36" t="e">
        <v>#DIV/0!</v>
      </c>
      <c r="AG36" t="e">
        <v>#DIV/0!</v>
      </c>
      <c r="AH36" t="e">
        <v>#DIV/0!</v>
      </c>
    </row>
    <row r="37" spans="1:34">
      <c r="A37" s="19"/>
      <c r="B37" s="764" t="s">
        <v>21</v>
      </c>
      <c r="C37" s="767" t="s">
        <v>15</v>
      </c>
      <c r="D37" s="125" t="s">
        <v>13</v>
      </c>
      <c r="E37" s="126">
        <f t="shared" ref="E37:Q38" si="11">SUM(E7,E17,E27)</f>
        <v>270</v>
      </c>
      <c r="F37" s="127">
        <f t="shared" si="11"/>
        <v>230</v>
      </c>
      <c r="G37" s="128">
        <f t="shared" si="11"/>
        <v>680</v>
      </c>
      <c r="H37" s="127">
        <f t="shared" si="11"/>
        <v>980</v>
      </c>
      <c r="I37" s="127">
        <f t="shared" si="11"/>
        <v>1400</v>
      </c>
      <c r="J37" s="129">
        <f t="shared" si="11"/>
        <v>1730</v>
      </c>
      <c r="K37" s="126">
        <f t="shared" si="11"/>
        <v>280</v>
      </c>
      <c r="L37" s="127">
        <f t="shared" si="11"/>
        <v>260</v>
      </c>
      <c r="M37" s="128">
        <f t="shared" si="11"/>
        <v>300</v>
      </c>
      <c r="N37" s="127">
        <f t="shared" si="11"/>
        <v>320</v>
      </c>
      <c r="O37" s="127">
        <f t="shared" si="11"/>
        <v>690</v>
      </c>
      <c r="P37" s="129">
        <f t="shared" si="11"/>
        <v>550</v>
      </c>
      <c r="Q37" s="130">
        <f t="shared" si="11"/>
        <v>7690</v>
      </c>
      <c r="R37" s="718">
        <f>SUM(R7,R17,R27)</f>
        <v>8090.0150000000003</v>
      </c>
      <c r="S37" s="68">
        <f>IFERROR(Q37/R37,"")</f>
        <v>0.95055447981246011</v>
      </c>
      <c r="W37">
        <v>242</v>
      </c>
      <c r="X37">
        <v>373.74999999999994</v>
      </c>
      <c r="Y37">
        <v>468.04999999999995</v>
      </c>
      <c r="Z37">
        <v>220.79999999999998</v>
      </c>
      <c r="AA37">
        <v>1164.9499999999998</v>
      </c>
      <c r="AB37">
        <v>965.99999999999989</v>
      </c>
      <c r="AC37">
        <v>614.09999999999991</v>
      </c>
      <c r="AD37">
        <v>167.89999999999998</v>
      </c>
      <c r="AE37">
        <v>272.54999999999995</v>
      </c>
      <c r="AF37">
        <v>707.25</v>
      </c>
      <c r="AG37">
        <v>464.59999999999997</v>
      </c>
      <c r="AH37">
        <v>583.04999999999995</v>
      </c>
    </row>
    <row r="38" spans="1:34" ht="18.5" thickBot="1">
      <c r="A38" s="19"/>
      <c r="B38" s="765"/>
      <c r="C38" s="748"/>
      <c r="D38" s="147" t="s">
        <v>14</v>
      </c>
      <c r="E38" s="134">
        <f t="shared" ca="1" si="11"/>
        <v>253.77</v>
      </c>
      <c r="F38" s="135">
        <f t="shared" ca="1" si="11"/>
        <v>280.25</v>
      </c>
      <c r="G38" s="138">
        <f t="shared" ca="1" si="11"/>
        <v>741.74</v>
      </c>
      <c r="H38" s="135">
        <f t="shared" ca="1" si="11"/>
        <v>1223.7349999999999</v>
      </c>
      <c r="I38" s="135">
        <f t="shared" ca="1" si="11"/>
        <v>1412.085</v>
      </c>
      <c r="J38" s="136">
        <f t="shared" ca="1" si="11"/>
        <v>2369.7449999999999</v>
      </c>
      <c r="K38" s="134">
        <f t="shared" ca="1" si="11"/>
        <v>949.17499999999995</v>
      </c>
      <c r="L38" s="135">
        <f t="shared" ca="1" si="11"/>
        <v>154.94</v>
      </c>
      <c r="M38" s="138">
        <f t="shared" ca="1" si="11"/>
        <v>136.88499999999999</v>
      </c>
      <c r="N38" s="135">
        <f t="shared" si="11"/>
        <v>320</v>
      </c>
      <c r="O38" s="135">
        <f t="shared" si="11"/>
        <v>690</v>
      </c>
      <c r="P38" s="136">
        <f t="shared" si="11"/>
        <v>550</v>
      </c>
      <c r="Q38" s="148">
        <f t="shared" ca="1" si="11"/>
        <v>9082.3250000000007</v>
      </c>
      <c r="R38" s="719"/>
      <c r="S38" s="69">
        <f ca="1">IFERROR(Q38/R37,"")</f>
        <v>1.1226586106453449</v>
      </c>
      <c r="W38">
        <v>282.72000000000003</v>
      </c>
      <c r="X38">
        <v>242.47499999999999</v>
      </c>
      <c r="Y38">
        <v>714.19</v>
      </c>
      <c r="Z38">
        <v>1028.92</v>
      </c>
      <c r="AA38">
        <v>1467.71</v>
      </c>
      <c r="AB38">
        <v>1817.71</v>
      </c>
      <c r="AC38">
        <v>298.44499999999999</v>
      </c>
      <c r="AD38">
        <v>277.76499999999999</v>
      </c>
      <c r="AE38">
        <v>318.97500000000002</v>
      </c>
      <c r="AF38">
        <v>335.48500000000001</v>
      </c>
      <c r="AG38">
        <v>722.62</v>
      </c>
      <c r="AH38">
        <v>583</v>
      </c>
    </row>
    <row r="39" spans="1:34">
      <c r="A39" s="19"/>
      <c r="B39" s="765"/>
      <c r="C39" s="748"/>
      <c r="D39" s="24" t="s">
        <v>17</v>
      </c>
      <c r="E39" s="11">
        <f ca="1">E38/E37</f>
        <v>0.93988888888888888</v>
      </c>
      <c r="F39" s="4">
        <f t="shared" ref="F39:Q39" ca="1" si="12">F38/F37</f>
        <v>1.2184782608695652</v>
      </c>
      <c r="G39" s="16">
        <f t="shared" ca="1" si="12"/>
        <v>1.0907941176470588</v>
      </c>
      <c r="H39" s="4">
        <f t="shared" ca="1" si="12"/>
        <v>1.2487091836734694</v>
      </c>
      <c r="I39" s="4">
        <f t="shared" ca="1" si="12"/>
        <v>1.008632142857143</v>
      </c>
      <c r="J39" s="6">
        <f t="shared" ca="1" si="12"/>
        <v>1.3697947976878613</v>
      </c>
      <c r="K39" s="11">
        <f t="shared" ca="1" si="12"/>
        <v>3.3899107142857141</v>
      </c>
      <c r="L39" s="4">
        <f t="shared" ca="1" si="12"/>
        <v>0.59592307692307689</v>
      </c>
      <c r="M39" s="16">
        <f t="shared" ca="1" si="12"/>
        <v>0.45628333333333332</v>
      </c>
      <c r="N39" s="4">
        <f t="shared" si="12"/>
        <v>1</v>
      </c>
      <c r="O39" s="4">
        <f t="shared" si="12"/>
        <v>1</v>
      </c>
      <c r="P39" s="6">
        <f t="shared" si="12"/>
        <v>1</v>
      </c>
      <c r="Q39" s="26">
        <f t="shared" ca="1" si="12"/>
        <v>1.1810565669700912</v>
      </c>
      <c r="W39">
        <v>1.1682644628099175</v>
      </c>
      <c r="X39">
        <v>0.64876254180602011</v>
      </c>
      <c r="Y39">
        <v>1.5258839867535523</v>
      </c>
      <c r="Z39">
        <v>4.6599637681159427</v>
      </c>
      <c r="AA39">
        <v>1.2598909824455988</v>
      </c>
      <c r="AB39">
        <v>1.8816873706004142</v>
      </c>
      <c r="AC39">
        <v>0.48598762416544544</v>
      </c>
      <c r="AD39">
        <v>1.6543478260869566</v>
      </c>
      <c r="AE39">
        <v>1.1703357182168412</v>
      </c>
      <c r="AF39">
        <v>0.47435136090491342</v>
      </c>
      <c r="AG39">
        <v>1.5553594489883773</v>
      </c>
      <c r="AH39">
        <v>0.99991424406140128</v>
      </c>
    </row>
    <row r="40" spans="1:34">
      <c r="A40" s="19"/>
      <c r="B40" s="765"/>
      <c r="C40" s="749"/>
      <c r="D40" s="25" t="s">
        <v>18</v>
      </c>
      <c r="E40" s="12">
        <f ca="1">SUM($E38:E38)/SUM($E37:E37)</f>
        <v>0.93988888888888888</v>
      </c>
      <c r="F40" s="5">
        <f ca="1">SUM($E38:F38)/SUM($E37:F37)</f>
        <v>1.0680399999999999</v>
      </c>
      <c r="G40" s="17">
        <f ca="1">SUM($E38:G38)/SUM($E37:G37)</f>
        <v>1.0811525423728814</v>
      </c>
      <c r="H40" s="5">
        <f ca="1">SUM($E38:H38)/SUM($E37:H37)</f>
        <v>1.1571736111111111</v>
      </c>
      <c r="I40" s="5">
        <f ca="1">SUM($E38:I38)/SUM($E37:I37)</f>
        <v>1.0987584269662922</v>
      </c>
      <c r="J40" s="13">
        <f ca="1">SUM($E38:J38)/SUM($E37:J37)</f>
        <v>1.1873960302457467</v>
      </c>
      <c r="K40" s="12">
        <f ca="1">SUM($E38:K38)/SUM($E37:K37)</f>
        <v>1.2981149012567326</v>
      </c>
      <c r="L40" s="5">
        <f ca="1">SUM($E38:L38)/SUM($E37:L37)</f>
        <v>1.2667993138936535</v>
      </c>
      <c r="M40" s="17">
        <f ca="1">SUM($E38:M38)/SUM($E37:M37)</f>
        <v>1.2271329526916803</v>
      </c>
      <c r="N40" s="5">
        <f ca="1">SUM($E38:N38)/SUM($E37:N37)</f>
        <v>1.2158643410852712</v>
      </c>
      <c r="O40" s="5">
        <f ca="1">SUM($E38:O38)/SUM($E37:O37)</f>
        <v>1.1950035014005602</v>
      </c>
      <c r="P40" s="13">
        <f ca="1">SUM($E38:P38)/SUM($E37:P37)</f>
        <v>1.1810565669700912</v>
      </c>
      <c r="Q40" s="27" t="s">
        <v>22</v>
      </c>
      <c r="R40" s="59"/>
      <c r="S40"/>
      <c r="W40">
        <v>1.1682644628099175</v>
      </c>
      <c r="X40">
        <v>0.85293544457978088</v>
      </c>
      <c r="Y40">
        <v>1.1435550839638313</v>
      </c>
      <c r="Z40">
        <v>1.7386976851142115</v>
      </c>
      <c r="AA40">
        <v>1.5128322973821144</v>
      </c>
      <c r="AB40">
        <v>1.6165461134316197</v>
      </c>
      <c r="AC40">
        <v>1.4451051325423185</v>
      </c>
      <c r="AD40">
        <v>1.453435051155292</v>
      </c>
      <c r="AE40">
        <v>1.4362508630097328</v>
      </c>
      <c r="AF40">
        <v>1.305356575947358</v>
      </c>
      <c r="AG40">
        <v>1.3258709455223026</v>
      </c>
      <c r="AH40">
        <v>1.2954387510008007</v>
      </c>
    </row>
    <row r="41" spans="1:34">
      <c r="A41" s="19"/>
      <c r="B41" s="765"/>
      <c r="C41" s="752" t="s">
        <v>16</v>
      </c>
      <c r="D41" s="131" t="s">
        <v>13</v>
      </c>
      <c r="E41" s="112">
        <f t="shared" ref="E41:Q42" si="13">SUM(E13,E23,E33)</f>
        <v>70</v>
      </c>
      <c r="F41" s="113">
        <f t="shared" si="13"/>
        <v>60</v>
      </c>
      <c r="G41" s="116">
        <f t="shared" si="13"/>
        <v>160</v>
      </c>
      <c r="H41" s="113">
        <f t="shared" si="13"/>
        <v>240</v>
      </c>
      <c r="I41" s="113">
        <f t="shared" si="13"/>
        <v>340</v>
      </c>
      <c r="J41" s="114">
        <f t="shared" si="13"/>
        <v>420</v>
      </c>
      <c r="K41" s="112">
        <f t="shared" si="13"/>
        <v>70</v>
      </c>
      <c r="L41" s="113">
        <f t="shared" si="13"/>
        <v>60</v>
      </c>
      <c r="M41" s="116">
        <f t="shared" si="13"/>
        <v>70</v>
      </c>
      <c r="N41" s="113">
        <f t="shared" si="13"/>
        <v>80</v>
      </c>
      <c r="O41" s="113">
        <f t="shared" si="13"/>
        <v>210</v>
      </c>
      <c r="P41" s="114">
        <f t="shared" si="13"/>
        <v>140</v>
      </c>
      <c r="Q41" s="132">
        <f t="shared" si="13"/>
        <v>1920</v>
      </c>
      <c r="R41" s="718">
        <f>SUM(R13,R23,R33)</f>
        <v>2134.567</v>
      </c>
      <c r="S41" s="68">
        <f>IFERROR(Q41/R41,"")</f>
        <v>0.89947984766933997</v>
      </c>
      <c r="W41">
        <v>64</v>
      </c>
      <c r="X41">
        <v>100.91249999999997</v>
      </c>
      <c r="Y41">
        <v>126.37349999999998</v>
      </c>
      <c r="Z41">
        <v>59.615999999999985</v>
      </c>
      <c r="AA41">
        <v>314.53649999999993</v>
      </c>
      <c r="AB41">
        <v>260.81999999999994</v>
      </c>
      <c r="AC41">
        <v>165.80699999999996</v>
      </c>
      <c r="AD41">
        <v>45.332999999999998</v>
      </c>
      <c r="AE41">
        <v>73.588499999999982</v>
      </c>
      <c r="AF41">
        <v>190.95749999999998</v>
      </c>
      <c r="AG41">
        <v>125.44200000000001</v>
      </c>
      <c r="AH41">
        <v>157.42349999999999</v>
      </c>
    </row>
    <row r="42" spans="1:34" ht="18.5" thickBot="1">
      <c r="A42" s="19"/>
      <c r="B42" s="765"/>
      <c r="C42" s="753"/>
      <c r="D42" s="147" t="s">
        <v>14</v>
      </c>
      <c r="E42" s="134">
        <f t="shared" ca="1" si="13"/>
        <v>66.01400000000001</v>
      </c>
      <c r="F42" s="135">
        <f t="shared" ca="1" si="13"/>
        <v>69.64500000000001</v>
      </c>
      <c r="G42" s="138">
        <f t="shared" ca="1" si="13"/>
        <v>193.32799999999997</v>
      </c>
      <c r="H42" s="135">
        <f t="shared" ca="1" si="13"/>
        <v>321.85099999999989</v>
      </c>
      <c r="I42" s="135">
        <f t="shared" ca="1" si="13"/>
        <v>356.62000000000012</v>
      </c>
      <c r="J42" s="136">
        <f t="shared" ca="1" si="13"/>
        <v>597.05999999999995</v>
      </c>
      <c r="K42" s="134">
        <f t="shared" ca="1" si="13"/>
        <v>251.19099999999992</v>
      </c>
      <c r="L42" s="135">
        <f t="shared" ca="1" si="13"/>
        <v>39.004999999999995</v>
      </c>
      <c r="M42" s="138">
        <f t="shared" ca="1" si="13"/>
        <v>35.728999999999985</v>
      </c>
      <c r="N42" s="135">
        <f t="shared" si="13"/>
        <v>80</v>
      </c>
      <c r="O42" s="135">
        <f t="shared" si="13"/>
        <v>210</v>
      </c>
      <c r="P42" s="136">
        <f t="shared" si="13"/>
        <v>140</v>
      </c>
      <c r="Q42" s="148">
        <f t="shared" ca="1" si="13"/>
        <v>2360.4430000000002</v>
      </c>
      <c r="R42" s="719"/>
      <c r="S42" s="69">
        <f ca="1">IFERROR(Q42/R41,"")</f>
        <v>1.1058181823292501</v>
      </c>
      <c r="W42">
        <v>75.39100000000002</v>
      </c>
      <c r="X42">
        <v>64.766999999999996</v>
      </c>
      <c r="Y42">
        <v>181.04000000000008</v>
      </c>
      <c r="Z42">
        <v>270.58200000000011</v>
      </c>
      <c r="AA42">
        <v>373.73700000000008</v>
      </c>
      <c r="AB42">
        <v>462.40200000000004</v>
      </c>
      <c r="AC42">
        <v>82.705999999999989</v>
      </c>
      <c r="AD42">
        <v>72.587999999999994</v>
      </c>
      <c r="AE42">
        <v>83.089000000000027</v>
      </c>
      <c r="AF42">
        <v>87.64500000000001</v>
      </c>
      <c r="AG42">
        <v>223.62</v>
      </c>
      <c r="AH42">
        <v>157</v>
      </c>
    </row>
    <row r="43" spans="1:34">
      <c r="A43" s="19"/>
      <c r="B43" s="765"/>
      <c r="C43" s="753"/>
      <c r="D43" s="24" t="s">
        <v>17</v>
      </c>
      <c r="E43" s="11">
        <f ca="1">E42/E41</f>
        <v>0.94305714285714304</v>
      </c>
      <c r="F43" s="4">
        <f t="shared" ref="F43:Q43" ca="1" si="14">F42/F41</f>
        <v>1.1607500000000002</v>
      </c>
      <c r="G43" s="16">
        <f t="shared" ca="1" si="14"/>
        <v>1.2082999999999999</v>
      </c>
      <c r="H43" s="4">
        <f t="shared" ca="1" si="14"/>
        <v>1.3410458333333328</v>
      </c>
      <c r="I43" s="4">
        <f t="shared" ca="1" si="14"/>
        <v>1.0488823529411768</v>
      </c>
      <c r="J43" s="6">
        <f t="shared" ca="1" si="14"/>
        <v>1.4215714285714285</v>
      </c>
      <c r="K43" s="11">
        <f t="shared" ca="1" si="14"/>
        <v>3.5884428571428559</v>
      </c>
      <c r="L43" s="4">
        <f t="shared" ca="1" si="14"/>
        <v>0.65008333333333324</v>
      </c>
      <c r="M43" s="16">
        <f t="shared" ca="1" si="14"/>
        <v>0.51041428571428549</v>
      </c>
      <c r="N43" s="4">
        <f t="shared" si="14"/>
        <v>1</v>
      </c>
      <c r="O43" s="4">
        <f t="shared" si="14"/>
        <v>1</v>
      </c>
      <c r="P43" s="6">
        <f t="shared" si="14"/>
        <v>1</v>
      </c>
      <c r="Q43" s="26">
        <f t="shared" ca="1" si="14"/>
        <v>1.2293973958333335</v>
      </c>
      <c r="W43">
        <v>1.1779843750000003</v>
      </c>
      <c r="X43">
        <v>0.64181345224823505</v>
      </c>
      <c r="Y43">
        <v>1.4325788238831725</v>
      </c>
      <c r="Z43">
        <v>4.5387479871175556</v>
      </c>
      <c r="AA43">
        <v>1.1882150402258567</v>
      </c>
      <c r="AB43">
        <v>1.7728778467908908</v>
      </c>
      <c r="AC43">
        <v>0.49880885607965891</v>
      </c>
      <c r="AD43">
        <v>1.6012176560121765</v>
      </c>
      <c r="AE43">
        <v>1.1291030527867811</v>
      </c>
      <c r="AF43">
        <v>0.45897647382270934</v>
      </c>
      <c r="AG43">
        <v>1.7826565265222174</v>
      </c>
      <c r="AH43">
        <v>0.99730980444469863</v>
      </c>
    </row>
    <row r="44" spans="1:34" ht="18.5" thickBot="1">
      <c r="A44" s="19"/>
      <c r="B44" s="766"/>
      <c r="C44" s="754"/>
      <c r="D44" s="30" t="s">
        <v>18</v>
      </c>
      <c r="E44" s="14">
        <f ca="1">SUM($E42:E42)/SUM($E41:E41)</f>
        <v>0.94305714285714304</v>
      </c>
      <c r="F44" s="7">
        <f ca="1">SUM($E42:F42)/SUM($E41:F41)</f>
        <v>1.0435307692307694</v>
      </c>
      <c r="G44" s="18">
        <f ca="1">SUM($E42:G42)/SUM($E41:G41)</f>
        <v>1.1344379310344825</v>
      </c>
      <c r="H44" s="7">
        <f ca="1">SUM($E42:H42)/SUM($E41:H41)</f>
        <v>1.2279962264150941</v>
      </c>
      <c r="I44" s="7">
        <f ca="1">SUM($E42:I42)/SUM($E41:I41)</f>
        <v>1.1579977011494254</v>
      </c>
      <c r="J44" s="15">
        <f ca="1">SUM($E42:J42)/SUM($E41:J41)</f>
        <v>1.2438124031007751</v>
      </c>
      <c r="K44" s="14">
        <f ca="1">SUM($E42:K42)/SUM($E41:K41)</f>
        <v>1.3644919117647059</v>
      </c>
      <c r="L44" s="7">
        <f ca="1">SUM($E42:L42)/SUM($E41:L41)</f>
        <v>1.334305633802817</v>
      </c>
      <c r="M44" s="18">
        <f ca="1">SUM($E42:M42)/SUM($E41:M41)</f>
        <v>1.2955993288590604</v>
      </c>
      <c r="N44" s="7">
        <f ca="1">SUM($E42:N42)/SUM($E41:N41)</f>
        <v>1.2805369426751592</v>
      </c>
      <c r="O44" s="7">
        <f ca="1">SUM($E42:O42)/SUM($E41:O41)</f>
        <v>1.2474398876404496</v>
      </c>
      <c r="P44" s="15">
        <f ca="1">SUM($E42:P42)/SUM($E41:P41)</f>
        <v>1.2293973958333335</v>
      </c>
      <c r="Q44" s="28" t="s">
        <v>22</v>
      </c>
      <c r="W44">
        <v>1.1779843750000003</v>
      </c>
      <c r="X44">
        <v>0.84989312514212112</v>
      </c>
      <c r="Y44">
        <v>1.1026894529774867</v>
      </c>
      <c r="Z44">
        <v>1.6864537677186231</v>
      </c>
      <c r="AA44">
        <v>1.4509485098923498</v>
      </c>
      <c r="AB44">
        <v>1.5415988085399492</v>
      </c>
      <c r="AC44">
        <v>1.3832732560455401</v>
      </c>
      <c r="AD44">
        <v>1.3919598100401931</v>
      </c>
      <c r="AE44">
        <v>1.3759866951503199</v>
      </c>
      <c r="AF44">
        <v>1.2510816227033241</v>
      </c>
      <c r="AG44">
        <v>1.2947390853592069</v>
      </c>
      <c r="AH44">
        <v>1.2669482018743954</v>
      </c>
    </row>
    <row r="45" spans="1:34" ht="23" thickBot="1">
      <c r="B45" s="31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29"/>
    </row>
    <row r="46" spans="1:34" ht="18.5" thickBot="1">
      <c r="A46" s="768" t="s">
        <v>34</v>
      </c>
      <c r="B46" s="769"/>
      <c r="C46" s="737" t="s">
        <v>526</v>
      </c>
      <c r="D46" s="738"/>
      <c r="E46" s="763" t="s">
        <v>19</v>
      </c>
      <c r="F46" s="757"/>
      <c r="G46" s="757"/>
      <c r="H46" s="757"/>
      <c r="I46" s="757"/>
      <c r="J46" s="758"/>
      <c r="K46" s="756" t="s">
        <v>20</v>
      </c>
      <c r="L46" s="757"/>
      <c r="M46" s="757"/>
      <c r="N46" s="757"/>
      <c r="O46" s="757"/>
      <c r="P46" s="758"/>
      <c r="Q46" s="29"/>
    </row>
    <row r="47" spans="1:34" ht="18.5" thickBot="1">
      <c r="A47" s="770"/>
      <c r="B47" s="771"/>
      <c r="C47" s="739"/>
      <c r="D47" s="740"/>
      <c r="E47" s="33" t="s">
        <v>0</v>
      </c>
      <c r="F47" s="34" t="s">
        <v>1</v>
      </c>
      <c r="G47" s="34" t="s">
        <v>2</v>
      </c>
      <c r="H47" s="34" t="s">
        <v>3</v>
      </c>
      <c r="I47" s="34" t="s">
        <v>4</v>
      </c>
      <c r="J47" s="35" t="s">
        <v>5</v>
      </c>
      <c r="K47" s="36" t="s">
        <v>6</v>
      </c>
      <c r="L47" s="34" t="s">
        <v>7</v>
      </c>
      <c r="M47" s="34" t="s">
        <v>8</v>
      </c>
      <c r="N47" s="34" t="s">
        <v>9</v>
      </c>
      <c r="O47" s="34" t="s">
        <v>10</v>
      </c>
      <c r="P47" s="35" t="s">
        <v>11</v>
      </c>
      <c r="Q47" s="29"/>
    </row>
    <row r="48" spans="1:34" ht="39" customHeight="1">
      <c r="A48" s="759" t="s">
        <v>38</v>
      </c>
      <c r="B48" s="760"/>
      <c r="C48" s="570" t="s">
        <v>30</v>
      </c>
      <c r="D48" s="571" t="s">
        <v>23</v>
      </c>
      <c r="E48" s="97"/>
      <c r="F48" s="98"/>
      <c r="G48" s="98"/>
      <c r="H48" s="98"/>
      <c r="I48" s="98"/>
      <c r="J48" s="511"/>
      <c r="K48" s="97"/>
      <c r="L48" s="98"/>
      <c r="M48" s="511"/>
      <c r="N48" s="98"/>
      <c r="O48" s="98"/>
      <c r="P48" s="99"/>
    </row>
    <row r="49" spans="1:16" ht="39" customHeight="1">
      <c r="A49" s="759"/>
      <c r="B49" s="760"/>
      <c r="C49" s="772" t="str">
        <f>A7</f>
        <v>イギリス
VVR</v>
      </c>
      <c r="D49" s="81" t="s">
        <v>37</v>
      </c>
      <c r="E49" s="82"/>
      <c r="F49" s="83"/>
      <c r="G49" s="83"/>
      <c r="H49" s="83"/>
      <c r="I49" s="83"/>
      <c r="J49" s="83"/>
      <c r="K49" s="82"/>
      <c r="L49" s="83"/>
      <c r="M49" s="83"/>
      <c r="N49" s="83"/>
      <c r="O49" s="83"/>
      <c r="P49" s="84"/>
    </row>
    <row r="50" spans="1:16" ht="39" customHeight="1">
      <c r="A50" s="759"/>
      <c r="B50" s="760"/>
      <c r="C50" s="773"/>
      <c r="D50" s="85" t="s">
        <v>35</v>
      </c>
      <c r="E50" s="86"/>
      <c r="F50" s="87"/>
      <c r="G50" s="87"/>
      <c r="H50" s="87"/>
      <c r="I50" s="87"/>
      <c r="J50" s="88"/>
      <c r="K50" s="86"/>
      <c r="L50" s="87"/>
      <c r="M50" s="87"/>
      <c r="N50" s="87"/>
      <c r="O50" s="87"/>
      <c r="P50" s="88"/>
    </row>
    <row r="51" spans="1:16" ht="39" customHeight="1" thickBot="1">
      <c r="A51" s="759"/>
      <c r="B51" s="760"/>
      <c r="C51" s="151" t="str">
        <f>B7</f>
        <v>リボン・テープ等</v>
      </c>
      <c r="D51" s="89" t="s">
        <v>36</v>
      </c>
      <c r="E51" s="90"/>
      <c r="F51" s="91"/>
      <c r="G51" s="510"/>
      <c r="H51" s="91"/>
      <c r="I51" s="507"/>
      <c r="J51" s="92"/>
      <c r="K51" s="90"/>
      <c r="L51" s="91"/>
      <c r="M51" s="91"/>
      <c r="N51" s="91"/>
      <c r="O51" s="91"/>
      <c r="P51" s="92"/>
    </row>
    <row r="52" spans="1:16" ht="39" customHeight="1">
      <c r="A52" s="759"/>
      <c r="B52" s="760"/>
      <c r="C52" s="71" t="s">
        <v>31</v>
      </c>
      <c r="D52" s="72" t="s">
        <v>23</v>
      </c>
      <c r="E52" s="93"/>
      <c r="F52" s="74"/>
      <c r="G52" s="74"/>
      <c r="H52" s="74"/>
      <c r="I52" s="74"/>
      <c r="J52" s="80"/>
      <c r="K52" s="93"/>
      <c r="L52" s="74"/>
      <c r="M52" s="74"/>
      <c r="N52" s="74"/>
      <c r="O52" s="74"/>
      <c r="P52" s="80"/>
    </row>
    <row r="53" spans="1:16" ht="39" customHeight="1">
      <c r="A53" s="759"/>
      <c r="B53" s="760"/>
      <c r="C53" s="772" t="str">
        <f>A17</f>
        <v>　</v>
      </c>
      <c r="D53" s="81" t="s">
        <v>37</v>
      </c>
      <c r="E53" s="82"/>
      <c r="F53" s="83"/>
      <c r="G53" s="83"/>
      <c r="H53" s="83"/>
      <c r="I53" s="83"/>
      <c r="J53" s="84"/>
      <c r="K53" s="82"/>
      <c r="L53" s="83"/>
      <c r="M53" s="83"/>
      <c r="N53" s="83"/>
      <c r="O53" s="83"/>
      <c r="P53" s="84"/>
    </row>
    <row r="54" spans="1:16" ht="39" customHeight="1">
      <c r="A54" s="759"/>
      <c r="B54" s="760"/>
      <c r="C54" s="773"/>
      <c r="D54" s="85" t="s">
        <v>35</v>
      </c>
      <c r="E54" s="86"/>
      <c r="F54" s="87"/>
      <c r="G54" s="87"/>
      <c r="H54" s="87"/>
      <c r="I54" s="87"/>
      <c r="J54" s="88"/>
      <c r="K54" s="86"/>
      <c r="L54" s="87"/>
      <c r="M54" s="87"/>
      <c r="N54" s="87"/>
      <c r="O54" s="87"/>
      <c r="P54" s="88"/>
    </row>
    <row r="55" spans="1:16" ht="39" customHeight="1" thickBot="1">
      <c r="A55" s="759"/>
      <c r="B55" s="760"/>
      <c r="C55" s="151" t="str">
        <f>B17</f>
        <v>　</v>
      </c>
      <c r="D55" s="89" t="s">
        <v>36</v>
      </c>
      <c r="E55" s="90"/>
      <c r="F55" s="91"/>
      <c r="G55" s="91"/>
      <c r="H55" s="91"/>
      <c r="I55" s="91"/>
      <c r="J55" s="92"/>
      <c r="K55" s="90"/>
      <c r="L55" s="91"/>
      <c r="M55" s="91"/>
      <c r="N55" s="91"/>
      <c r="O55" s="91"/>
      <c r="P55" s="92"/>
    </row>
    <row r="56" spans="1:16" ht="39" customHeight="1">
      <c r="A56" s="759"/>
      <c r="B56" s="760"/>
      <c r="C56" s="71" t="s">
        <v>32</v>
      </c>
      <c r="D56" s="72" t="s">
        <v>23</v>
      </c>
      <c r="E56" s="93"/>
      <c r="F56" s="74"/>
      <c r="G56" s="74"/>
      <c r="H56" s="74"/>
      <c r="I56" s="74"/>
      <c r="J56" s="80"/>
      <c r="K56" s="93"/>
      <c r="L56" s="74"/>
      <c r="M56" s="74"/>
      <c r="N56" s="74"/>
      <c r="O56" s="74"/>
      <c r="P56" s="80"/>
    </row>
    <row r="57" spans="1:16" ht="39" customHeight="1">
      <c r="A57" s="759"/>
      <c r="B57" s="760"/>
      <c r="C57" s="772" t="str">
        <f>A27</f>
        <v>　</v>
      </c>
      <c r="D57" s="81" t="s">
        <v>37</v>
      </c>
      <c r="E57" s="82"/>
      <c r="F57" s="83"/>
      <c r="G57" s="83"/>
      <c r="H57" s="83"/>
      <c r="I57" s="83"/>
      <c r="J57" s="84"/>
      <c r="K57" s="82"/>
      <c r="L57" s="83"/>
      <c r="M57" s="83"/>
      <c r="N57" s="83"/>
      <c r="O57" s="83"/>
      <c r="P57" s="84"/>
    </row>
    <row r="58" spans="1:16" ht="39" customHeight="1">
      <c r="A58" s="759"/>
      <c r="B58" s="760"/>
      <c r="C58" s="773"/>
      <c r="D58" s="85" t="s">
        <v>35</v>
      </c>
      <c r="E58" s="86"/>
      <c r="F58" s="87"/>
      <c r="G58" s="87"/>
      <c r="H58" s="87"/>
      <c r="I58" s="87"/>
      <c r="J58" s="88"/>
      <c r="K58" s="86"/>
      <c r="L58" s="87"/>
      <c r="M58" s="87"/>
      <c r="N58" s="87"/>
      <c r="O58" s="87"/>
      <c r="P58" s="88"/>
    </row>
    <row r="59" spans="1:16" ht="39" customHeight="1" thickBot="1">
      <c r="A59" s="761"/>
      <c r="B59" s="762"/>
      <c r="C59" s="151" t="str">
        <f>B27</f>
        <v>　</v>
      </c>
      <c r="D59" s="89" t="s">
        <v>36</v>
      </c>
      <c r="E59" s="90"/>
      <c r="F59" s="91"/>
      <c r="G59" s="91"/>
      <c r="H59" s="91"/>
      <c r="I59" s="91"/>
      <c r="J59" s="92"/>
      <c r="K59" s="90"/>
      <c r="L59" s="91"/>
      <c r="M59" s="91"/>
      <c r="N59" s="91"/>
      <c r="O59" s="91"/>
      <c r="P59" s="92"/>
    </row>
  </sheetData>
  <mergeCells count="45">
    <mergeCell ref="K46:P46"/>
    <mergeCell ref="A48:B59"/>
    <mergeCell ref="E46:J46"/>
    <mergeCell ref="B37:B44"/>
    <mergeCell ref="C37:C40"/>
    <mergeCell ref="C41:C44"/>
    <mergeCell ref="A46:B47"/>
    <mergeCell ref="C46:D47"/>
    <mergeCell ref="A17:A26"/>
    <mergeCell ref="B17:B26"/>
    <mergeCell ref="C17:C20"/>
    <mergeCell ref="C21:C22"/>
    <mergeCell ref="C23:C26"/>
    <mergeCell ref="A27:A36"/>
    <mergeCell ref="B27:B36"/>
    <mergeCell ref="C27:C30"/>
    <mergeCell ref="C31:C32"/>
    <mergeCell ref="C33:C36"/>
    <mergeCell ref="Q5:Q6"/>
    <mergeCell ref="A7:A16"/>
    <mergeCell ref="B7:B16"/>
    <mergeCell ref="C7:C10"/>
    <mergeCell ref="C11:C12"/>
    <mergeCell ref="C13:C16"/>
    <mergeCell ref="A1:A3"/>
    <mergeCell ref="B1:B3"/>
    <mergeCell ref="C1:E1"/>
    <mergeCell ref="C5:D6"/>
    <mergeCell ref="E5:J5"/>
    <mergeCell ref="R7:R8"/>
    <mergeCell ref="A5:B5"/>
    <mergeCell ref="C57:C58"/>
    <mergeCell ref="C53:C54"/>
    <mergeCell ref="C49:C50"/>
    <mergeCell ref="R23:R24"/>
    <mergeCell ref="R21:R22"/>
    <mergeCell ref="R17:R18"/>
    <mergeCell ref="R13:R14"/>
    <mergeCell ref="R11:R12"/>
    <mergeCell ref="R41:R42"/>
    <mergeCell ref="R37:R38"/>
    <mergeCell ref="R33:R34"/>
    <mergeCell ref="R31:R32"/>
    <mergeCell ref="R27:R28"/>
    <mergeCell ref="K5:P5"/>
  </mergeCells>
  <phoneticPr fontId="2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1923F7-D546-43E5-B86C-51D5128B13EA}">
  <sheetPr codeName="Sheet14">
    <tabColor theme="5" tint="0.79998168889431442"/>
  </sheetPr>
  <dimension ref="A1:R400"/>
  <sheetViews>
    <sheetView topLeftCell="A7" workbookViewId="0">
      <selection activeCell="A23" sqref="A23:H24"/>
    </sheetView>
  </sheetViews>
  <sheetFormatPr defaultColWidth="9" defaultRowHeight="18"/>
  <cols>
    <col min="1" max="2" width="15.83203125" style="161" customWidth="1"/>
    <col min="3" max="4" width="15.83203125" style="159" customWidth="1"/>
    <col min="5" max="5" width="9" style="207"/>
    <col min="6" max="6" width="15.58203125" style="159" customWidth="1"/>
    <col min="7" max="7" width="15.58203125" style="160" customWidth="1"/>
    <col min="8" max="8" width="9" style="161"/>
    <col min="9" max="9" width="5.25" style="167" bestFit="1" customWidth="1"/>
    <col min="10" max="10" width="14.5" style="163" customWidth="1"/>
    <col min="11" max="11" width="14.5" style="164" customWidth="1"/>
    <col min="12" max="12" width="5.25" style="164" bestFit="1" customWidth="1"/>
    <col min="13" max="15" width="14.5" style="164" customWidth="1"/>
    <col min="16" max="16" width="7.08203125" style="166" bestFit="1" customWidth="1"/>
    <col min="17" max="19" width="15.58203125" style="161" customWidth="1"/>
    <col min="20" max="16384" width="9" style="161"/>
  </cols>
  <sheetData>
    <row r="1" spans="1:18" ht="18.75" customHeight="1">
      <c r="A1" s="782" t="s">
        <v>138</v>
      </c>
      <c r="B1" s="782"/>
      <c r="C1" s="782"/>
      <c r="D1" s="782"/>
      <c r="E1" s="782"/>
      <c r="I1" s="162" t="s">
        <v>139</v>
      </c>
      <c r="M1" s="162"/>
      <c r="N1" s="165"/>
      <c r="O1" s="165"/>
    </row>
    <row r="2" spans="1:18" ht="18.75" customHeight="1">
      <c r="A2" s="782"/>
      <c r="B2" s="782"/>
      <c r="C2" s="782"/>
      <c r="D2" s="782"/>
      <c r="E2" s="782"/>
      <c r="J2" s="168" t="s">
        <v>140</v>
      </c>
      <c r="K2" s="168" t="s">
        <v>141</v>
      </c>
      <c r="L2" s="165"/>
      <c r="M2" s="169" t="s">
        <v>142</v>
      </c>
      <c r="N2" s="169" t="s">
        <v>143</v>
      </c>
      <c r="O2" s="169" t="s">
        <v>144</v>
      </c>
      <c r="P2" s="170" t="s">
        <v>145</v>
      </c>
    </row>
    <row r="3" spans="1:18" ht="18.75" customHeight="1">
      <c r="A3" s="171" t="s">
        <v>146</v>
      </c>
      <c r="B3" s="172"/>
      <c r="C3" s="172"/>
      <c r="D3" s="172"/>
      <c r="E3" s="172"/>
      <c r="F3" s="173"/>
      <c r="G3" s="174"/>
      <c r="H3" s="174"/>
      <c r="I3" s="175"/>
      <c r="J3" s="168">
        <v>0.5</v>
      </c>
      <c r="K3" s="168">
        <v>-0.5</v>
      </c>
      <c r="L3" s="176"/>
      <c r="M3" s="177" t="str">
        <f>VVR!A7</f>
        <v>イギリス
VVR</v>
      </c>
      <c r="N3" s="178"/>
      <c r="O3" s="178"/>
      <c r="P3" s="170">
        <v>0.6</v>
      </c>
    </row>
    <row r="4" spans="1:18">
      <c r="A4" s="179" t="s">
        <v>147</v>
      </c>
      <c r="B4" s="161" t="s">
        <v>148</v>
      </c>
      <c r="C4" s="180" t="s">
        <v>147</v>
      </c>
      <c r="D4" s="181" t="s">
        <v>147</v>
      </c>
      <c r="E4" s="182" t="s">
        <v>147</v>
      </c>
      <c r="F4" s="180" t="s">
        <v>147</v>
      </c>
      <c r="G4" s="183" t="s">
        <v>147</v>
      </c>
      <c r="H4" s="182" t="s">
        <v>147</v>
      </c>
      <c r="I4" s="184"/>
      <c r="J4" s="185" t="s">
        <v>150</v>
      </c>
      <c r="K4" s="186"/>
      <c r="L4" s="187"/>
      <c r="M4" s="185" t="s">
        <v>149</v>
      </c>
      <c r="N4" s="186"/>
      <c r="O4" s="184"/>
      <c r="P4" s="186"/>
    </row>
    <row r="5" spans="1:18">
      <c r="A5" s="174" t="s">
        <v>151</v>
      </c>
      <c r="B5" s="174" t="s">
        <v>152</v>
      </c>
      <c r="C5" s="188" t="s">
        <v>153</v>
      </c>
      <c r="D5" s="173" t="s">
        <v>154</v>
      </c>
      <c r="E5" s="189" t="s">
        <v>155</v>
      </c>
      <c r="F5" s="188" t="s">
        <v>156</v>
      </c>
      <c r="G5" s="190" t="s">
        <v>157</v>
      </c>
      <c r="H5" s="191" t="s">
        <v>158</v>
      </c>
      <c r="I5" s="192" t="s">
        <v>159</v>
      </c>
      <c r="J5" s="193" t="s">
        <v>160</v>
      </c>
      <c r="K5" s="194" t="s">
        <v>161</v>
      </c>
      <c r="L5" s="195" t="s">
        <v>159</v>
      </c>
      <c r="M5" s="196" t="s">
        <v>162</v>
      </c>
      <c r="N5" s="194" t="s">
        <v>163</v>
      </c>
      <c r="O5" s="195" t="s">
        <v>164</v>
      </c>
      <c r="P5" s="197" t="s">
        <v>165</v>
      </c>
    </row>
    <row r="6" spans="1:18">
      <c r="A6" s="161" t="s">
        <v>232</v>
      </c>
      <c r="B6" s="161">
        <v>7185</v>
      </c>
      <c r="C6" s="198">
        <v>64986</v>
      </c>
      <c r="D6" s="199">
        <v>0</v>
      </c>
      <c r="E6" s="200" t="s">
        <v>167</v>
      </c>
      <c r="F6" s="198">
        <v>89165</v>
      </c>
      <c r="G6" s="160">
        <v>45814</v>
      </c>
      <c r="H6" s="201" t="s">
        <v>167</v>
      </c>
      <c r="I6" s="184" t="str">
        <f>IF(H6="","",IF(H6="JPY","",IF($H6="USD",4, IF(H6="EUR",7,IF(H6="CNY",47,IF(H6="HKD",34))))))</f>
        <v/>
      </c>
      <c r="J6" s="202" t="str">
        <f>IF($H6="USD",IF(OR($I6="",$I6="-"),"",VLOOKUP($G6,為替!$A:$AX,$I6,FALSE))+$J$3,IF(OR($I6="",$I6="-"),"",VLOOKUP($G6,為替!$A:$AX,$I6,FALSE)))</f>
        <v/>
      </c>
      <c r="K6" s="203">
        <f>IF($H6="JPY",$F6,IF($H6="","",$F6*$J6))</f>
        <v>89165</v>
      </c>
      <c r="L6" s="187" t="str">
        <f>IF(H6="","",IF(H6="JPY","",IF($H6="USD",3, IF(H6="EUR",6,IF(H6="CNY",46,IF(H6="HKD",33))))))</f>
        <v/>
      </c>
      <c r="M6" s="202" t="str">
        <f>IF($H6="USD",IF(OR($L6="",$L6="-"),"",VLOOKUP($G6,為替!$A:$AX,$L6,FALSE))+$K$3,IF(OR($L6="",$L6="-"),"",VLOOKUP($G6,為替!$A:$AX,$L6,FALSE)))</f>
        <v/>
      </c>
      <c r="N6" s="203">
        <f>IF($E6="JPY",($C6+$D6),IF($E6="","",($C6+$D6)*$M6))</f>
        <v>64986</v>
      </c>
      <c r="O6" s="204">
        <f t="shared" ref="O6:O69" si="0">IF(OR(K6="",N6=""),"",K6-N6)</f>
        <v>24179</v>
      </c>
      <c r="P6" s="205">
        <f>IF(OR(K6="",O6=""),"",O6/K6)</f>
        <v>0.2711714237649302</v>
      </c>
    </row>
    <row r="7" spans="1:18">
      <c r="A7" s="161" t="s">
        <v>232</v>
      </c>
      <c r="B7" s="161">
        <v>7218</v>
      </c>
      <c r="C7" s="198">
        <v>122770</v>
      </c>
      <c r="D7" s="199">
        <v>0</v>
      </c>
      <c r="E7" s="200" t="s">
        <v>167</v>
      </c>
      <c r="F7" s="198">
        <v>164605</v>
      </c>
      <c r="G7" s="160">
        <v>45828</v>
      </c>
      <c r="H7" s="201" t="s">
        <v>167</v>
      </c>
      <c r="I7" s="184" t="str">
        <f t="shared" ref="I7:I70" si="1">IF(H7="","",IF(H7="JPY","",IF($H7="USD",4, IF(H7="EUR",7,IF(H7="CNY",47,IF(H7="HKD",34))))))</f>
        <v/>
      </c>
      <c r="J7" s="202" t="str">
        <f>IF($H7="USD",IF(OR($I7="",$I7="-"),"",VLOOKUP($G7,為替!$A:$AX,$I7,FALSE))+$J$3,IF(OR($I7="",$I7="-"),"",VLOOKUP($G7,為替!$A:$AX,$I7,FALSE)))</f>
        <v/>
      </c>
      <c r="K7" s="203">
        <f t="shared" ref="K7:K70" si="2">IF($H7="JPY",$F7,IF($H7="","",$F7*$J7))</f>
        <v>164605</v>
      </c>
      <c r="L7" s="187" t="str">
        <f t="shared" ref="L7:L70" si="3">IF(H7="","",IF(H7="JPY","",IF($H7="USD",3, IF(H7="EUR",6,IF(H7="CNY",46,IF(H7="HKD",33))))))</f>
        <v/>
      </c>
      <c r="M7" s="202" t="str">
        <f>IF($H7="USD",IF(OR($L7="",$L7="-"),"",VLOOKUP($G7,為替!$A:$AX,$L7,FALSE))+$K$3,IF(OR($L7="",$L7="-"),"",VLOOKUP($G7,為替!$A:$AX,$L7,FALSE)))</f>
        <v/>
      </c>
      <c r="N7" s="203">
        <f t="shared" ref="N7:N70" si="4">IF($E7="JPY",($C7+$D7),IF($E7="","",($C7+$D7)*$M7))</f>
        <v>122770</v>
      </c>
      <c r="O7" s="204">
        <f t="shared" si="0"/>
        <v>41835</v>
      </c>
      <c r="P7" s="205">
        <f t="shared" ref="P7:P70" si="5">IF(OR(K7="",O7=""),"",O7/K7)</f>
        <v>0.25415388353938217</v>
      </c>
      <c r="R7" s="206"/>
    </row>
    <row r="8" spans="1:18">
      <c r="A8" s="161" t="s">
        <v>232</v>
      </c>
      <c r="B8" s="161">
        <v>7258</v>
      </c>
      <c r="C8" s="198">
        <v>31891</v>
      </c>
      <c r="D8" s="199">
        <v>0</v>
      </c>
      <c r="E8" s="200" t="s">
        <v>167</v>
      </c>
      <c r="F8" s="198">
        <v>42195</v>
      </c>
      <c r="G8" s="160">
        <v>45842</v>
      </c>
      <c r="H8" s="201" t="s">
        <v>167</v>
      </c>
      <c r="I8" s="184" t="str">
        <f t="shared" si="1"/>
        <v/>
      </c>
      <c r="J8" s="202" t="str">
        <f>IF($H8="USD",IF(OR($I8="",$I8="-"),"",VLOOKUP($G8,為替!$A:$AX,$I8,FALSE))+$J$3,IF(OR($I8="",$I8="-"),"",VLOOKUP($G8,為替!$A:$AX,$I8,FALSE)))</f>
        <v/>
      </c>
      <c r="K8" s="203">
        <f t="shared" si="2"/>
        <v>42195</v>
      </c>
      <c r="L8" s="187" t="str">
        <f t="shared" si="3"/>
        <v/>
      </c>
      <c r="M8" s="202" t="str">
        <f>IF($H8="USD",IF(OR($L8="",$L8="-"),"",VLOOKUP($G8,為替!$A:$AX,$L8,FALSE))+$K$3,IF(OR($L8="",$L8="-"),"",VLOOKUP($G8,為替!$A:$AX,$L8,FALSE)))</f>
        <v/>
      </c>
      <c r="N8" s="203">
        <f t="shared" si="4"/>
        <v>31891</v>
      </c>
      <c r="O8" s="204">
        <f t="shared" si="0"/>
        <v>10304</v>
      </c>
      <c r="P8" s="205">
        <f t="shared" si="5"/>
        <v>0.24419954970968125</v>
      </c>
    </row>
    <row r="9" spans="1:18">
      <c r="A9" s="161" t="s">
        <v>232</v>
      </c>
      <c r="B9" s="161">
        <v>7292</v>
      </c>
      <c r="C9" s="198">
        <v>178714</v>
      </c>
      <c r="D9" s="199">
        <v>0</v>
      </c>
      <c r="E9" s="200" t="s">
        <v>167</v>
      </c>
      <c r="F9" s="198">
        <v>238055</v>
      </c>
      <c r="G9" s="160">
        <v>45856</v>
      </c>
      <c r="H9" s="201" t="s">
        <v>167</v>
      </c>
      <c r="I9" s="184" t="str">
        <f t="shared" si="1"/>
        <v/>
      </c>
      <c r="J9" s="202" t="str">
        <f>IF($H9="USD",IF(OR($I9="",$I9="-"),"",VLOOKUP($G9,為替!$A:$AX,$I9,FALSE))+$J$3,IF(OR($I9="",$I9="-"),"",VLOOKUP($G9,為替!$A:$AX,$I9,FALSE)))</f>
        <v/>
      </c>
      <c r="K9" s="203">
        <f t="shared" si="2"/>
        <v>238055</v>
      </c>
      <c r="L9" s="187" t="str">
        <f t="shared" si="3"/>
        <v/>
      </c>
      <c r="M9" s="202" t="str">
        <f>IF($H9="USD",IF(OR($L9="",$L9="-"),"",VLOOKUP($G9,為替!$A:$AX,$L9,FALSE))+$K$3,IF(OR($L9="",$L9="-"),"",VLOOKUP($G9,為替!$A:$AX,$L9,FALSE)))</f>
        <v/>
      </c>
      <c r="N9" s="203">
        <f t="shared" si="4"/>
        <v>178714</v>
      </c>
      <c r="O9" s="204">
        <f t="shared" si="0"/>
        <v>59341</v>
      </c>
      <c r="P9" s="205">
        <f t="shared" si="5"/>
        <v>0.24927432736132407</v>
      </c>
    </row>
    <row r="10" spans="1:18">
      <c r="A10" s="161" t="s">
        <v>232</v>
      </c>
      <c r="B10" s="161">
        <v>7338</v>
      </c>
      <c r="C10" s="198">
        <v>489985</v>
      </c>
      <c r="D10" s="199">
        <v>0</v>
      </c>
      <c r="E10" s="200" t="s">
        <v>167</v>
      </c>
      <c r="F10" s="198">
        <v>658595</v>
      </c>
      <c r="G10" s="160">
        <v>45870</v>
      </c>
      <c r="H10" s="201" t="s">
        <v>167</v>
      </c>
      <c r="I10" s="184" t="str">
        <f t="shared" si="1"/>
        <v/>
      </c>
      <c r="J10" s="202" t="str">
        <f>IF($H10="USD",IF(OR($I10="",$I10="-"),"",VLOOKUP($G10,為替!$A:$AX,$I10,FALSE))+$J$3,IF(OR($I10="",$I10="-"),"",VLOOKUP($G10,為替!$A:$AX,$I10,FALSE)))</f>
        <v/>
      </c>
      <c r="K10" s="203">
        <f t="shared" si="2"/>
        <v>658595</v>
      </c>
      <c r="L10" s="187" t="str">
        <f t="shared" si="3"/>
        <v/>
      </c>
      <c r="M10" s="202" t="str">
        <f>IF($H10="USD",IF(OR($L10="",$L10="-"),"",VLOOKUP($G10,為替!$A:$AX,$L10,FALSE))+$K$3,IF(OR($L10="",$L10="-"),"",VLOOKUP($G10,為替!$A:$AX,$L10,FALSE)))</f>
        <v/>
      </c>
      <c r="N10" s="203">
        <f t="shared" si="4"/>
        <v>489985</v>
      </c>
      <c r="O10" s="204">
        <f t="shared" si="0"/>
        <v>168610</v>
      </c>
      <c r="P10" s="205">
        <f t="shared" si="5"/>
        <v>0.2560146979554962</v>
      </c>
    </row>
    <row r="11" spans="1:18">
      <c r="A11" s="161" t="s">
        <v>232</v>
      </c>
      <c r="B11" s="161">
        <v>7386</v>
      </c>
      <c r="C11" s="198">
        <v>58427</v>
      </c>
      <c r="D11" s="199">
        <v>0</v>
      </c>
      <c r="E11" s="200" t="s">
        <v>167</v>
      </c>
      <c r="F11" s="198">
        <v>83145</v>
      </c>
      <c r="G11" s="160">
        <v>45891</v>
      </c>
      <c r="H11" s="201" t="s">
        <v>167</v>
      </c>
      <c r="I11" s="184" t="str">
        <f t="shared" si="1"/>
        <v/>
      </c>
      <c r="J11" s="202" t="str">
        <f>IF($H11="USD",IF(OR($I11="",$I11="-"),"",VLOOKUP($G11,為替!$A:$AX,$I11,FALSE))+$J$3,IF(OR($I11="",$I11="-"),"",VLOOKUP($G11,為替!$A:$AX,$I11,FALSE)))</f>
        <v/>
      </c>
      <c r="K11" s="203">
        <f t="shared" si="2"/>
        <v>83145</v>
      </c>
      <c r="L11" s="187" t="str">
        <f t="shared" si="3"/>
        <v/>
      </c>
      <c r="M11" s="202" t="str">
        <f>IF($H11="USD",IF(OR($L11="",$L11="-"),"",VLOOKUP($G11,為替!$A:$AX,$L11,FALSE))+$K$3,IF(OR($L11="",$L11="-"),"",VLOOKUP($G11,為替!$A:$AX,$L11,FALSE)))</f>
        <v/>
      </c>
      <c r="N11" s="203">
        <f t="shared" si="4"/>
        <v>58427</v>
      </c>
      <c r="O11" s="204">
        <f t="shared" si="0"/>
        <v>24718</v>
      </c>
      <c r="P11" s="205">
        <f t="shared" si="5"/>
        <v>0.29728787058752781</v>
      </c>
    </row>
    <row r="12" spans="1:18">
      <c r="A12" s="161" t="s">
        <v>232</v>
      </c>
      <c r="B12" s="161">
        <v>7411</v>
      </c>
      <c r="C12" s="198">
        <v>697976</v>
      </c>
      <c r="D12" s="199">
        <v>0</v>
      </c>
      <c r="E12" s="200" t="s">
        <v>167</v>
      </c>
      <c r="F12" s="198">
        <v>935915</v>
      </c>
      <c r="G12" s="160">
        <v>45905</v>
      </c>
      <c r="H12" s="201" t="s">
        <v>167</v>
      </c>
      <c r="I12" s="184" t="str">
        <f t="shared" si="1"/>
        <v/>
      </c>
      <c r="J12" s="202" t="str">
        <f>IF($H12="USD",IF(OR($I12="",$I12="-"),"",VLOOKUP($G12,為替!$A:$AX,$I12,FALSE))+$J$3,IF(OR($I12="",$I12="-"),"",VLOOKUP($G12,為替!$A:$AX,$I12,FALSE)))</f>
        <v/>
      </c>
      <c r="K12" s="203">
        <f t="shared" si="2"/>
        <v>935915</v>
      </c>
      <c r="L12" s="187" t="str">
        <f t="shared" si="3"/>
        <v/>
      </c>
      <c r="M12" s="202" t="str">
        <f>IF($H12="USD",IF(OR($L12="",$L12="-"),"",VLOOKUP($G12,為替!$A:$AX,$L12,FALSE))+$K$3,IF(OR($L12="",$L12="-"),"",VLOOKUP($G12,為替!$A:$AX,$L12,FALSE)))</f>
        <v/>
      </c>
      <c r="N12" s="203">
        <f t="shared" si="4"/>
        <v>697976</v>
      </c>
      <c r="O12" s="204">
        <f t="shared" si="0"/>
        <v>237939</v>
      </c>
      <c r="P12" s="205">
        <f t="shared" si="5"/>
        <v>0.25423142058840814</v>
      </c>
    </row>
    <row r="13" spans="1:18">
      <c r="A13" s="161" t="s">
        <v>232</v>
      </c>
      <c r="B13" s="161">
        <v>7434</v>
      </c>
      <c r="C13" s="198">
        <v>203908</v>
      </c>
      <c r="D13" s="199">
        <v>0</v>
      </c>
      <c r="E13" s="200" t="s">
        <v>167</v>
      </c>
      <c r="F13" s="198">
        <v>287820</v>
      </c>
      <c r="G13" s="160">
        <v>45922</v>
      </c>
      <c r="H13" s="201" t="s">
        <v>167</v>
      </c>
      <c r="I13" s="184" t="str">
        <f t="shared" si="1"/>
        <v/>
      </c>
      <c r="J13" s="202" t="str">
        <f>IF($H13="USD",IF(OR($I13="",$I13="-"),"",VLOOKUP($G13,為替!$A:$AX,$I13,FALSE))+$J$3,IF(OR($I13="",$I13="-"),"",VLOOKUP($G13,為替!$A:$AX,$I13,FALSE)))</f>
        <v/>
      </c>
      <c r="K13" s="203">
        <f t="shared" si="2"/>
        <v>287820</v>
      </c>
      <c r="L13" s="187" t="str">
        <f t="shared" si="3"/>
        <v/>
      </c>
      <c r="M13" s="202" t="str">
        <f>IF($H13="USD",IF(OR($L13="",$L13="-"),"",VLOOKUP($G13,為替!$A:$AX,$L13,FALSE))+$K$3,IF(OR($L13="",$L13="-"),"",VLOOKUP($G13,為替!$A:$AX,$L13,FALSE)))</f>
        <v/>
      </c>
      <c r="N13" s="203">
        <f t="shared" si="4"/>
        <v>203908</v>
      </c>
      <c r="O13" s="204">
        <f t="shared" si="0"/>
        <v>83912</v>
      </c>
      <c r="P13" s="205">
        <f t="shared" si="5"/>
        <v>0.29154332568966718</v>
      </c>
    </row>
    <row r="14" spans="1:18">
      <c r="A14" s="161" t="s">
        <v>232</v>
      </c>
      <c r="B14" s="161">
        <v>7485</v>
      </c>
      <c r="C14" s="198">
        <v>537280</v>
      </c>
      <c r="D14" s="199">
        <v>0</v>
      </c>
      <c r="E14" s="200" t="s">
        <v>167</v>
      </c>
      <c r="F14" s="198">
        <v>719675</v>
      </c>
      <c r="G14" s="160">
        <v>45931</v>
      </c>
      <c r="H14" s="201" t="s">
        <v>167</v>
      </c>
      <c r="I14" s="184" t="str">
        <f t="shared" si="1"/>
        <v/>
      </c>
      <c r="J14" s="202" t="str">
        <f>IF($H14="USD",IF(OR($I14="",$I14="-"),"",VLOOKUP($G14,為替!$A:$AX,$I14,FALSE))+$J$3,IF(OR($I14="",$I14="-"),"",VLOOKUP($G14,為替!$A:$AX,$I14,FALSE)))</f>
        <v/>
      </c>
      <c r="K14" s="203">
        <f t="shared" si="2"/>
        <v>719675</v>
      </c>
      <c r="L14" s="187" t="str">
        <f t="shared" si="3"/>
        <v/>
      </c>
      <c r="M14" s="202" t="str">
        <f>IF($H14="USD",IF(OR($L14="",$L14="-"),"",VLOOKUP($G14,為替!$A:$AX,$L14,FALSE))+$K$3,IF(OR($L14="",$L14="-"),"",VLOOKUP($G14,為替!$A:$AX,$L14,FALSE)))</f>
        <v/>
      </c>
      <c r="N14" s="203">
        <f t="shared" si="4"/>
        <v>537280</v>
      </c>
      <c r="O14" s="204">
        <f t="shared" si="0"/>
        <v>182395</v>
      </c>
      <c r="P14" s="205">
        <f t="shared" si="5"/>
        <v>0.2534407892451454</v>
      </c>
    </row>
    <row r="15" spans="1:18">
      <c r="A15" s="161" t="s">
        <v>232</v>
      </c>
      <c r="B15" s="161">
        <v>7503</v>
      </c>
      <c r="C15" s="198">
        <v>250333</v>
      </c>
      <c r="D15" s="199">
        <v>0</v>
      </c>
      <c r="E15" s="200" t="s">
        <v>167</v>
      </c>
      <c r="F15" s="198">
        <v>334570</v>
      </c>
      <c r="G15" s="160">
        <v>45940</v>
      </c>
      <c r="H15" s="201" t="s">
        <v>167</v>
      </c>
      <c r="I15" s="184" t="str">
        <f t="shared" si="1"/>
        <v/>
      </c>
      <c r="J15" s="202" t="str">
        <f>IF($H15="USD",IF(OR($I15="",$I15="-"),"",VLOOKUP($G15,為替!$A:$AX,$I15,FALSE))+$J$3,IF(OR($I15="",$I15="-"),"",VLOOKUP($G15,為替!$A:$AX,$I15,FALSE)))</f>
        <v/>
      </c>
      <c r="K15" s="203">
        <f t="shared" si="2"/>
        <v>334570</v>
      </c>
      <c r="L15" s="187" t="str">
        <f t="shared" si="3"/>
        <v/>
      </c>
      <c r="M15" s="202" t="str">
        <f>IF($H15="USD",IF(OR($L15="",$L15="-"),"",VLOOKUP($G15,為替!$A:$AX,$L15,FALSE))+$K$3,IF(OR($L15="",$L15="-"),"",VLOOKUP($G15,為替!$A:$AX,$L15,FALSE)))</f>
        <v/>
      </c>
      <c r="N15" s="203">
        <f t="shared" si="4"/>
        <v>250333</v>
      </c>
      <c r="O15" s="204">
        <f t="shared" si="0"/>
        <v>84237</v>
      </c>
      <c r="P15" s="205">
        <f t="shared" si="5"/>
        <v>0.25177690767253491</v>
      </c>
    </row>
    <row r="16" spans="1:18">
      <c r="A16" s="161" t="s">
        <v>232</v>
      </c>
      <c r="B16" s="161">
        <v>7540</v>
      </c>
      <c r="C16" s="198">
        <v>267852</v>
      </c>
      <c r="D16" s="199">
        <v>0</v>
      </c>
      <c r="E16" s="200" t="s">
        <v>167</v>
      </c>
      <c r="F16" s="198">
        <v>357840</v>
      </c>
      <c r="G16" s="160">
        <v>45954</v>
      </c>
      <c r="H16" s="201" t="s">
        <v>167</v>
      </c>
      <c r="I16" s="184" t="str">
        <f t="shared" si="1"/>
        <v/>
      </c>
      <c r="J16" s="202" t="str">
        <f>IF($H16="USD",IF(OR($I16="",$I16="-"),"",VLOOKUP($G16,為替!$A:$AX,$I16,FALSE))+$J$3,IF(OR($I16="",$I16="-"),"",VLOOKUP($G16,為替!$A:$AX,$I16,FALSE)))</f>
        <v/>
      </c>
      <c r="K16" s="203">
        <f t="shared" si="2"/>
        <v>357840</v>
      </c>
      <c r="L16" s="187" t="str">
        <f t="shared" si="3"/>
        <v/>
      </c>
      <c r="M16" s="202" t="str">
        <f>IF($H16="USD",IF(OR($L16="",$L16="-"),"",VLOOKUP($G16,為替!$A:$AX,$L16,FALSE))+$K$3,IF(OR($L16="",$L16="-"),"",VLOOKUP($G16,為替!$A:$AX,$L16,FALSE)))</f>
        <v/>
      </c>
      <c r="N16" s="203">
        <f t="shared" si="4"/>
        <v>267852</v>
      </c>
      <c r="O16" s="204">
        <f t="shared" si="0"/>
        <v>89988</v>
      </c>
      <c r="P16" s="205">
        <f t="shared" si="5"/>
        <v>0.25147551978537896</v>
      </c>
    </row>
    <row r="17" spans="1:16">
      <c r="A17" s="161" t="s">
        <v>232</v>
      </c>
      <c r="B17" s="161">
        <v>7570</v>
      </c>
      <c r="C17" s="198">
        <v>275205</v>
      </c>
      <c r="D17" s="199">
        <v>0</v>
      </c>
      <c r="E17" s="200" t="s">
        <v>167</v>
      </c>
      <c r="F17" s="198">
        <v>368150</v>
      </c>
      <c r="G17" s="160">
        <v>45968</v>
      </c>
      <c r="H17" s="201" t="s">
        <v>167</v>
      </c>
      <c r="I17" s="184" t="str">
        <f t="shared" si="1"/>
        <v/>
      </c>
      <c r="J17" s="202" t="str">
        <f>IF($H17="USD",IF(OR($I17="",$I17="-"),"",VLOOKUP($G17,為替!$A:$AX,$I17,FALSE))+$J$3,IF(OR($I17="",$I17="-"),"",VLOOKUP($G17,為替!$A:$AX,$I17,FALSE)))</f>
        <v/>
      </c>
      <c r="K17" s="203">
        <f t="shared" si="2"/>
        <v>368150</v>
      </c>
      <c r="L17" s="187" t="str">
        <f t="shared" si="3"/>
        <v/>
      </c>
      <c r="M17" s="202" t="str">
        <f>IF($H17="USD",IF(OR($L17="",$L17="-"),"",VLOOKUP($G17,為替!$A:$AX,$L17,FALSE))+$K$3,IF(OR($L17="",$L17="-"),"",VLOOKUP($G17,為替!$A:$AX,$L17,FALSE)))</f>
        <v/>
      </c>
      <c r="N17" s="203">
        <f t="shared" si="4"/>
        <v>275205</v>
      </c>
      <c r="O17" s="204">
        <f t="shared" si="0"/>
        <v>92945</v>
      </c>
      <c r="P17" s="205">
        <f t="shared" si="5"/>
        <v>0.25246502784191227</v>
      </c>
    </row>
    <row r="18" spans="1:16">
      <c r="A18" s="161" t="s">
        <v>232</v>
      </c>
      <c r="B18" s="161">
        <v>7644</v>
      </c>
      <c r="C18" s="198">
        <v>1497480</v>
      </c>
      <c r="D18" s="199">
        <v>0</v>
      </c>
      <c r="E18" s="200" t="s">
        <v>167</v>
      </c>
      <c r="F18" s="198">
        <v>2001595</v>
      </c>
      <c r="G18" s="160">
        <v>45982</v>
      </c>
      <c r="H18" s="201" t="s">
        <v>167</v>
      </c>
      <c r="I18" s="184" t="str">
        <f t="shared" si="1"/>
        <v/>
      </c>
      <c r="J18" s="202" t="str">
        <f>IF($H18="USD",IF(OR($I18="",$I18="-"),"",VLOOKUP($G18,為替!$A:$AX,$I18,FALSE))+$J$3,IF(OR($I18="",$I18="-"),"",VLOOKUP($G18,為替!$A:$AX,$I18,FALSE)))</f>
        <v/>
      </c>
      <c r="K18" s="203">
        <f t="shared" si="2"/>
        <v>2001595</v>
      </c>
      <c r="L18" s="187" t="str">
        <f t="shared" si="3"/>
        <v/>
      </c>
      <c r="M18" s="202" t="str">
        <f>IF($H18="USD",IF(OR($L18="",$L18="-"),"",VLOOKUP($G18,為替!$A:$AX,$L18,FALSE))+$K$3,IF(OR($L18="",$L18="-"),"",VLOOKUP($G18,為替!$A:$AX,$L18,FALSE)))</f>
        <v/>
      </c>
      <c r="N18" s="203">
        <f t="shared" si="4"/>
        <v>1497480</v>
      </c>
      <c r="O18" s="204">
        <f t="shared" si="0"/>
        <v>504115</v>
      </c>
      <c r="P18" s="205">
        <f t="shared" si="5"/>
        <v>0.2518566443261499</v>
      </c>
    </row>
    <row r="19" spans="1:16">
      <c r="A19" s="161" t="s">
        <v>232</v>
      </c>
      <c r="B19" s="161">
        <v>7693</v>
      </c>
      <c r="C19" s="198">
        <v>564004</v>
      </c>
      <c r="D19" s="199">
        <v>0</v>
      </c>
      <c r="E19" s="200" t="s">
        <v>167</v>
      </c>
      <c r="F19" s="198">
        <v>761550</v>
      </c>
      <c r="G19" s="160">
        <v>46000</v>
      </c>
      <c r="H19" s="201" t="s">
        <v>167</v>
      </c>
      <c r="I19" s="184" t="str">
        <f t="shared" si="1"/>
        <v/>
      </c>
      <c r="J19" s="202" t="str">
        <f>IF($H19="USD",IF(OR($I19="",$I19="-"),"",VLOOKUP($G19,為替!$A:$AX,$I19,FALSE))+$J$3,IF(OR($I19="",$I19="-"),"",VLOOKUP($G19,為替!$A:$AX,$I19,FALSE)))</f>
        <v/>
      </c>
      <c r="K19" s="203">
        <f t="shared" si="2"/>
        <v>761550</v>
      </c>
      <c r="L19" s="187" t="str">
        <f t="shared" si="3"/>
        <v/>
      </c>
      <c r="M19" s="202" t="str">
        <f>IF($H19="USD",IF(OR($L19="",$L19="-"),"",VLOOKUP($G19,為替!$A:$AX,$L19,FALSE))+$K$3,IF(OR($L19="",$L19="-"),"",VLOOKUP($G19,為替!$A:$AX,$L19,FALSE)))</f>
        <v/>
      </c>
      <c r="N19" s="203">
        <f t="shared" si="4"/>
        <v>564004</v>
      </c>
      <c r="O19" s="204">
        <f t="shared" si="0"/>
        <v>197546</v>
      </c>
      <c r="P19" s="205">
        <f t="shared" si="5"/>
        <v>0.25939990808220076</v>
      </c>
    </row>
    <row r="20" spans="1:16">
      <c r="A20" s="161" t="s">
        <v>232</v>
      </c>
      <c r="B20" s="161">
        <v>7726</v>
      </c>
      <c r="C20" s="198">
        <v>133980</v>
      </c>
      <c r="D20" s="199">
        <v>0</v>
      </c>
      <c r="E20" s="200" t="s">
        <v>167</v>
      </c>
      <c r="F20" s="198">
        <v>187625</v>
      </c>
      <c r="G20" s="160">
        <v>46014</v>
      </c>
      <c r="H20" s="201" t="s">
        <v>167</v>
      </c>
      <c r="I20" s="184" t="str">
        <f t="shared" si="1"/>
        <v/>
      </c>
      <c r="J20" s="202" t="str">
        <f>IF($H20="USD",IF(OR($I20="",$I20="-"),"",VLOOKUP($G20,為替!$A:$AX,$I20,FALSE))+$J$3,IF(OR($I20="",$I20="-"),"",VLOOKUP($G20,為替!$A:$AX,$I20,FALSE)))</f>
        <v/>
      </c>
      <c r="K20" s="203">
        <f t="shared" si="2"/>
        <v>187625</v>
      </c>
      <c r="L20" s="187" t="str">
        <f t="shared" si="3"/>
        <v/>
      </c>
      <c r="M20" s="202" t="str">
        <f>IF($H20="USD",IF(OR($L20="",$L20="-"),"",VLOOKUP($G20,為替!$A:$AX,$L20,FALSE))+$K$3,IF(OR($L20="",$L20="-"),"",VLOOKUP($G20,為替!$A:$AX,$L20,FALSE)))</f>
        <v/>
      </c>
      <c r="N20" s="203">
        <f t="shared" si="4"/>
        <v>133980</v>
      </c>
      <c r="O20" s="204">
        <f t="shared" si="0"/>
        <v>53645</v>
      </c>
      <c r="P20" s="205">
        <f t="shared" si="5"/>
        <v>0.28591605596269154</v>
      </c>
    </row>
    <row r="21" spans="1:16">
      <c r="A21" s="161" t="s">
        <v>232</v>
      </c>
      <c r="B21" s="161">
        <v>7752</v>
      </c>
      <c r="C21" s="198">
        <v>24572</v>
      </c>
      <c r="D21" s="199">
        <v>0</v>
      </c>
      <c r="E21" s="200" t="s">
        <v>167</v>
      </c>
      <c r="F21" s="198">
        <v>32780</v>
      </c>
      <c r="G21" s="160">
        <v>46036</v>
      </c>
      <c r="H21" s="201" t="s">
        <v>167</v>
      </c>
      <c r="I21" s="184" t="str">
        <f t="shared" si="1"/>
        <v/>
      </c>
      <c r="J21" s="202" t="str">
        <f>IF($H21="USD",IF(OR($I21="",$I21="-"),"",VLOOKUP($G21,為替!$A:$AX,$I21,FALSE))+$J$3,IF(OR($I21="",$I21="-"),"",VLOOKUP($G21,為替!$A:$AX,$I21,FALSE)))</f>
        <v/>
      </c>
      <c r="K21" s="203">
        <f t="shared" si="2"/>
        <v>32780</v>
      </c>
      <c r="L21" s="187" t="str">
        <f t="shared" si="3"/>
        <v/>
      </c>
      <c r="M21" s="202" t="str">
        <f>IF($H21="USD",IF(OR($L21="",$L21="-"),"",VLOOKUP($G21,為替!$A:$AX,$L21,FALSE))+$K$3,IF(OR($L21="",$L21="-"),"",VLOOKUP($G21,為替!$A:$AX,$L21,FALSE)))</f>
        <v/>
      </c>
      <c r="N21" s="203">
        <f t="shared" si="4"/>
        <v>24572</v>
      </c>
      <c r="O21" s="204">
        <f t="shared" si="0"/>
        <v>8208</v>
      </c>
      <c r="P21" s="205">
        <f t="shared" si="5"/>
        <v>0.25039658328248932</v>
      </c>
    </row>
    <row r="22" spans="1:16">
      <c r="A22" s="161" t="s">
        <v>232</v>
      </c>
      <c r="B22" s="161">
        <v>7809</v>
      </c>
      <c r="C22" s="198">
        <v>91363</v>
      </c>
      <c r="D22" s="199">
        <v>0</v>
      </c>
      <c r="E22" s="200" t="s">
        <v>167</v>
      </c>
      <c r="F22" s="198">
        <v>122160</v>
      </c>
      <c r="G22" s="160">
        <v>46049</v>
      </c>
      <c r="H22" s="201" t="s">
        <v>167</v>
      </c>
      <c r="I22" s="184" t="str">
        <f t="shared" si="1"/>
        <v/>
      </c>
      <c r="J22" s="202" t="str">
        <f>IF($H22="USD",IF(OR($I22="",$I22="-"),"",VLOOKUP($G22,為替!$A:$AX,$I22,FALSE))+$J$3,IF(OR($I22="",$I22="-"),"",VLOOKUP($G22,為替!$A:$AX,$I22,FALSE)))</f>
        <v/>
      </c>
      <c r="K22" s="203">
        <f t="shared" si="2"/>
        <v>122160</v>
      </c>
      <c r="L22" s="187" t="str">
        <f t="shared" si="3"/>
        <v/>
      </c>
      <c r="M22" s="202" t="str">
        <f>IF($H22="USD",IF(OR($L22="",$L22="-"),"",VLOOKUP($G22,為替!$A:$AX,$L22,FALSE))+$K$3,IF(OR($L22="",$L22="-"),"",VLOOKUP($G22,為替!$A:$AX,$L22,FALSE)))</f>
        <v/>
      </c>
      <c r="N22" s="203">
        <f t="shared" si="4"/>
        <v>91363</v>
      </c>
      <c r="O22" s="204">
        <f t="shared" si="0"/>
        <v>30797</v>
      </c>
      <c r="P22" s="205">
        <f t="shared" si="5"/>
        <v>0.252103798297315</v>
      </c>
    </row>
    <row r="23" spans="1:16">
      <c r="A23" s="161" t="s">
        <v>232</v>
      </c>
      <c r="B23" s="161">
        <v>7840</v>
      </c>
      <c r="C23" s="198">
        <v>31810</v>
      </c>
      <c r="D23" s="199">
        <v>0</v>
      </c>
      <c r="E23" s="200" t="s">
        <v>167</v>
      </c>
      <c r="F23" s="198">
        <v>44625</v>
      </c>
      <c r="G23" s="160">
        <v>46059</v>
      </c>
      <c r="H23" s="201" t="s">
        <v>167</v>
      </c>
      <c r="I23" s="184" t="str">
        <f t="shared" si="1"/>
        <v/>
      </c>
      <c r="J23" s="202" t="str">
        <f>IF($H23="USD",IF(OR($I23="",$I23="-"),"",VLOOKUP($G23,為替!$A:$AX,$I23,FALSE))+$J$3,IF(OR($I23="",$I23="-"),"",VLOOKUP($G23,為替!$A:$AX,$I23,FALSE)))</f>
        <v/>
      </c>
      <c r="K23" s="203">
        <f t="shared" si="2"/>
        <v>44625</v>
      </c>
      <c r="L23" s="187" t="str">
        <f t="shared" si="3"/>
        <v/>
      </c>
      <c r="M23" s="202" t="str">
        <f>IF($H23="USD",IF(OR($L23="",$L23="-"),"",VLOOKUP($G23,為替!$A:$AX,$L23,FALSE))+$K$3,IF(OR($L23="",$L23="-"),"",VLOOKUP($G23,為替!$A:$AX,$L23,FALSE)))</f>
        <v/>
      </c>
      <c r="N23" s="203">
        <f t="shared" si="4"/>
        <v>31810</v>
      </c>
      <c r="O23" s="204">
        <f t="shared" si="0"/>
        <v>12815</v>
      </c>
      <c r="P23" s="205">
        <f t="shared" si="5"/>
        <v>0.28717086834733896</v>
      </c>
    </row>
    <row r="24" spans="1:16">
      <c r="A24" s="161" t="s">
        <v>232</v>
      </c>
      <c r="B24" s="161">
        <v>7880</v>
      </c>
      <c r="C24" s="198">
        <v>69346</v>
      </c>
      <c r="D24" s="199">
        <v>0</v>
      </c>
      <c r="E24" s="200" t="s">
        <v>167</v>
      </c>
      <c r="F24" s="198">
        <v>92260</v>
      </c>
      <c r="G24" s="160">
        <v>46073</v>
      </c>
      <c r="H24" s="201" t="s">
        <v>167</v>
      </c>
      <c r="I24" s="184" t="str">
        <f t="shared" si="1"/>
        <v/>
      </c>
      <c r="J24" s="202" t="str">
        <f>IF($H24="USD",IF(OR($I24="",$I24="-"),"",VLOOKUP($G24,為替!$A:$AX,$I24,FALSE))+$J$3,IF(OR($I24="",$I24="-"),"",VLOOKUP($G24,為替!$A:$AX,$I24,FALSE)))</f>
        <v/>
      </c>
      <c r="K24" s="203">
        <f t="shared" si="2"/>
        <v>92260</v>
      </c>
      <c r="L24" s="187" t="str">
        <f t="shared" si="3"/>
        <v/>
      </c>
      <c r="M24" s="202" t="str">
        <f>IF($H24="USD",IF(OR($L24="",$L24="-"),"",VLOOKUP($G24,為替!$A:$AX,$L24,FALSE))+$K$3,IF(OR($L24="",$L24="-"),"",VLOOKUP($G24,為替!$A:$AX,$L24,FALSE)))</f>
        <v/>
      </c>
      <c r="N24" s="203">
        <f t="shared" si="4"/>
        <v>69346</v>
      </c>
      <c r="O24" s="204">
        <f t="shared" si="0"/>
        <v>22914</v>
      </c>
      <c r="P24" s="205">
        <f t="shared" si="5"/>
        <v>0.24836332104920875</v>
      </c>
    </row>
    <row r="25" spans="1:16">
      <c r="C25" s="198"/>
      <c r="D25" s="199"/>
      <c r="E25" s="200"/>
      <c r="F25" s="198"/>
      <c r="H25" s="201"/>
      <c r="I25" s="184" t="str">
        <f t="shared" si="1"/>
        <v/>
      </c>
      <c r="J25" s="202" t="str">
        <f>IF($H25="USD",IF(OR($I25="",$I25="-"),"",VLOOKUP($G25,為替!$A:$AX,$I25,FALSE))+$J$3,IF(OR($I25="",$I25="-"),"",VLOOKUP($G25,為替!$A:$AX,$I25,FALSE)))</f>
        <v/>
      </c>
      <c r="K25" s="203" t="str">
        <f t="shared" si="2"/>
        <v/>
      </c>
      <c r="L25" s="187" t="str">
        <f t="shared" si="3"/>
        <v/>
      </c>
      <c r="M25" s="202" t="str">
        <f>IF($H25="USD",IF(OR($L25="",$L25="-"),"",VLOOKUP($G25,為替!$A:$AX,$L25,FALSE))+$K$3,IF(OR($L25="",$L25="-"),"",VLOOKUP($G25,為替!$A:$AX,$L25,FALSE)))</f>
        <v/>
      </c>
      <c r="N25" s="203" t="str">
        <f t="shared" si="4"/>
        <v/>
      </c>
      <c r="O25" s="204" t="str">
        <f t="shared" si="0"/>
        <v/>
      </c>
      <c r="P25" s="205" t="str">
        <f t="shared" si="5"/>
        <v/>
      </c>
    </row>
    <row r="26" spans="1:16">
      <c r="C26" s="198"/>
      <c r="D26" s="199"/>
      <c r="E26" s="200"/>
      <c r="F26" s="198"/>
      <c r="H26" s="201"/>
      <c r="I26" s="184" t="str">
        <f t="shared" si="1"/>
        <v/>
      </c>
      <c r="J26" s="202" t="str">
        <f>IF($H26="USD",IF(OR($I26="",$I26="-"),"",VLOOKUP($G26,為替!$A:$AX,$I26,FALSE))+$J$3,IF(OR($I26="",$I26="-"),"",VLOOKUP($G26,為替!$A:$AX,$I26,FALSE)))</f>
        <v/>
      </c>
      <c r="K26" s="203" t="str">
        <f t="shared" si="2"/>
        <v/>
      </c>
      <c r="L26" s="187" t="str">
        <f t="shared" si="3"/>
        <v/>
      </c>
      <c r="M26" s="202" t="str">
        <f>IF($H26="USD",IF(OR($L26="",$L26="-"),"",VLOOKUP($G26,為替!$A:$AX,$L26,FALSE))+$K$3,IF(OR($L26="",$L26="-"),"",VLOOKUP($G26,為替!$A:$AX,$L26,FALSE)))</f>
        <v/>
      </c>
      <c r="N26" s="203" t="str">
        <f t="shared" si="4"/>
        <v/>
      </c>
      <c r="O26" s="204" t="str">
        <f t="shared" si="0"/>
        <v/>
      </c>
      <c r="P26" s="205" t="str">
        <f t="shared" si="5"/>
        <v/>
      </c>
    </row>
    <row r="27" spans="1:16">
      <c r="C27" s="198"/>
      <c r="D27" s="199"/>
      <c r="E27" s="200"/>
      <c r="F27" s="198"/>
      <c r="H27" s="201"/>
      <c r="I27" s="184" t="str">
        <f t="shared" si="1"/>
        <v/>
      </c>
      <c r="J27" s="202" t="str">
        <f>IF($H27="USD",IF(OR($I27="",$I27="-"),"",VLOOKUP($G27,為替!$A:$AX,$I27,FALSE))+$J$3,IF(OR($I27="",$I27="-"),"",VLOOKUP($G27,為替!$A:$AX,$I27,FALSE)))</f>
        <v/>
      </c>
      <c r="K27" s="203" t="str">
        <f t="shared" si="2"/>
        <v/>
      </c>
      <c r="L27" s="187" t="str">
        <f t="shared" si="3"/>
        <v/>
      </c>
      <c r="M27" s="202" t="str">
        <f>IF($H27="USD",IF(OR($L27="",$L27="-"),"",VLOOKUP($G27,為替!$A:$AX,$L27,FALSE))+$K$3,IF(OR($L27="",$L27="-"),"",VLOOKUP($G27,為替!$A:$AX,$L27,FALSE)))</f>
        <v/>
      </c>
      <c r="N27" s="203" t="str">
        <f t="shared" si="4"/>
        <v/>
      </c>
      <c r="O27" s="204" t="str">
        <f t="shared" si="0"/>
        <v/>
      </c>
      <c r="P27" s="205" t="str">
        <f t="shared" si="5"/>
        <v/>
      </c>
    </row>
    <row r="28" spans="1:16">
      <c r="C28" s="198"/>
      <c r="D28" s="199"/>
      <c r="E28" s="200"/>
      <c r="F28" s="198"/>
      <c r="H28" s="201"/>
      <c r="I28" s="184" t="str">
        <f t="shared" si="1"/>
        <v/>
      </c>
      <c r="J28" s="202" t="str">
        <f>IF($H28="USD",IF(OR($I28="",$I28="-"),"",VLOOKUP($G28,為替!$A:$AX,$I28,FALSE))+$J$3,IF(OR($I28="",$I28="-"),"",VLOOKUP($G28,為替!$A:$AX,$I28,FALSE)))</f>
        <v/>
      </c>
      <c r="K28" s="203" t="str">
        <f t="shared" si="2"/>
        <v/>
      </c>
      <c r="L28" s="187" t="str">
        <f t="shared" si="3"/>
        <v/>
      </c>
      <c r="M28" s="202" t="str">
        <f>IF($H28="USD",IF(OR($L28="",$L28="-"),"",VLOOKUP($G28,為替!$A:$AX,$L28,FALSE))+$K$3,IF(OR($L28="",$L28="-"),"",VLOOKUP($G28,為替!$A:$AX,$L28,FALSE)))</f>
        <v/>
      </c>
      <c r="N28" s="203" t="str">
        <f t="shared" si="4"/>
        <v/>
      </c>
      <c r="O28" s="204" t="str">
        <f t="shared" si="0"/>
        <v/>
      </c>
      <c r="P28" s="205" t="str">
        <f t="shared" si="5"/>
        <v/>
      </c>
    </row>
    <row r="29" spans="1:16">
      <c r="C29" s="198"/>
      <c r="D29" s="199"/>
      <c r="E29" s="200"/>
      <c r="F29" s="198"/>
      <c r="H29" s="201"/>
      <c r="I29" s="184" t="str">
        <f t="shared" si="1"/>
        <v/>
      </c>
      <c r="J29" s="202" t="str">
        <f>IF($H29="USD",IF(OR($I29="",$I29="-"),"",VLOOKUP($G29,為替!$A:$AX,$I29,FALSE))+$J$3,IF(OR($I29="",$I29="-"),"",VLOOKUP($G29,為替!$A:$AX,$I29,FALSE)))</f>
        <v/>
      </c>
      <c r="K29" s="203" t="str">
        <f t="shared" si="2"/>
        <v/>
      </c>
      <c r="L29" s="187" t="str">
        <f t="shared" si="3"/>
        <v/>
      </c>
      <c r="M29" s="202" t="str">
        <f>IF($H29="USD",IF(OR($L29="",$L29="-"),"",VLOOKUP($G29,為替!$A:$AX,$L29,FALSE))+$K$3,IF(OR($L29="",$L29="-"),"",VLOOKUP($G29,為替!$A:$AX,$L29,FALSE)))</f>
        <v/>
      </c>
      <c r="N29" s="203" t="str">
        <f t="shared" si="4"/>
        <v/>
      </c>
      <c r="O29" s="204" t="str">
        <f t="shared" si="0"/>
        <v/>
      </c>
      <c r="P29" s="205" t="str">
        <f t="shared" si="5"/>
        <v/>
      </c>
    </row>
    <row r="30" spans="1:16">
      <c r="C30" s="198"/>
      <c r="D30" s="199"/>
      <c r="E30" s="200"/>
      <c r="F30" s="198"/>
      <c r="H30" s="201"/>
      <c r="I30" s="184" t="str">
        <f t="shared" si="1"/>
        <v/>
      </c>
      <c r="J30" s="202" t="str">
        <f>IF($H30="USD",IF(OR($I30="",$I30="-"),"",VLOOKUP($G30,為替!$A:$AX,$I30,FALSE))+$J$3,IF(OR($I30="",$I30="-"),"",VLOOKUP($G30,為替!$A:$AX,$I30,FALSE)))</f>
        <v/>
      </c>
      <c r="K30" s="203" t="str">
        <f t="shared" si="2"/>
        <v/>
      </c>
      <c r="L30" s="187" t="str">
        <f t="shared" si="3"/>
        <v/>
      </c>
      <c r="M30" s="202" t="str">
        <f>IF($H30="USD",IF(OR($L30="",$L30="-"),"",VLOOKUP($G30,為替!$A:$AX,$L30,FALSE))+$K$3,IF(OR($L30="",$L30="-"),"",VLOOKUP($G30,為替!$A:$AX,$L30,FALSE)))</f>
        <v/>
      </c>
      <c r="N30" s="203" t="str">
        <f t="shared" si="4"/>
        <v/>
      </c>
      <c r="O30" s="204" t="str">
        <f t="shared" si="0"/>
        <v/>
      </c>
      <c r="P30" s="205" t="str">
        <f t="shared" si="5"/>
        <v/>
      </c>
    </row>
    <row r="31" spans="1:16">
      <c r="C31" s="198"/>
      <c r="D31" s="199"/>
      <c r="E31" s="200"/>
      <c r="F31" s="198"/>
      <c r="H31" s="201"/>
      <c r="I31" s="184" t="str">
        <f t="shared" si="1"/>
        <v/>
      </c>
      <c r="J31" s="202" t="str">
        <f>IF($H31="USD",IF(OR($I31="",$I31="-"),"",VLOOKUP($G31,為替!$A:$AX,$I31,FALSE))+$J$3,IF(OR($I31="",$I31="-"),"",VLOOKUP($G31,為替!$A:$AX,$I31,FALSE)))</f>
        <v/>
      </c>
      <c r="K31" s="203" t="str">
        <f t="shared" si="2"/>
        <v/>
      </c>
      <c r="L31" s="187" t="str">
        <f t="shared" si="3"/>
        <v/>
      </c>
      <c r="M31" s="202" t="str">
        <f>IF($H31="USD",IF(OR($L31="",$L31="-"),"",VLOOKUP($G31,為替!$A:$AX,$L31,FALSE))+$K$3,IF(OR($L31="",$L31="-"),"",VLOOKUP($G31,為替!$A:$AX,$L31,FALSE)))</f>
        <v/>
      </c>
      <c r="N31" s="203" t="str">
        <f t="shared" si="4"/>
        <v/>
      </c>
      <c r="O31" s="204" t="str">
        <f t="shared" si="0"/>
        <v/>
      </c>
      <c r="P31" s="205" t="str">
        <f t="shared" si="5"/>
        <v/>
      </c>
    </row>
    <row r="32" spans="1:16">
      <c r="C32" s="198"/>
      <c r="D32" s="199"/>
      <c r="E32" s="200"/>
      <c r="F32" s="198"/>
      <c r="H32" s="201"/>
      <c r="I32" s="184" t="str">
        <f t="shared" si="1"/>
        <v/>
      </c>
      <c r="J32" s="202" t="str">
        <f>IF($H32="USD",IF(OR($I32="",$I32="-"),"",VLOOKUP($G32,為替!$A:$AX,$I32,FALSE))+$J$3,IF(OR($I32="",$I32="-"),"",VLOOKUP($G32,為替!$A:$AX,$I32,FALSE)))</f>
        <v/>
      </c>
      <c r="K32" s="203" t="str">
        <f t="shared" si="2"/>
        <v/>
      </c>
      <c r="L32" s="187" t="str">
        <f t="shared" si="3"/>
        <v/>
      </c>
      <c r="M32" s="202" t="str">
        <f>IF($H32="USD",IF(OR($L32="",$L32="-"),"",VLOOKUP($G32,為替!$A:$AX,$L32,FALSE))+$K$3,IF(OR($L32="",$L32="-"),"",VLOOKUP($G32,為替!$A:$AX,$L32,FALSE)))</f>
        <v/>
      </c>
      <c r="N32" s="203" t="str">
        <f t="shared" si="4"/>
        <v/>
      </c>
      <c r="O32" s="204" t="str">
        <f t="shared" si="0"/>
        <v/>
      </c>
      <c r="P32" s="205" t="str">
        <f t="shared" si="5"/>
        <v/>
      </c>
    </row>
    <row r="33" spans="3:16">
      <c r="C33" s="198"/>
      <c r="D33" s="199"/>
      <c r="E33" s="200"/>
      <c r="F33" s="198"/>
      <c r="H33" s="201"/>
      <c r="I33" s="184" t="str">
        <f t="shared" si="1"/>
        <v/>
      </c>
      <c r="J33" s="202" t="str">
        <f>IF($H33="USD",IF(OR($I33="",$I33="-"),"",VLOOKUP($G33,為替!$A:$AX,$I33,FALSE))+$J$3,IF(OR($I33="",$I33="-"),"",VLOOKUP($G33,為替!$A:$AX,$I33,FALSE)))</f>
        <v/>
      </c>
      <c r="K33" s="203" t="str">
        <f t="shared" si="2"/>
        <v/>
      </c>
      <c r="L33" s="187" t="str">
        <f t="shared" si="3"/>
        <v/>
      </c>
      <c r="M33" s="202" t="str">
        <f>IF($H33="USD",IF(OR($L33="",$L33="-"),"",VLOOKUP($G33,為替!$A:$AX,$L33,FALSE))+$K$3,IF(OR($L33="",$L33="-"),"",VLOOKUP($G33,為替!$A:$AX,$L33,FALSE)))</f>
        <v/>
      </c>
      <c r="N33" s="203" t="str">
        <f t="shared" si="4"/>
        <v/>
      </c>
      <c r="O33" s="204" t="str">
        <f t="shared" si="0"/>
        <v/>
      </c>
      <c r="P33" s="205" t="str">
        <f t="shared" si="5"/>
        <v/>
      </c>
    </row>
    <row r="34" spans="3:16">
      <c r="C34" s="198"/>
      <c r="D34" s="199"/>
      <c r="E34" s="200"/>
      <c r="F34" s="198"/>
      <c r="H34" s="201"/>
      <c r="I34" s="184" t="str">
        <f t="shared" si="1"/>
        <v/>
      </c>
      <c r="J34" s="202" t="str">
        <f>IF($H34="USD",IF(OR($I34="",$I34="-"),"",VLOOKUP($G34,為替!$A:$AX,$I34,FALSE))+$J$3,IF(OR($I34="",$I34="-"),"",VLOOKUP($G34,為替!$A:$AX,$I34,FALSE)))</f>
        <v/>
      </c>
      <c r="K34" s="203" t="str">
        <f t="shared" si="2"/>
        <v/>
      </c>
      <c r="L34" s="187" t="str">
        <f t="shared" si="3"/>
        <v/>
      </c>
      <c r="M34" s="202" t="str">
        <f>IF($H34="USD",IF(OR($L34="",$L34="-"),"",VLOOKUP($G34,為替!$A:$AX,$L34,FALSE))+$K$3,IF(OR($L34="",$L34="-"),"",VLOOKUP($G34,為替!$A:$AX,$L34,FALSE)))</f>
        <v/>
      </c>
      <c r="N34" s="203" t="str">
        <f t="shared" si="4"/>
        <v/>
      </c>
      <c r="O34" s="204" t="str">
        <f t="shared" si="0"/>
        <v/>
      </c>
      <c r="P34" s="205" t="str">
        <f t="shared" si="5"/>
        <v/>
      </c>
    </row>
    <row r="35" spans="3:16">
      <c r="C35" s="198"/>
      <c r="D35" s="199"/>
      <c r="E35" s="200"/>
      <c r="F35" s="198"/>
      <c r="H35" s="201"/>
      <c r="I35" s="184" t="str">
        <f t="shared" si="1"/>
        <v/>
      </c>
      <c r="J35" s="202" t="str">
        <f>IF($H35="USD",IF(OR($I35="",$I35="-"),"",VLOOKUP($G35,為替!$A:$AX,$I35,FALSE))+$J$3,IF(OR($I35="",$I35="-"),"",VLOOKUP($G35,為替!$A:$AX,$I35,FALSE)))</f>
        <v/>
      </c>
      <c r="K35" s="203" t="str">
        <f t="shared" si="2"/>
        <v/>
      </c>
      <c r="L35" s="187" t="str">
        <f t="shared" si="3"/>
        <v/>
      </c>
      <c r="M35" s="202" t="str">
        <f>IF($H35="USD",IF(OR($L35="",$L35="-"),"",VLOOKUP($G35,為替!$A:$AX,$L35,FALSE))+$K$3,IF(OR($L35="",$L35="-"),"",VLOOKUP($G35,為替!$A:$AX,$L35,FALSE)))</f>
        <v/>
      </c>
      <c r="N35" s="203" t="str">
        <f t="shared" si="4"/>
        <v/>
      </c>
      <c r="O35" s="204" t="str">
        <f t="shared" si="0"/>
        <v/>
      </c>
      <c r="P35" s="205" t="str">
        <f t="shared" si="5"/>
        <v/>
      </c>
    </row>
    <row r="36" spans="3:16">
      <c r="C36" s="198"/>
      <c r="D36" s="199"/>
      <c r="E36" s="200"/>
      <c r="F36" s="198"/>
      <c r="H36" s="201"/>
      <c r="I36" s="184" t="str">
        <f t="shared" si="1"/>
        <v/>
      </c>
      <c r="J36" s="202" t="str">
        <f>IF($H36="USD",IF(OR($I36="",$I36="-"),"",VLOOKUP($G36,為替!$A:$AX,$I36,FALSE))+$J$3,IF(OR($I36="",$I36="-"),"",VLOOKUP($G36,為替!$A:$AX,$I36,FALSE)))</f>
        <v/>
      </c>
      <c r="K36" s="203" t="str">
        <f t="shared" si="2"/>
        <v/>
      </c>
      <c r="L36" s="187" t="str">
        <f t="shared" si="3"/>
        <v/>
      </c>
      <c r="M36" s="202" t="str">
        <f>IF($H36="USD",IF(OR($L36="",$L36="-"),"",VLOOKUP($G36,為替!$A:$AX,$L36,FALSE))+$K$3,IF(OR($L36="",$L36="-"),"",VLOOKUP($G36,為替!$A:$AX,$L36,FALSE)))</f>
        <v/>
      </c>
      <c r="N36" s="203" t="str">
        <f t="shared" si="4"/>
        <v/>
      </c>
      <c r="O36" s="204" t="str">
        <f t="shared" si="0"/>
        <v/>
      </c>
      <c r="P36" s="205" t="str">
        <f t="shared" si="5"/>
        <v/>
      </c>
    </row>
    <row r="37" spans="3:16">
      <c r="C37" s="198"/>
      <c r="D37" s="199"/>
      <c r="E37" s="200"/>
      <c r="F37" s="198"/>
      <c r="H37" s="201"/>
      <c r="I37" s="184" t="str">
        <f t="shared" si="1"/>
        <v/>
      </c>
      <c r="J37" s="202" t="str">
        <f>IF($H37="USD",IF(OR($I37="",$I37="-"),"",VLOOKUP($G37,為替!$A:$AX,$I37,FALSE))+$J$3,IF(OR($I37="",$I37="-"),"",VLOOKUP($G37,為替!$A:$AX,$I37,FALSE)))</f>
        <v/>
      </c>
      <c r="K37" s="203" t="str">
        <f t="shared" si="2"/>
        <v/>
      </c>
      <c r="L37" s="187" t="str">
        <f t="shared" si="3"/>
        <v/>
      </c>
      <c r="M37" s="202" t="str">
        <f>IF($H37="USD",IF(OR($L37="",$L37="-"),"",VLOOKUP($G37,為替!$A:$AX,$L37,FALSE))+$K$3,IF(OR($L37="",$L37="-"),"",VLOOKUP($G37,為替!$A:$AX,$L37,FALSE)))</f>
        <v/>
      </c>
      <c r="N37" s="203" t="str">
        <f t="shared" si="4"/>
        <v/>
      </c>
      <c r="O37" s="204" t="str">
        <f t="shared" si="0"/>
        <v/>
      </c>
      <c r="P37" s="205" t="str">
        <f t="shared" si="5"/>
        <v/>
      </c>
    </row>
    <row r="38" spans="3:16">
      <c r="C38" s="198"/>
      <c r="D38" s="199"/>
      <c r="E38" s="200"/>
      <c r="F38" s="198"/>
      <c r="H38" s="201"/>
      <c r="I38" s="184" t="str">
        <f t="shared" si="1"/>
        <v/>
      </c>
      <c r="J38" s="202" t="str">
        <f>IF($H38="USD",IF(OR($I38="",$I38="-"),"",VLOOKUP($G38,為替!$A:$AX,$I38,FALSE))+$J$3,IF(OR($I38="",$I38="-"),"",VLOOKUP($G38,為替!$A:$AX,$I38,FALSE)))</f>
        <v/>
      </c>
      <c r="K38" s="203" t="str">
        <f t="shared" si="2"/>
        <v/>
      </c>
      <c r="L38" s="187" t="str">
        <f t="shared" si="3"/>
        <v/>
      </c>
      <c r="M38" s="202" t="str">
        <f>IF($H38="USD",IF(OR($L38="",$L38="-"),"",VLOOKUP($G38,為替!$A:$AX,$L38,FALSE))+$K$3,IF(OR($L38="",$L38="-"),"",VLOOKUP($G38,為替!$A:$AX,$L38,FALSE)))</f>
        <v/>
      </c>
      <c r="N38" s="203" t="str">
        <f t="shared" si="4"/>
        <v/>
      </c>
      <c r="O38" s="204" t="str">
        <f t="shared" si="0"/>
        <v/>
      </c>
      <c r="P38" s="205" t="str">
        <f t="shared" si="5"/>
        <v/>
      </c>
    </row>
    <row r="39" spans="3:16">
      <c r="C39" s="198"/>
      <c r="D39" s="199"/>
      <c r="E39" s="200"/>
      <c r="F39" s="198"/>
      <c r="H39" s="201"/>
      <c r="I39" s="184" t="str">
        <f t="shared" si="1"/>
        <v/>
      </c>
      <c r="J39" s="202" t="str">
        <f>IF($H39="USD",IF(OR($I39="",$I39="-"),"",VLOOKUP($G39,為替!$A:$AX,$I39,FALSE))+$J$3,IF(OR($I39="",$I39="-"),"",VLOOKUP($G39,為替!$A:$AX,$I39,FALSE)))</f>
        <v/>
      </c>
      <c r="K39" s="203" t="str">
        <f t="shared" si="2"/>
        <v/>
      </c>
      <c r="L39" s="187" t="str">
        <f t="shared" si="3"/>
        <v/>
      </c>
      <c r="M39" s="202" t="str">
        <f>IF($H39="USD",IF(OR($L39="",$L39="-"),"",VLOOKUP($G39,為替!$A:$AX,$L39,FALSE))+$K$3,IF(OR($L39="",$L39="-"),"",VLOOKUP($G39,為替!$A:$AX,$L39,FALSE)))</f>
        <v/>
      </c>
      <c r="N39" s="203" t="str">
        <f t="shared" si="4"/>
        <v/>
      </c>
      <c r="O39" s="204" t="str">
        <f t="shared" si="0"/>
        <v/>
      </c>
      <c r="P39" s="205" t="str">
        <f t="shared" si="5"/>
        <v/>
      </c>
    </row>
    <row r="40" spans="3:16">
      <c r="C40" s="198"/>
      <c r="D40" s="199"/>
      <c r="E40" s="200"/>
      <c r="F40" s="198"/>
      <c r="H40" s="201"/>
      <c r="I40" s="184" t="str">
        <f t="shared" si="1"/>
        <v/>
      </c>
      <c r="J40" s="202" t="str">
        <f>IF($H40="USD",IF(OR($I40="",$I40="-"),"",VLOOKUP($G40,為替!$A:$AX,$I40,FALSE))+$J$3,IF(OR($I40="",$I40="-"),"",VLOOKUP($G40,為替!$A:$AX,$I40,FALSE)))</f>
        <v/>
      </c>
      <c r="K40" s="203" t="str">
        <f t="shared" si="2"/>
        <v/>
      </c>
      <c r="L40" s="187" t="str">
        <f t="shared" si="3"/>
        <v/>
      </c>
      <c r="M40" s="202" t="str">
        <f>IF($H40="USD",IF(OR($L40="",$L40="-"),"",VLOOKUP($G40,為替!$A:$AX,$L40,FALSE))+$K$3,IF(OR($L40="",$L40="-"),"",VLOOKUP($G40,為替!$A:$AX,$L40,FALSE)))</f>
        <v/>
      </c>
      <c r="N40" s="203" t="str">
        <f t="shared" si="4"/>
        <v/>
      </c>
      <c r="O40" s="204" t="str">
        <f t="shared" si="0"/>
        <v/>
      </c>
      <c r="P40" s="205" t="str">
        <f t="shared" si="5"/>
        <v/>
      </c>
    </row>
    <row r="41" spans="3:16">
      <c r="C41" s="198"/>
      <c r="D41" s="199"/>
      <c r="E41" s="200"/>
      <c r="F41" s="198"/>
      <c r="H41" s="201"/>
      <c r="I41" s="184" t="str">
        <f t="shared" si="1"/>
        <v/>
      </c>
      <c r="J41" s="202" t="str">
        <f>IF($H41="USD",IF(OR($I41="",$I41="-"),"",VLOOKUP($G41,為替!$A:$AX,$I41,FALSE))+$J$3,IF(OR($I41="",$I41="-"),"",VLOOKUP($G41,為替!$A:$AX,$I41,FALSE)))</f>
        <v/>
      </c>
      <c r="K41" s="203" t="str">
        <f t="shared" si="2"/>
        <v/>
      </c>
      <c r="L41" s="187" t="str">
        <f t="shared" si="3"/>
        <v/>
      </c>
      <c r="M41" s="202" t="str">
        <f>IF($H41="USD",IF(OR($L41="",$L41="-"),"",VLOOKUP($G41,為替!$A:$AX,$L41,FALSE))+$K$3,IF(OR($L41="",$L41="-"),"",VLOOKUP($G41,為替!$A:$AX,$L41,FALSE)))</f>
        <v/>
      </c>
      <c r="N41" s="203" t="str">
        <f t="shared" si="4"/>
        <v/>
      </c>
      <c r="O41" s="204" t="str">
        <f t="shared" si="0"/>
        <v/>
      </c>
      <c r="P41" s="205" t="str">
        <f t="shared" si="5"/>
        <v/>
      </c>
    </row>
    <row r="42" spans="3:16">
      <c r="C42" s="198"/>
      <c r="D42" s="199"/>
      <c r="E42" s="200"/>
      <c r="F42" s="198"/>
      <c r="H42" s="201"/>
      <c r="I42" s="184" t="str">
        <f t="shared" si="1"/>
        <v/>
      </c>
      <c r="J42" s="202" t="str">
        <f>IF($H42="USD",IF(OR($I42="",$I42="-"),"",VLOOKUP($G42,為替!$A:$AX,$I42,FALSE))+$J$3,IF(OR($I42="",$I42="-"),"",VLOOKUP($G42,為替!$A:$AX,$I42,FALSE)))</f>
        <v/>
      </c>
      <c r="K42" s="203" t="str">
        <f t="shared" si="2"/>
        <v/>
      </c>
      <c r="L42" s="187" t="str">
        <f t="shared" si="3"/>
        <v/>
      </c>
      <c r="M42" s="202" t="str">
        <f>IF($H42="USD",IF(OR($L42="",$L42="-"),"",VLOOKUP($G42,為替!$A:$AX,$L42,FALSE))+$K$3,IF(OR($L42="",$L42="-"),"",VLOOKUP($G42,為替!$A:$AX,$L42,FALSE)))</f>
        <v/>
      </c>
      <c r="N42" s="203" t="str">
        <f t="shared" si="4"/>
        <v/>
      </c>
      <c r="O42" s="204" t="str">
        <f t="shared" si="0"/>
        <v/>
      </c>
      <c r="P42" s="205" t="str">
        <f t="shared" si="5"/>
        <v/>
      </c>
    </row>
    <row r="43" spans="3:16">
      <c r="C43" s="198"/>
      <c r="D43" s="199"/>
      <c r="E43" s="200"/>
      <c r="F43" s="198"/>
      <c r="H43" s="201"/>
      <c r="I43" s="184" t="str">
        <f t="shared" si="1"/>
        <v/>
      </c>
      <c r="J43" s="202" t="str">
        <f>IF($H43="USD",IF(OR($I43="",$I43="-"),"",VLOOKUP($G43,為替!$A:$AX,$I43,FALSE))+$J$3,IF(OR($I43="",$I43="-"),"",VLOOKUP($G43,為替!$A:$AX,$I43,FALSE)))</f>
        <v/>
      </c>
      <c r="K43" s="203" t="str">
        <f t="shared" si="2"/>
        <v/>
      </c>
      <c r="L43" s="187" t="str">
        <f t="shared" si="3"/>
        <v/>
      </c>
      <c r="M43" s="202" t="str">
        <f>IF($H43="USD",IF(OR($L43="",$L43="-"),"",VLOOKUP($G43,為替!$A:$AX,$L43,FALSE))+$K$3,IF(OR($L43="",$L43="-"),"",VLOOKUP($G43,為替!$A:$AX,$L43,FALSE)))</f>
        <v/>
      </c>
      <c r="N43" s="203" t="str">
        <f t="shared" si="4"/>
        <v/>
      </c>
      <c r="O43" s="204" t="str">
        <f t="shared" si="0"/>
        <v/>
      </c>
      <c r="P43" s="205" t="str">
        <f t="shared" si="5"/>
        <v/>
      </c>
    </row>
    <row r="44" spans="3:16">
      <c r="C44" s="198"/>
      <c r="D44" s="199"/>
      <c r="E44" s="200"/>
      <c r="F44" s="198"/>
      <c r="H44" s="201"/>
      <c r="I44" s="184" t="str">
        <f t="shared" si="1"/>
        <v/>
      </c>
      <c r="J44" s="202" t="str">
        <f>IF($H44="USD",IF(OR($I44="",$I44="-"),"",VLOOKUP($G44,為替!$A:$AX,$I44,FALSE))+$J$3,IF(OR($I44="",$I44="-"),"",VLOOKUP($G44,為替!$A:$AX,$I44,FALSE)))</f>
        <v/>
      </c>
      <c r="K44" s="203" t="str">
        <f t="shared" si="2"/>
        <v/>
      </c>
      <c r="L44" s="187" t="str">
        <f t="shared" si="3"/>
        <v/>
      </c>
      <c r="M44" s="202" t="str">
        <f>IF($H44="USD",IF(OR($L44="",$L44="-"),"",VLOOKUP($G44,為替!$A:$AX,$L44,FALSE))+$K$3,IF(OR($L44="",$L44="-"),"",VLOOKUP($G44,為替!$A:$AX,$L44,FALSE)))</f>
        <v/>
      </c>
      <c r="N44" s="203" t="str">
        <f t="shared" si="4"/>
        <v/>
      </c>
      <c r="O44" s="204" t="str">
        <f t="shared" si="0"/>
        <v/>
      </c>
      <c r="P44" s="205" t="str">
        <f t="shared" si="5"/>
        <v/>
      </c>
    </row>
    <row r="45" spans="3:16">
      <c r="C45" s="198"/>
      <c r="D45" s="199"/>
      <c r="E45" s="200"/>
      <c r="F45" s="198"/>
      <c r="H45" s="201"/>
      <c r="I45" s="184" t="str">
        <f t="shared" si="1"/>
        <v/>
      </c>
      <c r="J45" s="202" t="str">
        <f>IF($H45="USD",IF(OR($I45="",$I45="-"),"",VLOOKUP($G45,為替!$A:$AX,$I45,FALSE))+$J$3,IF(OR($I45="",$I45="-"),"",VLOOKUP($G45,為替!$A:$AX,$I45,FALSE)))</f>
        <v/>
      </c>
      <c r="K45" s="203" t="str">
        <f t="shared" si="2"/>
        <v/>
      </c>
      <c r="L45" s="187" t="str">
        <f t="shared" si="3"/>
        <v/>
      </c>
      <c r="M45" s="202" t="str">
        <f>IF($H45="USD",IF(OR($L45="",$L45="-"),"",VLOOKUP($G45,為替!$A:$AX,$L45,FALSE))+$K$3,IF(OR($L45="",$L45="-"),"",VLOOKUP($G45,為替!$A:$AX,$L45,FALSE)))</f>
        <v/>
      </c>
      <c r="N45" s="203" t="str">
        <f t="shared" si="4"/>
        <v/>
      </c>
      <c r="O45" s="204" t="str">
        <f t="shared" si="0"/>
        <v/>
      </c>
      <c r="P45" s="205" t="str">
        <f t="shared" si="5"/>
        <v/>
      </c>
    </row>
    <row r="46" spans="3:16">
      <c r="C46" s="198"/>
      <c r="D46" s="199"/>
      <c r="E46" s="200"/>
      <c r="F46" s="198"/>
      <c r="H46" s="201"/>
      <c r="I46" s="184" t="str">
        <f t="shared" si="1"/>
        <v/>
      </c>
      <c r="J46" s="202" t="str">
        <f>IF($H46="USD",IF(OR($I46="",$I46="-"),"",VLOOKUP($G46,為替!$A:$AX,$I46,FALSE))+$J$3,IF(OR($I46="",$I46="-"),"",VLOOKUP($G46,為替!$A:$AX,$I46,FALSE)))</f>
        <v/>
      </c>
      <c r="K46" s="203" t="str">
        <f t="shared" si="2"/>
        <v/>
      </c>
      <c r="L46" s="187" t="str">
        <f t="shared" si="3"/>
        <v/>
      </c>
      <c r="M46" s="202" t="str">
        <f>IF($H46="USD",IF(OR($L46="",$L46="-"),"",VLOOKUP($G46,為替!$A:$AX,$L46,FALSE))+$K$3,IF(OR($L46="",$L46="-"),"",VLOOKUP($G46,為替!$A:$AX,$L46,FALSE)))</f>
        <v/>
      </c>
      <c r="N46" s="203" t="str">
        <f t="shared" si="4"/>
        <v/>
      </c>
      <c r="O46" s="204" t="str">
        <f t="shared" si="0"/>
        <v/>
      </c>
      <c r="P46" s="205" t="str">
        <f t="shared" si="5"/>
        <v/>
      </c>
    </row>
    <row r="47" spans="3:16">
      <c r="C47" s="198"/>
      <c r="D47" s="199"/>
      <c r="E47" s="200"/>
      <c r="F47" s="198"/>
      <c r="H47" s="201"/>
      <c r="I47" s="184" t="str">
        <f t="shared" si="1"/>
        <v/>
      </c>
      <c r="J47" s="202" t="str">
        <f>IF($H47="USD",IF(OR($I47="",$I47="-"),"",VLOOKUP($G47,為替!$A:$AX,$I47,FALSE))+$J$3,IF(OR($I47="",$I47="-"),"",VLOOKUP($G47,為替!$A:$AX,$I47,FALSE)))</f>
        <v/>
      </c>
      <c r="K47" s="203" t="str">
        <f t="shared" si="2"/>
        <v/>
      </c>
      <c r="L47" s="187" t="str">
        <f t="shared" si="3"/>
        <v/>
      </c>
      <c r="M47" s="202" t="str">
        <f>IF($H47="USD",IF(OR($L47="",$L47="-"),"",VLOOKUP($G47,為替!$A:$AX,$L47,FALSE))+$K$3,IF(OR($L47="",$L47="-"),"",VLOOKUP($G47,為替!$A:$AX,$L47,FALSE)))</f>
        <v/>
      </c>
      <c r="N47" s="203" t="str">
        <f t="shared" si="4"/>
        <v/>
      </c>
      <c r="O47" s="204" t="str">
        <f t="shared" si="0"/>
        <v/>
      </c>
      <c r="P47" s="205" t="str">
        <f t="shared" si="5"/>
        <v/>
      </c>
    </row>
    <row r="48" spans="3:16">
      <c r="C48" s="198"/>
      <c r="D48" s="199"/>
      <c r="E48" s="200"/>
      <c r="F48" s="198"/>
      <c r="H48" s="201"/>
      <c r="I48" s="184" t="str">
        <f t="shared" si="1"/>
        <v/>
      </c>
      <c r="J48" s="202" t="str">
        <f>IF($H48="USD",IF(OR($I48="",$I48="-"),"",VLOOKUP($G48,為替!$A:$AX,$I48,FALSE))+$J$3,IF(OR($I48="",$I48="-"),"",VLOOKUP($G48,為替!$A:$AX,$I48,FALSE)))</f>
        <v/>
      </c>
      <c r="K48" s="203" t="str">
        <f t="shared" si="2"/>
        <v/>
      </c>
      <c r="L48" s="187" t="str">
        <f t="shared" si="3"/>
        <v/>
      </c>
      <c r="M48" s="202" t="str">
        <f>IF($H48="USD",IF(OR($L48="",$L48="-"),"",VLOOKUP($G48,為替!$A:$AX,$L48,FALSE))+$K$3,IF(OR($L48="",$L48="-"),"",VLOOKUP($G48,為替!$A:$AX,$L48,FALSE)))</f>
        <v/>
      </c>
      <c r="N48" s="203" t="str">
        <f t="shared" si="4"/>
        <v/>
      </c>
      <c r="O48" s="204" t="str">
        <f t="shared" si="0"/>
        <v/>
      </c>
      <c r="P48" s="205" t="str">
        <f t="shared" si="5"/>
        <v/>
      </c>
    </row>
    <row r="49" spans="3:16">
      <c r="C49" s="198"/>
      <c r="D49" s="199"/>
      <c r="E49" s="200"/>
      <c r="F49" s="198"/>
      <c r="H49" s="201"/>
      <c r="I49" s="184" t="str">
        <f t="shared" si="1"/>
        <v/>
      </c>
      <c r="J49" s="202" t="str">
        <f>IF($H49="USD",IF(OR($I49="",$I49="-"),"",VLOOKUP($G49,為替!$A:$AX,$I49,FALSE))+$J$3,IF(OR($I49="",$I49="-"),"",VLOOKUP($G49,為替!$A:$AX,$I49,FALSE)))</f>
        <v/>
      </c>
      <c r="K49" s="203" t="str">
        <f t="shared" si="2"/>
        <v/>
      </c>
      <c r="L49" s="187" t="str">
        <f t="shared" si="3"/>
        <v/>
      </c>
      <c r="M49" s="202" t="str">
        <f>IF($H49="USD",IF(OR($L49="",$L49="-"),"",VLOOKUP($G49,為替!$A:$AX,$L49,FALSE))+$K$3,IF(OR($L49="",$L49="-"),"",VLOOKUP($G49,為替!$A:$AX,$L49,FALSE)))</f>
        <v/>
      </c>
      <c r="N49" s="203" t="str">
        <f t="shared" si="4"/>
        <v/>
      </c>
      <c r="O49" s="204" t="str">
        <f t="shared" si="0"/>
        <v/>
      </c>
      <c r="P49" s="205" t="str">
        <f t="shared" si="5"/>
        <v/>
      </c>
    </row>
    <row r="50" spans="3:16">
      <c r="C50" s="198"/>
      <c r="D50" s="199"/>
      <c r="E50" s="200"/>
      <c r="F50" s="198"/>
      <c r="H50" s="201"/>
      <c r="I50" s="184" t="str">
        <f t="shared" si="1"/>
        <v/>
      </c>
      <c r="J50" s="202" t="str">
        <f>IF($H50="USD",IF(OR($I50="",$I50="-"),"",VLOOKUP($G50,為替!$A:$AX,$I50,FALSE))+$J$3,IF(OR($I50="",$I50="-"),"",VLOOKUP($G50,為替!$A:$AX,$I50,FALSE)))</f>
        <v/>
      </c>
      <c r="K50" s="203" t="str">
        <f t="shared" si="2"/>
        <v/>
      </c>
      <c r="L50" s="187" t="str">
        <f t="shared" si="3"/>
        <v/>
      </c>
      <c r="M50" s="202" t="str">
        <f>IF($H50="USD",IF(OR($L50="",$L50="-"),"",VLOOKUP($G50,為替!$A:$AX,$L50,FALSE))+$K$3,IF(OR($L50="",$L50="-"),"",VLOOKUP($G50,為替!$A:$AX,$L50,FALSE)))</f>
        <v/>
      </c>
      <c r="N50" s="203" t="str">
        <f t="shared" si="4"/>
        <v/>
      </c>
      <c r="O50" s="204" t="str">
        <f t="shared" si="0"/>
        <v/>
      </c>
      <c r="P50" s="205" t="str">
        <f t="shared" si="5"/>
        <v/>
      </c>
    </row>
    <row r="51" spans="3:16">
      <c r="C51" s="198"/>
      <c r="D51" s="199"/>
      <c r="E51" s="200"/>
      <c r="F51" s="198"/>
      <c r="H51" s="201"/>
      <c r="I51" s="184" t="str">
        <f t="shared" si="1"/>
        <v/>
      </c>
      <c r="J51" s="202" t="str">
        <f>IF($H51="USD",IF(OR($I51="",$I51="-"),"",VLOOKUP($G51,為替!$A:$AX,$I51,FALSE))+$J$3,IF(OR($I51="",$I51="-"),"",VLOOKUP($G51,為替!$A:$AX,$I51,FALSE)))</f>
        <v/>
      </c>
      <c r="K51" s="203" t="str">
        <f t="shared" si="2"/>
        <v/>
      </c>
      <c r="L51" s="187" t="str">
        <f t="shared" si="3"/>
        <v/>
      </c>
      <c r="M51" s="202" t="str">
        <f>IF($H51="USD",IF(OR($L51="",$L51="-"),"",VLOOKUP($G51,為替!$A:$AX,$L51,FALSE))+$K$3,IF(OR($L51="",$L51="-"),"",VLOOKUP($G51,為替!$A:$AX,$L51,FALSE)))</f>
        <v/>
      </c>
      <c r="N51" s="203" t="str">
        <f t="shared" si="4"/>
        <v/>
      </c>
      <c r="O51" s="204" t="str">
        <f t="shared" si="0"/>
        <v/>
      </c>
      <c r="P51" s="205" t="str">
        <f t="shared" si="5"/>
        <v/>
      </c>
    </row>
    <row r="52" spans="3:16">
      <c r="C52" s="198"/>
      <c r="D52" s="199"/>
      <c r="E52" s="200"/>
      <c r="F52" s="198"/>
      <c r="H52" s="201"/>
      <c r="I52" s="184" t="str">
        <f t="shared" si="1"/>
        <v/>
      </c>
      <c r="J52" s="202" t="str">
        <f>IF($H52="USD",IF(OR($I52="",$I52="-"),"",VLOOKUP($G52,為替!$A:$AX,$I52,FALSE))+$J$3,IF(OR($I52="",$I52="-"),"",VLOOKUP($G52,為替!$A:$AX,$I52,FALSE)))</f>
        <v/>
      </c>
      <c r="K52" s="203" t="str">
        <f t="shared" si="2"/>
        <v/>
      </c>
      <c r="L52" s="187" t="str">
        <f t="shared" si="3"/>
        <v/>
      </c>
      <c r="M52" s="202" t="str">
        <f>IF($H52="USD",IF(OR($L52="",$L52="-"),"",VLOOKUP($G52,為替!$A:$AX,$L52,FALSE))+$K$3,IF(OR($L52="",$L52="-"),"",VLOOKUP($G52,為替!$A:$AX,$L52,FALSE)))</f>
        <v/>
      </c>
      <c r="N52" s="203" t="str">
        <f t="shared" si="4"/>
        <v/>
      </c>
      <c r="O52" s="204" t="str">
        <f t="shared" si="0"/>
        <v/>
      </c>
      <c r="P52" s="205" t="str">
        <f t="shared" si="5"/>
        <v/>
      </c>
    </row>
    <row r="53" spans="3:16">
      <c r="C53" s="198"/>
      <c r="D53" s="199"/>
      <c r="E53" s="200"/>
      <c r="F53" s="198"/>
      <c r="H53" s="201"/>
      <c r="I53" s="184" t="str">
        <f t="shared" si="1"/>
        <v/>
      </c>
      <c r="J53" s="202" t="str">
        <f>IF($H53="USD",IF(OR($I53="",$I53="-"),"",VLOOKUP($G53,為替!$A:$AX,$I53,FALSE))+$J$3,IF(OR($I53="",$I53="-"),"",VLOOKUP($G53,為替!$A:$AX,$I53,FALSE)))</f>
        <v/>
      </c>
      <c r="K53" s="203" t="str">
        <f t="shared" si="2"/>
        <v/>
      </c>
      <c r="L53" s="187" t="str">
        <f t="shared" si="3"/>
        <v/>
      </c>
      <c r="M53" s="202" t="str">
        <f>IF($H53="USD",IF(OR($L53="",$L53="-"),"",VLOOKUP($G53,為替!$A:$AX,$L53,FALSE))+$K$3,IF(OR($L53="",$L53="-"),"",VLOOKUP($G53,為替!$A:$AX,$L53,FALSE)))</f>
        <v/>
      </c>
      <c r="N53" s="203" t="str">
        <f t="shared" si="4"/>
        <v/>
      </c>
      <c r="O53" s="204" t="str">
        <f t="shared" si="0"/>
        <v/>
      </c>
      <c r="P53" s="205" t="str">
        <f t="shared" si="5"/>
        <v/>
      </c>
    </row>
    <row r="54" spans="3:16">
      <c r="C54" s="198"/>
      <c r="D54" s="199"/>
      <c r="E54" s="200"/>
      <c r="F54" s="198"/>
      <c r="H54" s="201"/>
      <c r="I54" s="184" t="str">
        <f t="shared" si="1"/>
        <v/>
      </c>
      <c r="J54" s="202" t="str">
        <f>IF($H54="USD",IF(OR($I54="",$I54="-"),"",VLOOKUP($G54,為替!$A:$AX,$I54,FALSE))+$J$3,IF(OR($I54="",$I54="-"),"",VLOOKUP($G54,為替!$A:$AX,$I54,FALSE)))</f>
        <v/>
      </c>
      <c r="K54" s="203" t="str">
        <f t="shared" si="2"/>
        <v/>
      </c>
      <c r="L54" s="187" t="str">
        <f t="shared" si="3"/>
        <v/>
      </c>
      <c r="M54" s="202" t="str">
        <f>IF($H54="USD",IF(OR($L54="",$L54="-"),"",VLOOKUP($G54,為替!$A:$AX,$L54,FALSE))+$K$3,IF(OR($L54="",$L54="-"),"",VLOOKUP($G54,為替!$A:$AX,$L54,FALSE)))</f>
        <v/>
      </c>
      <c r="N54" s="203" t="str">
        <f t="shared" si="4"/>
        <v/>
      </c>
      <c r="O54" s="204" t="str">
        <f t="shared" si="0"/>
        <v/>
      </c>
      <c r="P54" s="205" t="str">
        <f t="shared" si="5"/>
        <v/>
      </c>
    </row>
    <row r="55" spans="3:16">
      <c r="C55" s="198"/>
      <c r="D55" s="199"/>
      <c r="E55" s="200"/>
      <c r="F55" s="198"/>
      <c r="H55" s="201"/>
      <c r="I55" s="184" t="str">
        <f t="shared" si="1"/>
        <v/>
      </c>
      <c r="J55" s="202" t="str">
        <f>IF($H55="USD",IF(OR($I55="",$I55="-"),"",VLOOKUP($G55,為替!$A:$AX,$I55,FALSE))+$J$3,IF(OR($I55="",$I55="-"),"",VLOOKUP($G55,為替!$A:$AX,$I55,FALSE)))</f>
        <v/>
      </c>
      <c r="K55" s="203" t="str">
        <f t="shared" si="2"/>
        <v/>
      </c>
      <c r="L55" s="187" t="str">
        <f t="shared" si="3"/>
        <v/>
      </c>
      <c r="M55" s="202" t="str">
        <f>IF($H55="USD",IF(OR($L55="",$L55="-"),"",VLOOKUP($G55,為替!$A:$AX,$L55,FALSE))+$K$3,IF(OR($L55="",$L55="-"),"",VLOOKUP($G55,為替!$A:$AX,$L55,FALSE)))</f>
        <v/>
      </c>
      <c r="N55" s="203" t="str">
        <f t="shared" si="4"/>
        <v/>
      </c>
      <c r="O55" s="204" t="str">
        <f t="shared" si="0"/>
        <v/>
      </c>
      <c r="P55" s="205" t="str">
        <f t="shared" si="5"/>
        <v/>
      </c>
    </row>
    <row r="56" spans="3:16">
      <c r="C56" s="198"/>
      <c r="D56" s="199"/>
      <c r="E56" s="200"/>
      <c r="F56" s="198"/>
      <c r="H56" s="201"/>
      <c r="I56" s="184" t="str">
        <f t="shared" si="1"/>
        <v/>
      </c>
      <c r="J56" s="202" t="str">
        <f>IF($H56="USD",IF(OR($I56="",$I56="-"),"",VLOOKUP($G56,為替!$A:$AX,$I56,FALSE))+$J$3,IF(OR($I56="",$I56="-"),"",VLOOKUP($G56,為替!$A:$AX,$I56,FALSE)))</f>
        <v/>
      </c>
      <c r="K56" s="203" t="str">
        <f t="shared" si="2"/>
        <v/>
      </c>
      <c r="L56" s="187" t="str">
        <f t="shared" si="3"/>
        <v/>
      </c>
      <c r="M56" s="202" t="str">
        <f>IF($H56="USD",IF(OR($L56="",$L56="-"),"",VLOOKUP($G56,為替!$A:$AX,$L56,FALSE))+$K$3,IF(OR($L56="",$L56="-"),"",VLOOKUP($G56,為替!$A:$AX,$L56,FALSE)))</f>
        <v/>
      </c>
      <c r="N56" s="203" t="str">
        <f t="shared" si="4"/>
        <v/>
      </c>
      <c r="O56" s="204" t="str">
        <f t="shared" si="0"/>
        <v/>
      </c>
      <c r="P56" s="205" t="str">
        <f t="shared" si="5"/>
        <v/>
      </c>
    </row>
    <row r="57" spans="3:16">
      <c r="C57" s="198"/>
      <c r="D57" s="199"/>
      <c r="E57" s="200"/>
      <c r="F57" s="198"/>
      <c r="H57" s="201"/>
      <c r="I57" s="184" t="str">
        <f t="shared" si="1"/>
        <v/>
      </c>
      <c r="J57" s="202" t="str">
        <f>IF($H57="USD",IF(OR($I57="",$I57="-"),"",VLOOKUP($G57,為替!$A:$AX,$I57,FALSE))+$J$3,IF(OR($I57="",$I57="-"),"",VLOOKUP($G57,為替!$A:$AX,$I57,FALSE)))</f>
        <v/>
      </c>
      <c r="K57" s="203" t="str">
        <f t="shared" si="2"/>
        <v/>
      </c>
      <c r="L57" s="187" t="str">
        <f t="shared" si="3"/>
        <v/>
      </c>
      <c r="M57" s="202" t="str">
        <f>IF($H57="USD",IF(OR($L57="",$L57="-"),"",VLOOKUP($G57,為替!$A:$AX,$L57,FALSE))+$K$3,IF(OR($L57="",$L57="-"),"",VLOOKUP($G57,為替!$A:$AX,$L57,FALSE)))</f>
        <v/>
      </c>
      <c r="N57" s="203" t="str">
        <f t="shared" si="4"/>
        <v/>
      </c>
      <c r="O57" s="204" t="str">
        <f t="shared" si="0"/>
        <v/>
      </c>
      <c r="P57" s="205" t="str">
        <f t="shared" si="5"/>
        <v/>
      </c>
    </row>
    <row r="58" spans="3:16">
      <c r="C58" s="198"/>
      <c r="D58" s="199"/>
      <c r="E58" s="200"/>
      <c r="F58" s="198"/>
      <c r="H58" s="201"/>
      <c r="I58" s="184" t="str">
        <f t="shared" si="1"/>
        <v/>
      </c>
      <c r="J58" s="202" t="str">
        <f>IF($H58="USD",IF(OR($I58="",$I58="-"),"",VLOOKUP($G58,為替!$A:$AX,$I58,FALSE))+$J$3,IF(OR($I58="",$I58="-"),"",VLOOKUP($G58,為替!$A:$AX,$I58,FALSE)))</f>
        <v/>
      </c>
      <c r="K58" s="203" t="str">
        <f t="shared" si="2"/>
        <v/>
      </c>
      <c r="L58" s="187" t="str">
        <f t="shared" si="3"/>
        <v/>
      </c>
      <c r="M58" s="202" t="str">
        <f>IF($H58="USD",IF(OR($L58="",$L58="-"),"",VLOOKUP($G58,為替!$A:$AX,$L58,FALSE))+$K$3,IF(OR($L58="",$L58="-"),"",VLOOKUP($G58,為替!$A:$AX,$L58,FALSE)))</f>
        <v/>
      </c>
      <c r="N58" s="203" t="str">
        <f t="shared" si="4"/>
        <v/>
      </c>
      <c r="O58" s="204" t="str">
        <f t="shared" si="0"/>
        <v/>
      </c>
      <c r="P58" s="205" t="str">
        <f t="shared" si="5"/>
        <v/>
      </c>
    </row>
    <row r="59" spans="3:16">
      <c r="C59" s="198"/>
      <c r="D59" s="199"/>
      <c r="E59" s="200"/>
      <c r="F59" s="198"/>
      <c r="H59" s="201"/>
      <c r="I59" s="184" t="str">
        <f t="shared" si="1"/>
        <v/>
      </c>
      <c r="J59" s="202" t="str">
        <f>IF($H59="USD",IF(OR($I59="",$I59="-"),"",VLOOKUP($G59,為替!$A:$AX,$I59,FALSE))+$J$3,IF(OR($I59="",$I59="-"),"",VLOOKUP($G59,為替!$A:$AX,$I59,FALSE)))</f>
        <v/>
      </c>
      <c r="K59" s="203" t="str">
        <f t="shared" si="2"/>
        <v/>
      </c>
      <c r="L59" s="187" t="str">
        <f t="shared" si="3"/>
        <v/>
      </c>
      <c r="M59" s="202" t="str">
        <f>IF($H59="USD",IF(OR($L59="",$L59="-"),"",VLOOKUP($G59,為替!$A:$AX,$L59,FALSE))+$K$3,IF(OR($L59="",$L59="-"),"",VLOOKUP($G59,為替!$A:$AX,$L59,FALSE)))</f>
        <v/>
      </c>
      <c r="N59" s="203" t="str">
        <f t="shared" si="4"/>
        <v/>
      </c>
      <c r="O59" s="204" t="str">
        <f t="shared" si="0"/>
        <v/>
      </c>
      <c r="P59" s="205" t="str">
        <f t="shared" si="5"/>
        <v/>
      </c>
    </row>
    <row r="60" spans="3:16">
      <c r="C60" s="198"/>
      <c r="D60" s="199"/>
      <c r="E60" s="200"/>
      <c r="F60" s="198"/>
      <c r="H60" s="201"/>
      <c r="I60" s="184" t="str">
        <f t="shared" si="1"/>
        <v/>
      </c>
      <c r="J60" s="202" t="str">
        <f>IF($H60="USD",IF(OR($I60="",$I60="-"),"",VLOOKUP($G60,為替!$A:$AX,$I60,FALSE))+$J$3,IF(OR($I60="",$I60="-"),"",VLOOKUP($G60,為替!$A:$AX,$I60,FALSE)))</f>
        <v/>
      </c>
      <c r="K60" s="203" t="str">
        <f t="shared" si="2"/>
        <v/>
      </c>
      <c r="L60" s="187" t="str">
        <f t="shared" si="3"/>
        <v/>
      </c>
      <c r="M60" s="202" t="str">
        <f>IF($H60="USD",IF(OR($L60="",$L60="-"),"",VLOOKUP($G60,為替!$A:$AX,$L60,FALSE))+$K$3,IF(OR($L60="",$L60="-"),"",VLOOKUP($G60,為替!$A:$AX,$L60,FALSE)))</f>
        <v/>
      </c>
      <c r="N60" s="203" t="str">
        <f t="shared" si="4"/>
        <v/>
      </c>
      <c r="O60" s="204" t="str">
        <f t="shared" si="0"/>
        <v/>
      </c>
      <c r="P60" s="205" t="str">
        <f t="shared" si="5"/>
        <v/>
      </c>
    </row>
    <row r="61" spans="3:16">
      <c r="C61" s="198"/>
      <c r="D61" s="199"/>
      <c r="E61" s="200"/>
      <c r="F61" s="198"/>
      <c r="H61" s="201"/>
      <c r="I61" s="184" t="str">
        <f t="shared" si="1"/>
        <v/>
      </c>
      <c r="J61" s="202" t="str">
        <f>IF($H61="USD",IF(OR($I61="",$I61="-"),"",VLOOKUP($G61,為替!$A:$AX,$I61,FALSE))+$J$3,IF(OR($I61="",$I61="-"),"",VLOOKUP($G61,為替!$A:$AX,$I61,FALSE)))</f>
        <v/>
      </c>
      <c r="K61" s="203" t="str">
        <f t="shared" si="2"/>
        <v/>
      </c>
      <c r="L61" s="187" t="str">
        <f t="shared" si="3"/>
        <v/>
      </c>
      <c r="M61" s="202" t="str">
        <f>IF($H61="USD",IF(OR($L61="",$L61="-"),"",VLOOKUP($G61,為替!$A:$AX,$L61,FALSE))+$K$3,IF(OR($L61="",$L61="-"),"",VLOOKUP($G61,為替!$A:$AX,$L61,FALSE)))</f>
        <v/>
      </c>
      <c r="N61" s="203" t="str">
        <f t="shared" si="4"/>
        <v/>
      </c>
      <c r="O61" s="204" t="str">
        <f t="shared" si="0"/>
        <v/>
      </c>
      <c r="P61" s="205" t="str">
        <f t="shared" si="5"/>
        <v/>
      </c>
    </row>
    <row r="62" spans="3:16">
      <c r="C62" s="198"/>
      <c r="D62" s="199"/>
      <c r="E62" s="200"/>
      <c r="F62" s="198"/>
      <c r="H62" s="201"/>
      <c r="I62" s="184" t="str">
        <f t="shared" si="1"/>
        <v/>
      </c>
      <c r="J62" s="202" t="str">
        <f>IF($H62="USD",IF(OR($I62="",$I62="-"),"",VLOOKUP($G62,為替!$A:$AX,$I62,FALSE))+$J$3,IF(OR($I62="",$I62="-"),"",VLOOKUP($G62,為替!$A:$AX,$I62,FALSE)))</f>
        <v/>
      </c>
      <c r="K62" s="203" t="str">
        <f t="shared" si="2"/>
        <v/>
      </c>
      <c r="L62" s="187" t="str">
        <f t="shared" si="3"/>
        <v/>
      </c>
      <c r="M62" s="202" t="str">
        <f>IF($H62="USD",IF(OR($L62="",$L62="-"),"",VLOOKUP($G62,為替!$A:$AX,$L62,FALSE))+$K$3,IF(OR($L62="",$L62="-"),"",VLOOKUP($G62,為替!$A:$AX,$L62,FALSE)))</f>
        <v/>
      </c>
      <c r="N62" s="203" t="str">
        <f t="shared" si="4"/>
        <v/>
      </c>
      <c r="O62" s="204" t="str">
        <f t="shared" si="0"/>
        <v/>
      </c>
      <c r="P62" s="205" t="str">
        <f t="shared" si="5"/>
        <v/>
      </c>
    </row>
    <row r="63" spans="3:16">
      <c r="C63" s="198"/>
      <c r="D63" s="199"/>
      <c r="E63" s="200"/>
      <c r="F63" s="198"/>
      <c r="H63" s="201"/>
      <c r="I63" s="184" t="str">
        <f t="shared" si="1"/>
        <v/>
      </c>
      <c r="J63" s="202" t="str">
        <f>IF($H63="USD",IF(OR($I63="",$I63="-"),"",VLOOKUP($G63,為替!$A:$AX,$I63,FALSE))+$J$3,IF(OR($I63="",$I63="-"),"",VLOOKUP($G63,為替!$A:$AX,$I63,FALSE)))</f>
        <v/>
      </c>
      <c r="K63" s="203" t="str">
        <f t="shared" si="2"/>
        <v/>
      </c>
      <c r="L63" s="187" t="str">
        <f t="shared" si="3"/>
        <v/>
      </c>
      <c r="M63" s="202" t="str">
        <f>IF($H63="USD",IF(OR($L63="",$L63="-"),"",VLOOKUP($G63,為替!$A:$AX,$L63,FALSE))+$K$3,IF(OR($L63="",$L63="-"),"",VLOOKUP($G63,為替!$A:$AX,$L63,FALSE)))</f>
        <v/>
      </c>
      <c r="N63" s="203" t="str">
        <f t="shared" si="4"/>
        <v/>
      </c>
      <c r="O63" s="204" t="str">
        <f t="shared" si="0"/>
        <v/>
      </c>
      <c r="P63" s="205" t="str">
        <f t="shared" si="5"/>
        <v/>
      </c>
    </row>
    <row r="64" spans="3:16">
      <c r="C64" s="198"/>
      <c r="D64" s="199"/>
      <c r="E64" s="200"/>
      <c r="F64" s="198"/>
      <c r="H64" s="201"/>
      <c r="I64" s="184" t="str">
        <f t="shared" si="1"/>
        <v/>
      </c>
      <c r="J64" s="202" t="str">
        <f>IF($H64="USD",IF(OR($I64="",$I64="-"),"",VLOOKUP($G64,為替!$A:$AX,$I64,FALSE))+$J$3,IF(OR($I64="",$I64="-"),"",VLOOKUP($G64,為替!$A:$AX,$I64,FALSE)))</f>
        <v/>
      </c>
      <c r="K64" s="203" t="str">
        <f t="shared" si="2"/>
        <v/>
      </c>
      <c r="L64" s="187" t="str">
        <f t="shared" si="3"/>
        <v/>
      </c>
      <c r="M64" s="202" t="str">
        <f>IF($H64="USD",IF(OR($L64="",$L64="-"),"",VLOOKUP($G64,為替!$A:$AX,$L64,FALSE))+$K$3,IF(OR($L64="",$L64="-"),"",VLOOKUP($G64,為替!$A:$AX,$L64,FALSE)))</f>
        <v/>
      </c>
      <c r="N64" s="203" t="str">
        <f t="shared" si="4"/>
        <v/>
      </c>
      <c r="O64" s="204" t="str">
        <f t="shared" si="0"/>
        <v/>
      </c>
      <c r="P64" s="205" t="str">
        <f t="shared" si="5"/>
        <v/>
      </c>
    </row>
    <row r="65" spans="3:16">
      <c r="C65" s="198"/>
      <c r="D65" s="199"/>
      <c r="E65" s="200"/>
      <c r="F65" s="198"/>
      <c r="H65" s="201"/>
      <c r="I65" s="184" t="str">
        <f t="shared" si="1"/>
        <v/>
      </c>
      <c r="J65" s="202" t="str">
        <f>IF($H65="USD",IF(OR($I65="",$I65="-"),"",VLOOKUP($G65,為替!$A:$AX,$I65,FALSE))+$J$3,IF(OR($I65="",$I65="-"),"",VLOOKUP($G65,為替!$A:$AX,$I65,FALSE)))</f>
        <v/>
      </c>
      <c r="K65" s="203" t="str">
        <f t="shared" si="2"/>
        <v/>
      </c>
      <c r="L65" s="187" t="str">
        <f t="shared" si="3"/>
        <v/>
      </c>
      <c r="M65" s="202" t="str">
        <f>IF($H65="USD",IF(OR($L65="",$L65="-"),"",VLOOKUP($G65,為替!$A:$AX,$L65,FALSE))+$K$3,IF(OR($L65="",$L65="-"),"",VLOOKUP($G65,為替!$A:$AX,$L65,FALSE)))</f>
        <v/>
      </c>
      <c r="N65" s="203" t="str">
        <f t="shared" si="4"/>
        <v/>
      </c>
      <c r="O65" s="204" t="str">
        <f t="shared" si="0"/>
        <v/>
      </c>
      <c r="P65" s="205" t="str">
        <f t="shared" si="5"/>
        <v/>
      </c>
    </row>
    <row r="66" spans="3:16">
      <c r="C66" s="198"/>
      <c r="D66" s="199"/>
      <c r="E66" s="200"/>
      <c r="F66" s="198"/>
      <c r="H66" s="201"/>
      <c r="I66" s="184" t="str">
        <f t="shared" si="1"/>
        <v/>
      </c>
      <c r="J66" s="202" t="str">
        <f>IF($H66="USD",IF(OR($I66="",$I66="-"),"",VLOOKUP($G66,為替!$A:$AX,$I66,FALSE))+$J$3,IF(OR($I66="",$I66="-"),"",VLOOKUP($G66,為替!$A:$AX,$I66,FALSE)))</f>
        <v/>
      </c>
      <c r="K66" s="203" t="str">
        <f t="shared" si="2"/>
        <v/>
      </c>
      <c r="L66" s="187" t="str">
        <f t="shared" si="3"/>
        <v/>
      </c>
      <c r="M66" s="202" t="str">
        <f>IF($H66="USD",IF(OR($L66="",$L66="-"),"",VLOOKUP($G66,為替!$A:$AX,$L66,FALSE))+$K$3,IF(OR($L66="",$L66="-"),"",VLOOKUP($G66,為替!$A:$AX,$L66,FALSE)))</f>
        <v/>
      </c>
      <c r="N66" s="203" t="str">
        <f t="shared" si="4"/>
        <v/>
      </c>
      <c r="O66" s="204" t="str">
        <f t="shared" si="0"/>
        <v/>
      </c>
      <c r="P66" s="205" t="str">
        <f t="shared" si="5"/>
        <v/>
      </c>
    </row>
    <row r="67" spans="3:16">
      <c r="C67" s="198"/>
      <c r="D67" s="199"/>
      <c r="E67" s="200"/>
      <c r="F67" s="198"/>
      <c r="H67" s="201"/>
      <c r="I67" s="184" t="str">
        <f t="shared" si="1"/>
        <v/>
      </c>
      <c r="J67" s="202" t="str">
        <f>IF($H67="USD",IF(OR($I67="",$I67="-"),"",VLOOKUP($G67,為替!$A:$AX,$I67,FALSE))+$J$3,IF(OR($I67="",$I67="-"),"",VLOOKUP($G67,為替!$A:$AX,$I67,FALSE)))</f>
        <v/>
      </c>
      <c r="K67" s="203" t="str">
        <f t="shared" si="2"/>
        <v/>
      </c>
      <c r="L67" s="187" t="str">
        <f t="shared" si="3"/>
        <v/>
      </c>
      <c r="M67" s="202" t="str">
        <f>IF($H67="USD",IF(OR($L67="",$L67="-"),"",VLOOKUP($G67,為替!$A:$AX,$L67,FALSE))+$K$3,IF(OR($L67="",$L67="-"),"",VLOOKUP($G67,為替!$A:$AX,$L67,FALSE)))</f>
        <v/>
      </c>
      <c r="N67" s="203" t="str">
        <f t="shared" si="4"/>
        <v/>
      </c>
      <c r="O67" s="204" t="str">
        <f t="shared" si="0"/>
        <v/>
      </c>
      <c r="P67" s="205" t="str">
        <f t="shared" si="5"/>
        <v/>
      </c>
    </row>
    <row r="68" spans="3:16">
      <c r="C68" s="198"/>
      <c r="D68" s="199"/>
      <c r="E68" s="200"/>
      <c r="F68" s="198"/>
      <c r="H68" s="201"/>
      <c r="I68" s="184" t="str">
        <f t="shared" si="1"/>
        <v/>
      </c>
      <c r="J68" s="202" t="str">
        <f>IF($H68="USD",IF(OR($I68="",$I68="-"),"",VLOOKUP($G68,為替!$A:$AX,$I68,FALSE))+$J$3,IF(OR($I68="",$I68="-"),"",VLOOKUP($G68,為替!$A:$AX,$I68,FALSE)))</f>
        <v/>
      </c>
      <c r="K68" s="203" t="str">
        <f t="shared" si="2"/>
        <v/>
      </c>
      <c r="L68" s="187" t="str">
        <f t="shared" si="3"/>
        <v/>
      </c>
      <c r="M68" s="202" t="str">
        <f>IF($H68="USD",IF(OR($L68="",$L68="-"),"",VLOOKUP($G68,為替!$A:$AX,$L68,FALSE))+$K$3,IF(OR($L68="",$L68="-"),"",VLOOKUP($G68,為替!$A:$AX,$L68,FALSE)))</f>
        <v/>
      </c>
      <c r="N68" s="203" t="str">
        <f t="shared" si="4"/>
        <v/>
      </c>
      <c r="O68" s="204" t="str">
        <f t="shared" si="0"/>
        <v/>
      </c>
      <c r="P68" s="205" t="str">
        <f t="shared" si="5"/>
        <v/>
      </c>
    </row>
    <row r="69" spans="3:16">
      <c r="C69" s="198"/>
      <c r="D69" s="199"/>
      <c r="E69" s="200"/>
      <c r="F69" s="198"/>
      <c r="H69" s="201"/>
      <c r="I69" s="184" t="str">
        <f t="shared" si="1"/>
        <v/>
      </c>
      <c r="J69" s="202" t="str">
        <f>IF($H69="USD",IF(OR($I69="",$I69="-"),"",VLOOKUP($G69,為替!$A:$AX,$I69,FALSE))+$J$3,IF(OR($I69="",$I69="-"),"",VLOOKUP($G69,為替!$A:$AX,$I69,FALSE)))</f>
        <v/>
      </c>
      <c r="K69" s="203" t="str">
        <f t="shared" si="2"/>
        <v/>
      </c>
      <c r="L69" s="187" t="str">
        <f t="shared" si="3"/>
        <v/>
      </c>
      <c r="M69" s="202" t="str">
        <f>IF($H69="USD",IF(OR($L69="",$L69="-"),"",VLOOKUP($G69,為替!$A:$AX,$L69,FALSE))+$K$3,IF(OR($L69="",$L69="-"),"",VLOOKUP($G69,為替!$A:$AX,$L69,FALSE)))</f>
        <v/>
      </c>
      <c r="N69" s="203" t="str">
        <f t="shared" si="4"/>
        <v/>
      </c>
      <c r="O69" s="204" t="str">
        <f t="shared" si="0"/>
        <v/>
      </c>
      <c r="P69" s="205" t="str">
        <f t="shared" si="5"/>
        <v/>
      </c>
    </row>
    <row r="70" spans="3:16">
      <c r="C70" s="198"/>
      <c r="D70" s="199"/>
      <c r="E70" s="200"/>
      <c r="F70" s="198"/>
      <c r="H70" s="201"/>
      <c r="I70" s="184" t="str">
        <f t="shared" si="1"/>
        <v/>
      </c>
      <c r="J70" s="202" t="str">
        <f>IF($H70="USD",IF(OR($I70="",$I70="-"),"",VLOOKUP($G70,為替!$A:$AX,$I70,FALSE))+$J$3,IF(OR($I70="",$I70="-"),"",VLOOKUP($G70,為替!$A:$AX,$I70,FALSE)))</f>
        <v/>
      </c>
      <c r="K70" s="203" t="str">
        <f t="shared" si="2"/>
        <v/>
      </c>
      <c r="L70" s="187" t="str">
        <f t="shared" si="3"/>
        <v/>
      </c>
      <c r="M70" s="202" t="str">
        <f>IF($H70="USD",IF(OR($L70="",$L70="-"),"",VLOOKUP($G70,為替!$A:$AX,$L70,FALSE))+$K$3,IF(OR($L70="",$L70="-"),"",VLOOKUP($G70,為替!$A:$AX,$L70,FALSE)))</f>
        <v/>
      </c>
      <c r="N70" s="203" t="str">
        <f t="shared" si="4"/>
        <v/>
      </c>
      <c r="O70" s="204" t="str">
        <f t="shared" ref="O70:O133" si="6">IF(OR(K70="",N70=""),"",K70-N70)</f>
        <v/>
      </c>
      <c r="P70" s="205" t="str">
        <f t="shared" si="5"/>
        <v/>
      </c>
    </row>
    <row r="71" spans="3:16">
      <c r="C71" s="198"/>
      <c r="D71" s="199"/>
      <c r="E71" s="200"/>
      <c r="F71" s="198"/>
      <c r="H71" s="201"/>
      <c r="I71" s="184" t="str">
        <f t="shared" ref="I71:I134" si="7">IF(H71="","",IF(H71="JPY","",IF($H71="USD",4, IF(H71="EUR",7,IF(H71="CNY",47,IF(H71="HKD",34))))))</f>
        <v/>
      </c>
      <c r="J71" s="202" t="str">
        <f>IF($H71="USD",IF(OR($I71="",$I71="-"),"",VLOOKUP($G71,為替!$A:$AX,$I71,FALSE))+$J$3,IF(OR($I71="",$I71="-"),"",VLOOKUP($G71,為替!$A:$AX,$I71,FALSE)))</f>
        <v/>
      </c>
      <c r="K71" s="203" t="str">
        <f t="shared" ref="K71:K134" si="8">IF($H71="JPY",$F71,IF($H71="","",$F71*$J71))</f>
        <v/>
      </c>
      <c r="L71" s="187" t="str">
        <f t="shared" ref="L71:L134" si="9">IF(H71="","",IF(H71="JPY","",IF($H71="USD",3, IF(H71="EUR",6,IF(H71="CNY",46,IF(H71="HKD",33))))))</f>
        <v/>
      </c>
      <c r="M71" s="202" t="str">
        <f>IF($H71="USD",IF(OR($L71="",$L71="-"),"",VLOOKUP($G71,為替!$A:$AX,$L71,FALSE))+$K$3,IF(OR($L71="",$L71="-"),"",VLOOKUP($G71,為替!$A:$AX,$L71,FALSE)))</f>
        <v/>
      </c>
      <c r="N71" s="203" t="str">
        <f t="shared" ref="N71:N134" si="10">IF($E71="JPY",($C71+$D71),IF($E71="","",($C71+$D71)*$M71))</f>
        <v/>
      </c>
      <c r="O71" s="204" t="str">
        <f t="shared" si="6"/>
        <v/>
      </c>
      <c r="P71" s="205" t="str">
        <f t="shared" ref="P71:P134" si="11">IF(OR(K71="",O71=""),"",O71/K71)</f>
        <v/>
      </c>
    </row>
    <row r="72" spans="3:16">
      <c r="C72" s="198"/>
      <c r="D72" s="199"/>
      <c r="E72" s="200"/>
      <c r="F72" s="198"/>
      <c r="H72" s="201"/>
      <c r="I72" s="184" t="str">
        <f t="shared" si="7"/>
        <v/>
      </c>
      <c r="J72" s="202" t="str">
        <f>IF($H72="USD",IF(OR($I72="",$I72="-"),"",VLOOKUP($G72,為替!$A:$AX,$I72,FALSE))+$J$3,IF(OR($I72="",$I72="-"),"",VLOOKUP($G72,為替!$A:$AX,$I72,FALSE)))</f>
        <v/>
      </c>
      <c r="K72" s="203" t="str">
        <f t="shared" si="8"/>
        <v/>
      </c>
      <c r="L72" s="187" t="str">
        <f t="shared" si="9"/>
        <v/>
      </c>
      <c r="M72" s="202" t="str">
        <f>IF($H72="USD",IF(OR($L72="",$L72="-"),"",VLOOKUP($G72,為替!$A:$AX,$L72,FALSE))+$K$3,IF(OR($L72="",$L72="-"),"",VLOOKUP($G72,為替!$A:$AX,$L72,FALSE)))</f>
        <v/>
      </c>
      <c r="N72" s="203" t="str">
        <f t="shared" si="10"/>
        <v/>
      </c>
      <c r="O72" s="204" t="str">
        <f t="shared" si="6"/>
        <v/>
      </c>
      <c r="P72" s="205" t="str">
        <f t="shared" si="11"/>
        <v/>
      </c>
    </row>
    <row r="73" spans="3:16">
      <c r="C73" s="198"/>
      <c r="D73" s="199"/>
      <c r="E73" s="200"/>
      <c r="F73" s="198"/>
      <c r="H73" s="201"/>
      <c r="I73" s="184" t="str">
        <f t="shared" si="7"/>
        <v/>
      </c>
      <c r="J73" s="202" t="str">
        <f>IF($H73="USD",IF(OR($I73="",$I73="-"),"",VLOOKUP($G73,為替!$A:$AX,$I73,FALSE))+$J$3,IF(OR($I73="",$I73="-"),"",VLOOKUP($G73,為替!$A:$AX,$I73,FALSE)))</f>
        <v/>
      </c>
      <c r="K73" s="203" t="str">
        <f t="shared" si="8"/>
        <v/>
      </c>
      <c r="L73" s="187" t="str">
        <f t="shared" si="9"/>
        <v/>
      </c>
      <c r="M73" s="202" t="str">
        <f>IF($H73="USD",IF(OR($L73="",$L73="-"),"",VLOOKUP($G73,為替!$A:$AX,$L73,FALSE))+$K$3,IF(OR($L73="",$L73="-"),"",VLOOKUP($G73,為替!$A:$AX,$L73,FALSE)))</f>
        <v/>
      </c>
      <c r="N73" s="203" t="str">
        <f t="shared" si="10"/>
        <v/>
      </c>
      <c r="O73" s="204" t="str">
        <f t="shared" si="6"/>
        <v/>
      </c>
      <c r="P73" s="205" t="str">
        <f t="shared" si="11"/>
        <v/>
      </c>
    </row>
    <row r="74" spans="3:16">
      <c r="C74" s="198"/>
      <c r="D74" s="199"/>
      <c r="E74" s="200"/>
      <c r="F74" s="198"/>
      <c r="H74" s="201"/>
      <c r="I74" s="184" t="str">
        <f t="shared" si="7"/>
        <v/>
      </c>
      <c r="J74" s="202" t="str">
        <f>IF($H74="USD",IF(OR($I74="",$I74="-"),"",VLOOKUP($G74,為替!$A:$AX,$I74,FALSE))+$J$3,IF(OR($I74="",$I74="-"),"",VLOOKUP($G74,為替!$A:$AX,$I74,FALSE)))</f>
        <v/>
      </c>
      <c r="K74" s="203" t="str">
        <f t="shared" si="8"/>
        <v/>
      </c>
      <c r="L74" s="187" t="str">
        <f t="shared" si="9"/>
        <v/>
      </c>
      <c r="M74" s="202" t="str">
        <f>IF($H74="USD",IF(OR($L74="",$L74="-"),"",VLOOKUP($G74,為替!$A:$AX,$L74,FALSE))+$K$3,IF(OR($L74="",$L74="-"),"",VLOOKUP($G74,為替!$A:$AX,$L74,FALSE)))</f>
        <v/>
      </c>
      <c r="N74" s="203" t="str">
        <f t="shared" si="10"/>
        <v/>
      </c>
      <c r="O74" s="204" t="str">
        <f t="shared" si="6"/>
        <v/>
      </c>
      <c r="P74" s="205" t="str">
        <f t="shared" si="11"/>
        <v/>
      </c>
    </row>
    <row r="75" spans="3:16">
      <c r="C75" s="198"/>
      <c r="D75" s="199"/>
      <c r="E75" s="200"/>
      <c r="F75" s="198"/>
      <c r="H75" s="201"/>
      <c r="I75" s="184" t="str">
        <f t="shared" si="7"/>
        <v/>
      </c>
      <c r="J75" s="202" t="str">
        <f>IF($H75="USD",IF(OR($I75="",$I75="-"),"",VLOOKUP($G75,為替!$A:$AX,$I75,FALSE))+$J$3,IF(OR($I75="",$I75="-"),"",VLOOKUP($G75,為替!$A:$AX,$I75,FALSE)))</f>
        <v/>
      </c>
      <c r="K75" s="203" t="str">
        <f t="shared" si="8"/>
        <v/>
      </c>
      <c r="L75" s="187" t="str">
        <f t="shared" si="9"/>
        <v/>
      </c>
      <c r="M75" s="202" t="str">
        <f>IF($H75="USD",IF(OR($L75="",$L75="-"),"",VLOOKUP($G75,為替!$A:$AX,$L75,FALSE))+$K$3,IF(OR($L75="",$L75="-"),"",VLOOKUP($G75,為替!$A:$AX,$L75,FALSE)))</f>
        <v/>
      </c>
      <c r="N75" s="203" t="str">
        <f t="shared" si="10"/>
        <v/>
      </c>
      <c r="O75" s="204" t="str">
        <f t="shared" si="6"/>
        <v/>
      </c>
      <c r="P75" s="205" t="str">
        <f t="shared" si="11"/>
        <v/>
      </c>
    </row>
    <row r="76" spans="3:16">
      <c r="C76" s="198"/>
      <c r="D76" s="199"/>
      <c r="E76" s="200"/>
      <c r="F76" s="198"/>
      <c r="H76" s="201"/>
      <c r="I76" s="184" t="str">
        <f t="shared" si="7"/>
        <v/>
      </c>
      <c r="J76" s="202" t="str">
        <f>IF($H76="USD",IF(OR($I76="",$I76="-"),"",VLOOKUP($G76,為替!$A:$AX,$I76,FALSE))+$J$3,IF(OR($I76="",$I76="-"),"",VLOOKUP($G76,為替!$A:$AX,$I76,FALSE)))</f>
        <v/>
      </c>
      <c r="K76" s="203" t="str">
        <f t="shared" si="8"/>
        <v/>
      </c>
      <c r="L76" s="187" t="str">
        <f t="shared" si="9"/>
        <v/>
      </c>
      <c r="M76" s="202" t="str">
        <f>IF($H76="USD",IF(OR($L76="",$L76="-"),"",VLOOKUP($G76,為替!$A:$AX,$L76,FALSE))+$K$3,IF(OR($L76="",$L76="-"),"",VLOOKUP($G76,為替!$A:$AX,$L76,FALSE)))</f>
        <v/>
      </c>
      <c r="N76" s="203" t="str">
        <f t="shared" si="10"/>
        <v/>
      </c>
      <c r="O76" s="204" t="str">
        <f t="shared" si="6"/>
        <v/>
      </c>
      <c r="P76" s="205" t="str">
        <f t="shared" si="11"/>
        <v/>
      </c>
    </row>
    <row r="77" spans="3:16">
      <c r="C77" s="198"/>
      <c r="D77" s="199"/>
      <c r="E77" s="200"/>
      <c r="F77" s="198"/>
      <c r="H77" s="201"/>
      <c r="I77" s="184" t="str">
        <f t="shared" si="7"/>
        <v/>
      </c>
      <c r="J77" s="202" t="str">
        <f>IF($H77="USD",IF(OR($I77="",$I77="-"),"",VLOOKUP($G77,為替!$A:$AX,$I77,FALSE))+$J$3,IF(OR($I77="",$I77="-"),"",VLOOKUP($G77,為替!$A:$AX,$I77,FALSE)))</f>
        <v/>
      </c>
      <c r="K77" s="203" t="str">
        <f t="shared" si="8"/>
        <v/>
      </c>
      <c r="L77" s="187" t="str">
        <f t="shared" si="9"/>
        <v/>
      </c>
      <c r="M77" s="202" t="str">
        <f>IF($H77="USD",IF(OR($L77="",$L77="-"),"",VLOOKUP($G77,為替!$A:$AX,$L77,FALSE))+$K$3,IF(OR($L77="",$L77="-"),"",VLOOKUP($G77,為替!$A:$AX,$L77,FALSE)))</f>
        <v/>
      </c>
      <c r="N77" s="203" t="str">
        <f t="shared" si="10"/>
        <v/>
      </c>
      <c r="O77" s="204" t="str">
        <f t="shared" si="6"/>
        <v/>
      </c>
      <c r="P77" s="205" t="str">
        <f t="shared" si="11"/>
        <v/>
      </c>
    </row>
    <row r="78" spans="3:16">
      <c r="C78" s="198"/>
      <c r="D78" s="199"/>
      <c r="E78" s="200"/>
      <c r="F78" s="198"/>
      <c r="H78" s="201"/>
      <c r="I78" s="184" t="str">
        <f t="shared" si="7"/>
        <v/>
      </c>
      <c r="J78" s="202" t="str">
        <f>IF($H78="USD",IF(OR($I78="",$I78="-"),"",VLOOKUP($G78,為替!$A:$AX,$I78,FALSE))+$J$3,IF(OR($I78="",$I78="-"),"",VLOOKUP($G78,為替!$A:$AX,$I78,FALSE)))</f>
        <v/>
      </c>
      <c r="K78" s="203" t="str">
        <f t="shared" si="8"/>
        <v/>
      </c>
      <c r="L78" s="187" t="str">
        <f t="shared" si="9"/>
        <v/>
      </c>
      <c r="M78" s="202" t="str">
        <f>IF($H78="USD",IF(OR($L78="",$L78="-"),"",VLOOKUP($G78,為替!$A:$AX,$L78,FALSE))+$K$3,IF(OR($L78="",$L78="-"),"",VLOOKUP($G78,為替!$A:$AX,$L78,FALSE)))</f>
        <v/>
      </c>
      <c r="N78" s="203" t="str">
        <f t="shared" si="10"/>
        <v/>
      </c>
      <c r="O78" s="204" t="str">
        <f t="shared" si="6"/>
        <v/>
      </c>
      <c r="P78" s="205" t="str">
        <f t="shared" si="11"/>
        <v/>
      </c>
    </row>
    <row r="79" spans="3:16">
      <c r="C79" s="198"/>
      <c r="D79" s="199"/>
      <c r="E79" s="200"/>
      <c r="F79" s="198"/>
      <c r="H79" s="201"/>
      <c r="I79" s="184" t="str">
        <f t="shared" si="7"/>
        <v/>
      </c>
      <c r="J79" s="202" t="str">
        <f>IF($H79="USD",IF(OR($I79="",$I79="-"),"",VLOOKUP($G79,為替!$A:$AX,$I79,FALSE))+$J$3,IF(OR($I79="",$I79="-"),"",VLOOKUP($G79,為替!$A:$AX,$I79,FALSE)))</f>
        <v/>
      </c>
      <c r="K79" s="203" t="str">
        <f t="shared" si="8"/>
        <v/>
      </c>
      <c r="L79" s="187" t="str">
        <f t="shared" si="9"/>
        <v/>
      </c>
      <c r="M79" s="202" t="str">
        <f>IF($H79="USD",IF(OR($L79="",$L79="-"),"",VLOOKUP($G79,為替!$A:$AX,$L79,FALSE))+$K$3,IF(OR($L79="",$L79="-"),"",VLOOKUP($G79,為替!$A:$AX,$L79,FALSE)))</f>
        <v/>
      </c>
      <c r="N79" s="203" t="str">
        <f t="shared" si="10"/>
        <v/>
      </c>
      <c r="O79" s="204" t="str">
        <f t="shared" si="6"/>
        <v/>
      </c>
      <c r="P79" s="205" t="str">
        <f t="shared" si="11"/>
        <v/>
      </c>
    </row>
    <row r="80" spans="3:16">
      <c r="C80" s="198"/>
      <c r="D80" s="199"/>
      <c r="E80" s="200"/>
      <c r="F80" s="198"/>
      <c r="H80" s="201"/>
      <c r="I80" s="184" t="str">
        <f t="shared" si="7"/>
        <v/>
      </c>
      <c r="J80" s="202" t="str">
        <f>IF($H80="USD",IF(OR($I80="",$I80="-"),"",VLOOKUP($G80,為替!$A:$AX,$I80,FALSE))+$J$3,IF(OR($I80="",$I80="-"),"",VLOOKUP($G80,為替!$A:$AX,$I80,FALSE)))</f>
        <v/>
      </c>
      <c r="K80" s="203" t="str">
        <f t="shared" si="8"/>
        <v/>
      </c>
      <c r="L80" s="187" t="str">
        <f t="shared" si="9"/>
        <v/>
      </c>
      <c r="M80" s="202" t="str">
        <f>IF($H80="USD",IF(OR($L80="",$L80="-"),"",VLOOKUP($G80,為替!$A:$AX,$L80,FALSE))+$K$3,IF(OR($L80="",$L80="-"),"",VLOOKUP($G80,為替!$A:$AX,$L80,FALSE)))</f>
        <v/>
      </c>
      <c r="N80" s="203" t="str">
        <f t="shared" si="10"/>
        <v/>
      </c>
      <c r="O80" s="204" t="str">
        <f t="shared" si="6"/>
        <v/>
      </c>
      <c r="P80" s="205" t="str">
        <f t="shared" si="11"/>
        <v/>
      </c>
    </row>
    <row r="81" spans="3:16">
      <c r="C81" s="198"/>
      <c r="D81" s="199"/>
      <c r="E81" s="200"/>
      <c r="F81" s="198"/>
      <c r="H81" s="201"/>
      <c r="I81" s="184" t="str">
        <f t="shared" si="7"/>
        <v/>
      </c>
      <c r="J81" s="202" t="str">
        <f>IF($H81="USD",IF(OR($I81="",$I81="-"),"",VLOOKUP($G81,為替!$A:$AX,$I81,FALSE))+$J$3,IF(OR($I81="",$I81="-"),"",VLOOKUP($G81,為替!$A:$AX,$I81,FALSE)))</f>
        <v/>
      </c>
      <c r="K81" s="203" t="str">
        <f t="shared" si="8"/>
        <v/>
      </c>
      <c r="L81" s="187" t="str">
        <f t="shared" si="9"/>
        <v/>
      </c>
      <c r="M81" s="202" t="str">
        <f>IF($H81="USD",IF(OR($L81="",$L81="-"),"",VLOOKUP($G81,為替!$A:$AX,$L81,FALSE))+$K$3,IF(OR($L81="",$L81="-"),"",VLOOKUP($G81,為替!$A:$AX,$L81,FALSE)))</f>
        <v/>
      </c>
      <c r="N81" s="203" t="str">
        <f t="shared" si="10"/>
        <v/>
      </c>
      <c r="O81" s="204" t="str">
        <f t="shared" si="6"/>
        <v/>
      </c>
      <c r="P81" s="205" t="str">
        <f t="shared" si="11"/>
        <v/>
      </c>
    </row>
    <row r="82" spans="3:16">
      <c r="C82" s="198"/>
      <c r="D82" s="199"/>
      <c r="E82" s="200"/>
      <c r="F82" s="198"/>
      <c r="H82" s="201"/>
      <c r="I82" s="184" t="str">
        <f t="shared" si="7"/>
        <v/>
      </c>
      <c r="J82" s="202" t="str">
        <f>IF($H82="USD",IF(OR($I82="",$I82="-"),"",VLOOKUP($G82,為替!$A:$AX,$I82,FALSE))+$J$3,IF(OR($I82="",$I82="-"),"",VLOOKUP($G82,為替!$A:$AX,$I82,FALSE)))</f>
        <v/>
      </c>
      <c r="K82" s="203" t="str">
        <f t="shared" si="8"/>
        <v/>
      </c>
      <c r="L82" s="187" t="str">
        <f t="shared" si="9"/>
        <v/>
      </c>
      <c r="M82" s="202" t="str">
        <f>IF($H82="USD",IF(OR($L82="",$L82="-"),"",VLOOKUP($G82,為替!$A:$AX,$L82,FALSE))+$K$3,IF(OR($L82="",$L82="-"),"",VLOOKUP($G82,為替!$A:$AX,$L82,FALSE)))</f>
        <v/>
      </c>
      <c r="N82" s="203" t="str">
        <f t="shared" si="10"/>
        <v/>
      </c>
      <c r="O82" s="204" t="str">
        <f t="shared" si="6"/>
        <v/>
      </c>
      <c r="P82" s="205" t="str">
        <f t="shared" si="11"/>
        <v/>
      </c>
    </row>
    <row r="83" spans="3:16">
      <c r="C83" s="198"/>
      <c r="D83" s="199"/>
      <c r="E83" s="200"/>
      <c r="F83" s="198"/>
      <c r="H83" s="201"/>
      <c r="I83" s="184" t="str">
        <f t="shared" si="7"/>
        <v/>
      </c>
      <c r="J83" s="202" t="str">
        <f>IF($H83="USD",IF(OR($I83="",$I83="-"),"",VLOOKUP($G83,為替!$A:$AX,$I83,FALSE))+$J$3,IF(OR($I83="",$I83="-"),"",VLOOKUP($G83,為替!$A:$AX,$I83,FALSE)))</f>
        <v/>
      </c>
      <c r="K83" s="203" t="str">
        <f t="shared" si="8"/>
        <v/>
      </c>
      <c r="L83" s="187" t="str">
        <f t="shared" si="9"/>
        <v/>
      </c>
      <c r="M83" s="202" t="str">
        <f>IF($H83="USD",IF(OR($L83="",$L83="-"),"",VLOOKUP($G83,為替!$A:$AX,$L83,FALSE))+$K$3,IF(OR($L83="",$L83="-"),"",VLOOKUP($G83,為替!$A:$AX,$L83,FALSE)))</f>
        <v/>
      </c>
      <c r="N83" s="203" t="str">
        <f t="shared" si="10"/>
        <v/>
      </c>
      <c r="O83" s="204" t="str">
        <f t="shared" si="6"/>
        <v/>
      </c>
      <c r="P83" s="205" t="str">
        <f t="shared" si="11"/>
        <v/>
      </c>
    </row>
    <row r="84" spans="3:16">
      <c r="C84" s="198"/>
      <c r="D84" s="199"/>
      <c r="E84" s="200"/>
      <c r="F84" s="198"/>
      <c r="H84" s="201"/>
      <c r="I84" s="184" t="str">
        <f t="shared" si="7"/>
        <v/>
      </c>
      <c r="J84" s="202" t="str">
        <f>IF($H84="USD",IF(OR($I84="",$I84="-"),"",VLOOKUP($G84,為替!$A:$AX,$I84,FALSE))+$J$3,IF(OR($I84="",$I84="-"),"",VLOOKUP($G84,為替!$A:$AX,$I84,FALSE)))</f>
        <v/>
      </c>
      <c r="K84" s="203" t="str">
        <f t="shared" si="8"/>
        <v/>
      </c>
      <c r="L84" s="187" t="str">
        <f t="shared" si="9"/>
        <v/>
      </c>
      <c r="M84" s="202" t="str">
        <f>IF($H84="USD",IF(OR($L84="",$L84="-"),"",VLOOKUP($G84,為替!$A:$AX,$L84,FALSE))+$K$3,IF(OR($L84="",$L84="-"),"",VLOOKUP($G84,為替!$A:$AX,$L84,FALSE)))</f>
        <v/>
      </c>
      <c r="N84" s="203" t="str">
        <f t="shared" si="10"/>
        <v/>
      </c>
      <c r="O84" s="204" t="str">
        <f t="shared" si="6"/>
        <v/>
      </c>
      <c r="P84" s="205" t="str">
        <f t="shared" si="11"/>
        <v/>
      </c>
    </row>
    <row r="85" spans="3:16">
      <c r="C85" s="198"/>
      <c r="D85" s="199"/>
      <c r="E85" s="200"/>
      <c r="F85" s="198"/>
      <c r="H85" s="201"/>
      <c r="I85" s="184" t="str">
        <f t="shared" si="7"/>
        <v/>
      </c>
      <c r="J85" s="202" t="str">
        <f>IF($H85="USD",IF(OR($I85="",$I85="-"),"",VLOOKUP($G85,為替!$A:$AX,$I85,FALSE))+$J$3,IF(OR($I85="",$I85="-"),"",VLOOKUP($G85,為替!$A:$AX,$I85,FALSE)))</f>
        <v/>
      </c>
      <c r="K85" s="203" t="str">
        <f t="shared" si="8"/>
        <v/>
      </c>
      <c r="L85" s="187" t="str">
        <f t="shared" si="9"/>
        <v/>
      </c>
      <c r="M85" s="202" t="str">
        <f>IF($H85="USD",IF(OR($L85="",$L85="-"),"",VLOOKUP($G85,為替!$A:$AX,$L85,FALSE))+$K$3,IF(OR($L85="",$L85="-"),"",VLOOKUP($G85,為替!$A:$AX,$L85,FALSE)))</f>
        <v/>
      </c>
      <c r="N85" s="203" t="str">
        <f t="shared" si="10"/>
        <v/>
      </c>
      <c r="O85" s="204" t="str">
        <f t="shared" si="6"/>
        <v/>
      </c>
      <c r="P85" s="205" t="str">
        <f t="shared" si="11"/>
        <v/>
      </c>
    </row>
    <row r="86" spans="3:16">
      <c r="C86" s="198"/>
      <c r="D86" s="199"/>
      <c r="E86" s="200"/>
      <c r="F86" s="198"/>
      <c r="H86" s="201"/>
      <c r="I86" s="184" t="str">
        <f t="shared" si="7"/>
        <v/>
      </c>
      <c r="J86" s="202" t="str">
        <f>IF($H86="USD",IF(OR($I86="",$I86="-"),"",VLOOKUP($G86,為替!$A:$AX,$I86,FALSE))+$J$3,IF(OR($I86="",$I86="-"),"",VLOOKUP($G86,為替!$A:$AX,$I86,FALSE)))</f>
        <v/>
      </c>
      <c r="K86" s="203" t="str">
        <f t="shared" si="8"/>
        <v/>
      </c>
      <c r="L86" s="187" t="str">
        <f t="shared" si="9"/>
        <v/>
      </c>
      <c r="M86" s="202" t="str">
        <f>IF($H86="USD",IF(OR($L86="",$L86="-"),"",VLOOKUP($G86,為替!$A:$AX,$L86,FALSE))+$K$3,IF(OR($L86="",$L86="-"),"",VLOOKUP($G86,為替!$A:$AX,$L86,FALSE)))</f>
        <v/>
      </c>
      <c r="N86" s="203" t="str">
        <f t="shared" si="10"/>
        <v/>
      </c>
      <c r="O86" s="204" t="str">
        <f t="shared" si="6"/>
        <v/>
      </c>
      <c r="P86" s="205" t="str">
        <f t="shared" si="11"/>
        <v/>
      </c>
    </row>
    <row r="87" spans="3:16">
      <c r="C87" s="198"/>
      <c r="D87" s="199"/>
      <c r="E87" s="200"/>
      <c r="F87" s="198"/>
      <c r="H87" s="201"/>
      <c r="I87" s="184" t="str">
        <f t="shared" si="7"/>
        <v/>
      </c>
      <c r="J87" s="202" t="str">
        <f>IF($H87="USD",IF(OR($I87="",$I87="-"),"",VLOOKUP($G87,為替!$A:$AX,$I87,FALSE))+$J$3,IF(OR($I87="",$I87="-"),"",VLOOKUP($G87,為替!$A:$AX,$I87,FALSE)))</f>
        <v/>
      </c>
      <c r="K87" s="203" t="str">
        <f t="shared" si="8"/>
        <v/>
      </c>
      <c r="L87" s="187" t="str">
        <f t="shared" si="9"/>
        <v/>
      </c>
      <c r="M87" s="202" t="str">
        <f>IF($H87="USD",IF(OR($L87="",$L87="-"),"",VLOOKUP($G87,為替!$A:$AX,$L87,FALSE))+$K$3,IF(OR($L87="",$L87="-"),"",VLOOKUP($G87,為替!$A:$AX,$L87,FALSE)))</f>
        <v/>
      </c>
      <c r="N87" s="203" t="str">
        <f t="shared" si="10"/>
        <v/>
      </c>
      <c r="O87" s="204" t="str">
        <f t="shared" si="6"/>
        <v/>
      </c>
      <c r="P87" s="205" t="str">
        <f t="shared" si="11"/>
        <v/>
      </c>
    </row>
    <row r="88" spans="3:16">
      <c r="C88" s="198"/>
      <c r="D88" s="199"/>
      <c r="E88" s="200"/>
      <c r="F88" s="198"/>
      <c r="H88" s="201"/>
      <c r="I88" s="184" t="str">
        <f t="shared" si="7"/>
        <v/>
      </c>
      <c r="J88" s="202" t="str">
        <f>IF($H88="USD",IF(OR($I88="",$I88="-"),"",VLOOKUP($G88,為替!$A:$AX,$I88,FALSE))+$J$3,IF(OR($I88="",$I88="-"),"",VLOOKUP($G88,為替!$A:$AX,$I88,FALSE)))</f>
        <v/>
      </c>
      <c r="K88" s="203" t="str">
        <f t="shared" si="8"/>
        <v/>
      </c>
      <c r="L88" s="187" t="str">
        <f t="shared" si="9"/>
        <v/>
      </c>
      <c r="M88" s="202" t="str">
        <f>IF($H88="USD",IF(OR($L88="",$L88="-"),"",VLOOKUP($G88,為替!$A:$AX,$L88,FALSE))+$K$3,IF(OR($L88="",$L88="-"),"",VLOOKUP($G88,為替!$A:$AX,$L88,FALSE)))</f>
        <v/>
      </c>
      <c r="N88" s="203" t="str">
        <f t="shared" si="10"/>
        <v/>
      </c>
      <c r="O88" s="204" t="str">
        <f t="shared" si="6"/>
        <v/>
      </c>
      <c r="P88" s="205" t="str">
        <f t="shared" si="11"/>
        <v/>
      </c>
    </row>
    <row r="89" spans="3:16">
      <c r="C89" s="198"/>
      <c r="D89" s="199"/>
      <c r="E89" s="200"/>
      <c r="F89" s="198"/>
      <c r="H89" s="201"/>
      <c r="I89" s="184" t="str">
        <f t="shared" si="7"/>
        <v/>
      </c>
      <c r="J89" s="202" t="str">
        <f>IF($H89="USD",IF(OR($I89="",$I89="-"),"",VLOOKUP($G89,為替!$A:$AX,$I89,FALSE))+$J$3,IF(OR($I89="",$I89="-"),"",VLOOKUP($G89,為替!$A:$AX,$I89,FALSE)))</f>
        <v/>
      </c>
      <c r="K89" s="203" t="str">
        <f t="shared" si="8"/>
        <v/>
      </c>
      <c r="L89" s="187" t="str">
        <f t="shared" si="9"/>
        <v/>
      </c>
      <c r="M89" s="202" t="str">
        <f>IF($H89="USD",IF(OR($L89="",$L89="-"),"",VLOOKUP($G89,為替!$A:$AX,$L89,FALSE))+$K$3,IF(OR($L89="",$L89="-"),"",VLOOKUP($G89,為替!$A:$AX,$L89,FALSE)))</f>
        <v/>
      </c>
      <c r="N89" s="203" t="str">
        <f t="shared" si="10"/>
        <v/>
      </c>
      <c r="O89" s="204" t="str">
        <f t="shared" si="6"/>
        <v/>
      </c>
      <c r="P89" s="205" t="str">
        <f t="shared" si="11"/>
        <v/>
      </c>
    </row>
    <row r="90" spans="3:16">
      <c r="C90" s="198"/>
      <c r="D90" s="199"/>
      <c r="E90" s="200"/>
      <c r="F90" s="198"/>
      <c r="H90" s="201"/>
      <c r="I90" s="184" t="str">
        <f t="shared" si="7"/>
        <v/>
      </c>
      <c r="J90" s="202" t="str">
        <f>IF($H90="USD",IF(OR($I90="",$I90="-"),"",VLOOKUP($G90,為替!$A:$AX,$I90,FALSE))+$J$3,IF(OR($I90="",$I90="-"),"",VLOOKUP($G90,為替!$A:$AX,$I90,FALSE)))</f>
        <v/>
      </c>
      <c r="K90" s="203" t="str">
        <f t="shared" si="8"/>
        <v/>
      </c>
      <c r="L90" s="187" t="str">
        <f t="shared" si="9"/>
        <v/>
      </c>
      <c r="M90" s="202" t="str">
        <f>IF($H90="USD",IF(OR($L90="",$L90="-"),"",VLOOKUP($G90,為替!$A:$AX,$L90,FALSE))+$K$3,IF(OR($L90="",$L90="-"),"",VLOOKUP($G90,為替!$A:$AX,$L90,FALSE)))</f>
        <v/>
      </c>
      <c r="N90" s="203" t="str">
        <f t="shared" si="10"/>
        <v/>
      </c>
      <c r="O90" s="204" t="str">
        <f t="shared" si="6"/>
        <v/>
      </c>
      <c r="P90" s="205" t="str">
        <f t="shared" si="11"/>
        <v/>
      </c>
    </row>
    <row r="91" spans="3:16">
      <c r="C91" s="198"/>
      <c r="D91" s="199"/>
      <c r="E91" s="200"/>
      <c r="F91" s="198"/>
      <c r="H91" s="201"/>
      <c r="I91" s="184" t="str">
        <f t="shared" si="7"/>
        <v/>
      </c>
      <c r="J91" s="202" t="str">
        <f>IF($H91="USD",IF(OR($I91="",$I91="-"),"",VLOOKUP($G91,為替!$A:$AX,$I91,FALSE))+$J$3,IF(OR($I91="",$I91="-"),"",VLOOKUP($G91,為替!$A:$AX,$I91,FALSE)))</f>
        <v/>
      </c>
      <c r="K91" s="203" t="str">
        <f t="shared" si="8"/>
        <v/>
      </c>
      <c r="L91" s="187" t="str">
        <f t="shared" si="9"/>
        <v/>
      </c>
      <c r="M91" s="202" t="str">
        <f>IF($H91="USD",IF(OR($L91="",$L91="-"),"",VLOOKUP($G91,為替!$A:$AX,$L91,FALSE))+$K$3,IF(OR($L91="",$L91="-"),"",VLOOKUP($G91,為替!$A:$AX,$L91,FALSE)))</f>
        <v/>
      </c>
      <c r="N91" s="203" t="str">
        <f t="shared" si="10"/>
        <v/>
      </c>
      <c r="O91" s="204" t="str">
        <f t="shared" si="6"/>
        <v/>
      </c>
      <c r="P91" s="205" t="str">
        <f t="shared" si="11"/>
        <v/>
      </c>
    </row>
    <row r="92" spans="3:16">
      <c r="C92" s="198"/>
      <c r="D92" s="199"/>
      <c r="E92" s="200"/>
      <c r="F92" s="198"/>
      <c r="H92" s="201"/>
      <c r="I92" s="184" t="str">
        <f t="shared" si="7"/>
        <v/>
      </c>
      <c r="J92" s="202" t="str">
        <f>IF($H92="USD",IF(OR($I92="",$I92="-"),"",VLOOKUP($G92,為替!$A:$AX,$I92,FALSE))+$J$3,IF(OR($I92="",$I92="-"),"",VLOOKUP($G92,為替!$A:$AX,$I92,FALSE)))</f>
        <v/>
      </c>
      <c r="K92" s="203" t="str">
        <f t="shared" si="8"/>
        <v/>
      </c>
      <c r="L92" s="187" t="str">
        <f t="shared" si="9"/>
        <v/>
      </c>
      <c r="M92" s="202" t="str">
        <f>IF($H92="USD",IF(OR($L92="",$L92="-"),"",VLOOKUP($G92,為替!$A:$AX,$L92,FALSE))+$K$3,IF(OR($L92="",$L92="-"),"",VLOOKUP($G92,為替!$A:$AX,$L92,FALSE)))</f>
        <v/>
      </c>
      <c r="N92" s="203" t="str">
        <f t="shared" si="10"/>
        <v/>
      </c>
      <c r="O92" s="204" t="str">
        <f t="shared" si="6"/>
        <v/>
      </c>
      <c r="P92" s="205" t="str">
        <f t="shared" si="11"/>
        <v/>
      </c>
    </row>
    <row r="93" spans="3:16">
      <c r="C93" s="198"/>
      <c r="D93" s="199"/>
      <c r="E93" s="200"/>
      <c r="F93" s="198"/>
      <c r="H93" s="201"/>
      <c r="I93" s="184" t="str">
        <f t="shared" si="7"/>
        <v/>
      </c>
      <c r="J93" s="202" t="str">
        <f>IF($H93="USD",IF(OR($I93="",$I93="-"),"",VLOOKUP($G93,為替!$A:$AX,$I93,FALSE))+$J$3,IF(OR($I93="",$I93="-"),"",VLOOKUP($G93,為替!$A:$AX,$I93,FALSE)))</f>
        <v/>
      </c>
      <c r="K93" s="203" t="str">
        <f t="shared" si="8"/>
        <v/>
      </c>
      <c r="L93" s="187" t="str">
        <f t="shared" si="9"/>
        <v/>
      </c>
      <c r="M93" s="202" t="str">
        <f>IF($H93="USD",IF(OR($L93="",$L93="-"),"",VLOOKUP($G93,為替!$A:$AX,$L93,FALSE))+$K$3,IF(OR($L93="",$L93="-"),"",VLOOKUP($G93,為替!$A:$AX,$L93,FALSE)))</f>
        <v/>
      </c>
      <c r="N93" s="203" t="str">
        <f t="shared" si="10"/>
        <v/>
      </c>
      <c r="O93" s="204" t="str">
        <f t="shared" si="6"/>
        <v/>
      </c>
      <c r="P93" s="205" t="str">
        <f t="shared" si="11"/>
        <v/>
      </c>
    </row>
    <row r="94" spans="3:16">
      <c r="C94" s="198"/>
      <c r="D94" s="199"/>
      <c r="E94" s="200"/>
      <c r="F94" s="198"/>
      <c r="H94" s="201"/>
      <c r="I94" s="184" t="str">
        <f t="shared" si="7"/>
        <v/>
      </c>
      <c r="J94" s="202" t="str">
        <f>IF($H94="USD",IF(OR($I94="",$I94="-"),"",VLOOKUP($G94,為替!$A:$AX,$I94,FALSE))+$J$3,IF(OR($I94="",$I94="-"),"",VLOOKUP($G94,為替!$A:$AX,$I94,FALSE)))</f>
        <v/>
      </c>
      <c r="K94" s="203" t="str">
        <f t="shared" si="8"/>
        <v/>
      </c>
      <c r="L94" s="187" t="str">
        <f t="shared" si="9"/>
        <v/>
      </c>
      <c r="M94" s="202" t="str">
        <f>IF($H94="USD",IF(OR($L94="",$L94="-"),"",VLOOKUP($G94,為替!$A:$AX,$L94,FALSE))+$K$3,IF(OR($L94="",$L94="-"),"",VLOOKUP($G94,為替!$A:$AX,$L94,FALSE)))</f>
        <v/>
      </c>
      <c r="N94" s="203" t="str">
        <f t="shared" si="10"/>
        <v/>
      </c>
      <c r="O94" s="204" t="str">
        <f t="shared" si="6"/>
        <v/>
      </c>
      <c r="P94" s="205" t="str">
        <f t="shared" si="11"/>
        <v/>
      </c>
    </row>
    <row r="95" spans="3:16">
      <c r="C95" s="198"/>
      <c r="D95" s="199"/>
      <c r="E95" s="200"/>
      <c r="F95" s="198"/>
      <c r="H95" s="201"/>
      <c r="I95" s="184" t="str">
        <f t="shared" si="7"/>
        <v/>
      </c>
      <c r="J95" s="202" t="str">
        <f>IF($H95="USD",IF(OR($I95="",$I95="-"),"",VLOOKUP($G95,為替!$A:$AX,$I95,FALSE))+$J$3,IF(OR($I95="",$I95="-"),"",VLOOKUP($G95,為替!$A:$AX,$I95,FALSE)))</f>
        <v/>
      </c>
      <c r="K95" s="203" t="str">
        <f t="shared" si="8"/>
        <v/>
      </c>
      <c r="L95" s="187" t="str">
        <f t="shared" si="9"/>
        <v/>
      </c>
      <c r="M95" s="202" t="str">
        <f>IF($H95="USD",IF(OR($L95="",$L95="-"),"",VLOOKUP($G95,為替!$A:$AX,$L95,FALSE))+$K$3,IF(OR($L95="",$L95="-"),"",VLOOKUP($G95,為替!$A:$AX,$L95,FALSE)))</f>
        <v/>
      </c>
      <c r="N95" s="203" t="str">
        <f t="shared" si="10"/>
        <v/>
      </c>
      <c r="O95" s="204" t="str">
        <f t="shared" si="6"/>
        <v/>
      </c>
      <c r="P95" s="205" t="str">
        <f t="shared" si="11"/>
        <v/>
      </c>
    </row>
    <row r="96" spans="3:16">
      <c r="C96" s="198"/>
      <c r="D96" s="199"/>
      <c r="E96" s="200"/>
      <c r="F96" s="198"/>
      <c r="H96" s="201"/>
      <c r="I96" s="184" t="str">
        <f t="shared" si="7"/>
        <v/>
      </c>
      <c r="J96" s="202" t="str">
        <f>IF($H96="USD",IF(OR($I96="",$I96="-"),"",VLOOKUP($G96,為替!$A:$AX,$I96,FALSE))+$J$3,IF(OR($I96="",$I96="-"),"",VLOOKUP($G96,為替!$A:$AX,$I96,FALSE)))</f>
        <v/>
      </c>
      <c r="K96" s="203" t="str">
        <f t="shared" si="8"/>
        <v/>
      </c>
      <c r="L96" s="187" t="str">
        <f t="shared" si="9"/>
        <v/>
      </c>
      <c r="M96" s="202" t="str">
        <f>IF($H96="USD",IF(OR($L96="",$L96="-"),"",VLOOKUP($G96,為替!$A:$AX,$L96,FALSE))+$K$3,IF(OR($L96="",$L96="-"),"",VLOOKUP($G96,為替!$A:$AX,$L96,FALSE)))</f>
        <v/>
      </c>
      <c r="N96" s="203" t="str">
        <f t="shared" si="10"/>
        <v/>
      </c>
      <c r="O96" s="204" t="str">
        <f t="shared" si="6"/>
        <v/>
      </c>
      <c r="P96" s="205" t="str">
        <f t="shared" si="11"/>
        <v/>
      </c>
    </row>
    <row r="97" spans="3:16">
      <c r="C97" s="198"/>
      <c r="D97" s="199"/>
      <c r="E97" s="200"/>
      <c r="F97" s="198"/>
      <c r="H97" s="201"/>
      <c r="I97" s="184" t="str">
        <f t="shared" si="7"/>
        <v/>
      </c>
      <c r="J97" s="202" t="str">
        <f>IF($H97="USD",IF(OR($I97="",$I97="-"),"",VLOOKUP($G97,為替!$A:$AX,$I97,FALSE))+$J$3,IF(OR($I97="",$I97="-"),"",VLOOKUP($G97,為替!$A:$AX,$I97,FALSE)))</f>
        <v/>
      </c>
      <c r="K97" s="203" t="str">
        <f t="shared" si="8"/>
        <v/>
      </c>
      <c r="L97" s="187" t="str">
        <f t="shared" si="9"/>
        <v/>
      </c>
      <c r="M97" s="202" t="str">
        <f>IF($H97="USD",IF(OR($L97="",$L97="-"),"",VLOOKUP($G97,為替!$A:$AX,$L97,FALSE))+$K$3,IF(OR($L97="",$L97="-"),"",VLOOKUP($G97,為替!$A:$AX,$L97,FALSE)))</f>
        <v/>
      </c>
      <c r="N97" s="203" t="str">
        <f t="shared" si="10"/>
        <v/>
      </c>
      <c r="O97" s="204" t="str">
        <f t="shared" si="6"/>
        <v/>
      </c>
      <c r="P97" s="205" t="str">
        <f t="shared" si="11"/>
        <v/>
      </c>
    </row>
    <row r="98" spans="3:16">
      <c r="C98" s="198"/>
      <c r="D98" s="199"/>
      <c r="E98" s="200"/>
      <c r="F98" s="198"/>
      <c r="H98" s="201"/>
      <c r="I98" s="184" t="str">
        <f t="shared" si="7"/>
        <v/>
      </c>
      <c r="J98" s="202" t="str">
        <f>IF($H98="USD",IF(OR($I98="",$I98="-"),"",VLOOKUP($G98,為替!$A:$AX,$I98,FALSE))+$J$3,IF(OR($I98="",$I98="-"),"",VLOOKUP($G98,為替!$A:$AX,$I98,FALSE)))</f>
        <v/>
      </c>
      <c r="K98" s="203" t="str">
        <f t="shared" si="8"/>
        <v/>
      </c>
      <c r="L98" s="187" t="str">
        <f t="shared" si="9"/>
        <v/>
      </c>
      <c r="M98" s="202" t="str">
        <f>IF($H98="USD",IF(OR($L98="",$L98="-"),"",VLOOKUP($G98,為替!$A:$AX,$L98,FALSE))+$K$3,IF(OR($L98="",$L98="-"),"",VLOOKUP($G98,為替!$A:$AX,$L98,FALSE)))</f>
        <v/>
      </c>
      <c r="N98" s="203" t="str">
        <f t="shared" si="10"/>
        <v/>
      </c>
      <c r="O98" s="204" t="str">
        <f t="shared" si="6"/>
        <v/>
      </c>
      <c r="P98" s="205" t="str">
        <f t="shared" si="11"/>
        <v/>
      </c>
    </row>
    <row r="99" spans="3:16">
      <c r="C99" s="198"/>
      <c r="D99" s="199"/>
      <c r="E99" s="200"/>
      <c r="F99" s="198"/>
      <c r="H99" s="201"/>
      <c r="I99" s="184" t="str">
        <f t="shared" si="7"/>
        <v/>
      </c>
      <c r="J99" s="202" t="str">
        <f>IF($H99="USD",IF(OR($I99="",$I99="-"),"",VLOOKUP($G99,為替!$A:$AX,$I99,FALSE))+$J$3,IF(OR($I99="",$I99="-"),"",VLOOKUP($G99,為替!$A:$AX,$I99,FALSE)))</f>
        <v/>
      </c>
      <c r="K99" s="203" t="str">
        <f t="shared" si="8"/>
        <v/>
      </c>
      <c r="L99" s="187" t="str">
        <f t="shared" si="9"/>
        <v/>
      </c>
      <c r="M99" s="202" t="str">
        <f>IF($H99="USD",IF(OR($L99="",$L99="-"),"",VLOOKUP($G99,為替!$A:$AX,$L99,FALSE))+$K$3,IF(OR($L99="",$L99="-"),"",VLOOKUP($G99,為替!$A:$AX,$L99,FALSE)))</f>
        <v/>
      </c>
      <c r="N99" s="203" t="str">
        <f t="shared" si="10"/>
        <v/>
      </c>
      <c r="O99" s="204" t="str">
        <f t="shared" si="6"/>
        <v/>
      </c>
      <c r="P99" s="205" t="str">
        <f t="shared" si="11"/>
        <v/>
      </c>
    </row>
    <row r="100" spans="3:16">
      <c r="C100" s="198"/>
      <c r="D100" s="199"/>
      <c r="E100" s="200"/>
      <c r="F100" s="198"/>
      <c r="H100" s="201"/>
      <c r="I100" s="184" t="str">
        <f t="shared" si="7"/>
        <v/>
      </c>
      <c r="J100" s="202" t="str">
        <f>IF($H100="USD",IF(OR($I100="",$I100="-"),"",VLOOKUP($G100,為替!$A:$AX,$I100,FALSE))+$J$3,IF(OR($I100="",$I100="-"),"",VLOOKUP($G100,為替!$A:$AX,$I100,FALSE)))</f>
        <v/>
      </c>
      <c r="K100" s="203" t="str">
        <f t="shared" si="8"/>
        <v/>
      </c>
      <c r="L100" s="187" t="str">
        <f t="shared" si="9"/>
        <v/>
      </c>
      <c r="M100" s="202" t="str">
        <f>IF($H100="USD",IF(OR($L100="",$L100="-"),"",VLOOKUP($G100,為替!$A:$AX,$L100,FALSE))+$K$3,IF(OR($L100="",$L100="-"),"",VLOOKUP($G100,為替!$A:$AX,$L100,FALSE)))</f>
        <v/>
      </c>
      <c r="N100" s="203" t="str">
        <f t="shared" si="10"/>
        <v/>
      </c>
      <c r="O100" s="204" t="str">
        <f t="shared" si="6"/>
        <v/>
      </c>
      <c r="P100" s="205" t="str">
        <f t="shared" si="11"/>
        <v/>
      </c>
    </row>
    <row r="101" spans="3:16">
      <c r="C101" s="198"/>
      <c r="D101" s="199"/>
      <c r="E101" s="200"/>
      <c r="F101" s="198"/>
      <c r="H101" s="201"/>
      <c r="I101" s="184" t="str">
        <f t="shared" si="7"/>
        <v/>
      </c>
      <c r="J101" s="202" t="str">
        <f>IF($H101="USD",IF(OR($I101="",$I101="-"),"",VLOOKUP($G101,為替!$A:$AX,$I101,FALSE))+$J$3,IF(OR($I101="",$I101="-"),"",VLOOKUP($G101,為替!$A:$AX,$I101,FALSE)))</f>
        <v/>
      </c>
      <c r="K101" s="203" t="str">
        <f t="shared" si="8"/>
        <v/>
      </c>
      <c r="L101" s="187" t="str">
        <f t="shared" si="9"/>
        <v/>
      </c>
      <c r="M101" s="202" t="str">
        <f>IF($H101="USD",IF(OR($L101="",$L101="-"),"",VLOOKUP($G101,為替!$A:$AX,$L101,FALSE))+$K$3,IF(OR($L101="",$L101="-"),"",VLOOKUP($G101,為替!$A:$AX,$L101,FALSE)))</f>
        <v/>
      </c>
      <c r="N101" s="203" t="str">
        <f t="shared" si="10"/>
        <v/>
      </c>
      <c r="O101" s="204" t="str">
        <f t="shared" si="6"/>
        <v/>
      </c>
      <c r="P101" s="205" t="str">
        <f t="shared" si="11"/>
        <v/>
      </c>
    </row>
    <row r="102" spans="3:16">
      <c r="C102" s="198"/>
      <c r="D102" s="199"/>
      <c r="E102" s="200"/>
      <c r="F102" s="198"/>
      <c r="H102" s="201"/>
      <c r="I102" s="184" t="str">
        <f t="shared" si="7"/>
        <v/>
      </c>
      <c r="J102" s="202" t="str">
        <f>IF($H102="USD",IF(OR($I102="",$I102="-"),"",VLOOKUP($G102,為替!$A:$AX,$I102,FALSE))+$J$3,IF(OR($I102="",$I102="-"),"",VLOOKUP($G102,為替!$A:$AX,$I102,FALSE)))</f>
        <v/>
      </c>
      <c r="K102" s="203" t="str">
        <f t="shared" si="8"/>
        <v/>
      </c>
      <c r="L102" s="187" t="str">
        <f t="shared" si="9"/>
        <v/>
      </c>
      <c r="M102" s="202" t="str">
        <f>IF($H102="USD",IF(OR($L102="",$L102="-"),"",VLOOKUP($G102,為替!$A:$AX,$L102,FALSE))+$K$3,IF(OR($L102="",$L102="-"),"",VLOOKUP($G102,為替!$A:$AX,$L102,FALSE)))</f>
        <v/>
      </c>
      <c r="N102" s="203" t="str">
        <f t="shared" si="10"/>
        <v/>
      </c>
      <c r="O102" s="204" t="str">
        <f t="shared" si="6"/>
        <v/>
      </c>
      <c r="P102" s="205" t="str">
        <f t="shared" si="11"/>
        <v/>
      </c>
    </row>
    <row r="103" spans="3:16">
      <c r="C103" s="198"/>
      <c r="D103" s="199"/>
      <c r="E103" s="200"/>
      <c r="F103" s="198"/>
      <c r="H103" s="201"/>
      <c r="I103" s="184" t="str">
        <f t="shared" si="7"/>
        <v/>
      </c>
      <c r="J103" s="202" t="str">
        <f>IF($H103="USD",IF(OR($I103="",$I103="-"),"",VLOOKUP($G103,為替!$A:$AX,$I103,FALSE))+$J$3,IF(OR($I103="",$I103="-"),"",VLOOKUP($G103,為替!$A:$AX,$I103,FALSE)))</f>
        <v/>
      </c>
      <c r="K103" s="203" t="str">
        <f t="shared" si="8"/>
        <v/>
      </c>
      <c r="L103" s="187" t="str">
        <f t="shared" si="9"/>
        <v/>
      </c>
      <c r="M103" s="202" t="str">
        <f>IF($H103="USD",IF(OR($L103="",$L103="-"),"",VLOOKUP($G103,為替!$A:$AX,$L103,FALSE))+$K$3,IF(OR($L103="",$L103="-"),"",VLOOKUP($G103,為替!$A:$AX,$L103,FALSE)))</f>
        <v/>
      </c>
      <c r="N103" s="203" t="str">
        <f t="shared" si="10"/>
        <v/>
      </c>
      <c r="O103" s="204" t="str">
        <f t="shared" si="6"/>
        <v/>
      </c>
      <c r="P103" s="205" t="str">
        <f t="shared" si="11"/>
        <v/>
      </c>
    </row>
    <row r="104" spans="3:16">
      <c r="C104" s="198"/>
      <c r="D104" s="199"/>
      <c r="E104" s="200"/>
      <c r="F104" s="198"/>
      <c r="H104" s="201"/>
      <c r="I104" s="184" t="str">
        <f t="shared" si="7"/>
        <v/>
      </c>
      <c r="J104" s="202" t="str">
        <f>IF($H104="USD",IF(OR($I104="",$I104="-"),"",VLOOKUP($G104,為替!$A:$AX,$I104,FALSE))+$J$3,IF(OR($I104="",$I104="-"),"",VLOOKUP($G104,為替!$A:$AX,$I104,FALSE)))</f>
        <v/>
      </c>
      <c r="K104" s="203" t="str">
        <f t="shared" si="8"/>
        <v/>
      </c>
      <c r="L104" s="187" t="str">
        <f t="shared" si="9"/>
        <v/>
      </c>
      <c r="M104" s="202" t="str">
        <f>IF($H104="USD",IF(OR($L104="",$L104="-"),"",VLOOKUP($G104,為替!$A:$AX,$L104,FALSE))+$K$3,IF(OR($L104="",$L104="-"),"",VLOOKUP($G104,為替!$A:$AX,$L104,FALSE)))</f>
        <v/>
      </c>
      <c r="N104" s="203" t="str">
        <f t="shared" si="10"/>
        <v/>
      </c>
      <c r="O104" s="204" t="str">
        <f t="shared" si="6"/>
        <v/>
      </c>
      <c r="P104" s="205" t="str">
        <f t="shared" si="11"/>
        <v/>
      </c>
    </row>
    <row r="105" spans="3:16">
      <c r="C105" s="198"/>
      <c r="D105" s="199"/>
      <c r="E105" s="200"/>
      <c r="F105" s="198"/>
      <c r="H105" s="201"/>
      <c r="I105" s="184" t="str">
        <f t="shared" si="7"/>
        <v/>
      </c>
      <c r="J105" s="202" t="str">
        <f>IF($H105="USD",IF(OR($I105="",$I105="-"),"",VLOOKUP($G105,為替!$A:$AX,$I105,FALSE))+$J$3,IF(OR($I105="",$I105="-"),"",VLOOKUP($G105,為替!$A:$AX,$I105,FALSE)))</f>
        <v/>
      </c>
      <c r="K105" s="203" t="str">
        <f t="shared" si="8"/>
        <v/>
      </c>
      <c r="L105" s="187" t="str">
        <f t="shared" si="9"/>
        <v/>
      </c>
      <c r="M105" s="202" t="str">
        <f>IF($H105="USD",IF(OR($L105="",$L105="-"),"",VLOOKUP($G105,為替!$A:$AX,$L105,FALSE))+$K$3,IF(OR($L105="",$L105="-"),"",VLOOKUP($G105,為替!$A:$AX,$L105,FALSE)))</f>
        <v/>
      </c>
      <c r="N105" s="203" t="str">
        <f t="shared" si="10"/>
        <v/>
      </c>
      <c r="O105" s="204" t="str">
        <f t="shared" si="6"/>
        <v/>
      </c>
      <c r="P105" s="205" t="str">
        <f t="shared" si="11"/>
        <v/>
      </c>
    </row>
    <row r="106" spans="3:16">
      <c r="C106" s="198"/>
      <c r="D106" s="199"/>
      <c r="E106" s="200"/>
      <c r="F106" s="198"/>
      <c r="H106" s="201"/>
      <c r="I106" s="184" t="str">
        <f t="shared" si="7"/>
        <v/>
      </c>
      <c r="J106" s="202" t="str">
        <f>IF($H106="USD",IF(OR($I106="",$I106="-"),"",VLOOKUP($G106,為替!$A:$AX,$I106,FALSE))+$J$3,IF(OR($I106="",$I106="-"),"",VLOOKUP($G106,為替!$A:$AX,$I106,FALSE)))</f>
        <v/>
      </c>
      <c r="K106" s="203" t="str">
        <f t="shared" si="8"/>
        <v/>
      </c>
      <c r="L106" s="187" t="str">
        <f t="shared" si="9"/>
        <v/>
      </c>
      <c r="M106" s="202" t="str">
        <f>IF($H106="USD",IF(OR($L106="",$L106="-"),"",VLOOKUP($G106,為替!$A:$AX,$L106,FALSE))+$K$3,IF(OR($L106="",$L106="-"),"",VLOOKUP($G106,為替!$A:$AX,$L106,FALSE)))</f>
        <v/>
      </c>
      <c r="N106" s="203" t="str">
        <f t="shared" si="10"/>
        <v/>
      </c>
      <c r="O106" s="204" t="str">
        <f t="shared" si="6"/>
        <v/>
      </c>
      <c r="P106" s="205" t="str">
        <f t="shared" si="11"/>
        <v/>
      </c>
    </row>
    <row r="107" spans="3:16">
      <c r="C107" s="198"/>
      <c r="D107" s="199"/>
      <c r="E107" s="200"/>
      <c r="F107" s="198"/>
      <c r="H107" s="201"/>
      <c r="I107" s="184" t="str">
        <f t="shared" si="7"/>
        <v/>
      </c>
      <c r="J107" s="202" t="str">
        <f>IF($H107="USD",IF(OR($I107="",$I107="-"),"",VLOOKUP($G107,為替!$A:$AX,$I107,FALSE))+$J$3,IF(OR($I107="",$I107="-"),"",VLOOKUP($G107,為替!$A:$AX,$I107,FALSE)))</f>
        <v/>
      </c>
      <c r="K107" s="203" t="str">
        <f t="shared" si="8"/>
        <v/>
      </c>
      <c r="L107" s="187" t="str">
        <f t="shared" si="9"/>
        <v/>
      </c>
      <c r="M107" s="202" t="str">
        <f>IF($H107="USD",IF(OR($L107="",$L107="-"),"",VLOOKUP($G107,為替!$A:$AX,$L107,FALSE))+$K$3,IF(OR($L107="",$L107="-"),"",VLOOKUP($G107,為替!$A:$AX,$L107,FALSE)))</f>
        <v/>
      </c>
      <c r="N107" s="203" t="str">
        <f t="shared" si="10"/>
        <v/>
      </c>
      <c r="O107" s="204" t="str">
        <f t="shared" si="6"/>
        <v/>
      </c>
      <c r="P107" s="205" t="str">
        <f t="shared" si="11"/>
        <v/>
      </c>
    </row>
    <row r="108" spans="3:16">
      <c r="C108" s="198"/>
      <c r="D108" s="199"/>
      <c r="E108" s="200"/>
      <c r="F108" s="198"/>
      <c r="H108" s="201"/>
      <c r="I108" s="184" t="str">
        <f t="shared" si="7"/>
        <v/>
      </c>
      <c r="J108" s="202" t="str">
        <f>IF($H108="USD",IF(OR($I108="",$I108="-"),"",VLOOKUP($G108,為替!$A:$AX,$I108,FALSE))+$J$3,IF(OR($I108="",$I108="-"),"",VLOOKUP($G108,為替!$A:$AX,$I108,FALSE)))</f>
        <v/>
      </c>
      <c r="K108" s="203" t="str">
        <f t="shared" si="8"/>
        <v/>
      </c>
      <c r="L108" s="187" t="str">
        <f t="shared" si="9"/>
        <v/>
      </c>
      <c r="M108" s="202" t="str">
        <f>IF($H108="USD",IF(OR($L108="",$L108="-"),"",VLOOKUP($G108,為替!$A:$AX,$L108,FALSE))+$K$3,IF(OR($L108="",$L108="-"),"",VLOOKUP($G108,為替!$A:$AX,$L108,FALSE)))</f>
        <v/>
      </c>
      <c r="N108" s="203" t="str">
        <f t="shared" si="10"/>
        <v/>
      </c>
      <c r="O108" s="204" t="str">
        <f t="shared" si="6"/>
        <v/>
      </c>
      <c r="P108" s="205" t="str">
        <f t="shared" si="11"/>
        <v/>
      </c>
    </row>
    <row r="109" spans="3:16">
      <c r="C109" s="198"/>
      <c r="D109" s="199"/>
      <c r="E109" s="200"/>
      <c r="F109" s="198"/>
      <c r="H109" s="201"/>
      <c r="I109" s="184" t="str">
        <f t="shared" si="7"/>
        <v/>
      </c>
      <c r="J109" s="202" t="str">
        <f>IF($H109="USD",IF(OR($I109="",$I109="-"),"",VLOOKUP($G109,為替!$A:$AX,$I109,FALSE))+$J$3,IF(OR($I109="",$I109="-"),"",VLOOKUP($G109,為替!$A:$AX,$I109,FALSE)))</f>
        <v/>
      </c>
      <c r="K109" s="203" t="str">
        <f t="shared" si="8"/>
        <v/>
      </c>
      <c r="L109" s="187" t="str">
        <f t="shared" si="9"/>
        <v/>
      </c>
      <c r="M109" s="202" t="str">
        <f>IF($H109="USD",IF(OR($L109="",$L109="-"),"",VLOOKUP($G109,為替!$A:$AX,$L109,FALSE))+$K$3,IF(OR($L109="",$L109="-"),"",VLOOKUP($G109,為替!$A:$AX,$L109,FALSE)))</f>
        <v/>
      </c>
      <c r="N109" s="203" t="str">
        <f t="shared" si="10"/>
        <v/>
      </c>
      <c r="O109" s="204" t="str">
        <f t="shared" si="6"/>
        <v/>
      </c>
      <c r="P109" s="205" t="str">
        <f t="shared" si="11"/>
        <v/>
      </c>
    </row>
    <row r="110" spans="3:16">
      <c r="C110" s="198"/>
      <c r="D110" s="199"/>
      <c r="E110" s="200"/>
      <c r="F110" s="198"/>
      <c r="H110" s="201"/>
      <c r="I110" s="184" t="str">
        <f t="shared" si="7"/>
        <v/>
      </c>
      <c r="J110" s="202" t="str">
        <f>IF($H110="USD",IF(OR($I110="",$I110="-"),"",VLOOKUP($G110,為替!$A:$AX,$I110,FALSE))+$J$3,IF(OR($I110="",$I110="-"),"",VLOOKUP($G110,為替!$A:$AX,$I110,FALSE)))</f>
        <v/>
      </c>
      <c r="K110" s="203" t="str">
        <f t="shared" si="8"/>
        <v/>
      </c>
      <c r="L110" s="187" t="str">
        <f t="shared" si="9"/>
        <v/>
      </c>
      <c r="M110" s="202" t="str">
        <f>IF($H110="USD",IF(OR($L110="",$L110="-"),"",VLOOKUP($G110,為替!$A:$AX,$L110,FALSE))+$K$3,IF(OR($L110="",$L110="-"),"",VLOOKUP($G110,為替!$A:$AX,$L110,FALSE)))</f>
        <v/>
      </c>
      <c r="N110" s="203" t="str">
        <f t="shared" si="10"/>
        <v/>
      </c>
      <c r="O110" s="204" t="str">
        <f t="shared" si="6"/>
        <v/>
      </c>
      <c r="P110" s="205" t="str">
        <f t="shared" si="11"/>
        <v/>
      </c>
    </row>
    <row r="111" spans="3:16">
      <c r="C111" s="198"/>
      <c r="D111" s="199"/>
      <c r="E111" s="200"/>
      <c r="F111" s="198"/>
      <c r="H111" s="201"/>
      <c r="I111" s="184" t="str">
        <f t="shared" si="7"/>
        <v/>
      </c>
      <c r="J111" s="202" t="str">
        <f>IF($H111="USD",IF(OR($I111="",$I111="-"),"",VLOOKUP($G111,為替!$A:$AX,$I111,FALSE))+$J$3,IF(OR($I111="",$I111="-"),"",VLOOKUP($G111,為替!$A:$AX,$I111,FALSE)))</f>
        <v/>
      </c>
      <c r="K111" s="203" t="str">
        <f t="shared" si="8"/>
        <v/>
      </c>
      <c r="L111" s="187" t="str">
        <f t="shared" si="9"/>
        <v/>
      </c>
      <c r="M111" s="202" t="str">
        <f>IF($H111="USD",IF(OR($L111="",$L111="-"),"",VLOOKUP($G111,為替!$A:$AX,$L111,FALSE))+$K$3,IF(OR($L111="",$L111="-"),"",VLOOKUP($G111,為替!$A:$AX,$L111,FALSE)))</f>
        <v/>
      </c>
      <c r="N111" s="203" t="str">
        <f t="shared" si="10"/>
        <v/>
      </c>
      <c r="O111" s="204" t="str">
        <f t="shared" si="6"/>
        <v/>
      </c>
      <c r="P111" s="205" t="str">
        <f t="shared" si="11"/>
        <v/>
      </c>
    </row>
    <row r="112" spans="3:16">
      <c r="C112" s="198"/>
      <c r="D112" s="199"/>
      <c r="E112" s="200"/>
      <c r="F112" s="198"/>
      <c r="H112" s="201"/>
      <c r="I112" s="184" t="str">
        <f t="shared" si="7"/>
        <v/>
      </c>
      <c r="J112" s="202" t="str">
        <f>IF($H112="USD",IF(OR($I112="",$I112="-"),"",VLOOKUP($G112,為替!$A:$AX,$I112,FALSE))+$J$3,IF(OR($I112="",$I112="-"),"",VLOOKUP($G112,為替!$A:$AX,$I112,FALSE)))</f>
        <v/>
      </c>
      <c r="K112" s="203" t="str">
        <f t="shared" si="8"/>
        <v/>
      </c>
      <c r="L112" s="187" t="str">
        <f t="shared" si="9"/>
        <v/>
      </c>
      <c r="M112" s="202" t="str">
        <f>IF($H112="USD",IF(OR($L112="",$L112="-"),"",VLOOKUP($G112,為替!$A:$AX,$L112,FALSE))+$K$3,IF(OR($L112="",$L112="-"),"",VLOOKUP($G112,為替!$A:$AX,$L112,FALSE)))</f>
        <v/>
      </c>
      <c r="N112" s="203" t="str">
        <f t="shared" si="10"/>
        <v/>
      </c>
      <c r="O112" s="204" t="str">
        <f t="shared" si="6"/>
        <v/>
      </c>
      <c r="P112" s="205" t="str">
        <f t="shared" si="11"/>
        <v/>
      </c>
    </row>
    <row r="113" spans="3:16">
      <c r="C113" s="198"/>
      <c r="D113" s="199"/>
      <c r="E113" s="200"/>
      <c r="F113" s="198"/>
      <c r="H113" s="201"/>
      <c r="I113" s="184" t="str">
        <f t="shared" si="7"/>
        <v/>
      </c>
      <c r="J113" s="202" t="str">
        <f>IF($H113="USD",IF(OR($I113="",$I113="-"),"",VLOOKUP($G113,為替!$A:$AX,$I113,FALSE))+$J$3,IF(OR($I113="",$I113="-"),"",VLOOKUP($G113,為替!$A:$AX,$I113,FALSE)))</f>
        <v/>
      </c>
      <c r="K113" s="203" t="str">
        <f t="shared" si="8"/>
        <v/>
      </c>
      <c r="L113" s="187" t="str">
        <f t="shared" si="9"/>
        <v/>
      </c>
      <c r="M113" s="202" t="str">
        <f>IF($H113="USD",IF(OR($L113="",$L113="-"),"",VLOOKUP($G113,為替!$A:$AX,$L113,FALSE))+$K$3,IF(OR($L113="",$L113="-"),"",VLOOKUP($G113,為替!$A:$AX,$L113,FALSE)))</f>
        <v/>
      </c>
      <c r="N113" s="203" t="str">
        <f t="shared" si="10"/>
        <v/>
      </c>
      <c r="O113" s="204" t="str">
        <f t="shared" si="6"/>
        <v/>
      </c>
      <c r="P113" s="205" t="str">
        <f t="shared" si="11"/>
        <v/>
      </c>
    </row>
    <row r="114" spans="3:16">
      <c r="C114" s="198"/>
      <c r="D114" s="199"/>
      <c r="E114" s="200"/>
      <c r="F114" s="198"/>
      <c r="H114" s="201"/>
      <c r="I114" s="184" t="str">
        <f t="shared" si="7"/>
        <v/>
      </c>
      <c r="J114" s="202" t="str">
        <f>IF($H114="USD",IF(OR($I114="",$I114="-"),"",VLOOKUP($G114,為替!$A:$AX,$I114,FALSE))+$J$3,IF(OR($I114="",$I114="-"),"",VLOOKUP($G114,為替!$A:$AX,$I114,FALSE)))</f>
        <v/>
      </c>
      <c r="K114" s="203" t="str">
        <f t="shared" si="8"/>
        <v/>
      </c>
      <c r="L114" s="187" t="str">
        <f t="shared" si="9"/>
        <v/>
      </c>
      <c r="M114" s="202" t="str">
        <f>IF($H114="USD",IF(OR($L114="",$L114="-"),"",VLOOKUP($G114,為替!$A:$AX,$L114,FALSE))+$K$3,IF(OR($L114="",$L114="-"),"",VLOOKUP($G114,為替!$A:$AX,$L114,FALSE)))</f>
        <v/>
      </c>
      <c r="N114" s="203" t="str">
        <f t="shared" si="10"/>
        <v/>
      </c>
      <c r="O114" s="204" t="str">
        <f t="shared" si="6"/>
        <v/>
      </c>
      <c r="P114" s="205" t="str">
        <f t="shared" si="11"/>
        <v/>
      </c>
    </row>
    <row r="115" spans="3:16">
      <c r="C115" s="198"/>
      <c r="D115" s="199"/>
      <c r="E115" s="200"/>
      <c r="F115" s="198"/>
      <c r="H115" s="201"/>
      <c r="I115" s="184" t="str">
        <f t="shared" si="7"/>
        <v/>
      </c>
      <c r="J115" s="202" t="str">
        <f>IF($H115="USD",IF(OR($I115="",$I115="-"),"",VLOOKUP($G115,為替!$A:$AX,$I115,FALSE))+$J$3,IF(OR($I115="",$I115="-"),"",VLOOKUP($G115,為替!$A:$AX,$I115,FALSE)))</f>
        <v/>
      </c>
      <c r="K115" s="203" t="str">
        <f t="shared" si="8"/>
        <v/>
      </c>
      <c r="L115" s="187" t="str">
        <f t="shared" si="9"/>
        <v/>
      </c>
      <c r="M115" s="202" t="str">
        <f>IF($H115="USD",IF(OR($L115="",$L115="-"),"",VLOOKUP($G115,為替!$A:$AX,$L115,FALSE))+$K$3,IF(OR($L115="",$L115="-"),"",VLOOKUP($G115,為替!$A:$AX,$L115,FALSE)))</f>
        <v/>
      </c>
      <c r="N115" s="203" t="str">
        <f t="shared" si="10"/>
        <v/>
      </c>
      <c r="O115" s="204" t="str">
        <f t="shared" si="6"/>
        <v/>
      </c>
      <c r="P115" s="205" t="str">
        <f t="shared" si="11"/>
        <v/>
      </c>
    </row>
    <row r="116" spans="3:16">
      <c r="C116" s="198"/>
      <c r="D116" s="199"/>
      <c r="E116" s="200"/>
      <c r="F116" s="198"/>
      <c r="H116" s="201"/>
      <c r="I116" s="184" t="str">
        <f t="shared" si="7"/>
        <v/>
      </c>
      <c r="J116" s="202" t="str">
        <f>IF($H116="USD",IF(OR($I116="",$I116="-"),"",VLOOKUP($G116,為替!$A:$AX,$I116,FALSE))+$J$3,IF(OR($I116="",$I116="-"),"",VLOOKUP($G116,為替!$A:$AX,$I116,FALSE)))</f>
        <v/>
      </c>
      <c r="K116" s="203" t="str">
        <f t="shared" si="8"/>
        <v/>
      </c>
      <c r="L116" s="187" t="str">
        <f t="shared" si="9"/>
        <v/>
      </c>
      <c r="M116" s="202" t="str">
        <f>IF($H116="USD",IF(OR($L116="",$L116="-"),"",VLOOKUP($G116,為替!$A:$AX,$L116,FALSE))+$K$3,IF(OR($L116="",$L116="-"),"",VLOOKUP($G116,為替!$A:$AX,$L116,FALSE)))</f>
        <v/>
      </c>
      <c r="N116" s="203" t="str">
        <f t="shared" si="10"/>
        <v/>
      </c>
      <c r="O116" s="204" t="str">
        <f t="shared" si="6"/>
        <v/>
      </c>
      <c r="P116" s="205" t="str">
        <f t="shared" si="11"/>
        <v/>
      </c>
    </row>
    <row r="117" spans="3:16">
      <c r="C117" s="198"/>
      <c r="D117" s="199"/>
      <c r="E117" s="200"/>
      <c r="F117" s="198"/>
      <c r="H117" s="201"/>
      <c r="I117" s="184" t="str">
        <f t="shared" si="7"/>
        <v/>
      </c>
      <c r="J117" s="202" t="str">
        <f>IF($H117="USD",IF(OR($I117="",$I117="-"),"",VLOOKUP($G117,為替!$A:$AX,$I117,FALSE))+$J$3,IF(OR($I117="",$I117="-"),"",VLOOKUP($G117,為替!$A:$AX,$I117,FALSE)))</f>
        <v/>
      </c>
      <c r="K117" s="203" t="str">
        <f t="shared" si="8"/>
        <v/>
      </c>
      <c r="L117" s="187" t="str">
        <f t="shared" si="9"/>
        <v/>
      </c>
      <c r="M117" s="202" t="str">
        <f>IF($H117="USD",IF(OR($L117="",$L117="-"),"",VLOOKUP($G117,為替!$A:$AX,$L117,FALSE))+$K$3,IF(OR($L117="",$L117="-"),"",VLOOKUP($G117,為替!$A:$AX,$L117,FALSE)))</f>
        <v/>
      </c>
      <c r="N117" s="203" t="str">
        <f t="shared" si="10"/>
        <v/>
      </c>
      <c r="O117" s="204" t="str">
        <f t="shared" si="6"/>
        <v/>
      </c>
      <c r="P117" s="205" t="str">
        <f t="shared" si="11"/>
        <v/>
      </c>
    </row>
    <row r="118" spans="3:16">
      <c r="C118" s="198"/>
      <c r="D118" s="199"/>
      <c r="E118" s="200"/>
      <c r="F118" s="198"/>
      <c r="H118" s="201"/>
      <c r="I118" s="184" t="str">
        <f t="shared" si="7"/>
        <v/>
      </c>
      <c r="J118" s="202" t="str">
        <f>IF($H118="USD",IF(OR($I118="",$I118="-"),"",VLOOKUP($G118,為替!$A:$AX,$I118,FALSE))+$J$3,IF(OR($I118="",$I118="-"),"",VLOOKUP($G118,為替!$A:$AX,$I118,FALSE)))</f>
        <v/>
      </c>
      <c r="K118" s="203" t="str">
        <f t="shared" si="8"/>
        <v/>
      </c>
      <c r="L118" s="187" t="str">
        <f t="shared" si="9"/>
        <v/>
      </c>
      <c r="M118" s="202" t="str">
        <f>IF($H118="USD",IF(OR($L118="",$L118="-"),"",VLOOKUP($G118,為替!$A:$AX,$L118,FALSE))+$K$3,IF(OR($L118="",$L118="-"),"",VLOOKUP($G118,為替!$A:$AX,$L118,FALSE)))</f>
        <v/>
      </c>
      <c r="N118" s="203" t="str">
        <f t="shared" si="10"/>
        <v/>
      </c>
      <c r="O118" s="204" t="str">
        <f t="shared" si="6"/>
        <v/>
      </c>
      <c r="P118" s="205" t="str">
        <f t="shared" si="11"/>
        <v/>
      </c>
    </row>
    <row r="119" spans="3:16">
      <c r="C119" s="198"/>
      <c r="D119" s="199"/>
      <c r="E119" s="200"/>
      <c r="F119" s="198"/>
      <c r="H119" s="201"/>
      <c r="I119" s="184" t="str">
        <f t="shared" si="7"/>
        <v/>
      </c>
      <c r="J119" s="202" t="str">
        <f>IF($H119="USD",IF(OR($I119="",$I119="-"),"",VLOOKUP($G119,為替!$A:$AX,$I119,FALSE))+$J$3,IF(OR($I119="",$I119="-"),"",VLOOKUP($G119,為替!$A:$AX,$I119,FALSE)))</f>
        <v/>
      </c>
      <c r="K119" s="203" t="str">
        <f t="shared" si="8"/>
        <v/>
      </c>
      <c r="L119" s="187" t="str">
        <f t="shared" si="9"/>
        <v/>
      </c>
      <c r="M119" s="202" t="str">
        <f>IF($H119="USD",IF(OR($L119="",$L119="-"),"",VLOOKUP($G119,為替!$A:$AX,$L119,FALSE))+$K$3,IF(OR($L119="",$L119="-"),"",VLOOKUP($G119,為替!$A:$AX,$L119,FALSE)))</f>
        <v/>
      </c>
      <c r="N119" s="203" t="str">
        <f t="shared" si="10"/>
        <v/>
      </c>
      <c r="O119" s="204" t="str">
        <f t="shared" si="6"/>
        <v/>
      </c>
      <c r="P119" s="205" t="str">
        <f t="shared" si="11"/>
        <v/>
      </c>
    </row>
    <row r="120" spans="3:16">
      <c r="C120" s="198"/>
      <c r="D120" s="199"/>
      <c r="E120" s="200"/>
      <c r="F120" s="198"/>
      <c r="H120" s="201"/>
      <c r="I120" s="184" t="str">
        <f t="shared" si="7"/>
        <v/>
      </c>
      <c r="J120" s="202" t="str">
        <f>IF($H120="USD",IF(OR($I120="",$I120="-"),"",VLOOKUP($G120,為替!$A:$AX,$I120,FALSE))+$J$3,IF(OR($I120="",$I120="-"),"",VLOOKUP($G120,為替!$A:$AX,$I120,FALSE)))</f>
        <v/>
      </c>
      <c r="K120" s="203" t="str">
        <f t="shared" si="8"/>
        <v/>
      </c>
      <c r="L120" s="187" t="str">
        <f t="shared" si="9"/>
        <v/>
      </c>
      <c r="M120" s="202" t="str">
        <f>IF($H120="USD",IF(OR($L120="",$L120="-"),"",VLOOKUP($G120,為替!$A:$AX,$L120,FALSE))+$K$3,IF(OR($L120="",$L120="-"),"",VLOOKUP($G120,為替!$A:$AX,$L120,FALSE)))</f>
        <v/>
      </c>
      <c r="N120" s="203" t="str">
        <f t="shared" si="10"/>
        <v/>
      </c>
      <c r="O120" s="204" t="str">
        <f t="shared" si="6"/>
        <v/>
      </c>
      <c r="P120" s="205" t="str">
        <f t="shared" si="11"/>
        <v/>
      </c>
    </row>
    <row r="121" spans="3:16">
      <c r="C121" s="198"/>
      <c r="D121" s="199"/>
      <c r="E121" s="200"/>
      <c r="F121" s="198"/>
      <c r="H121" s="201"/>
      <c r="I121" s="184" t="str">
        <f t="shared" si="7"/>
        <v/>
      </c>
      <c r="J121" s="202" t="str">
        <f>IF($H121="USD",IF(OR($I121="",$I121="-"),"",VLOOKUP($G121,為替!$A:$AX,$I121,FALSE))+$J$3,IF(OR($I121="",$I121="-"),"",VLOOKUP($G121,為替!$A:$AX,$I121,FALSE)))</f>
        <v/>
      </c>
      <c r="K121" s="203" t="str">
        <f t="shared" si="8"/>
        <v/>
      </c>
      <c r="L121" s="187" t="str">
        <f t="shared" si="9"/>
        <v/>
      </c>
      <c r="M121" s="202" t="str">
        <f>IF($H121="USD",IF(OR($L121="",$L121="-"),"",VLOOKUP($G121,為替!$A:$AX,$L121,FALSE))+$K$3,IF(OR($L121="",$L121="-"),"",VLOOKUP($G121,為替!$A:$AX,$L121,FALSE)))</f>
        <v/>
      </c>
      <c r="N121" s="203" t="str">
        <f t="shared" si="10"/>
        <v/>
      </c>
      <c r="O121" s="204" t="str">
        <f t="shared" si="6"/>
        <v/>
      </c>
      <c r="P121" s="205" t="str">
        <f t="shared" si="11"/>
        <v/>
      </c>
    </row>
    <row r="122" spans="3:16">
      <c r="C122" s="198"/>
      <c r="D122" s="199"/>
      <c r="E122" s="200"/>
      <c r="F122" s="198"/>
      <c r="H122" s="201"/>
      <c r="I122" s="184" t="str">
        <f t="shared" si="7"/>
        <v/>
      </c>
      <c r="J122" s="202" t="str">
        <f>IF($H122="USD",IF(OR($I122="",$I122="-"),"",VLOOKUP($G122,為替!$A:$AX,$I122,FALSE))+$J$3,IF(OR($I122="",$I122="-"),"",VLOOKUP($G122,為替!$A:$AX,$I122,FALSE)))</f>
        <v/>
      </c>
      <c r="K122" s="203" t="str">
        <f t="shared" si="8"/>
        <v/>
      </c>
      <c r="L122" s="187" t="str">
        <f t="shared" si="9"/>
        <v/>
      </c>
      <c r="M122" s="202" t="str">
        <f>IF($H122="USD",IF(OR($L122="",$L122="-"),"",VLOOKUP($G122,為替!$A:$AX,$L122,FALSE))+$K$3,IF(OR($L122="",$L122="-"),"",VLOOKUP($G122,為替!$A:$AX,$L122,FALSE)))</f>
        <v/>
      </c>
      <c r="N122" s="203" t="str">
        <f t="shared" si="10"/>
        <v/>
      </c>
      <c r="O122" s="204" t="str">
        <f t="shared" si="6"/>
        <v/>
      </c>
      <c r="P122" s="205" t="str">
        <f t="shared" si="11"/>
        <v/>
      </c>
    </row>
    <row r="123" spans="3:16">
      <c r="C123" s="198"/>
      <c r="D123" s="199"/>
      <c r="E123" s="200"/>
      <c r="F123" s="198"/>
      <c r="H123" s="201"/>
      <c r="I123" s="184" t="str">
        <f t="shared" si="7"/>
        <v/>
      </c>
      <c r="J123" s="202" t="str">
        <f>IF($H123="USD",IF(OR($I123="",$I123="-"),"",VLOOKUP($G123,為替!$A:$AX,$I123,FALSE))+$J$3,IF(OR($I123="",$I123="-"),"",VLOOKUP($G123,為替!$A:$AX,$I123,FALSE)))</f>
        <v/>
      </c>
      <c r="K123" s="203" t="str">
        <f t="shared" si="8"/>
        <v/>
      </c>
      <c r="L123" s="187" t="str">
        <f t="shared" si="9"/>
        <v/>
      </c>
      <c r="M123" s="202" t="str">
        <f>IF($H123="USD",IF(OR($L123="",$L123="-"),"",VLOOKUP($G123,為替!$A:$AX,$L123,FALSE))+$K$3,IF(OR($L123="",$L123="-"),"",VLOOKUP($G123,為替!$A:$AX,$L123,FALSE)))</f>
        <v/>
      </c>
      <c r="N123" s="203" t="str">
        <f t="shared" si="10"/>
        <v/>
      </c>
      <c r="O123" s="204" t="str">
        <f t="shared" si="6"/>
        <v/>
      </c>
      <c r="P123" s="205" t="str">
        <f t="shared" si="11"/>
        <v/>
      </c>
    </row>
    <row r="124" spans="3:16">
      <c r="C124" s="198"/>
      <c r="D124" s="199"/>
      <c r="E124" s="200"/>
      <c r="F124" s="198"/>
      <c r="H124" s="201"/>
      <c r="I124" s="184" t="str">
        <f t="shared" si="7"/>
        <v/>
      </c>
      <c r="J124" s="202" t="str">
        <f>IF($H124="USD",IF(OR($I124="",$I124="-"),"",VLOOKUP($G124,為替!$A:$AX,$I124,FALSE))+$J$3,IF(OR($I124="",$I124="-"),"",VLOOKUP($G124,為替!$A:$AX,$I124,FALSE)))</f>
        <v/>
      </c>
      <c r="K124" s="203" t="str">
        <f t="shared" si="8"/>
        <v/>
      </c>
      <c r="L124" s="187" t="str">
        <f t="shared" si="9"/>
        <v/>
      </c>
      <c r="M124" s="202" t="str">
        <f>IF($H124="USD",IF(OR($L124="",$L124="-"),"",VLOOKUP($G124,為替!$A:$AX,$L124,FALSE))+$K$3,IF(OR($L124="",$L124="-"),"",VLOOKUP($G124,為替!$A:$AX,$L124,FALSE)))</f>
        <v/>
      </c>
      <c r="N124" s="203" t="str">
        <f t="shared" si="10"/>
        <v/>
      </c>
      <c r="O124" s="204" t="str">
        <f t="shared" si="6"/>
        <v/>
      </c>
      <c r="P124" s="205" t="str">
        <f t="shared" si="11"/>
        <v/>
      </c>
    </row>
    <row r="125" spans="3:16">
      <c r="C125" s="198"/>
      <c r="D125" s="199"/>
      <c r="E125" s="200"/>
      <c r="F125" s="198"/>
      <c r="H125" s="201"/>
      <c r="I125" s="184" t="str">
        <f t="shared" si="7"/>
        <v/>
      </c>
      <c r="J125" s="202" t="str">
        <f>IF($H125="USD",IF(OR($I125="",$I125="-"),"",VLOOKUP($G125,為替!$A:$AX,$I125,FALSE))+$J$3,IF(OR($I125="",$I125="-"),"",VLOOKUP($G125,為替!$A:$AX,$I125,FALSE)))</f>
        <v/>
      </c>
      <c r="K125" s="203" t="str">
        <f t="shared" si="8"/>
        <v/>
      </c>
      <c r="L125" s="187" t="str">
        <f t="shared" si="9"/>
        <v/>
      </c>
      <c r="M125" s="202" t="str">
        <f>IF($H125="USD",IF(OR($L125="",$L125="-"),"",VLOOKUP($G125,為替!$A:$AX,$L125,FALSE))+$K$3,IF(OR($L125="",$L125="-"),"",VLOOKUP($G125,為替!$A:$AX,$L125,FALSE)))</f>
        <v/>
      </c>
      <c r="N125" s="203" t="str">
        <f t="shared" si="10"/>
        <v/>
      </c>
      <c r="O125" s="204" t="str">
        <f t="shared" si="6"/>
        <v/>
      </c>
      <c r="P125" s="205" t="str">
        <f t="shared" si="11"/>
        <v/>
      </c>
    </row>
    <row r="126" spans="3:16">
      <c r="C126" s="198"/>
      <c r="D126" s="199"/>
      <c r="E126" s="200"/>
      <c r="F126" s="198"/>
      <c r="H126" s="201"/>
      <c r="I126" s="184" t="str">
        <f t="shared" si="7"/>
        <v/>
      </c>
      <c r="J126" s="202" t="str">
        <f>IF($H126="USD",IF(OR($I126="",$I126="-"),"",VLOOKUP($G126,為替!$A:$AX,$I126,FALSE))+$J$3,IF(OR($I126="",$I126="-"),"",VLOOKUP($G126,為替!$A:$AX,$I126,FALSE)))</f>
        <v/>
      </c>
      <c r="K126" s="203" t="str">
        <f t="shared" si="8"/>
        <v/>
      </c>
      <c r="L126" s="187" t="str">
        <f t="shared" si="9"/>
        <v/>
      </c>
      <c r="M126" s="202" t="str">
        <f>IF($H126="USD",IF(OR($L126="",$L126="-"),"",VLOOKUP($G126,為替!$A:$AX,$L126,FALSE))+$K$3,IF(OR($L126="",$L126="-"),"",VLOOKUP($G126,為替!$A:$AX,$L126,FALSE)))</f>
        <v/>
      </c>
      <c r="N126" s="203" t="str">
        <f t="shared" si="10"/>
        <v/>
      </c>
      <c r="O126" s="204" t="str">
        <f t="shared" si="6"/>
        <v/>
      </c>
      <c r="P126" s="205" t="str">
        <f t="shared" si="11"/>
        <v/>
      </c>
    </row>
    <row r="127" spans="3:16">
      <c r="C127" s="198"/>
      <c r="D127" s="199"/>
      <c r="E127" s="200"/>
      <c r="F127" s="198"/>
      <c r="H127" s="201"/>
      <c r="I127" s="184" t="str">
        <f t="shared" si="7"/>
        <v/>
      </c>
      <c r="J127" s="202" t="str">
        <f>IF($H127="USD",IF(OR($I127="",$I127="-"),"",VLOOKUP($G127,為替!$A:$AX,$I127,FALSE))+$J$3,IF(OR($I127="",$I127="-"),"",VLOOKUP($G127,為替!$A:$AX,$I127,FALSE)))</f>
        <v/>
      </c>
      <c r="K127" s="203" t="str">
        <f t="shared" si="8"/>
        <v/>
      </c>
      <c r="L127" s="187" t="str">
        <f t="shared" si="9"/>
        <v/>
      </c>
      <c r="M127" s="202" t="str">
        <f>IF($H127="USD",IF(OR($L127="",$L127="-"),"",VLOOKUP($G127,為替!$A:$AX,$L127,FALSE))+$K$3,IF(OR($L127="",$L127="-"),"",VLOOKUP($G127,為替!$A:$AX,$L127,FALSE)))</f>
        <v/>
      </c>
      <c r="N127" s="203" t="str">
        <f t="shared" si="10"/>
        <v/>
      </c>
      <c r="O127" s="204" t="str">
        <f t="shared" si="6"/>
        <v/>
      </c>
      <c r="P127" s="205" t="str">
        <f t="shared" si="11"/>
        <v/>
      </c>
    </row>
    <row r="128" spans="3:16">
      <c r="C128" s="198"/>
      <c r="D128" s="199"/>
      <c r="E128" s="200"/>
      <c r="F128" s="198"/>
      <c r="H128" s="201"/>
      <c r="I128" s="184" t="str">
        <f t="shared" si="7"/>
        <v/>
      </c>
      <c r="J128" s="202" t="str">
        <f>IF($H128="USD",IF(OR($I128="",$I128="-"),"",VLOOKUP($G128,為替!$A:$AX,$I128,FALSE))+$J$3,IF(OR($I128="",$I128="-"),"",VLOOKUP($G128,為替!$A:$AX,$I128,FALSE)))</f>
        <v/>
      </c>
      <c r="K128" s="203" t="str">
        <f t="shared" si="8"/>
        <v/>
      </c>
      <c r="L128" s="187" t="str">
        <f t="shared" si="9"/>
        <v/>
      </c>
      <c r="M128" s="202" t="str">
        <f>IF($H128="USD",IF(OR($L128="",$L128="-"),"",VLOOKUP($G128,為替!$A:$AX,$L128,FALSE))+$K$3,IF(OR($L128="",$L128="-"),"",VLOOKUP($G128,為替!$A:$AX,$L128,FALSE)))</f>
        <v/>
      </c>
      <c r="N128" s="203" t="str">
        <f t="shared" si="10"/>
        <v/>
      </c>
      <c r="O128" s="204" t="str">
        <f t="shared" si="6"/>
        <v/>
      </c>
      <c r="P128" s="205" t="str">
        <f t="shared" si="11"/>
        <v/>
      </c>
    </row>
    <row r="129" spans="3:16">
      <c r="C129" s="198"/>
      <c r="D129" s="199"/>
      <c r="E129" s="200"/>
      <c r="F129" s="198"/>
      <c r="H129" s="201"/>
      <c r="I129" s="184" t="str">
        <f t="shared" si="7"/>
        <v/>
      </c>
      <c r="J129" s="202" t="str">
        <f>IF($H129="USD",IF(OR($I129="",$I129="-"),"",VLOOKUP($G129,為替!$A:$AX,$I129,FALSE))+$J$3,IF(OR($I129="",$I129="-"),"",VLOOKUP($G129,為替!$A:$AX,$I129,FALSE)))</f>
        <v/>
      </c>
      <c r="K129" s="203" t="str">
        <f t="shared" si="8"/>
        <v/>
      </c>
      <c r="L129" s="187" t="str">
        <f t="shared" si="9"/>
        <v/>
      </c>
      <c r="M129" s="202" t="str">
        <f>IF($H129="USD",IF(OR($L129="",$L129="-"),"",VLOOKUP($G129,為替!$A:$AX,$L129,FALSE))+$K$3,IF(OR($L129="",$L129="-"),"",VLOOKUP($G129,為替!$A:$AX,$L129,FALSE)))</f>
        <v/>
      </c>
      <c r="N129" s="203" t="str">
        <f t="shared" si="10"/>
        <v/>
      </c>
      <c r="O129" s="204" t="str">
        <f t="shared" si="6"/>
        <v/>
      </c>
      <c r="P129" s="205" t="str">
        <f t="shared" si="11"/>
        <v/>
      </c>
    </row>
    <row r="130" spans="3:16">
      <c r="C130" s="198"/>
      <c r="D130" s="199"/>
      <c r="E130" s="200"/>
      <c r="F130" s="198"/>
      <c r="H130" s="201"/>
      <c r="I130" s="184" t="str">
        <f t="shared" si="7"/>
        <v/>
      </c>
      <c r="J130" s="202" t="str">
        <f>IF($H130="USD",IF(OR($I130="",$I130="-"),"",VLOOKUP($G130,為替!$A:$AX,$I130,FALSE))+$J$3,IF(OR($I130="",$I130="-"),"",VLOOKUP($G130,為替!$A:$AX,$I130,FALSE)))</f>
        <v/>
      </c>
      <c r="K130" s="203" t="str">
        <f t="shared" si="8"/>
        <v/>
      </c>
      <c r="L130" s="187" t="str">
        <f t="shared" si="9"/>
        <v/>
      </c>
      <c r="M130" s="202" t="str">
        <f>IF($H130="USD",IF(OR($L130="",$L130="-"),"",VLOOKUP($G130,為替!$A:$AX,$L130,FALSE))+$K$3,IF(OR($L130="",$L130="-"),"",VLOOKUP($G130,為替!$A:$AX,$L130,FALSE)))</f>
        <v/>
      </c>
      <c r="N130" s="203" t="str">
        <f t="shared" si="10"/>
        <v/>
      </c>
      <c r="O130" s="204" t="str">
        <f t="shared" si="6"/>
        <v/>
      </c>
      <c r="P130" s="205" t="str">
        <f t="shared" si="11"/>
        <v/>
      </c>
    </row>
    <row r="131" spans="3:16">
      <c r="C131" s="198"/>
      <c r="D131" s="199"/>
      <c r="E131" s="200"/>
      <c r="F131" s="198"/>
      <c r="H131" s="201"/>
      <c r="I131" s="184" t="str">
        <f t="shared" si="7"/>
        <v/>
      </c>
      <c r="J131" s="202" t="str">
        <f>IF($H131="USD",IF(OR($I131="",$I131="-"),"",VLOOKUP($G131,為替!$A:$AX,$I131,FALSE))+$J$3,IF(OR($I131="",$I131="-"),"",VLOOKUP($G131,為替!$A:$AX,$I131,FALSE)))</f>
        <v/>
      </c>
      <c r="K131" s="203" t="str">
        <f t="shared" si="8"/>
        <v/>
      </c>
      <c r="L131" s="187" t="str">
        <f t="shared" si="9"/>
        <v/>
      </c>
      <c r="M131" s="202" t="str">
        <f>IF($H131="USD",IF(OR($L131="",$L131="-"),"",VLOOKUP($G131,為替!$A:$AX,$L131,FALSE))+$K$3,IF(OR($L131="",$L131="-"),"",VLOOKUP($G131,為替!$A:$AX,$L131,FALSE)))</f>
        <v/>
      </c>
      <c r="N131" s="203" t="str">
        <f t="shared" si="10"/>
        <v/>
      </c>
      <c r="O131" s="204" t="str">
        <f t="shared" si="6"/>
        <v/>
      </c>
      <c r="P131" s="205" t="str">
        <f t="shared" si="11"/>
        <v/>
      </c>
    </row>
    <row r="132" spans="3:16">
      <c r="C132" s="198"/>
      <c r="D132" s="199"/>
      <c r="E132" s="200"/>
      <c r="F132" s="198"/>
      <c r="H132" s="201"/>
      <c r="I132" s="184" t="str">
        <f t="shared" si="7"/>
        <v/>
      </c>
      <c r="J132" s="202" t="str">
        <f>IF($H132="USD",IF(OR($I132="",$I132="-"),"",VLOOKUP($G132,為替!$A:$AX,$I132,FALSE))+$J$3,IF(OR($I132="",$I132="-"),"",VLOOKUP($G132,為替!$A:$AX,$I132,FALSE)))</f>
        <v/>
      </c>
      <c r="K132" s="203" t="str">
        <f t="shared" si="8"/>
        <v/>
      </c>
      <c r="L132" s="187" t="str">
        <f t="shared" si="9"/>
        <v/>
      </c>
      <c r="M132" s="202" t="str">
        <f>IF($H132="USD",IF(OR($L132="",$L132="-"),"",VLOOKUP($G132,為替!$A:$AX,$L132,FALSE))+$K$3,IF(OR($L132="",$L132="-"),"",VLOOKUP($G132,為替!$A:$AX,$L132,FALSE)))</f>
        <v/>
      </c>
      <c r="N132" s="203" t="str">
        <f t="shared" si="10"/>
        <v/>
      </c>
      <c r="O132" s="204" t="str">
        <f t="shared" si="6"/>
        <v/>
      </c>
      <c r="P132" s="205" t="str">
        <f t="shared" si="11"/>
        <v/>
      </c>
    </row>
    <row r="133" spans="3:16">
      <c r="C133" s="198"/>
      <c r="D133" s="199"/>
      <c r="E133" s="200"/>
      <c r="F133" s="198"/>
      <c r="H133" s="201"/>
      <c r="I133" s="184" t="str">
        <f t="shared" si="7"/>
        <v/>
      </c>
      <c r="J133" s="202" t="str">
        <f>IF($H133="USD",IF(OR($I133="",$I133="-"),"",VLOOKUP($G133,為替!$A:$AX,$I133,FALSE))+$J$3,IF(OR($I133="",$I133="-"),"",VLOOKUP($G133,為替!$A:$AX,$I133,FALSE)))</f>
        <v/>
      </c>
      <c r="K133" s="203" t="str">
        <f t="shared" si="8"/>
        <v/>
      </c>
      <c r="L133" s="187" t="str">
        <f t="shared" si="9"/>
        <v/>
      </c>
      <c r="M133" s="202" t="str">
        <f>IF($H133="USD",IF(OR($L133="",$L133="-"),"",VLOOKUP($G133,為替!$A:$AX,$L133,FALSE))+$K$3,IF(OR($L133="",$L133="-"),"",VLOOKUP($G133,為替!$A:$AX,$L133,FALSE)))</f>
        <v/>
      </c>
      <c r="N133" s="203" t="str">
        <f t="shared" si="10"/>
        <v/>
      </c>
      <c r="O133" s="204" t="str">
        <f t="shared" si="6"/>
        <v/>
      </c>
      <c r="P133" s="205" t="str">
        <f t="shared" si="11"/>
        <v/>
      </c>
    </row>
    <row r="134" spans="3:16">
      <c r="C134" s="198"/>
      <c r="D134" s="199"/>
      <c r="E134" s="200"/>
      <c r="F134" s="198"/>
      <c r="H134" s="201"/>
      <c r="I134" s="184" t="str">
        <f t="shared" si="7"/>
        <v/>
      </c>
      <c r="J134" s="202" t="str">
        <f>IF($H134="USD",IF(OR($I134="",$I134="-"),"",VLOOKUP($G134,為替!$A:$AX,$I134,FALSE))+$J$3,IF(OR($I134="",$I134="-"),"",VLOOKUP($G134,為替!$A:$AX,$I134,FALSE)))</f>
        <v/>
      </c>
      <c r="K134" s="203" t="str">
        <f t="shared" si="8"/>
        <v/>
      </c>
      <c r="L134" s="187" t="str">
        <f t="shared" si="9"/>
        <v/>
      </c>
      <c r="M134" s="202" t="str">
        <f>IF($H134="USD",IF(OR($L134="",$L134="-"),"",VLOOKUP($G134,為替!$A:$AX,$L134,FALSE))+$K$3,IF(OR($L134="",$L134="-"),"",VLOOKUP($G134,為替!$A:$AX,$L134,FALSE)))</f>
        <v/>
      </c>
      <c r="N134" s="203" t="str">
        <f t="shared" si="10"/>
        <v/>
      </c>
      <c r="O134" s="204" t="str">
        <f t="shared" ref="O134:O197" si="12">IF(OR(K134="",N134=""),"",K134-N134)</f>
        <v/>
      </c>
      <c r="P134" s="205" t="str">
        <f t="shared" si="11"/>
        <v/>
      </c>
    </row>
    <row r="135" spans="3:16">
      <c r="C135" s="198"/>
      <c r="D135" s="199"/>
      <c r="E135" s="200"/>
      <c r="F135" s="198"/>
      <c r="H135" s="201"/>
      <c r="I135" s="184" t="str">
        <f t="shared" ref="I135:I198" si="13">IF(H135="","",IF(H135="JPY","",IF($H135="USD",4, IF(H135="EUR",7,IF(H135="CNY",47,IF(H135="HKD",34))))))</f>
        <v/>
      </c>
      <c r="J135" s="202" t="str">
        <f>IF($H135="USD",IF(OR($I135="",$I135="-"),"",VLOOKUP($G135,為替!$A:$AX,$I135,FALSE))+$J$3,IF(OR($I135="",$I135="-"),"",VLOOKUP($G135,為替!$A:$AX,$I135,FALSE)))</f>
        <v/>
      </c>
      <c r="K135" s="203" t="str">
        <f t="shared" ref="K135:K198" si="14">IF($H135="JPY",$F135,IF($H135="","",$F135*$J135))</f>
        <v/>
      </c>
      <c r="L135" s="187" t="str">
        <f t="shared" ref="L135:L198" si="15">IF(H135="","",IF(H135="JPY","",IF($H135="USD",3, IF(H135="EUR",6,IF(H135="CNY",46,IF(H135="HKD",33))))))</f>
        <v/>
      </c>
      <c r="M135" s="202" t="str">
        <f>IF($H135="USD",IF(OR($L135="",$L135="-"),"",VLOOKUP($G135,為替!$A:$AX,$L135,FALSE))+$K$3,IF(OR($L135="",$L135="-"),"",VLOOKUP($G135,為替!$A:$AX,$L135,FALSE)))</f>
        <v/>
      </c>
      <c r="N135" s="203" t="str">
        <f t="shared" ref="N135:N198" si="16">IF($E135="JPY",($C135+$D135),IF($E135="","",($C135+$D135)*$M135))</f>
        <v/>
      </c>
      <c r="O135" s="204" t="str">
        <f t="shared" si="12"/>
        <v/>
      </c>
      <c r="P135" s="205" t="str">
        <f t="shared" ref="P135:P198" si="17">IF(OR(K135="",O135=""),"",O135/K135)</f>
        <v/>
      </c>
    </row>
    <row r="136" spans="3:16">
      <c r="C136" s="198"/>
      <c r="D136" s="199"/>
      <c r="E136" s="200"/>
      <c r="F136" s="198"/>
      <c r="H136" s="201"/>
      <c r="I136" s="184" t="str">
        <f t="shared" si="13"/>
        <v/>
      </c>
      <c r="J136" s="202" t="str">
        <f>IF($H136="USD",IF(OR($I136="",$I136="-"),"",VLOOKUP($G136,為替!$A:$AX,$I136,FALSE))+$J$3,IF(OR($I136="",$I136="-"),"",VLOOKUP($G136,為替!$A:$AX,$I136,FALSE)))</f>
        <v/>
      </c>
      <c r="K136" s="203" t="str">
        <f t="shared" si="14"/>
        <v/>
      </c>
      <c r="L136" s="187" t="str">
        <f t="shared" si="15"/>
        <v/>
      </c>
      <c r="M136" s="202" t="str">
        <f>IF($H136="USD",IF(OR($L136="",$L136="-"),"",VLOOKUP($G136,為替!$A:$AX,$L136,FALSE))+$K$3,IF(OR($L136="",$L136="-"),"",VLOOKUP($G136,為替!$A:$AX,$L136,FALSE)))</f>
        <v/>
      </c>
      <c r="N136" s="203" t="str">
        <f t="shared" si="16"/>
        <v/>
      </c>
      <c r="O136" s="204" t="str">
        <f t="shared" si="12"/>
        <v/>
      </c>
      <c r="P136" s="205" t="str">
        <f t="shared" si="17"/>
        <v/>
      </c>
    </row>
    <row r="137" spans="3:16">
      <c r="C137" s="198"/>
      <c r="D137" s="199"/>
      <c r="E137" s="200"/>
      <c r="F137" s="198"/>
      <c r="H137" s="201"/>
      <c r="I137" s="184" t="str">
        <f t="shared" si="13"/>
        <v/>
      </c>
      <c r="J137" s="202" t="str">
        <f>IF($H137="USD",IF(OR($I137="",$I137="-"),"",VLOOKUP($G137,為替!$A:$AX,$I137,FALSE))+$J$3,IF(OR($I137="",$I137="-"),"",VLOOKUP($G137,為替!$A:$AX,$I137,FALSE)))</f>
        <v/>
      </c>
      <c r="K137" s="203" t="str">
        <f t="shared" si="14"/>
        <v/>
      </c>
      <c r="L137" s="187" t="str">
        <f t="shared" si="15"/>
        <v/>
      </c>
      <c r="M137" s="202" t="str">
        <f>IF($H137="USD",IF(OR($L137="",$L137="-"),"",VLOOKUP($G137,為替!$A:$AX,$L137,FALSE))+$K$3,IF(OR($L137="",$L137="-"),"",VLOOKUP($G137,為替!$A:$AX,$L137,FALSE)))</f>
        <v/>
      </c>
      <c r="N137" s="203" t="str">
        <f t="shared" si="16"/>
        <v/>
      </c>
      <c r="O137" s="204" t="str">
        <f t="shared" si="12"/>
        <v/>
      </c>
      <c r="P137" s="205" t="str">
        <f t="shared" si="17"/>
        <v/>
      </c>
    </row>
    <row r="138" spans="3:16">
      <c r="C138" s="198"/>
      <c r="D138" s="199"/>
      <c r="E138" s="200"/>
      <c r="F138" s="198"/>
      <c r="H138" s="201"/>
      <c r="I138" s="184" t="str">
        <f t="shared" si="13"/>
        <v/>
      </c>
      <c r="J138" s="202" t="str">
        <f>IF($H138="USD",IF(OR($I138="",$I138="-"),"",VLOOKUP($G138,為替!$A:$AX,$I138,FALSE))+$J$3,IF(OR($I138="",$I138="-"),"",VLOOKUP($G138,為替!$A:$AX,$I138,FALSE)))</f>
        <v/>
      </c>
      <c r="K138" s="203" t="str">
        <f t="shared" si="14"/>
        <v/>
      </c>
      <c r="L138" s="187" t="str">
        <f t="shared" si="15"/>
        <v/>
      </c>
      <c r="M138" s="202" t="str">
        <f>IF($H138="USD",IF(OR($L138="",$L138="-"),"",VLOOKUP($G138,為替!$A:$AX,$L138,FALSE))+$K$3,IF(OR($L138="",$L138="-"),"",VLOOKUP($G138,為替!$A:$AX,$L138,FALSE)))</f>
        <v/>
      </c>
      <c r="N138" s="203" t="str">
        <f t="shared" si="16"/>
        <v/>
      </c>
      <c r="O138" s="204" t="str">
        <f t="shared" si="12"/>
        <v/>
      </c>
      <c r="P138" s="205" t="str">
        <f t="shared" si="17"/>
        <v/>
      </c>
    </row>
    <row r="139" spans="3:16">
      <c r="C139" s="198"/>
      <c r="D139" s="199"/>
      <c r="E139" s="200"/>
      <c r="F139" s="198"/>
      <c r="H139" s="201"/>
      <c r="I139" s="184" t="str">
        <f t="shared" si="13"/>
        <v/>
      </c>
      <c r="J139" s="202" t="str">
        <f>IF($H139="USD",IF(OR($I139="",$I139="-"),"",VLOOKUP($G139,為替!$A:$AX,$I139,FALSE))+$J$3,IF(OR($I139="",$I139="-"),"",VLOOKUP($G139,為替!$A:$AX,$I139,FALSE)))</f>
        <v/>
      </c>
      <c r="K139" s="203" t="str">
        <f t="shared" si="14"/>
        <v/>
      </c>
      <c r="L139" s="187" t="str">
        <f t="shared" si="15"/>
        <v/>
      </c>
      <c r="M139" s="202" t="str">
        <f>IF($H139="USD",IF(OR($L139="",$L139="-"),"",VLOOKUP($G139,為替!$A:$AX,$L139,FALSE))+$K$3,IF(OR($L139="",$L139="-"),"",VLOOKUP($G139,為替!$A:$AX,$L139,FALSE)))</f>
        <v/>
      </c>
      <c r="N139" s="203" t="str">
        <f t="shared" si="16"/>
        <v/>
      </c>
      <c r="O139" s="204" t="str">
        <f t="shared" si="12"/>
        <v/>
      </c>
      <c r="P139" s="205" t="str">
        <f t="shared" si="17"/>
        <v/>
      </c>
    </row>
    <row r="140" spans="3:16">
      <c r="C140" s="198"/>
      <c r="D140" s="199"/>
      <c r="E140" s="200"/>
      <c r="F140" s="198"/>
      <c r="H140" s="201"/>
      <c r="I140" s="184" t="str">
        <f t="shared" si="13"/>
        <v/>
      </c>
      <c r="J140" s="202" t="str">
        <f>IF($H140="USD",IF(OR($I140="",$I140="-"),"",VLOOKUP($G140,為替!$A:$AX,$I140,FALSE))+$J$3,IF(OR($I140="",$I140="-"),"",VLOOKUP($G140,為替!$A:$AX,$I140,FALSE)))</f>
        <v/>
      </c>
      <c r="K140" s="203" t="str">
        <f t="shared" si="14"/>
        <v/>
      </c>
      <c r="L140" s="187" t="str">
        <f t="shared" si="15"/>
        <v/>
      </c>
      <c r="M140" s="202" t="str">
        <f>IF($H140="USD",IF(OR($L140="",$L140="-"),"",VLOOKUP($G140,為替!$A:$AX,$L140,FALSE))+$K$3,IF(OR($L140="",$L140="-"),"",VLOOKUP($G140,為替!$A:$AX,$L140,FALSE)))</f>
        <v/>
      </c>
      <c r="N140" s="203" t="str">
        <f t="shared" si="16"/>
        <v/>
      </c>
      <c r="O140" s="204" t="str">
        <f t="shared" si="12"/>
        <v/>
      </c>
      <c r="P140" s="205" t="str">
        <f t="shared" si="17"/>
        <v/>
      </c>
    </row>
    <row r="141" spans="3:16">
      <c r="C141" s="198"/>
      <c r="D141" s="199"/>
      <c r="E141" s="200"/>
      <c r="F141" s="198"/>
      <c r="H141" s="201"/>
      <c r="I141" s="184" t="str">
        <f t="shared" si="13"/>
        <v/>
      </c>
      <c r="J141" s="202" t="str">
        <f>IF($H141="USD",IF(OR($I141="",$I141="-"),"",VLOOKUP($G141,為替!$A:$AX,$I141,FALSE))+$J$3,IF(OR($I141="",$I141="-"),"",VLOOKUP($G141,為替!$A:$AX,$I141,FALSE)))</f>
        <v/>
      </c>
      <c r="K141" s="203" t="str">
        <f t="shared" si="14"/>
        <v/>
      </c>
      <c r="L141" s="187" t="str">
        <f t="shared" si="15"/>
        <v/>
      </c>
      <c r="M141" s="202" t="str">
        <f>IF($H141="USD",IF(OR($L141="",$L141="-"),"",VLOOKUP($G141,為替!$A:$AX,$L141,FALSE))+$K$3,IF(OR($L141="",$L141="-"),"",VLOOKUP($G141,為替!$A:$AX,$L141,FALSE)))</f>
        <v/>
      </c>
      <c r="N141" s="203" t="str">
        <f t="shared" si="16"/>
        <v/>
      </c>
      <c r="O141" s="204" t="str">
        <f t="shared" si="12"/>
        <v/>
      </c>
      <c r="P141" s="205" t="str">
        <f t="shared" si="17"/>
        <v/>
      </c>
    </row>
    <row r="142" spans="3:16">
      <c r="C142" s="198"/>
      <c r="D142" s="199"/>
      <c r="E142" s="200"/>
      <c r="F142" s="198"/>
      <c r="H142" s="201"/>
      <c r="I142" s="184" t="str">
        <f t="shared" si="13"/>
        <v/>
      </c>
      <c r="J142" s="202" t="str">
        <f>IF($H142="USD",IF(OR($I142="",$I142="-"),"",VLOOKUP($G142,為替!$A:$AX,$I142,FALSE))+$J$3,IF(OR($I142="",$I142="-"),"",VLOOKUP($G142,為替!$A:$AX,$I142,FALSE)))</f>
        <v/>
      </c>
      <c r="K142" s="203" t="str">
        <f t="shared" si="14"/>
        <v/>
      </c>
      <c r="L142" s="187" t="str">
        <f t="shared" si="15"/>
        <v/>
      </c>
      <c r="M142" s="202" t="str">
        <f>IF($H142="USD",IF(OR($L142="",$L142="-"),"",VLOOKUP($G142,為替!$A:$AX,$L142,FALSE))+$K$3,IF(OR($L142="",$L142="-"),"",VLOOKUP($G142,為替!$A:$AX,$L142,FALSE)))</f>
        <v/>
      </c>
      <c r="N142" s="203" t="str">
        <f t="shared" si="16"/>
        <v/>
      </c>
      <c r="O142" s="204" t="str">
        <f t="shared" si="12"/>
        <v/>
      </c>
      <c r="P142" s="205" t="str">
        <f t="shared" si="17"/>
        <v/>
      </c>
    </row>
    <row r="143" spans="3:16">
      <c r="C143" s="198"/>
      <c r="D143" s="199"/>
      <c r="E143" s="200"/>
      <c r="F143" s="198"/>
      <c r="H143" s="201"/>
      <c r="I143" s="184" t="str">
        <f t="shared" si="13"/>
        <v/>
      </c>
      <c r="J143" s="202" t="str">
        <f>IF($H143="USD",IF(OR($I143="",$I143="-"),"",VLOOKUP($G143,為替!$A:$AX,$I143,FALSE))+$J$3,IF(OR($I143="",$I143="-"),"",VLOOKUP($G143,為替!$A:$AX,$I143,FALSE)))</f>
        <v/>
      </c>
      <c r="K143" s="203" t="str">
        <f t="shared" si="14"/>
        <v/>
      </c>
      <c r="L143" s="187" t="str">
        <f t="shared" si="15"/>
        <v/>
      </c>
      <c r="M143" s="202" t="str">
        <f>IF($H143="USD",IF(OR($L143="",$L143="-"),"",VLOOKUP($G143,為替!$A:$AX,$L143,FALSE))+$K$3,IF(OR($L143="",$L143="-"),"",VLOOKUP($G143,為替!$A:$AX,$L143,FALSE)))</f>
        <v/>
      </c>
      <c r="N143" s="203" t="str">
        <f t="shared" si="16"/>
        <v/>
      </c>
      <c r="O143" s="204" t="str">
        <f t="shared" si="12"/>
        <v/>
      </c>
      <c r="P143" s="205" t="str">
        <f t="shared" si="17"/>
        <v/>
      </c>
    </row>
    <row r="144" spans="3:16">
      <c r="C144" s="198"/>
      <c r="D144" s="199"/>
      <c r="E144" s="200"/>
      <c r="F144" s="198"/>
      <c r="H144" s="201"/>
      <c r="I144" s="184" t="str">
        <f t="shared" si="13"/>
        <v/>
      </c>
      <c r="J144" s="202" t="str">
        <f>IF($H144="USD",IF(OR($I144="",$I144="-"),"",VLOOKUP($G144,為替!$A:$AX,$I144,FALSE))+$J$3,IF(OR($I144="",$I144="-"),"",VLOOKUP($G144,為替!$A:$AX,$I144,FALSE)))</f>
        <v/>
      </c>
      <c r="K144" s="203" t="str">
        <f t="shared" si="14"/>
        <v/>
      </c>
      <c r="L144" s="187" t="str">
        <f t="shared" si="15"/>
        <v/>
      </c>
      <c r="M144" s="202" t="str">
        <f>IF($H144="USD",IF(OR($L144="",$L144="-"),"",VLOOKUP($G144,為替!$A:$AX,$L144,FALSE))+$K$3,IF(OR($L144="",$L144="-"),"",VLOOKUP($G144,為替!$A:$AX,$L144,FALSE)))</f>
        <v/>
      </c>
      <c r="N144" s="203" t="str">
        <f t="shared" si="16"/>
        <v/>
      </c>
      <c r="O144" s="204" t="str">
        <f t="shared" si="12"/>
        <v/>
      </c>
      <c r="P144" s="205" t="str">
        <f t="shared" si="17"/>
        <v/>
      </c>
    </row>
    <row r="145" spans="3:16">
      <c r="C145" s="198"/>
      <c r="D145" s="199"/>
      <c r="E145" s="200"/>
      <c r="F145" s="198"/>
      <c r="H145" s="201"/>
      <c r="I145" s="184" t="str">
        <f t="shared" si="13"/>
        <v/>
      </c>
      <c r="J145" s="202" t="str">
        <f>IF($H145="USD",IF(OR($I145="",$I145="-"),"",VLOOKUP($G145,為替!$A:$AX,$I145,FALSE))+$J$3,IF(OR($I145="",$I145="-"),"",VLOOKUP($G145,為替!$A:$AX,$I145,FALSE)))</f>
        <v/>
      </c>
      <c r="K145" s="203" t="str">
        <f t="shared" si="14"/>
        <v/>
      </c>
      <c r="L145" s="187" t="str">
        <f t="shared" si="15"/>
        <v/>
      </c>
      <c r="M145" s="202" t="str">
        <f>IF($H145="USD",IF(OR($L145="",$L145="-"),"",VLOOKUP($G145,為替!$A:$AX,$L145,FALSE))+$K$3,IF(OR($L145="",$L145="-"),"",VLOOKUP($G145,為替!$A:$AX,$L145,FALSE)))</f>
        <v/>
      </c>
      <c r="N145" s="203" t="str">
        <f t="shared" si="16"/>
        <v/>
      </c>
      <c r="O145" s="204" t="str">
        <f t="shared" si="12"/>
        <v/>
      </c>
      <c r="P145" s="205" t="str">
        <f t="shared" si="17"/>
        <v/>
      </c>
    </row>
    <row r="146" spans="3:16">
      <c r="C146" s="198"/>
      <c r="D146" s="199"/>
      <c r="E146" s="200"/>
      <c r="F146" s="198"/>
      <c r="H146" s="201"/>
      <c r="I146" s="184" t="str">
        <f t="shared" si="13"/>
        <v/>
      </c>
      <c r="J146" s="202" t="str">
        <f>IF($H146="USD",IF(OR($I146="",$I146="-"),"",VLOOKUP($G146,為替!$A:$AX,$I146,FALSE))+$J$3,IF(OR($I146="",$I146="-"),"",VLOOKUP($G146,為替!$A:$AX,$I146,FALSE)))</f>
        <v/>
      </c>
      <c r="K146" s="203" t="str">
        <f t="shared" si="14"/>
        <v/>
      </c>
      <c r="L146" s="187" t="str">
        <f t="shared" si="15"/>
        <v/>
      </c>
      <c r="M146" s="202" t="str">
        <f>IF($H146="USD",IF(OR($L146="",$L146="-"),"",VLOOKUP($G146,為替!$A:$AX,$L146,FALSE))+$K$3,IF(OR($L146="",$L146="-"),"",VLOOKUP($G146,為替!$A:$AX,$L146,FALSE)))</f>
        <v/>
      </c>
      <c r="N146" s="203" t="str">
        <f t="shared" si="16"/>
        <v/>
      </c>
      <c r="O146" s="204" t="str">
        <f t="shared" si="12"/>
        <v/>
      </c>
      <c r="P146" s="205" t="str">
        <f t="shared" si="17"/>
        <v/>
      </c>
    </row>
    <row r="147" spans="3:16">
      <c r="C147" s="198"/>
      <c r="D147" s="199"/>
      <c r="E147" s="200"/>
      <c r="F147" s="198"/>
      <c r="H147" s="201"/>
      <c r="I147" s="184" t="str">
        <f t="shared" si="13"/>
        <v/>
      </c>
      <c r="J147" s="202" t="str">
        <f>IF($H147="USD",IF(OR($I147="",$I147="-"),"",VLOOKUP($G147,為替!$A:$AX,$I147,FALSE))+$J$3,IF(OR($I147="",$I147="-"),"",VLOOKUP($G147,為替!$A:$AX,$I147,FALSE)))</f>
        <v/>
      </c>
      <c r="K147" s="203" t="str">
        <f t="shared" si="14"/>
        <v/>
      </c>
      <c r="L147" s="187" t="str">
        <f t="shared" si="15"/>
        <v/>
      </c>
      <c r="M147" s="202" t="str">
        <f>IF($H147="USD",IF(OR($L147="",$L147="-"),"",VLOOKUP($G147,為替!$A:$AX,$L147,FALSE))+$K$3,IF(OR($L147="",$L147="-"),"",VLOOKUP($G147,為替!$A:$AX,$L147,FALSE)))</f>
        <v/>
      </c>
      <c r="N147" s="203" t="str">
        <f t="shared" si="16"/>
        <v/>
      </c>
      <c r="O147" s="204" t="str">
        <f t="shared" si="12"/>
        <v/>
      </c>
      <c r="P147" s="205" t="str">
        <f t="shared" si="17"/>
        <v/>
      </c>
    </row>
    <row r="148" spans="3:16">
      <c r="C148" s="198"/>
      <c r="D148" s="199"/>
      <c r="E148" s="200"/>
      <c r="F148" s="198"/>
      <c r="H148" s="201"/>
      <c r="I148" s="184" t="str">
        <f t="shared" si="13"/>
        <v/>
      </c>
      <c r="J148" s="202" t="str">
        <f>IF($H148="USD",IF(OR($I148="",$I148="-"),"",VLOOKUP($G148,為替!$A:$AX,$I148,FALSE))+$J$3,IF(OR($I148="",$I148="-"),"",VLOOKUP($G148,為替!$A:$AX,$I148,FALSE)))</f>
        <v/>
      </c>
      <c r="K148" s="203" t="str">
        <f t="shared" si="14"/>
        <v/>
      </c>
      <c r="L148" s="187" t="str">
        <f t="shared" si="15"/>
        <v/>
      </c>
      <c r="M148" s="202" t="str">
        <f>IF($H148="USD",IF(OR($L148="",$L148="-"),"",VLOOKUP($G148,為替!$A:$AX,$L148,FALSE))+$K$3,IF(OR($L148="",$L148="-"),"",VLOOKUP($G148,為替!$A:$AX,$L148,FALSE)))</f>
        <v/>
      </c>
      <c r="N148" s="203" t="str">
        <f t="shared" si="16"/>
        <v/>
      </c>
      <c r="O148" s="204" t="str">
        <f t="shared" si="12"/>
        <v/>
      </c>
      <c r="P148" s="205" t="str">
        <f t="shared" si="17"/>
        <v/>
      </c>
    </row>
    <row r="149" spans="3:16">
      <c r="C149" s="198"/>
      <c r="D149" s="199"/>
      <c r="E149" s="200"/>
      <c r="F149" s="198"/>
      <c r="H149" s="201"/>
      <c r="I149" s="184" t="str">
        <f t="shared" si="13"/>
        <v/>
      </c>
      <c r="J149" s="202" t="str">
        <f>IF($H149="USD",IF(OR($I149="",$I149="-"),"",VLOOKUP($G149,為替!$A:$AX,$I149,FALSE))+$J$3,IF(OR($I149="",$I149="-"),"",VLOOKUP($G149,為替!$A:$AX,$I149,FALSE)))</f>
        <v/>
      </c>
      <c r="K149" s="203" t="str">
        <f t="shared" si="14"/>
        <v/>
      </c>
      <c r="L149" s="187" t="str">
        <f t="shared" si="15"/>
        <v/>
      </c>
      <c r="M149" s="202" t="str">
        <f>IF($H149="USD",IF(OR($L149="",$L149="-"),"",VLOOKUP($G149,為替!$A:$AX,$L149,FALSE))+$K$3,IF(OR($L149="",$L149="-"),"",VLOOKUP($G149,為替!$A:$AX,$L149,FALSE)))</f>
        <v/>
      </c>
      <c r="N149" s="203" t="str">
        <f t="shared" si="16"/>
        <v/>
      </c>
      <c r="O149" s="204" t="str">
        <f t="shared" si="12"/>
        <v/>
      </c>
      <c r="P149" s="205" t="str">
        <f t="shared" si="17"/>
        <v/>
      </c>
    </row>
    <row r="150" spans="3:16">
      <c r="C150" s="198"/>
      <c r="D150" s="199"/>
      <c r="E150" s="200"/>
      <c r="F150" s="198"/>
      <c r="H150" s="201"/>
      <c r="I150" s="184" t="str">
        <f t="shared" si="13"/>
        <v/>
      </c>
      <c r="J150" s="202" t="str">
        <f>IF($H150="USD",IF(OR($I150="",$I150="-"),"",VLOOKUP($G150,為替!$A:$AX,$I150,FALSE))+$J$3,IF(OR($I150="",$I150="-"),"",VLOOKUP($G150,為替!$A:$AX,$I150,FALSE)))</f>
        <v/>
      </c>
      <c r="K150" s="203" t="str">
        <f t="shared" si="14"/>
        <v/>
      </c>
      <c r="L150" s="187" t="str">
        <f t="shared" si="15"/>
        <v/>
      </c>
      <c r="M150" s="202" t="str">
        <f>IF($H150="USD",IF(OR($L150="",$L150="-"),"",VLOOKUP($G150,為替!$A:$AX,$L150,FALSE))+$K$3,IF(OR($L150="",$L150="-"),"",VLOOKUP($G150,為替!$A:$AX,$L150,FALSE)))</f>
        <v/>
      </c>
      <c r="N150" s="203" t="str">
        <f t="shared" si="16"/>
        <v/>
      </c>
      <c r="O150" s="204" t="str">
        <f t="shared" si="12"/>
        <v/>
      </c>
      <c r="P150" s="205" t="str">
        <f t="shared" si="17"/>
        <v/>
      </c>
    </row>
    <row r="151" spans="3:16">
      <c r="C151" s="198"/>
      <c r="D151" s="199"/>
      <c r="E151" s="200"/>
      <c r="F151" s="198"/>
      <c r="H151" s="201"/>
      <c r="I151" s="184" t="str">
        <f t="shared" si="13"/>
        <v/>
      </c>
      <c r="J151" s="202" t="str">
        <f>IF($H151="USD",IF(OR($I151="",$I151="-"),"",VLOOKUP($G151,為替!$A:$AX,$I151,FALSE))+$J$3,IF(OR($I151="",$I151="-"),"",VLOOKUP($G151,為替!$A:$AX,$I151,FALSE)))</f>
        <v/>
      </c>
      <c r="K151" s="203" t="str">
        <f t="shared" si="14"/>
        <v/>
      </c>
      <c r="L151" s="187" t="str">
        <f t="shared" si="15"/>
        <v/>
      </c>
      <c r="M151" s="202" t="str">
        <f>IF($H151="USD",IF(OR($L151="",$L151="-"),"",VLOOKUP($G151,為替!$A:$AX,$L151,FALSE))+$K$3,IF(OR($L151="",$L151="-"),"",VLOOKUP($G151,為替!$A:$AX,$L151,FALSE)))</f>
        <v/>
      </c>
      <c r="N151" s="203" t="str">
        <f t="shared" si="16"/>
        <v/>
      </c>
      <c r="O151" s="204" t="str">
        <f t="shared" si="12"/>
        <v/>
      </c>
      <c r="P151" s="205" t="str">
        <f t="shared" si="17"/>
        <v/>
      </c>
    </row>
    <row r="152" spans="3:16">
      <c r="C152" s="198"/>
      <c r="D152" s="199"/>
      <c r="E152" s="200"/>
      <c r="F152" s="198"/>
      <c r="H152" s="201"/>
      <c r="I152" s="184" t="str">
        <f t="shared" si="13"/>
        <v/>
      </c>
      <c r="J152" s="202" t="str">
        <f>IF($H152="USD",IF(OR($I152="",$I152="-"),"",VLOOKUP($G152,為替!$A:$AX,$I152,FALSE))+$J$3,IF(OR($I152="",$I152="-"),"",VLOOKUP($G152,為替!$A:$AX,$I152,FALSE)))</f>
        <v/>
      </c>
      <c r="K152" s="203" t="str">
        <f t="shared" si="14"/>
        <v/>
      </c>
      <c r="L152" s="187" t="str">
        <f t="shared" si="15"/>
        <v/>
      </c>
      <c r="M152" s="202" t="str">
        <f>IF($H152="USD",IF(OR($L152="",$L152="-"),"",VLOOKUP($G152,為替!$A:$AX,$L152,FALSE))+$K$3,IF(OR($L152="",$L152="-"),"",VLOOKUP($G152,為替!$A:$AX,$L152,FALSE)))</f>
        <v/>
      </c>
      <c r="N152" s="203" t="str">
        <f t="shared" si="16"/>
        <v/>
      </c>
      <c r="O152" s="204" t="str">
        <f t="shared" si="12"/>
        <v/>
      </c>
      <c r="P152" s="205" t="str">
        <f t="shared" si="17"/>
        <v/>
      </c>
    </row>
    <row r="153" spans="3:16">
      <c r="C153" s="198"/>
      <c r="D153" s="199"/>
      <c r="E153" s="200"/>
      <c r="F153" s="198"/>
      <c r="H153" s="201"/>
      <c r="I153" s="184" t="str">
        <f t="shared" si="13"/>
        <v/>
      </c>
      <c r="J153" s="202" t="str">
        <f>IF($H153="USD",IF(OR($I153="",$I153="-"),"",VLOOKUP($G153,為替!$A:$AX,$I153,FALSE))+$J$3,IF(OR($I153="",$I153="-"),"",VLOOKUP($G153,為替!$A:$AX,$I153,FALSE)))</f>
        <v/>
      </c>
      <c r="K153" s="203" t="str">
        <f t="shared" si="14"/>
        <v/>
      </c>
      <c r="L153" s="187" t="str">
        <f t="shared" si="15"/>
        <v/>
      </c>
      <c r="M153" s="202" t="str">
        <f>IF($H153="USD",IF(OR($L153="",$L153="-"),"",VLOOKUP($G153,為替!$A:$AX,$L153,FALSE))+$K$3,IF(OR($L153="",$L153="-"),"",VLOOKUP($G153,為替!$A:$AX,$L153,FALSE)))</f>
        <v/>
      </c>
      <c r="N153" s="203" t="str">
        <f t="shared" si="16"/>
        <v/>
      </c>
      <c r="O153" s="204" t="str">
        <f t="shared" si="12"/>
        <v/>
      </c>
      <c r="P153" s="205" t="str">
        <f t="shared" si="17"/>
        <v/>
      </c>
    </row>
    <row r="154" spans="3:16">
      <c r="C154" s="198"/>
      <c r="D154" s="199"/>
      <c r="E154" s="200"/>
      <c r="F154" s="198"/>
      <c r="H154" s="201"/>
      <c r="I154" s="184" t="str">
        <f t="shared" si="13"/>
        <v/>
      </c>
      <c r="J154" s="202" t="str">
        <f>IF($H154="USD",IF(OR($I154="",$I154="-"),"",VLOOKUP($G154,為替!$A:$AX,$I154,FALSE))+$J$3,IF(OR($I154="",$I154="-"),"",VLOOKUP($G154,為替!$A:$AX,$I154,FALSE)))</f>
        <v/>
      </c>
      <c r="K154" s="203" t="str">
        <f t="shared" si="14"/>
        <v/>
      </c>
      <c r="L154" s="187" t="str">
        <f t="shared" si="15"/>
        <v/>
      </c>
      <c r="M154" s="202" t="str">
        <f>IF($H154="USD",IF(OR($L154="",$L154="-"),"",VLOOKUP($G154,為替!$A:$AX,$L154,FALSE))+$K$3,IF(OR($L154="",$L154="-"),"",VLOOKUP($G154,為替!$A:$AX,$L154,FALSE)))</f>
        <v/>
      </c>
      <c r="N154" s="203" t="str">
        <f t="shared" si="16"/>
        <v/>
      </c>
      <c r="O154" s="204" t="str">
        <f t="shared" si="12"/>
        <v/>
      </c>
      <c r="P154" s="205" t="str">
        <f t="shared" si="17"/>
        <v/>
      </c>
    </row>
    <row r="155" spans="3:16">
      <c r="C155" s="198"/>
      <c r="D155" s="199"/>
      <c r="E155" s="200"/>
      <c r="F155" s="198"/>
      <c r="H155" s="201"/>
      <c r="I155" s="184" t="str">
        <f t="shared" si="13"/>
        <v/>
      </c>
      <c r="J155" s="202" t="str">
        <f>IF($H155="USD",IF(OR($I155="",$I155="-"),"",VLOOKUP($G155,為替!$A:$AX,$I155,FALSE))+$J$3,IF(OR($I155="",$I155="-"),"",VLOOKUP($G155,為替!$A:$AX,$I155,FALSE)))</f>
        <v/>
      </c>
      <c r="K155" s="203" t="str">
        <f t="shared" si="14"/>
        <v/>
      </c>
      <c r="L155" s="187" t="str">
        <f t="shared" si="15"/>
        <v/>
      </c>
      <c r="M155" s="202" t="str">
        <f>IF($H155="USD",IF(OR($L155="",$L155="-"),"",VLOOKUP($G155,為替!$A:$AX,$L155,FALSE))+$K$3,IF(OR($L155="",$L155="-"),"",VLOOKUP($G155,為替!$A:$AX,$L155,FALSE)))</f>
        <v/>
      </c>
      <c r="N155" s="203" t="str">
        <f t="shared" si="16"/>
        <v/>
      </c>
      <c r="O155" s="204" t="str">
        <f t="shared" si="12"/>
        <v/>
      </c>
      <c r="P155" s="205" t="str">
        <f t="shared" si="17"/>
        <v/>
      </c>
    </row>
    <row r="156" spans="3:16">
      <c r="C156" s="198"/>
      <c r="D156" s="199"/>
      <c r="E156" s="200"/>
      <c r="F156" s="198"/>
      <c r="H156" s="201"/>
      <c r="I156" s="184" t="str">
        <f t="shared" si="13"/>
        <v/>
      </c>
      <c r="J156" s="202" t="str">
        <f>IF($H156="USD",IF(OR($I156="",$I156="-"),"",VLOOKUP($G156,為替!$A:$AX,$I156,FALSE))+$J$3,IF(OR($I156="",$I156="-"),"",VLOOKUP($G156,為替!$A:$AX,$I156,FALSE)))</f>
        <v/>
      </c>
      <c r="K156" s="203" t="str">
        <f t="shared" si="14"/>
        <v/>
      </c>
      <c r="L156" s="187" t="str">
        <f t="shared" si="15"/>
        <v/>
      </c>
      <c r="M156" s="202" t="str">
        <f>IF($H156="USD",IF(OR($L156="",$L156="-"),"",VLOOKUP($G156,為替!$A:$AX,$L156,FALSE))+$K$3,IF(OR($L156="",$L156="-"),"",VLOOKUP($G156,為替!$A:$AX,$L156,FALSE)))</f>
        <v/>
      </c>
      <c r="N156" s="203" t="str">
        <f t="shared" si="16"/>
        <v/>
      </c>
      <c r="O156" s="204" t="str">
        <f t="shared" si="12"/>
        <v/>
      </c>
      <c r="P156" s="205" t="str">
        <f t="shared" si="17"/>
        <v/>
      </c>
    </row>
    <row r="157" spans="3:16">
      <c r="C157" s="198"/>
      <c r="D157" s="199"/>
      <c r="E157" s="200"/>
      <c r="F157" s="198"/>
      <c r="H157" s="201"/>
      <c r="I157" s="184" t="str">
        <f t="shared" si="13"/>
        <v/>
      </c>
      <c r="J157" s="202" t="str">
        <f>IF($H157="USD",IF(OR($I157="",$I157="-"),"",VLOOKUP($G157,為替!$A:$AX,$I157,FALSE))+$J$3,IF(OR($I157="",$I157="-"),"",VLOOKUP($G157,為替!$A:$AX,$I157,FALSE)))</f>
        <v/>
      </c>
      <c r="K157" s="203" t="str">
        <f t="shared" si="14"/>
        <v/>
      </c>
      <c r="L157" s="187" t="str">
        <f t="shared" si="15"/>
        <v/>
      </c>
      <c r="M157" s="202" t="str">
        <f>IF($H157="USD",IF(OR($L157="",$L157="-"),"",VLOOKUP($G157,為替!$A:$AX,$L157,FALSE))+$K$3,IF(OR($L157="",$L157="-"),"",VLOOKUP($G157,為替!$A:$AX,$L157,FALSE)))</f>
        <v/>
      </c>
      <c r="N157" s="203" t="str">
        <f t="shared" si="16"/>
        <v/>
      </c>
      <c r="O157" s="204" t="str">
        <f t="shared" si="12"/>
        <v/>
      </c>
      <c r="P157" s="205" t="str">
        <f t="shared" si="17"/>
        <v/>
      </c>
    </row>
    <row r="158" spans="3:16">
      <c r="C158" s="198"/>
      <c r="D158" s="199"/>
      <c r="E158" s="200"/>
      <c r="F158" s="198"/>
      <c r="H158" s="201"/>
      <c r="I158" s="184" t="str">
        <f t="shared" si="13"/>
        <v/>
      </c>
      <c r="J158" s="202" t="str">
        <f>IF($H158="USD",IF(OR($I158="",$I158="-"),"",VLOOKUP($G158,為替!$A:$AX,$I158,FALSE))+$J$3,IF(OR($I158="",$I158="-"),"",VLOOKUP($G158,為替!$A:$AX,$I158,FALSE)))</f>
        <v/>
      </c>
      <c r="K158" s="203" t="str">
        <f t="shared" si="14"/>
        <v/>
      </c>
      <c r="L158" s="187" t="str">
        <f t="shared" si="15"/>
        <v/>
      </c>
      <c r="M158" s="202" t="str">
        <f>IF($H158="USD",IF(OR($L158="",$L158="-"),"",VLOOKUP($G158,為替!$A:$AX,$L158,FALSE))+$K$3,IF(OR($L158="",$L158="-"),"",VLOOKUP($G158,為替!$A:$AX,$L158,FALSE)))</f>
        <v/>
      </c>
      <c r="N158" s="203" t="str">
        <f t="shared" si="16"/>
        <v/>
      </c>
      <c r="O158" s="204" t="str">
        <f t="shared" si="12"/>
        <v/>
      </c>
      <c r="P158" s="205" t="str">
        <f t="shared" si="17"/>
        <v/>
      </c>
    </row>
    <row r="159" spans="3:16">
      <c r="C159" s="198"/>
      <c r="D159" s="199"/>
      <c r="E159" s="200"/>
      <c r="F159" s="198"/>
      <c r="H159" s="201"/>
      <c r="I159" s="184" t="str">
        <f t="shared" si="13"/>
        <v/>
      </c>
      <c r="J159" s="202" t="str">
        <f>IF($H159="USD",IF(OR($I159="",$I159="-"),"",VLOOKUP($G159,為替!$A:$AX,$I159,FALSE))+$J$3,IF(OR($I159="",$I159="-"),"",VLOOKUP($G159,為替!$A:$AX,$I159,FALSE)))</f>
        <v/>
      </c>
      <c r="K159" s="203" t="str">
        <f t="shared" si="14"/>
        <v/>
      </c>
      <c r="L159" s="187" t="str">
        <f t="shared" si="15"/>
        <v/>
      </c>
      <c r="M159" s="202" t="str">
        <f>IF($H159="USD",IF(OR($L159="",$L159="-"),"",VLOOKUP($G159,為替!$A:$AX,$L159,FALSE))+$K$3,IF(OR($L159="",$L159="-"),"",VLOOKUP($G159,為替!$A:$AX,$L159,FALSE)))</f>
        <v/>
      </c>
      <c r="N159" s="203" t="str">
        <f t="shared" si="16"/>
        <v/>
      </c>
      <c r="O159" s="204" t="str">
        <f t="shared" si="12"/>
        <v/>
      </c>
      <c r="P159" s="205" t="str">
        <f t="shared" si="17"/>
        <v/>
      </c>
    </row>
    <row r="160" spans="3:16">
      <c r="C160" s="198"/>
      <c r="D160" s="199"/>
      <c r="E160" s="200"/>
      <c r="F160" s="198"/>
      <c r="H160" s="201"/>
      <c r="I160" s="184" t="str">
        <f t="shared" si="13"/>
        <v/>
      </c>
      <c r="J160" s="202" t="str">
        <f>IF($H160="USD",IF(OR($I160="",$I160="-"),"",VLOOKUP($G160,為替!$A:$AX,$I160,FALSE))+$J$3,IF(OR($I160="",$I160="-"),"",VLOOKUP($G160,為替!$A:$AX,$I160,FALSE)))</f>
        <v/>
      </c>
      <c r="K160" s="203" t="str">
        <f t="shared" si="14"/>
        <v/>
      </c>
      <c r="L160" s="187" t="str">
        <f t="shared" si="15"/>
        <v/>
      </c>
      <c r="M160" s="202" t="str">
        <f>IF($H160="USD",IF(OR($L160="",$L160="-"),"",VLOOKUP($G160,為替!$A:$AX,$L160,FALSE))+$K$3,IF(OR($L160="",$L160="-"),"",VLOOKUP($G160,為替!$A:$AX,$L160,FALSE)))</f>
        <v/>
      </c>
      <c r="N160" s="203" t="str">
        <f t="shared" si="16"/>
        <v/>
      </c>
      <c r="O160" s="204" t="str">
        <f t="shared" si="12"/>
        <v/>
      </c>
      <c r="P160" s="205" t="str">
        <f t="shared" si="17"/>
        <v/>
      </c>
    </row>
    <row r="161" spans="3:16">
      <c r="C161" s="198"/>
      <c r="D161" s="199"/>
      <c r="E161" s="200"/>
      <c r="F161" s="198"/>
      <c r="H161" s="201"/>
      <c r="I161" s="184" t="str">
        <f t="shared" si="13"/>
        <v/>
      </c>
      <c r="J161" s="202" t="str">
        <f>IF($H161="USD",IF(OR($I161="",$I161="-"),"",VLOOKUP($G161,為替!$A:$AX,$I161,FALSE))+$J$3,IF(OR($I161="",$I161="-"),"",VLOOKUP($G161,為替!$A:$AX,$I161,FALSE)))</f>
        <v/>
      </c>
      <c r="K161" s="203" t="str">
        <f t="shared" si="14"/>
        <v/>
      </c>
      <c r="L161" s="187" t="str">
        <f t="shared" si="15"/>
        <v/>
      </c>
      <c r="M161" s="202" t="str">
        <f>IF($H161="USD",IF(OR($L161="",$L161="-"),"",VLOOKUP($G161,為替!$A:$AX,$L161,FALSE))+$K$3,IF(OR($L161="",$L161="-"),"",VLOOKUP($G161,為替!$A:$AX,$L161,FALSE)))</f>
        <v/>
      </c>
      <c r="N161" s="203" t="str">
        <f t="shared" si="16"/>
        <v/>
      </c>
      <c r="O161" s="204" t="str">
        <f t="shared" si="12"/>
        <v/>
      </c>
      <c r="P161" s="205" t="str">
        <f t="shared" si="17"/>
        <v/>
      </c>
    </row>
    <row r="162" spans="3:16">
      <c r="C162" s="198"/>
      <c r="D162" s="199"/>
      <c r="E162" s="200"/>
      <c r="F162" s="198"/>
      <c r="H162" s="201"/>
      <c r="I162" s="184" t="str">
        <f t="shared" si="13"/>
        <v/>
      </c>
      <c r="J162" s="202" t="str">
        <f>IF($H162="USD",IF(OR($I162="",$I162="-"),"",VLOOKUP($G162,為替!$A:$AX,$I162,FALSE))+$J$3,IF(OR($I162="",$I162="-"),"",VLOOKUP($G162,為替!$A:$AX,$I162,FALSE)))</f>
        <v/>
      </c>
      <c r="K162" s="203" t="str">
        <f t="shared" si="14"/>
        <v/>
      </c>
      <c r="L162" s="187" t="str">
        <f t="shared" si="15"/>
        <v/>
      </c>
      <c r="M162" s="202" t="str">
        <f>IF($H162="USD",IF(OR($L162="",$L162="-"),"",VLOOKUP($G162,為替!$A:$AX,$L162,FALSE))+$K$3,IF(OR($L162="",$L162="-"),"",VLOOKUP($G162,為替!$A:$AX,$L162,FALSE)))</f>
        <v/>
      </c>
      <c r="N162" s="203" t="str">
        <f t="shared" si="16"/>
        <v/>
      </c>
      <c r="O162" s="204" t="str">
        <f t="shared" si="12"/>
        <v/>
      </c>
      <c r="P162" s="205" t="str">
        <f t="shared" si="17"/>
        <v/>
      </c>
    </row>
    <row r="163" spans="3:16">
      <c r="C163" s="198"/>
      <c r="D163" s="199"/>
      <c r="E163" s="200"/>
      <c r="F163" s="198"/>
      <c r="H163" s="201"/>
      <c r="I163" s="184" t="str">
        <f t="shared" si="13"/>
        <v/>
      </c>
      <c r="J163" s="202" t="str">
        <f>IF($H163="USD",IF(OR($I163="",$I163="-"),"",VLOOKUP($G163,為替!$A:$AX,$I163,FALSE))+$J$3,IF(OR($I163="",$I163="-"),"",VLOOKUP($G163,為替!$A:$AX,$I163,FALSE)))</f>
        <v/>
      </c>
      <c r="K163" s="203" t="str">
        <f t="shared" si="14"/>
        <v/>
      </c>
      <c r="L163" s="187" t="str">
        <f t="shared" si="15"/>
        <v/>
      </c>
      <c r="M163" s="202" t="str">
        <f>IF($H163="USD",IF(OR($L163="",$L163="-"),"",VLOOKUP($G163,為替!$A:$AX,$L163,FALSE))+$K$3,IF(OR($L163="",$L163="-"),"",VLOOKUP($G163,為替!$A:$AX,$L163,FALSE)))</f>
        <v/>
      </c>
      <c r="N163" s="203" t="str">
        <f t="shared" si="16"/>
        <v/>
      </c>
      <c r="O163" s="204" t="str">
        <f t="shared" si="12"/>
        <v/>
      </c>
      <c r="P163" s="205" t="str">
        <f t="shared" si="17"/>
        <v/>
      </c>
    </row>
    <row r="164" spans="3:16">
      <c r="C164" s="198"/>
      <c r="D164" s="199"/>
      <c r="E164" s="200"/>
      <c r="F164" s="198"/>
      <c r="H164" s="201"/>
      <c r="I164" s="184" t="str">
        <f t="shared" si="13"/>
        <v/>
      </c>
      <c r="J164" s="202" t="str">
        <f>IF($H164="USD",IF(OR($I164="",$I164="-"),"",VLOOKUP($G164,為替!$A:$AX,$I164,FALSE))+$J$3,IF(OR($I164="",$I164="-"),"",VLOOKUP($G164,為替!$A:$AX,$I164,FALSE)))</f>
        <v/>
      </c>
      <c r="K164" s="203" t="str">
        <f t="shared" si="14"/>
        <v/>
      </c>
      <c r="L164" s="187" t="str">
        <f t="shared" si="15"/>
        <v/>
      </c>
      <c r="M164" s="202" t="str">
        <f>IF($H164="USD",IF(OR($L164="",$L164="-"),"",VLOOKUP($G164,為替!$A:$AX,$L164,FALSE))+$K$3,IF(OR($L164="",$L164="-"),"",VLOOKUP($G164,為替!$A:$AX,$L164,FALSE)))</f>
        <v/>
      </c>
      <c r="N164" s="203" t="str">
        <f t="shared" si="16"/>
        <v/>
      </c>
      <c r="O164" s="204" t="str">
        <f t="shared" si="12"/>
        <v/>
      </c>
      <c r="P164" s="205" t="str">
        <f t="shared" si="17"/>
        <v/>
      </c>
    </row>
    <row r="165" spans="3:16">
      <c r="C165" s="198"/>
      <c r="D165" s="199"/>
      <c r="E165" s="200"/>
      <c r="F165" s="198"/>
      <c r="H165" s="201"/>
      <c r="I165" s="184" t="str">
        <f t="shared" si="13"/>
        <v/>
      </c>
      <c r="J165" s="202" t="str">
        <f>IF($H165="USD",IF(OR($I165="",$I165="-"),"",VLOOKUP($G165,為替!$A:$AX,$I165,FALSE))+$J$3,IF(OR($I165="",$I165="-"),"",VLOOKUP($G165,為替!$A:$AX,$I165,FALSE)))</f>
        <v/>
      </c>
      <c r="K165" s="203" t="str">
        <f t="shared" si="14"/>
        <v/>
      </c>
      <c r="L165" s="187" t="str">
        <f t="shared" si="15"/>
        <v/>
      </c>
      <c r="M165" s="202" t="str">
        <f>IF($H165="USD",IF(OR($L165="",$L165="-"),"",VLOOKUP($G165,為替!$A:$AX,$L165,FALSE))+$K$3,IF(OR($L165="",$L165="-"),"",VLOOKUP($G165,為替!$A:$AX,$L165,FALSE)))</f>
        <v/>
      </c>
      <c r="N165" s="203" t="str">
        <f t="shared" si="16"/>
        <v/>
      </c>
      <c r="O165" s="204" t="str">
        <f t="shared" si="12"/>
        <v/>
      </c>
      <c r="P165" s="205" t="str">
        <f t="shared" si="17"/>
        <v/>
      </c>
    </row>
    <row r="166" spans="3:16">
      <c r="C166" s="198"/>
      <c r="D166" s="199"/>
      <c r="E166" s="200"/>
      <c r="F166" s="198"/>
      <c r="H166" s="201"/>
      <c r="I166" s="184" t="str">
        <f t="shared" si="13"/>
        <v/>
      </c>
      <c r="J166" s="202" t="str">
        <f>IF($H166="USD",IF(OR($I166="",$I166="-"),"",VLOOKUP($G166,為替!$A:$AX,$I166,FALSE))+$J$3,IF(OR($I166="",$I166="-"),"",VLOOKUP($G166,為替!$A:$AX,$I166,FALSE)))</f>
        <v/>
      </c>
      <c r="K166" s="203" t="str">
        <f t="shared" si="14"/>
        <v/>
      </c>
      <c r="L166" s="187" t="str">
        <f t="shared" si="15"/>
        <v/>
      </c>
      <c r="M166" s="202" t="str">
        <f>IF($H166="USD",IF(OR($L166="",$L166="-"),"",VLOOKUP($G166,為替!$A:$AX,$L166,FALSE))+$K$3,IF(OR($L166="",$L166="-"),"",VLOOKUP($G166,為替!$A:$AX,$L166,FALSE)))</f>
        <v/>
      </c>
      <c r="N166" s="203" t="str">
        <f t="shared" si="16"/>
        <v/>
      </c>
      <c r="O166" s="204" t="str">
        <f t="shared" si="12"/>
        <v/>
      </c>
      <c r="P166" s="205" t="str">
        <f t="shared" si="17"/>
        <v/>
      </c>
    </row>
    <row r="167" spans="3:16">
      <c r="C167" s="198"/>
      <c r="D167" s="199"/>
      <c r="E167" s="200"/>
      <c r="F167" s="198"/>
      <c r="H167" s="201"/>
      <c r="I167" s="184" t="str">
        <f t="shared" si="13"/>
        <v/>
      </c>
      <c r="J167" s="202" t="str">
        <f>IF($H167="USD",IF(OR($I167="",$I167="-"),"",VLOOKUP($G167,為替!$A:$AX,$I167,FALSE))+$J$3,IF(OR($I167="",$I167="-"),"",VLOOKUP($G167,為替!$A:$AX,$I167,FALSE)))</f>
        <v/>
      </c>
      <c r="K167" s="203" t="str">
        <f t="shared" si="14"/>
        <v/>
      </c>
      <c r="L167" s="187" t="str">
        <f t="shared" si="15"/>
        <v/>
      </c>
      <c r="M167" s="202" t="str">
        <f>IF($H167="USD",IF(OR($L167="",$L167="-"),"",VLOOKUP($G167,為替!$A:$AX,$L167,FALSE))+$K$3,IF(OR($L167="",$L167="-"),"",VLOOKUP($G167,為替!$A:$AX,$L167,FALSE)))</f>
        <v/>
      </c>
      <c r="N167" s="203" t="str">
        <f t="shared" si="16"/>
        <v/>
      </c>
      <c r="O167" s="204" t="str">
        <f t="shared" si="12"/>
        <v/>
      </c>
      <c r="P167" s="205" t="str">
        <f t="shared" si="17"/>
        <v/>
      </c>
    </row>
    <row r="168" spans="3:16">
      <c r="C168" s="198"/>
      <c r="D168" s="199"/>
      <c r="E168" s="200"/>
      <c r="F168" s="198"/>
      <c r="H168" s="201"/>
      <c r="I168" s="184" t="str">
        <f t="shared" si="13"/>
        <v/>
      </c>
      <c r="J168" s="202" t="str">
        <f>IF($H168="USD",IF(OR($I168="",$I168="-"),"",VLOOKUP($G168,為替!$A:$AX,$I168,FALSE))+$J$3,IF(OR($I168="",$I168="-"),"",VLOOKUP($G168,為替!$A:$AX,$I168,FALSE)))</f>
        <v/>
      </c>
      <c r="K168" s="203" t="str">
        <f t="shared" si="14"/>
        <v/>
      </c>
      <c r="L168" s="187" t="str">
        <f t="shared" si="15"/>
        <v/>
      </c>
      <c r="M168" s="202" t="str">
        <f>IF($H168="USD",IF(OR($L168="",$L168="-"),"",VLOOKUP($G168,為替!$A:$AX,$L168,FALSE))+$K$3,IF(OR($L168="",$L168="-"),"",VLOOKUP($G168,為替!$A:$AX,$L168,FALSE)))</f>
        <v/>
      </c>
      <c r="N168" s="203" t="str">
        <f t="shared" si="16"/>
        <v/>
      </c>
      <c r="O168" s="204" t="str">
        <f t="shared" si="12"/>
        <v/>
      </c>
      <c r="P168" s="205" t="str">
        <f t="shared" si="17"/>
        <v/>
      </c>
    </row>
    <row r="169" spans="3:16">
      <c r="C169" s="198"/>
      <c r="D169" s="199"/>
      <c r="E169" s="200"/>
      <c r="F169" s="198"/>
      <c r="H169" s="201"/>
      <c r="I169" s="184" t="str">
        <f t="shared" si="13"/>
        <v/>
      </c>
      <c r="J169" s="202" t="str">
        <f>IF($H169="USD",IF(OR($I169="",$I169="-"),"",VLOOKUP($G169,為替!$A:$AX,$I169,FALSE))+$J$3,IF(OR($I169="",$I169="-"),"",VLOOKUP($G169,為替!$A:$AX,$I169,FALSE)))</f>
        <v/>
      </c>
      <c r="K169" s="203" t="str">
        <f t="shared" si="14"/>
        <v/>
      </c>
      <c r="L169" s="187" t="str">
        <f t="shared" si="15"/>
        <v/>
      </c>
      <c r="M169" s="202" t="str">
        <f>IF($H169="USD",IF(OR($L169="",$L169="-"),"",VLOOKUP($G169,為替!$A:$AX,$L169,FALSE))+$K$3,IF(OR($L169="",$L169="-"),"",VLOOKUP($G169,為替!$A:$AX,$L169,FALSE)))</f>
        <v/>
      </c>
      <c r="N169" s="203" t="str">
        <f t="shared" si="16"/>
        <v/>
      </c>
      <c r="O169" s="204" t="str">
        <f t="shared" si="12"/>
        <v/>
      </c>
      <c r="P169" s="205" t="str">
        <f t="shared" si="17"/>
        <v/>
      </c>
    </row>
    <row r="170" spans="3:16">
      <c r="C170" s="198"/>
      <c r="D170" s="199"/>
      <c r="E170" s="200"/>
      <c r="F170" s="198"/>
      <c r="H170" s="201"/>
      <c r="I170" s="184" t="str">
        <f t="shared" si="13"/>
        <v/>
      </c>
      <c r="J170" s="202" t="str">
        <f>IF($H170="USD",IF(OR($I170="",$I170="-"),"",VLOOKUP($G170,為替!$A:$AX,$I170,FALSE))+$J$3,IF(OR($I170="",$I170="-"),"",VLOOKUP($G170,為替!$A:$AX,$I170,FALSE)))</f>
        <v/>
      </c>
      <c r="K170" s="203" t="str">
        <f t="shared" si="14"/>
        <v/>
      </c>
      <c r="L170" s="187" t="str">
        <f t="shared" si="15"/>
        <v/>
      </c>
      <c r="M170" s="202" t="str">
        <f>IF($H170="USD",IF(OR($L170="",$L170="-"),"",VLOOKUP($G170,為替!$A:$AX,$L170,FALSE))+$K$3,IF(OR($L170="",$L170="-"),"",VLOOKUP($G170,為替!$A:$AX,$L170,FALSE)))</f>
        <v/>
      </c>
      <c r="N170" s="203" t="str">
        <f t="shared" si="16"/>
        <v/>
      </c>
      <c r="O170" s="204" t="str">
        <f t="shared" si="12"/>
        <v/>
      </c>
      <c r="P170" s="205" t="str">
        <f t="shared" si="17"/>
        <v/>
      </c>
    </row>
    <row r="171" spans="3:16">
      <c r="C171" s="198"/>
      <c r="D171" s="199"/>
      <c r="E171" s="200"/>
      <c r="F171" s="198"/>
      <c r="H171" s="201"/>
      <c r="I171" s="184" t="str">
        <f t="shared" si="13"/>
        <v/>
      </c>
      <c r="J171" s="202" t="str">
        <f>IF($H171="USD",IF(OR($I171="",$I171="-"),"",VLOOKUP($G171,為替!$A:$AX,$I171,FALSE))+$J$3,IF(OR($I171="",$I171="-"),"",VLOOKUP($G171,為替!$A:$AX,$I171,FALSE)))</f>
        <v/>
      </c>
      <c r="K171" s="203" t="str">
        <f t="shared" si="14"/>
        <v/>
      </c>
      <c r="L171" s="187" t="str">
        <f t="shared" si="15"/>
        <v/>
      </c>
      <c r="M171" s="202" t="str">
        <f>IF($H171="USD",IF(OR($L171="",$L171="-"),"",VLOOKUP($G171,為替!$A:$AX,$L171,FALSE))+$K$3,IF(OR($L171="",$L171="-"),"",VLOOKUP($G171,為替!$A:$AX,$L171,FALSE)))</f>
        <v/>
      </c>
      <c r="N171" s="203" t="str">
        <f t="shared" si="16"/>
        <v/>
      </c>
      <c r="O171" s="204" t="str">
        <f t="shared" si="12"/>
        <v/>
      </c>
      <c r="P171" s="205" t="str">
        <f t="shared" si="17"/>
        <v/>
      </c>
    </row>
    <row r="172" spans="3:16">
      <c r="C172" s="198"/>
      <c r="D172" s="199"/>
      <c r="E172" s="200"/>
      <c r="F172" s="198"/>
      <c r="H172" s="201"/>
      <c r="I172" s="184" t="str">
        <f t="shared" si="13"/>
        <v/>
      </c>
      <c r="J172" s="202" t="str">
        <f>IF($H172="USD",IF(OR($I172="",$I172="-"),"",VLOOKUP($G172,為替!$A:$AX,$I172,FALSE))+$J$3,IF(OR($I172="",$I172="-"),"",VLOOKUP($G172,為替!$A:$AX,$I172,FALSE)))</f>
        <v/>
      </c>
      <c r="K172" s="203" t="str">
        <f t="shared" si="14"/>
        <v/>
      </c>
      <c r="L172" s="187" t="str">
        <f t="shared" si="15"/>
        <v/>
      </c>
      <c r="M172" s="202" t="str">
        <f>IF($H172="USD",IF(OR($L172="",$L172="-"),"",VLOOKUP($G172,為替!$A:$AX,$L172,FALSE))+$K$3,IF(OR($L172="",$L172="-"),"",VLOOKUP($G172,為替!$A:$AX,$L172,FALSE)))</f>
        <v/>
      </c>
      <c r="N172" s="203" t="str">
        <f t="shared" si="16"/>
        <v/>
      </c>
      <c r="O172" s="204" t="str">
        <f t="shared" si="12"/>
        <v/>
      </c>
      <c r="P172" s="205" t="str">
        <f t="shared" si="17"/>
        <v/>
      </c>
    </row>
    <row r="173" spans="3:16">
      <c r="C173" s="198"/>
      <c r="D173" s="199"/>
      <c r="E173" s="200"/>
      <c r="F173" s="198"/>
      <c r="H173" s="201"/>
      <c r="I173" s="184" t="str">
        <f t="shared" si="13"/>
        <v/>
      </c>
      <c r="J173" s="202" t="str">
        <f>IF($H173="USD",IF(OR($I173="",$I173="-"),"",VLOOKUP($G173,為替!$A:$AX,$I173,FALSE))+$J$3,IF(OR($I173="",$I173="-"),"",VLOOKUP($G173,為替!$A:$AX,$I173,FALSE)))</f>
        <v/>
      </c>
      <c r="K173" s="203" t="str">
        <f t="shared" si="14"/>
        <v/>
      </c>
      <c r="L173" s="187" t="str">
        <f t="shared" si="15"/>
        <v/>
      </c>
      <c r="M173" s="202" t="str">
        <f>IF($H173="USD",IF(OR($L173="",$L173="-"),"",VLOOKUP($G173,為替!$A:$AX,$L173,FALSE))+$K$3,IF(OR($L173="",$L173="-"),"",VLOOKUP($G173,為替!$A:$AX,$L173,FALSE)))</f>
        <v/>
      </c>
      <c r="N173" s="203" t="str">
        <f t="shared" si="16"/>
        <v/>
      </c>
      <c r="O173" s="204" t="str">
        <f t="shared" si="12"/>
        <v/>
      </c>
      <c r="P173" s="205" t="str">
        <f t="shared" si="17"/>
        <v/>
      </c>
    </row>
    <row r="174" spans="3:16">
      <c r="C174" s="198"/>
      <c r="D174" s="199"/>
      <c r="E174" s="200"/>
      <c r="F174" s="198"/>
      <c r="H174" s="201"/>
      <c r="I174" s="184" t="str">
        <f t="shared" si="13"/>
        <v/>
      </c>
      <c r="J174" s="202" t="str">
        <f>IF($H174="USD",IF(OR($I174="",$I174="-"),"",VLOOKUP($G174,為替!$A:$AX,$I174,FALSE))+$J$3,IF(OR($I174="",$I174="-"),"",VLOOKUP($G174,為替!$A:$AX,$I174,FALSE)))</f>
        <v/>
      </c>
      <c r="K174" s="203" t="str">
        <f t="shared" si="14"/>
        <v/>
      </c>
      <c r="L174" s="187" t="str">
        <f t="shared" si="15"/>
        <v/>
      </c>
      <c r="M174" s="202" t="str">
        <f>IF($H174="USD",IF(OR($L174="",$L174="-"),"",VLOOKUP($G174,為替!$A:$AX,$L174,FALSE))+$K$3,IF(OR($L174="",$L174="-"),"",VLOOKUP($G174,為替!$A:$AX,$L174,FALSE)))</f>
        <v/>
      </c>
      <c r="N174" s="203" t="str">
        <f t="shared" si="16"/>
        <v/>
      </c>
      <c r="O174" s="204" t="str">
        <f t="shared" si="12"/>
        <v/>
      </c>
      <c r="P174" s="205" t="str">
        <f t="shared" si="17"/>
        <v/>
      </c>
    </row>
    <row r="175" spans="3:16">
      <c r="C175" s="198"/>
      <c r="D175" s="199"/>
      <c r="E175" s="200"/>
      <c r="F175" s="198"/>
      <c r="H175" s="201"/>
      <c r="I175" s="184" t="str">
        <f t="shared" si="13"/>
        <v/>
      </c>
      <c r="J175" s="202" t="str">
        <f>IF($H175="USD",IF(OR($I175="",$I175="-"),"",VLOOKUP($G175,為替!$A:$AX,$I175,FALSE))+$J$3,IF(OR($I175="",$I175="-"),"",VLOOKUP($G175,為替!$A:$AX,$I175,FALSE)))</f>
        <v/>
      </c>
      <c r="K175" s="203" t="str">
        <f t="shared" si="14"/>
        <v/>
      </c>
      <c r="L175" s="187" t="str">
        <f t="shared" si="15"/>
        <v/>
      </c>
      <c r="M175" s="202" t="str">
        <f>IF($H175="USD",IF(OR($L175="",$L175="-"),"",VLOOKUP($G175,為替!$A:$AX,$L175,FALSE))+$K$3,IF(OR($L175="",$L175="-"),"",VLOOKUP($G175,為替!$A:$AX,$L175,FALSE)))</f>
        <v/>
      </c>
      <c r="N175" s="203" t="str">
        <f t="shared" si="16"/>
        <v/>
      </c>
      <c r="O175" s="204" t="str">
        <f t="shared" si="12"/>
        <v/>
      </c>
      <c r="P175" s="205" t="str">
        <f t="shared" si="17"/>
        <v/>
      </c>
    </row>
    <row r="176" spans="3:16">
      <c r="C176" s="198"/>
      <c r="D176" s="199"/>
      <c r="E176" s="200"/>
      <c r="F176" s="198"/>
      <c r="H176" s="201"/>
      <c r="I176" s="184" t="str">
        <f t="shared" si="13"/>
        <v/>
      </c>
      <c r="J176" s="202" t="str">
        <f>IF($H176="USD",IF(OR($I176="",$I176="-"),"",VLOOKUP($G176,為替!$A:$AX,$I176,FALSE))+$J$3,IF(OR($I176="",$I176="-"),"",VLOOKUP($G176,為替!$A:$AX,$I176,FALSE)))</f>
        <v/>
      </c>
      <c r="K176" s="203" t="str">
        <f t="shared" si="14"/>
        <v/>
      </c>
      <c r="L176" s="187" t="str">
        <f t="shared" si="15"/>
        <v/>
      </c>
      <c r="M176" s="202" t="str">
        <f>IF($H176="USD",IF(OR($L176="",$L176="-"),"",VLOOKUP($G176,為替!$A:$AX,$L176,FALSE))+$K$3,IF(OR($L176="",$L176="-"),"",VLOOKUP($G176,為替!$A:$AX,$L176,FALSE)))</f>
        <v/>
      </c>
      <c r="N176" s="203" t="str">
        <f t="shared" si="16"/>
        <v/>
      </c>
      <c r="O176" s="204" t="str">
        <f t="shared" si="12"/>
        <v/>
      </c>
      <c r="P176" s="205" t="str">
        <f t="shared" si="17"/>
        <v/>
      </c>
    </row>
    <row r="177" spans="3:16">
      <c r="C177" s="198"/>
      <c r="D177" s="199"/>
      <c r="E177" s="200"/>
      <c r="F177" s="198"/>
      <c r="H177" s="201"/>
      <c r="I177" s="184" t="str">
        <f t="shared" si="13"/>
        <v/>
      </c>
      <c r="J177" s="202" t="str">
        <f>IF($H177="USD",IF(OR($I177="",$I177="-"),"",VLOOKUP($G177,為替!$A:$AX,$I177,FALSE))+$J$3,IF(OR($I177="",$I177="-"),"",VLOOKUP($G177,為替!$A:$AX,$I177,FALSE)))</f>
        <v/>
      </c>
      <c r="K177" s="203" t="str">
        <f t="shared" si="14"/>
        <v/>
      </c>
      <c r="L177" s="187" t="str">
        <f t="shared" si="15"/>
        <v/>
      </c>
      <c r="M177" s="202" t="str">
        <f>IF($H177="USD",IF(OR($L177="",$L177="-"),"",VLOOKUP($G177,為替!$A:$AX,$L177,FALSE))+$K$3,IF(OR($L177="",$L177="-"),"",VLOOKUP($G177,為替!$A:$AX,$L177,FALSE)))</f>
        <v/>
      </c>
      <c r="N177" s="203" t="str">
        <f t="shared" si="16"/>
        <v/>
      </c>
      <c r="O177" s="204" t="str">
        <f t="shared" si="12"/>
        <v/>
      </c>
      <c r="P177" s="205" t="str">
        <f t="shared" si="17"/>
        <v/>
      </c>
    </row>
    <row r="178" spans="3:16">
      <c r="C178" s="198"/>
      <c r="D178" s="199"/>
      <c r="E178" s="200"/>
      <c r="F178" s="198"/>
      <c r="H178" s="201"/>
      <c r="I178" s="184" t="str">
        <f t="shared" si="13"/>
        <v/>
      </c>
      <c r="J178" s="202" t="str">
        <f>IF($H178="USD",IF(OR($I178="",$I178="-"),"",VLOOKUP($G178,為替!$A:$AX,$I178,FALSE))+$J$3,IF(OR($I178="",$I178="-"),"",VLOOKUP($G178,為替!$A:$AX,$I178,FALSE)))</f>
        <v/>
      </c>
      <c r="K178" s="203" t="str">
        <f t="shared" si="14"/>
        <v/>
      </c>
      <c r="L178" s="187" t="str">
        <f t="shared" si="15"/>
        <v/>
      </c>
      <c r="M178" s="202" t="str">
        <f>IF($H178="USD",IF(OR($L178="",$L178="-"),"",VLOOKUP($G178,為替!$A:$AX,$L178,FALSE))+$K$3,IF(OR($L178="",$L178="-"),"",VLOOKUP($G178,為替!$A:$AX,$L178,FALSE)))</f>
        <v/>
      </c>
      <c r="N178" s="203" t="str">
        <f t="shared" si="16"/>
        <v/>
      </c>
      <c r="O178" s="204" t="str">
        <f t="shared" si="12"/>
        <v/>
      </c>
      <c r="P178" s="205" t="str">
        <f t="shared" si="17"/>
        <v/>
      </c>
    </row>
    <row r="179" spans="3:16">
      <c r="C179" s="198"/>
      <c r="D179" s="199"/>
      <c r="E179" s="200"/>
      <c r="F179" s="198"/>
      <c r="H179" s="201"/>
      <c r="I179" s="184" t="str">
        <f t="shared" si="13"/>
        <v/>
      </c>
      <c r="J179" s="202" t="str">
        <f>IF($H179="USD",IF(OR($I179="",$I179="-"),"",VLOOKUP($G179,為替!$A:$AX,$I179,FALSE))+$J$3,IF(OR($I179="",$I179="-"),"",VLOOKUP($G179,為替!$A:$AX,$I179,FALSE)))</f>
        <v/>
      </c>
      <c r="K179" s="203" t="str">
        <f t="shared" si="14"/>
        <v/>
      </c>
      <c r="L179" s="187" t="str">
        <f t="shared" si="15"/>
        <v/>
      </c>
      <c r="M179" s="202" t="str">
        <f>IF($H179="USD",IF(OR($L179="",$L179="-"),"",VLOOKUP($G179,為替!$A:$AX,$L179,FALSE))+$K$3,IF(OR($L179="",$L179="-"),"",VLOOKUP($G179,為替!$A:$AX,$L179,FALSE)))</f>
        <v/>
      </c>
      <c r="N179" s="203" t="str">
        <f t="shared" si="16"/>
        <v/>
      </c>
      <c r="O179" s="204" t="str">
        <f t="shared" si="12"/>
        <v/>
      </c>
      <c r="P179" s="205" t="str">
        <f t="shared" si="17"/>
        <v/>
      </c>
    </row>
    <row r="180" spans="3:16">
      <c r="C180" s="198"/>
      <c r="D180" s="199"/>
      <c r="E180" s="200"/>
      <c r="F180" s="198"/>
      <c r="H180" s="201"/>
      <c r="I180" s="184" t="str">
        <f t="shared" si="13"/>
        <v/>
      </c>
      <c r="J180" s="202" t="str">
        <f>IF($H180="USD",IF(OR($I180="",$I180="-"),"",VLOOKUP($G180,為替!$A:$AX,$I180,FALSE))+$J$3,IF(OR($I180="",$I180="-"),"",VLOOKUP($G180,為替!$A:$AX,$I180,FALSE)))</f>
        <v/>
      </c>
      <c r="K180" s="203" t="str">
        <f t="shared" si="14"/>
        <v/>
      </c>
      <c r="L180" s="187" t="str">
        <f t="shared" si="15"/>
        <v/>
      </c>
      <c r="M180" s="202" t="str">
        <f>IF($H180="USD",IF(OR($L180="",$L180="-"),"",VLOOKUP($G180,為替!$A:$AX,$L180,FALSE))+$K$3,IF(OR($L180="",$L180="-"),"",VLOOKUP($G180,為替!$A:$AX,$L180,FALSE)))</f>
        <v/>
      </c>
      <c r="N180" s="203" t="str">
        <f t="shared" si="16"/>
        <v/>
      </c>
      <c r="O180" s="204" t="str">
        <f t="shared" si="12"/>
        <v/>
      </c>
      <c r="P180" s="205" t="str">
        <f t="shared" si="17"/>
        <v/>
      </c>
    </row>
    <row r="181" spans="3:16">
      <c r="C181" s="198"/>
      <c r="D181" s="199"/>
      <c r="E181" s="200"/>
      <c r="F181" s="198"/>
      <c r="H181" s="201"/>
      <c r="I181" s="184" t="str">
        <f t="shared" si="13"/>
        <v/>
      </c>
      <c r="J181" s="202" t="str">
        <f>IF($H181="USD",IF(OR($I181="",$I181="-"),"",VLOOKUP($G181,為替!$A:$AX,$I181,FALSE))+$J$3,IF(OR($I181="",$I181="-"),"",VLOOKUP($G181,為替!$A:$AX,$I181,FALSE)))</f>
        <v/>
      </c>
      <c r="K181" s="203" t="str">
        <f t="shared" si="14"/>
        <v/>
      </c>
      <c r="L181" s="187" t="str">
        <f t="shared" si="15"/>
        <v/>
      </c>
      <c r="M181" s="202" t="str">
        <f>IF($H181="USD",IF(OR($L181="",$L181="-"),"",VLOOKUP($G181,為替!$A:$AX,$L181,FALSE))+$K$3,IF(OR($L181="",$L181="-"),"",VLOOKUP($G181,為替!$A:$AX,$L181,FALSE)))</f>
        <v/>
      </c>
      <c r="N181" s="203" t="str">
        <f t="shared" si="16"/>
        <v/>
      </c>
      <c r="O181" s="204" t="str">
        <f t="shared" si="12"/>
        <v/>
      </c>
      <c r="P181" s="205" t="str">
        <f t="shared" si="17"/>
        <v/>
      </c>
    </row>
    <row r="182" spans="3:16">
      <c r="C182" s="198"/>
      <c r="D182" s="199"/>
      <c r="E182" s="200"/>
      <c r="F182" s="198"/>
      <c r="H182" s="201"/>
      <c r="I182" s="184" t="str">
        <f t="shared" si="13"/>
        <v/>
      </c>
      <c r="J182" s="202" t="str">
        <f>IF($H182="USD",IF(OR($I182="",$I182="-"),"",VLOOKUP($G182,為替!$A:$AX,$I182,FALSE))+$J$3,IF(OR($I182="",$I182="-"),"",VLOOKUP($G182,為替!$A:$AX,$I182,FALSE)))</f>
        <v/>
      </c>
      <c r="K182" s="203" t="str">
        <f t="shared" si="14"/>
        <v/>
      </c>
      <c r="L182" s="187" t="str">
        <f t="shared" si="15"/>
        <v/>
      </c>
      <c r="M182" s="202" t="str">
        <f>IF($H182="USD",IF(OR($L182="",$L182="-"),"",VLOOKUP($G182,為替!$A:$AX,$L182,FALSE))+$K$3,IF(OR($L182="",$L182="-"),"",VLOOKUP($G182,為替!$A:$AX,$L182,FALSE)))</f>
        <v/>
      </c>
      <c r="N182" s="203" t="str">
        <f t="shared" si="16"/>
        <v/>
      </c>
      <c r="O182" s="204" t="str">
        <f t="shared" si="12"/>
        <v/>
      </c>
      <c r="P182" s="205" t="str">
        <f t="shared" si="17"/>
        <v/>
      </c>
    </row>
    <row r="183" spans="3:16">
      <c r="C183" s="198"/>
      <c r="D183" s="199"/>
      <c r="E183" s="200"/>
      <c r="F183" s="198"/>
      <c r="H183" s="201"/>
      <c r="I183" s="184" t="str">
        <f t="shared" si="13"/>
        <v/>
      </c>
      <c r="J183" s="202" t="str">
        <f>IF($H183="USD",IF(OR($I183="",$I183="-"),"",VLOOKUP($G183,為替!$A:$AX,$I183,FALSE))+$J$3,IF(OR($I183="",$I183="-"),"",VLOOKUP($G183,為替!$A:$AX,$I183,FALSE)))</f>
        <v/>
      </c>
      <c r="K183" s="203" t="str">
        <f t="shared" si="14"/>
        <v/>
      </c>
      <c r="L183" s="187" t="str">
        <f t="shared" si="15"/>
        <v/>
      </c>
      <c r="M183" s="202" t="str">
        <f>IF($H183="USD",IF(OR($L183="",$L183="-"),"",VLOOKUP($G183,為替!$A:$AX,$L183,FALSE))+$K$3,IF(OR($L183="",$L183="-"),"",VLOOKUP($G183,為替!$A:$AX,$L183,FALSE)))</f>
        <v/>
      </c>
      <c r="N183" s="203" t="str">
        <f t="shared" si="16"/>
        <v/>
      </c>
      <c r="O183" s="204" t="str">
        <f t="shared" si="12"/>
        <v/>
      </c>
      <c r="P183" s="205" t="str">
        <f t="shared" si="17"/>
        <v/>
      </c>
    </row>
    <row r="184" spans="3:16">
      <c r="C184" s="198"/>
      <c r="D184" s="199"/>
      <c r="E184" s="200"/>
      <c r="F184" s="198"/>
      <c r="H184" s="201"/>
      <c r="I184" s="184" t="str">
        <f t="shared" si="13"/>
        <v/>
      </c>
      <c r="J184" s="202" t="str">
        <f>IF($H184="USD",IF(OR($I184="",$I184="-"),"",VLOOKUP($G184,為替!$A:$AX,$I184,FALSE))+$J$3,IF(OR($I184="",$I184="-"),"",VLOOKUP($G184,為替!$A:$AX,$I184,FALSE)))</f>
        <v/>
      </c>
      <c r="K184" s="203" t="str">
        <f t="shared" si="14"/>
        <v/>
      </c>
      <c r="L184" s="187" t="str">
        <f t="shared" si="15"/>
        <v/>
      </c>
      <c r="M184" s="202" t="str">
        <f>IF($H184="USD",IF(OR($L184="",$L184="-"),"",VLOOKUP($G184,為替!$A:$AX,$L184,FALSE))+$K$3,IF(OR($L184="",$L184="-"),"",VLOOKUP($G184,為替!$A:$AX,$L184,FALSE)))</f>
        <v/>
      </c>
      <c r="N184" s="203" t="str">
        <f t="shared" si="16"/>
        <v/>
      </c>
      <c r="O184" s="204" t="str">
        <f t="shared" si="12"/>
        <v/>
      </c>
      <c r="P184" s="205" t="str">
        <f t="shared" si="17"/>
        <v/>
      </c>
    </row>
    <row r="185" spans="3:16">
      <c r="C185" s="198"/>
      <c r="D185" s="199"/>
      <c r="E185" s="200"/>
      <c r="F185" s="198"/>
      <c r="H185" s="201"/>
      <c r="I185" s="184" t="str">
        <f t="shared" si="13"/>
        <v/>
      </c>
      <c r="J185" s="202" t="str">
        <f>IF($H185="USD",IF(OR($I185="",$I185="-"),"",VLOOKUP($G185,為替!$A:$AX,$I185,FALSE))+$J$3,IF(OR($I185="",$I185="-"),"",VLOOKUP($G185,為替!$A:$AX,$I185,FALSE)))</f>
        <v/>
      </c>
      <c r="K185" s="203" t="str">
        <f t="shared" si="14"/>
        <v/>
      </c>
      <c r="L185" s="187" t="str">
        <f t="shared" si="15"/>
        <v/>
      </c>
      <c r="M185" s="202" t="str">
        <f>IF($H185="USD",IF(OR($L185="",$L185="-"),"",VLOOKUP($G185,為替!$A:$AX,$L185,FALSE))+$K$3,IF(OR($L185="",$L185="-"),"",VLOOKUP($G185,為替!$A:$AX,$L185,FALSE)))</f>
        <v/>
      </c>
      <c r="N185" s="203" t="str">
        <f t="shared" si="16"/>
        <v/>
      </c>
      <c r="O185" s="204" t="str">
        <f t="shared" si="12"/>
        <v/>
      </c>
      <c r="P185" s="205" t="str">
        <f t="shared" si="17"/>
        <v/>
      </c>
    </row>
    <row r="186" spans="3:16">
      <c r="C186" s="198"/>
      <c r="D186" s="199"/>
      <c r="E186" s="200"/>
      <c r="F186" s="198"/>
      <c r="H186" s="201"/>
      <c r="I186" s="184" t="str">
        <f t="shared" si="13"/>
        <v/>
      </c>
      <c r="J186" s="202" t="str">
        <f>IF($H186="USD",IF(OR($I186="",$I186="-"),"",VLOOKUP($G186,為替!$A:$AX,$I186,FALSE))+$J$3,IF(OR($I186="",$I186="-"),"",VLOOKUP($G186,為替!$A:$AX,$I186,FALSE)))</f>
        <v/>
      </c>
      <c r="K186" s="203" t="str">
        <f t="shared" si="14"/>
        <v/>
      </c>
      <c r="L186" s="187" t="str">
        <f t="shared" si="15"/>
        <v/>
      </c>
      <c r="M186" s="202" t="str">
        <f>IF($H186="USD",IF(OR($L186="",$L186="-"),"",VLOOKUP($G186,為替!$A:$AX,$L186,FALSE))+$K$3,IF(OR($L186="",$L186="-"),"",VLOOKUP($G186,為替!$A:$AX,$L186,FALSE)))</f>
        <v/>
      </c>
      <c r="N186" s="203" t="str">
        <f t="shared" si="16"/>
        <v/>
      </c>
      <c r="O186" s="204" t="str">
        <f t="shared" si="12"/>
        <v/>
      </c>
      <c r="P186" s="205" t="str">
        <f t="shared" si="17"/>
        <v/>
      </c>
    </row>
    <row r="187" spans="3:16">
      <c r="C187" s="198"/>
      <c r="D187" s="199"/>
      <c r="E187" s="200"/>
      <c r="F187" s="198"/>
      <c r="H187" s="201"/>
      <c r="I187" s="184" t="str">
        <f t="shared" si="13"/>
        <v/>
      </c>
      <c r="J187" s="202" t="str">
        <f>IF($H187="USD",IF(OR($I187="",$I187="-"),"",VLOOKUP($G187,為替!$A:$AX,$I187,FALSE))+$J$3,IF(OR($I187="",$I187="-"),"",VLOOKUP($G187,為替!$A:$AX,$I187,FALSE)))</f>
        <v/>
      </c>
      <c r="K187" s="203" t="str">
        <f t="shared" si="14"/>
        <v/>
      </c>
      <c r="L187" s="187" t="str">
        <f t="shared" si="15"/>
        <v/>
      </c>
      <c r="M187" s="202" t="str">
        <f>IF($H187="USD",IF(OR($L187="",$L187="-"),"",VLOOKUP($G187,為替!$A:$AX,$L187,FALSE))+$K$3,IF(OR($L187="",$L187="-"),"",VLOOKUP($G187,為替!$A:$AX,$L187,FALSE)))</f>
        <v/>
      </c>
      <c r="N187" s="203" t="str">
        <f t="shared" si="16"/>
        <v/>
      </c>
      <c r="O187" s="204" t="str">
        <f t="shared" si="12"/>
        <v/>
      </c>
      <c r="P187" s="205" t="str">
        <f t="shared" si="17"/>
        <v/>
      </c>
    </row>
    <row r="188" spans="3:16">
      <c r="C188" s="198"/>
      <c r="D188" s="199"/>
      <c r="E188" s="200"/>
      <c r="F188" s="198"/>
      <c r="H188" s="201"/>
      <c r="I188" s="184" t="str">
        <f t="shared" si="13"/>
        <v/>
      </c>
      <c r="J188" s="202" t="str">
        <f>IF($H188="USD",IF(OR($I188="",$I188="-"),"",VLOOKUP($G188,為替!$A:$AX,$I188,FALSE))+$J$3,IF(OR($I188="",$I188="-"),"",VLOOKUP($G188,為替!$A:$AX,$I188,FALSE)))</f>
        <v/>
      </c>
      <c r="K188" s="203" t="str">
        <f t="shared" si="14"/>
        <v/>
      </c>
      <c r="L188" s="187" t="str">
        <f t="shared" si="15"/>
        <v/>
      </c>
      <c r="M188" s="202" t="str">
        <f>IF($H188="USD",IF(OR($L188="",$L188="-"),"",VLOOKUP($G188,為替!$A:$AX,$L188,FALSE))+$K$3,IF(OR($L188="",$L188="-"),"",VLOOKUP($G188,為替!$A:$AX,$L188,FALSE)))</f>
        <v/>
      </c>
      <c r="N188" s="203" t="str">
        <f t="shared" si="16"/>
        <v/>
      </c>
      <c r="O188" s="204" t="str">
        <f t="shared" si="12"/>
        <v/>
      </c>
      <c r="P188" s="205" t="str">
        <f t="shared" si="17"/>
        <v/>
      </c>
    </row>
    <row r="189" spans="3:16">
      <c r="C189" s="198"/>
      <c r="D189" s="199"/>
      <c r="E189" s="200"/>
      <c r="F189" s="198"/>
      <c r="H189" s="201"/>
      <c r="I189" s="184" t="str">
        <f t="shared" si="13"/>
        <v/>
      </c>
      <c r="J189" s="202" t="str">
        <f>IF($H189="USD",IF(OR($I189="",$I189="-"),"",VLOOKUP($G189,為替!$A:$AX,$I189,FALSE))+$J$3,IF(OR($I189="",$I189="-"),"",VLOOKUP($G189,為替!$A:$AX,$I189,FALSE)))</f>
        <v/>
      </c>
      <c r="K189" s="203" t="str">
        <f t="shared" si="14"/>
        <v/>
      </c>
      <c r="L189" s="187" t="str">
        <f t="shared" si="15"/>
        <v/>
      </c>
      <c r="M189" s="202" t="str">
        <f>IF($H189="USD",IF(OR($L189="",$L189="-"),"",VLOOKUP($G189,為替!$A:$AX,$L189,FALSE))+$K$3,IF(OR($L189="",$L189="-"),"",VLOOKUP($G189,為替!$A:$AX,$L189,FALSE)))</f>
        <v/>
      </c>
      <c r="N189" s="203" t="str">
        <f t="shared" si="16"/>
        <v/>
      </c>
      <c r="O189" s="204" t="str">
        <f t="shared" si="12"/>
        <v/>
      </c>
      <c r="P189" s="205" t="str">
        <f t="shared" si="17"/>
        <v/>
      </c>
    </row>
    <row r="190" spans="3:16">
      <c r="C190" s="198"/>
      <c r="D190" s="199"/>
      <c r="E190" s="200"/>
      <c r="F190" s="198"/>
      <c r="H190" s="201"/>
      <c r="I190" s="184" t="str">
        <f t="shared" si="13"/>
        <v/>
      </c>
      <c r="J190" s="202" t="str">
        <f>IF($H190="USD",IF(OR($I190="",$I190="-"),"",VLOOKUP($G190,為替!$A:$AX,$I190,FALSE))+$J$3,IF(OR($I190="",$I190="-"),"",VLOOKUP($G190,為替!$A:$AX,$I190,FALSE)))</f>
        <v/>
      </c>
      <c r="K190" s="203" t="str">
        <f t="shared" si="14"/>
        <v/>
      </c>
      <c r="L190" s="187" t="str">
        <f t="shared" si="15"/>
        <v/>
      </c>
      <c r="M190" s="202" t="str">
        <f>IF($H190="USD",IF(OR($L190="",$L190="-"),"",VLOOKUP($G190,為替!$A:$AX,$L190,FALSE))+$K$3,IF(OR($L190="",$L190="-"),"",VLOOKUP($G190,為替!$A:$AX,$L190,FALSE)))</f>
        <v/>
      </c>
      <c r="N190" s="203" t="str">
        <f t="shared" si="16"/>
        <v/>
      </c>
      <c r="O190" s="204" t="str">
        <f t="shared" si="12"/>
        <v/>
      </c>
      <c r="P190" s="205" t="str">
        <f t="shared" si="17"/>
        <v/>
      </c>
    </row>
    <row r="191" spans="3:16">
      <c r="C191" s="198"/>
      <c r="D191" s="199"/>
      <c r="E191" s="200"/>
      <c r="F191" s="198"/>
      <c r="H191" s="201"/>
      <c r="I191" s="184" t="str">
        <f t="shared" si="13"/>
        <v/>
      </c>
      <c r="J191" s="202" t="str">
        <f>IF($H191="USD",IF(OR($I191="",$I191="-"),"",VLOOKUP($G191,為替!$A:$AX,$I191,FALSE))+$J$3,IF(OR($I191="",$I191="-"),"",VLOOKUP($G191,為替!$A:$AX,$I191,FALSE)))</f>
        <v/>
      </c>
      <c r="K191" s="203" t="str">
        <f t="shared" si="14"/>
        <v/>
      </c>
      <c r="L191" s="187" t="str">
        <f t="shared" si="15"/>
        <v/>
      </c>
      <c r="M191" s="202" t="str">
        <f>IF($H191="USD",IF(OR($L191="",$L191="-"),"",VLOOKUP($G191,為替!$A:$AX,$L191,FALSE))+$K$3,IF(OR($L191="",$L191="-"),"",VLOOKUP($G191,為替!$A:$AX,$L191,FALSE)))</f>
        <v/>
      </c>
      <c r="N191" s="203" t="str">
        <f t="shared" si="16"/>
        <v/>
      </c>
      <c r="O191" s="204" t="str">
        <f t="shared" si="12"/>
        <v/>
      </c>
      <c r="P191" s="205" t="str">
        <f t="shared" si="17"/>
        <v/>
      </c>
    </row>
    <row r="192" spans="3:16">
      <c r="C192" s="198"/>
      <c r="D192" s="199"/>
      <c r="E192" s="200"/>
      <c r="F192" s="198"/>
      <c r="H192" s="201"/>
      <c r="I192" s="184" t="str">
        <f t="shared" si="13"/>
        <v/>
      </c>
      <c r="J192" s="202" t="str">
        <f>IF($H192="USD",IF(OR($I192="",$I192="-"),"",VLOOKUP($G192,為替!$A:$AX,$I192,FALSE))+$J$3,IF(OR($I192="",$I192="-"),"",VLOOKUP($G192,為替!$A:$AX,$I192,FALSE)))</f>
        <v/>
      </c>
      <c r="K192" s="203" t="str">
        <f t="shared" si="14"/>
        <v/>
      </c>
      <c r="L192" s="187" t="str">
        <f t="shared" si="15"/>
        <v/>
      </c>
      <c r="M192" s="202" t="str">
        <f>IF($H192="USD",IF(OR($L192="",$L192="-"),"",VLOOKUP($G192,為替!$A:$AX,$L192,FALSE))+$K$3,IF(OR($L192="",$L192="-"),"",VLOOKUP($G192,為替!$A:$AX,$L192,FALSE)))</f>
        <v/>
      </c>
      <c r="N192" s="203" t="str">
        <f t="shared" si="16"/>
        <v/>
      </c>
      <c r="O192" s="204" t="str">
        <f t="shared" si="12"/>
        <v/>
      </c>
      <c r="P192" s="205" t="str">
        <f t="shared" si="17"/>
        <v/>
      </c>
    </row>
    <row r="193" spans="3:16">
      <c r="C193" s="198"/>
      <c r="D193" s="199"/>
      <c r="E193" s="200"/>
      <c r="F193" s="198"/>
      <c r="H193" s="201"/>
      <c r="I193" s="184" t="str">
        <f t="shared" si="13"/>
        <v/>
      </c>
      <c r="J193" s="202" t="str">
        <f>IF($H193="USD",IF(OR($I193="",$I193="-"),"",VLOOKUP($G193,為替!$A:$AX,$I193,FALSE))+$J$3,IF(OR($I193="",$I193="-"),"",VLOOKUP($G193,為替!$A:$AX,$I193,FALSE)))</f>
        <v/>
      </c>
      <c r="K193" s="203" t="str">
        <f t="shared" si="14"/>
        <v/>
      </c>
      <c r="L193" s="187" t="str">
        <f t="shared" si="15"/>
        <v/>
      </c>
      <c r="M193" s="202" t="str">
        <f>IF($H193="USD",IF(OR($L193="",$L193="-"),"",VLOOKUP($G193,為替!$A:$AX,$L193,FALSE))+$K$3,IF(OR($L193="",$L193="-"),"",VLOOKUP($G193,為替!$A:$AX,$L193,FALSE)))</f>
        <v/>
      </c>
      <c r="N193" s="203" t="str">
        <f t="shared" si="16"/>
        <v/>
      </c>
      <c r="O193" s="204" t="str">
        <f t="shared" si="12"/>
        <v/>
      </c>
      <c r="P193" s="205" t="str">
        <f t="shared" si="17"/>
        <v/>
      </c>
    </row>
    <row r="194" spans="3:16">
      <c r="C194" s="198"/>
      <c r="D194" s="199"/>
      <c r="E194" s="200"/>
      <c r="F194" s="198"/>
      <c r="H194" s="201"/>
      <c r="I194" s="184" t="str">
        <f t="shared" si="13"/>
        <v/>
      </c>
      <c r="J194" s="202" t="str">
        <f>IF($H194="USD",IF(OR($I194="",$I194="-"),"",VLOOKUP($G194,為替!$A:$AX,$I194,FALSE))+$J$3,IF(OR($I194="",$I194="-"),"",VLOOKUP($G194,為替!$A:$AX,$I194,FALSE)))</f>
        <v/>
      </c>
      <c r="K194" s="203" t="str">
        <f t="shared" si="14"/>
        <v/>
      </c>
      <c r="L194" s="187" t="str">
        <f t="shared" si="15"/>
        <v/>
      </c>
      <c r="M194" s="202" t="str">
        <f>IF($H194="USD",IF(OR($L194="",$L194="-"),"",VLOOKUP($G194,為替!$A:$AX,$L194,FALSE))+$K$3,IF(OR($L194="",$L194="-"),"",VLOOKUP($G194,為替!$A:$AX,$L194,FALSE)))</f>
        <v/>
      </c>
      <c r="N194" s="203" t="str">
        <f t="shared" si="16"/>
        <v/>
      </c>
      <c r="O194" s="204" t="str">
        <f t="shared" si="12"/>
        <v/>
      </c>
      <c r="P194" s="205" t="str">
        <f t="shared" si="17"/>
        <v/>
      </c>
    </row>
    <row r="195" spans="3:16">
      <c r="C195" s="198"/>
      <c r="D195" s="199"/>
      <c r="E195" s="200"/>
      <c r="F195" s="198"/>
      <c r="H195" s="201"/>
      <c r="I195" s="184" t="str">
        <f t="shared" si="13"/>
        <v/>
      </c>
      <c r="J195" s="202" t="str">
        <f>IF($H195="USD",IF(OR($I195="",$I195="-"),"",VLOOKUP($G195,為替!$A:$AX,$I195,FALSE))+$J$3,IF(OR($I195="",$I195="-"),"",VLOOKUP($G195,為替!$A:$AX,$I195,FALSE)))</f>
        <v/>
      </c>
      <c r="K195" s="203" t="str">
        <f t="shared" si="14"/>
        <v/>
      </c>
      <c r="L195" s="187" t="str">
        <f t="shared" si="15"/>
        <v/>
      </c>
      <c r="M195" s="202" t="str">
        <f>IF($H195="USD",IF(OR($L195="",$L195="-"),"",VLOOKUP($G195,為替!$A:$AX,$L195,FALSE))+$K$3,IF(OR($L195="",$L195="-"),"",VLOOKUP($G195,為替!$A:$AX,$L195,FALSE)))</f>
        <v/>
      </c>
      <c r="N195" s="203" t="str">
        <f t="shared" si="16"/>
        <v/>
      </c>
      <c r="O195" s="204" t="str">
        <f t="shared" si="12"/>
        <v/>
      </c>
      <c r="P195" s="205" t="str">
        <f t="shared" si="17"/>
        <v/>
      </c>
    </row>
    <row r="196" spans="3:16">
      <c r="C196" s="198"/>
      <c r="D196" s="199"/>
      <c r="E196" s="200"/>
      <c r="F196" s="198"/>
      <c r="H196" s="201"/>
      <c r="I196" s="184" t="str">
        <f t="shared" si="13"/>
        <v/>
      </c>
      <c r="J196" s="202" t="str">
        <f>IF($H196="USD",IF(OR($I196="",$I196="-"),"",VLOOKUP($G196,為替!$A:$AX,$I196,FALSE))+$J$3,IF(OR($I196="",$I196="-"),"",VLOOKUP($G196,為替!$A:$AX,$I196,FALSE)))</f>
        <v/>
      </c>
      <c r="K196" s="203" t="str">
        <f t="shared" si="14"/>
        <v/>
      </c>
      <c r="L196" s="187" t="str">
        <f t="shared" si="15"/>
        <v/>
      </c>
      <c r="M196" s="202" t="str">
        <f>IF($H196="USD",IF(OR($L196="",$L196="-"),"",VLOOKUP($G196,為替!$A:$AX,$L196,FALSE))+$K$3,IF(OR($L196="",$L196="-"),"",VLOOKUP($G196,為替!$A:$AX,$L196,FALSE)))</f>
        <v/>
      </c>
      <c r="N196" s="203" t="str">
        <f t="shared" si="16"/>
        <v/>
      </c>
      <c r="O196" s="204" t="str">
        <f t="shared" si="12"/>
        <v/>
      </c>
      <c r="P196" s="205" t="str">
        <f t="shared" si="17"/>
        <v/>
      </c>
    </row>
    <row r="197" spans="3:16">
      <c r="C197" s="198"/>
      <c r="D197" s="199"/>
      <c r="E197" s="200"/>
      <c r="F197" s="198"/>
      <c r="H197" s="201"/>
      <c r="I197" s="184" t="str">
        <f t="shared" si="13"/>
        <v/>
      </c>
      <c r="J197" s="202" t="str">
        <f>IF($H197="USD",IF(OR($I197="",$I197="-"),"",VLOOKUP($G197,為替!$A:$AX,$I197,FALSE))+$J$3,IF(OR($I197="",$I197="-"),"",VLOOKUP($G197,為替!$A:$AX,$I197,FALSE)))</f>
        <v/>
      </c>
      <c r="K197" s="203" t="str">
        <f t="shared" si="14"/>
        <v/>
      </c>
      <c r="L197" s="187" t="str">
        <f t="shared" si="15"/>
        <v/>
      </c>
      <c r="M197" s="202" t="str">
        <f>IF($H197="USD",IF(OR($L197="",$L197="-"),"",VLOOKUP($G197,為替!$A:$AX,$L197,FALSE))+$K$3,IF(OR($L197="",$L197="-"),"",VLOOKUP($G197,為替!$A:$AX,$L197,FALSE)))</f>
        <v/>
      </c>
      <c r="N197" s="203" t="str">
        <f t="shared" si="16"/>
        <v/>
      </c>
      <c r="O197" s="204" t="str">
        <f t="shared" si="12"/>
        <v/>
      </c>
      <c r="P197" s="205" t="str">
        <f t="shared" si="17"/>
        <v/>
      </c>
    </row>
    <row r="198" spans="3:16">
      <c r="C198" s="198"/>
      <c r="D198" s="199"/>
      <c r="E198" s="200"/>
      <c r="F198" s="198"/>
      <c r="H198" s="201"/>
      <c r="I198" s="184" t="str">
        <f t="shared" si="13"/>
        <v/>
      </c>
      <c r="J198" s="202" t="str">
        <f>IF($H198="USD",IF(OR($I198="",$I198="-"),"",VLOOKUP($G198,為替!$A:$AX,$I198,FALSE))+$J$3,IF(OR($I198="",$I198="-"),"",VLOOKUP($G198,為替!$A:$AX,$I198,FALSE)))</f>
        <v/>
      </c>
      <c r="K198" s="203" t="str">
        <f t="shared" si="14"/>
        <v/>
      </c>
      <c r="L198" s="187" t="str">
        <f t="shared" si="15"/>
        <v/>
      </c>
      <c r="M198" s="202" t="str">
        <f>IF($H198="USD",IF(OR($L198="",$L198="-"),"",VLOOKUP($G198,為替!$A:$AX,$L198,FALSE))+$K$3,IF(OR($L198="",$L198="-"),"",VLOOKUP($G198,為替!$A:$AX,$L198,FALSE)))</f>
        <v/>
      </c>
      <c r="N198" s="203" t="str">
        <f t="shared" si="16"/>
        <v/>
      </c>
      <c r="O198" s="204" t="str">
        <f t="shared" ref="O198:O261" si="18">IF(OR(K198="",N198=""),"",K198-N198)</f>
        <v/>
      </c>
      <c r="P198" s="205" t="str">
        <f t="shared" si="17"/>
        <v/>
      </c>
    </row>
    <row r="199" spans="3:16">
      <c r="C199" s="198"/>
      <c r="D199" s="199"/>
      <c r="E199" s="200"/>
      <c r="F199" s="198"/>
      <c r="H199" s="201"/>
      <c r="I199" s="184" t="str">
        <f t="shared" ref="I199:I262" si="19">IF(H199="","",IF(H199="JPY","",IF($H199="USD",4, IF(H199="EUR",7,IF(H199="CNY",47,IF(H199="HKD",34))))))</f>
        <v/>
      </c>
      <c r="J199" s="202" t="str">
        <f>IF($H199="USD",IF(OR($I199="",$I199="-"),"",VLOOKUP($G199,為替!$A:$AX,$I199,FALSE))+$J$3,IF(OR($I199="",$I199="-"),"",VLOOKUP($G199,為替!$A:$AX,$I199,FALSE)))</f>
        <v/>
      </c>
      <c r="K199" s="203" t="str">
        <f t="shared" ref="K199:K262" si="20">IF($H199="JPY",$F199,IF($H199="","",$F199*$J199))</f>
        <v/>
      </c>
      <c r="L199" s="187" t="str">
        <f t="shared" ref="L199:L262" si="21">IF(H199="","",IF(H199="JPY","",IF($H199="USD",3, IF(H199="EUR",6,IF(H199="CNY",46,IF(H199="HKD",33))))))</f>
        <v/>
      </c>
      <c r="M199" s="202" t="str">
        <f>IF($H199="USD",IF(OR($L199="",$L199="-"),"",VLOOKUP($G199,為替!$A:$AX,$L199,FALSE))+$K$3,IF(OR($L199="",$L199="-"),"",VLOOKUP($G199,為替!$A:$AX,$L199,FALSE)))</f>
        <v/>
      </c>
      <c r="N199" s="203" t="str">
        <f t="shared" ref="N199:N262" si="22">IF($E199="JPY",($C199+$D199),IF($E199="","",($C199+$D199)*$M199))</f>
        <v/>
      </c>
      <c r="O199" s="204" t="str">
        <f t="shared" si="18"/>
        <v/>
      </c>
      <c r="P199" s="205" t="str">
        <f t="shared" ref="P199:P262" si="23">IF(OR(K199="",O199=""),"",O199/K199)</f>
        <v/>
      </c>
    </row>
    <row r="200" spans="3:16">
      <c r="C200" s="198"/>
      <c r="D200" s="199"/>
      <c r="E200" s="200"/>
      <c r="F200" s="198"/>
      <c r="H200" s="201"/>
      <c r="I200" s="184" t="str">
        <f t="shared" si="19"/>
        <v/>
      </c>
      <c r="J200" s="202" t="str">
        <f>IF($H200="USD",IF(OR($I200="",$I200="-"),"",VLOOKUP($G200,為替!$A:$AX,$I200,FALSE))+$J$3,IF(OR($I200="",$I200="-"),"",VLOOKUP($G200,為替!$A:$AX,$I200,FALSE)))</f>
        <v/>
      </c>
      <c r="K200" s="203" t="str">
        <f t="shared" si="20"/>
        <v/>
      </c>
      <c r="L200" s="187" t="str">
        <f t="shared" si="21"/>
        <v/>
      </c>
      <c r="M200" s="202" t="str">
        <f>IF($H200="USD",IF(OR($L200="",$L200="-"),"",VLOOKUP($G200,為替!$A:$AX,$L200,FALSE))+$K$3,IF(OR($L200="",$L200="-"),"",VLOOKUP($G200,為替!$A:$AX,$L200,FALSE)))</f>
        <v/>
      </c>
      <c r="N200" s="203" t="str">
        <f t="shared" si="22"/>
        <v/>
      </c>
      <c r="O200" s="204" t="str">
        <f t="shared" si="18"/>
        <v/>
      </c>
      <c r="P200" s="205" t="str">
        <f t="shared" si="23"/>
        <v/>
      </c>
    </row>
    <row r="201" spans="3:16">
      <c r="C201" s="198"/>
      <c r="D201" s="199"/>
      <c r="E201" s="200"/>
      <c r="F201" s="198"/>
      <c r="H201" s="201"/>
      <c r="I201" s="184" t="str">
        <f t="shared" si="19"/>
        <v/>
      </c>
      <c r="J201" s="202" t="str">
        <f>IF($H201="USD",IF(OR($I201="",$I201="-"),"",VLOOKUP($G201,為替!$A:$AX,$I201,FALSE))+$J$3,IF(OR($I201="",$I201="-"),"",VLOOKUP($G201,為替!$A:$AX,$I201,FALSE)))</f>
        <v/>
      </c>
      <c r="K201" s="203" t="str">
        <f t="shared" si="20"/>
        <v/>
      </c>
      <c r="L201" s="187" t="str">
        <f t="shared" si="21"/>
        <v/>
      </c>
      <c r="M201" s="202" t="str">
        <f>IF($H201="USD",IF(OR($L201="",$L201="-"),"",VLOOKUP($G201,為替!$A:$AX,$L201,FALSE))+$K$3,IF(OR($L201="",$L201="-"),"",VLOOKUP($G201,為替!$A:$AX,$L201,FALSE)))</f>
        <v/>
      </c>
      <c r="N201" s="203" t="str">
        <f t="shared" si="22"/>
        <v/>
      </c>
      <c r="O201" s="204" t="str">
        <f t="shared" si="18"/>
        <v/>
      </c>
      <c r="P201" s="205" t="str">
        <f t="shared" si="23"/>
        <v/>
      </c>
    </row>
    <row r="202" spans="3:16">
      <c r="C202" s="198"/>
      <c r="D202" s="199"/>
      <c r="E202" s="200"/>
      <c r="F202" s="198"/>
      <c r="H202" s="201"/>
      <c r="I202" s="184" t="str">
        <f t="shared" si="19"/>
        <v/>
      </c>
      <c r="J202" s="202" t="str">
        <f>IF($H202="USD",IF(OR($I202="",$I202="-"),"",VLOOKUP($G202,為替!$A:$AX,$I202,FALSE))+$J$3,IF(OR($I202="",$I202="-"),"",VLOOKUP($G202,為替!$A:$AX,$I202,FALSE)))</f>
        <v/>
      </c>
      <c r="K202" s="203" t="str">
        <f t="shared" si="20"/>
        <v/>
      </c>
      <c r="L202" s="187" t="str">
        <f t="shared" si="21"/>
        <v/>
      </c>
      <c r="M202" s="202" t="str">
        <f>IF($H202="USD",IF(OR($L202="",$L202="-"),"",VLOOKUP($G202,為替!$A:$AX,$L202,FALSE))+$K$3,IF(OR($L202="",$L202="-"),"",VLOOKUP($G202,為替!$A:$AX,$L202,FALSE)))</f>
        <v/>
      </c>
      <c r="N202" s="203" t="str">
        <f t="shared" si="22"/>
        <v/>
      </c>
      <c r="O202" s="204" t="str">
        <f t="shared" si="18"/>
        <v/>
      </c>
      <c r="P202" s="205" t="str">
        <f t="shared" si="23"/>
        <v/>
      </c>
    </row>
    <row r="203" spans="3:16">
      <c r="C203" s="198"/>
      <c r="D203" s="199"/>
      <c r="E203" s="200"/>
      <c r="F203" s="198"/>
      <c r="H203" s="201"/>
      <c r="I203" s="184" t="str">
        <f t="shared" si="19"/>
        <v/>
      </c>
      <c r="J203" s="202" t="str">
        <f>IF($H203="USD",IF(OR($I203="",$I203="-"),"",VLOOKUP($G203,為替!$A:$AX,$I203,FALSE))+$J$3,IF(OR($I203="",$I203="-"),"",VLOOKUP($G203,為替!$A:$AX,$I203,FALSE)))</f>
        <v/>
      </c>
      <c r="K203" s="203" t="str">
        <f t="shared" si="20"/>
        <v/>
      </c>
      <c r="L203" s="187" t="str">
        <f t="shared" si="21"/>
        <v/>
      </c>
      <c r="M203" s="202" t="str">
        <f>IF($H203="USD",IF(OR($L203="",$L203="-"),"",VLOOKUP($G203,為替!$A:$AX,$L203,FALSE))+$K$3,IF(OR($L203="",$L203="-"),"",VLOOKUP($G203,為替!$A:$AX,$L203,FALSE)))</f>
        <v/>
      </c>
      <c r="N203" s="203" t="str">
        <f t="shared" si="22"/>
        <v/>
      </c>
      <c r="O203" s="204" t="str">
        <f t="shared" si="18"/>
        <v/>
      </c>
      <c r="P203" s="205" t="str">
        <f t="shared" si="23"/>
        <v/>
      </c>
    </row>
    <row r="204" spans="3:16">
      <c r="C204" s="198"/>
      <c r="D204" s="199"/>
      <c r="E204" s="200"/>
      <c r="F204" s="198"/>
      <c r="H204" s="201"/>
      <c r="I204" s="184" t="str">
        <f t="shared" si="19"/>
        <v/>
      </c>
      <c r="J204" s="202" t="str">
        <f>IF($H204="USD",IF(OR($I204="",$I204="-"),"",VLOOKUP($G204,為替!$A:$AX,$I204,FALSE))+$J$3,IF(OR($I204="",$I204="-"),"",VLOOKUP($G204,為替!$A:$AX,$I204,FALSE)))</f>
        <v/>
      </c>
      <c r="K204" s="203" t="str">
        <f t="shared" si="20"/>
        <v/>
      </c>
      <c r="L204" s="187" t="str">
        <f t="shared" si="21"/>
        <v/>
      </c>
      <c r="M204" s="202" t="str">
        <f>IF($H204="USD",IF(OR($L204="",$L204="-"),"",VLOOKUP($G204,為替!$A:$AX,$L204,FALSE))+$K$3,IF(OR($L204="",$L204="-"),"",VLOOKUP($G204,為替!$A:$AX,$L204,FALSE)))</f>
        <v/>
      </c>
      <c r="N204" s="203" t="str">
        <f t="shared" si="22"/>
        <v/>
      </c>
      <c r="O204" s="204" t="str">
        <f t="shared" si="18"/>
        <v/>
      </c>
      <c r="P204" s="205" t="str">
        <f t="shared" si="23"/>
        <v/>
      </c>
    </row>
    <row r="205" spans="3:16">
      <c r="C205" s="198"/>
      <c r="D205" s="199"/>
      <c r="E205" s="200"/>
      <c r="F205" s="198"/>
      <c r="H205" s="201"/>
      <c r="I205" s="184" t="str">
        <f t="shared" si="19"/>
        <v/>
      </c>
      <c r="J205" s="202" t="str">
        <f>IF($H205="USD",IF(OR($I205="",$I205="-"),"",VLOOKUP($G205,為替!$A:$AX,$I205,FALSE))+$J$3,IF(OR($I205="",$I205="-"),"",VLOOKUP($G205,為替!$A:$AX,$I205,FALSE)))</f>
        <v/>
      </c>
      <c r="K205" s="203" t="str">
        <f t="shared" si="20"/>
        <v/>
      </c>
      <c r="L205" s="187" t="str">
        <f t="shared" si="21"/>
        <v/>
      </c>
      <c r="M205" s="202" t="str">
        <f>IF($H205="USD",IF(OR($L205="",$L205="-"),"",VLOOKUP($G205,為替!$A:$AX,$L205,FALSE))+$K$3,IF(OR($L205="",$L205="-"),"",VLOOKUP($G205,為替!$A:$AX,$L205,FALSE)))</f>
        <v/>
      </c>
      <c r="N205" s="203" t="str">
        <f t="shared" si="22"/>
        <v/>
      </c>
      <c r="O205" s="204" t="str">
        <f t="shared" si="18"/>
        <v/>
      </c>
      <c r="P205" s="205" t="str">
        <f t="shared" si="23"/>
        <v/>
      </c>
    </row>
    <row r="206" spans="3:16">
      <c r="C206" s="198"/>
      <c r="D206" s="199"/>
      <c r="E206" s="200"/>
      <c r="F206" s="198"/>
      <c r="H206" s="201"/>
      <c r="I206" s="184" t="str">
        <f t="shared" si="19"/>
        <v/>
      </c>
      <c r="J206" s="202" t="str">
        <f>IF($H206="USD",IF(OR($I206="",$I206="-"),"",VLOOKUP($G206,為替!$A:$AX,$I206,FALSE))+$J$3,IF(OR($I206="",$I206="-"),"",VLOOKUP($G206,為替!$A:$AX,$I206,FALSE)))</f>
        <v/>
      </c>
      <c r="K206" s="203" t="str">
        <f t="shared" si="20"/>
        <v/>
      </c>
      <c r="L206" s="187" t="str">
        <f t="shared" si="21"/>
        <v/>
      </c>
      <c r="M206" s="202" t="str">
        <f>IF($H206="USD",IF(OR($L206="",$L206="-"),"",VLOOKUP($G206,為替!$A:$AX,$L206,FALSE))+$K$3,IF(OR($L206="",$L206="-"),"",VLOOKUP($G206,為替!$A:$AX,$L206,FALSE)))</f>
        <v/>
      </c>
      <c r="N206" s="203" t="str">
        <f t="shared" si="22"/>
        <v/>
      </c>
      <c r="O206" s="204" t="str">
        <f t="shared" si="18"/>
        <v/>
      </c>
      <c r="P206" s="205" t="str">
        <f t="shared" si="23"/>
        <v/>
      </c>
    </row>
    <row r="207" spans="3:16">
      <c r="C207" s="198"/>
      <c r="D207" s="199"/>
      <c r="E207" s="200"/>
      <c r="F207" s="198"/>
      <c r="H207" s="201"/>
      <c r="I207" s="184" t="str">
        <f t="shared" si="19"/>
        <v/>
      </c>
      <c r="J207" s="202" t="str">
        <f>IF($H207="USD",IF(OR($I207="",$I207="-"),"",VLOOKUP($G207,為替!$A:$AX,$I207,FALSE))+$J$3,IF(OR($I207="",$I207="-"),"",VLOOKUP($G207,為替!$A:$AX,$I207,FALSE)))</f>
        <v/>
      </c>
      <c r="K207" s="203" t="str">
        <f t="shared" si="20"/>
        <v/>
      </c>
      <c r="L207" s="187" t="str">
        <f t="shared" si="21"/>
        <v/>
      </c>
      <c r="M207" s="202" t="str">
        <f>IF($H207="USD",IF(OR($L207="",$L207="-"),"",VLOOKUP($G207,為替!$A:$AX,$L207,FALSE))+$K$3,IF(OR($L207="",$L207="-"),"",VLOOKUP($G207,為替!$A:$AX,$L207,FALSE)))</f>
        <v/>
      </c>
      <c r="N207" s="203" t="str">
        <f t="shared" si="22"/>
        <v/>
      </c>
      <c r="O207" s="204" t="str">
        <f t="shared" si="18"/>
        <v/>
      </c>
      <c r="P207" s="205" t="str">
        <f t="shared" si="23"/>
        <v/>
      </c>
    </row>
    <row r="208" spans="3:16">
      <c r="C208" s="198"/>
      <c r="D208" s="199"/>
      <c r="E208" s="200"/>
      <c r="F208" s="198"/>
      <c r="H208" s="201"/>
      <c r="I208" s="184" t="str">
        <f t="shared" si="19"/>
        <v/>
      </c>
      <c r="J208" s="202" t="str">
        <f>IF($H208="USD",IF(OR($I208="",$I208="-"),"",VLOOKUP($G208,為替!$A:$AX,$I208,FALSE))+$J$3,IF(OR($I208="",$I208="-"),"",VLOOKUP($G208,為替!$A:$AX,$I208,FALSE)))</f>
        <v/>
      </c>
      <c r="K208" s="203" t="str">
        <f t="shared" si="20"/>
        <v/>
      </c>
      <c r="L208" s="187" t="str">
        <f t="shared" si="21"/>
        <v/>
      </c>
      <c r="M208" s="202" t="str">
        <f>IF($H208="USD",IF(OR($L208="",$L208="-"),"",VLOOKUP($G208,為替!$A:$AX,$L208,FALSE))+$K$3,IF(OR($L208="",$L208="-"),"",VLOOKUP($G208,為替!$A:$AX,$L208,FALSE)))</f>
        <v/>
      </c>
      <c r="N208" s="203" t="str">
        <f t="shared" si="22"/>
        <v/>
      </c>
      <c r="O208" s="204" t="str">
        <f t="shared" si="18"/>
        <v/>
      </c>
      <c r="P208" s="205" t="str">
        <f t="shared" si="23"/>
        <v/>
      </c>
    </row>
    <row r="209" spans="3:16">
      <c r="C209" s="198"/>
      <c r="D209" s="199"/>
      <c r="E209" s="200"/>
      <c r="F209" s="198"/>
      <c r="H209" s="201"/>
      <c r="I209" s="184" t="str">
        <f t="shared" si="19"/>
        <v/>
      </c>
      <c r="J209" s="202" t="str">
        <f>IF($H209="USD",IF(OR($I209="",$I209="-"),"",VLOOKUP($G209,為替!$A:$AX,$I209,FALSE))+$J$3,IF(OR($I209="",$I209="-"),"",VLOOKUP($G209,為替!$A:$AX,$I209,FALSE)))</f>
        <v/>
      </c>
      <c r="K209" s="203" t="str">
        <f t="shared" si="20"/>
        <v/>
      </c>
      <c r="L209" s="187" t="str">
        <f t="shared" si="21"/>
        <v/>
      </c>
      <c r="M209" s="202" t="str">
        <f>IF($H209="USD",IF(OR($L209="",$L209="-"),"",VLOOKUP($G209,為替!$A:$AX,$L209,FALSE))+$K$3,IF(OR($L209="",$L209="-"),"",VLOOKUP($G209,為替!$A:$AX,$L209,FALSE)))</f>
        <v/>
      </c>
      <c r="N209" s="203" t="str">
        <f t="shared" si="22"/>
        <v/>
      </c>
      <c r="O209" s="204" t="str">
        <f t="shared" si="18"/>
        <v/>
      </c>
      <c r="P209" s="205" t="str">
        <f t="shared" si="23"/>
        <v/>
      </c>
    </row>
    <row r="210" spans="3:16">
      <c r="C210" s="198"/>
      <c r="D210" s="199"/>
      <c r="E210" s="200"/>
      <c r="F210" s="198"/>
      <c r="H210" s="201"/>
      <c r="I210" s="184" t="str">
        <f t="shared" si="19"/>
        <v/>
      </c>
      <c r="J210" s="202" t="str">
        <f>IF($H210="USD",IF(OR($I210="",$I210="-"),"",VLOOKUP($G210,為替!$A:$AX,$I210,FALSE))+$J$3,IF(OR($I210="",$I210="-"),"",VLOOKUP($G210,為替!$A:$AX,$I210,FALSE)))</f>
        <v/>
      </c>
      <c r="K210" s="203" t="str">
        <f t="shared" si="20"/>
        <v/>
      </c>
      <c r="L210" s="187" t="str">
        <f t="shared" si="21"/>
        <v/>
      </c>
      <c r="M210" s="202" t="str">
        <f>IF($H210="USD",IF(OR($L210="",$L210="-"),"",VLOOKUP($G210,為替!$A:$AX,$L210,FALSE))+$K$3,IF(OR($L210="",$L210="-"),"",VLOOKUP($G210,為替!$A:$AX,$L210,FALSE)))</f>
        <v/>
      </c>
      <c r="N210" s="203" t="str">
        <f t="shared" si="22"/>
        <v/>
      </c>
      <c r="O210" s="204" t="str">
        <f t="shared" si="18"/>
        <v/>
      </c>
      <c r="P210" s="205" t="str">
        <f t="shared" si="23"/>
        <v/>
      </c>
    </row>
    <row r="211" spans="3:16">
      <c r="C211" s="198"/>
      <c r="D211" s="199"/>
      <c r="E211" s="200"/>
      <c r="F211" s="198"/>
      <c r="H211" s="201"/>
      <c r="I211" s="184" t="str">
        <f t="shared" si="19"/>
        <v/>
      </c>
      <c r="J211" s="202" t="str">
        <f>IF($H211="USD",IF(OR($I211="",$I211="-"),"",VLOOKUP($G211,為替!$A:$AX,$I211,FALSE))+$J$3,IF(OR($I211="",$I211="-"),"",VLOOKUP($G211,為替!$A:$AX,$I211,FALSE)))</f>
        <v/>
      </c>
      <c r="K211" s="203" t="str">
        <f t="shared" si="20"/>
        <v/>
      </c>
      <c r="L211" s="187" t="str">
        <f t="shared" si="21"/>
        <v/>
      </c>
      <c r="M211" s="202" t="str">
        <f>IF($H211="USD",IF(OR($L211="",$L211="-"),"",VLOOKUP($G211,為替!$A:$AX,$L211,FALSE))+$K$3,IF(OR($L211="",$L211="-"),"",VLOOKUP($G211,為替!$A:$AX,$L211,FALSE)))</f>
        <v/>
      </c>
      <c r="N211" s="203" t="str">
        <f t="shared" si="22"/>
        <v/>
      </c>
      <c r="O211" s="204" t="str">
        <f t="shared" si="18"/>
        <v/>
      </c>
      <c r="P211" s="205" t="str">
        <f t="shared" si="23"/>
        <v/>
      </c>
    </row>
    <row r="212" spans="3:16">
      <c r="C212" s="198"/>
      <c r="D212" s="199"/>
      <c r="E212" s="200"/>
      <c r="F212" s="198"/>
      <c r="H212" s="201"/>
      <c r="I212" s="184" t="str">
        <f t="shared" si="19"/>
        <v/>
      </c>
      <c r="J212" s="202" t="str">
        <f>IF($H212="USD",IF(OR($I212="",$I212="-"),"",VLOOKUP($G212,為替!$A:$AX,$I212,FALSE))+$J$3,IF(OR($I212="",$I212="-"),"",VLOOKUP($G212,為替!$A:$AX,$I212,FALSE)))</f>
        <v/>
      </c>
      <c r="K212" s="203" t="str">
        <f t="shared" si="20"/>
        <v/>
      </c>
      <c r="L212" s="187" t="str">
        <f t="shared" si="21"/>
        <v/>
      </c>
      <c r="M212" s="202" t="str">
        <f>IF($H212="USD",IF(OR($L212="",$L212="-"),"",VLOOKUP($G212,為替!$A:$AX,$L212,FALSE))+$K$3,IF(OR($L212="",$L212="-"),"",VLOOKUP($G212,為替!$A:$AX,$L212,FALSE)))</f>
        <v/>
      </c>
      <c r="N212" s="203" t="str">
        <f t="shared" si="22"/>
        <v/>
      </c>
      <c r="O212" s="204" t="str">
        <f t="shared" si="18"/>
        <v/>
      </c>
      <c r="P212" s="205" t="str">
        <f t="shared" si="23"/>
        <v/>
      </c>
    </row>
    <row r="213" spans="3:16">
      <c r="C213" s="198"/>
      <c r="D213" s="199"/>
      <c r="E213" s="200"/>
      <c r="F213" s="198"/>
      <c r="H213" s="201"/>
      <c r="I213" s="184" t="str">
        <f t="shared" si="19"/>
        <v/>
      </c>
      <c r="J213" s="202" t="str">
        <f>IF($H213="USD",IF(OR($I213="",$I213="-"),"",VLOOKUP($G213,為替!$A:$AX,$I213,FALSE))+$J$3,IF(OR($I213="",$I213="-"),"",VLOOKUP($G213,為替!$A:$AX,$I213,FALSE)))</f>
        <v/>
      </c>
      <c r="K213" s="203" t="str">
        <f t="shared" si="20"/>
        <v/>
      </c>
      <c r="L213" s="187" t="str">
        <f t="shared" si="21"/>
        <v/>
      </c>
      <c r="M213" s="202" t="str">
        <f>IF($H213="USD",IF(OR($L213="",$L213="-"),"",VLOOKUP($G213,為替!$A:$AX,$L213,FALSE))+$K$3,IF(OR($L213="",$L213="-"),"",VLOOKUP($G213,為替!$A:$AX,$L213,FALSE)))</f>
        <v/>
      </c>
      <c r="N213" s="203" t="str">
        <f t="shared" si="22"/>
        <v/>
      </c>
      <c r="O213" s="204" t="str">
        <f t="shared" si="18"/>
        <v/>
      </c>
      <c r="P213" s="205" t="str">
        <f t="shared" si="23"/>
        <v/>
      </c>
    </row>
    <row r="214" spans="3:16">
      <c r="C214" s="198"/>
      <c r="D214" s="199"/>
      <c r="E214" s="200"/>
      <c r="F214" s="198"/>
      <c r="H214" s="201"/>
      <c r="I214" s="184" t="str">
        <f t="shared" si="19"/>
        <v/>
      </c>
      <c r="J214" s="202" t="str">
        <f>IF($H214="USD",IF(OR($I214="",$I214="-"),"",VLOOKUP($G214,為替!$A:$AX,$I214,FALSE))+$J$3,IF(OR($I214="",$I214="-"),"",VLOOKUP($G214,為替!$A:$AX,$I214,FALSE)))</f>
        <v/>
      </c>
      <c r="K214" s="203" t="str">
        <f t="shared" si="20"/>
        <v/>
      </c>
      <c r="L214" s="187" t="str">
        <f t="shared" si="21"/>
        <v/>
      </c>
      <c r="M214" s="202" t="str">
        <f>IF($H214="USD",IF(OR($L214="",$L214="-"),"",VLOOKUP($G214,為替!$A:$AX,$L214,FALSE))+$K$3,IF(OR($L214="",$L214="-"),"",VLOOKUP($G214,為替!$A:$AX,$L214,FALSE)))</f>
        <v/>
      </c>
      <c r="N214" s="203" t="str">
        <f t="shared" si="22"/>
        <v/>
      </c>
      <c r="O214" s="204" t="str">
        <f t="shared" si="18"/>
        <v/>
      </c>
      <c r="P214" s="205" t="str">
        <f t="shared" si="23"/>
        <v/>
      </c>
    </row>
    <row r="215" spans="3:16">
      <c r="C215" s="198"/>
      <c r="D215" s="199"/>
      <c r="E215" s="200"/>
      <c r="F215" s="198"/>
      <c r="H215" s="201"/>
      <c r="I215" s="184" t="str">
        <f t="shared" si="19"/>
        <v/>
      </c>
      <c r="J215" s="202" t="str">
        <f>IF($H215="USD",IF(OR($I215="",$I215="-"),"",VLOOKUP($G215,為替!$A:$AX,$I215,FALSE))+$J$3,IF(OR($I215="",$I215="-"),"",VLOOKUP($G215,為替!$A:$AX,$I215,FALSE)))</f>
        <v/>
      </c>
      <c r="K215" s="203" t="str">
        <f t="shared" si="20"/>
        <v/>
      </c>
      <c r="L215" s="187" t="str">
        <f t="shared" si="21"/>
        <v/>
      </c>
      <c r="M215" s="202" t="str">
        <f>IF($H215="USD",IF(OR($L215="",$L215="-"),"",VLOOKUP($G215,為替!$A:$AX,$L215,FALSE))+$K$3,IF(OR($L215="",$L215="-"),"",VLOOKUP($G215,為替!$A:$AX,$L215,FALSE)))</f>
        <v/>
      </c>
      <c r="N215" s="203" t="str">
        <f t="shared" si="22"/>
        <v/>
      </c>
      <c r="O215" s="204" t="str">
        <f t="shared" si="18"/>
        <v/>
      </c>
      <c r="P215" s="205" t="str">
        <f t="shared" si="23"/>
        <v/>
      </c>
    </row>
    <row r="216" spans="3:16">
      <c r="C216" s="198"/>
      <c r="D216" s="199"/>
      <c r="E216" s="200"/>
      <c r="F216" s="198"/>
      <c r="H216" s="201"/>
      <c r="I216" s="184" t="str">
        <f t="shared" si="19"/>
        <v/>
      </c>
      <c r="J216" s="202" t="str">
        <f>IF($H216="USD",IF(OR($I216="",$I216="-"),"",VLOOKUP($G216,為替!$A:$AX,$I216,FALSE))+$J$3,IF(OR($I216="",$I216="-"),"",VLOOKUP($G216,為替!$A:$AX,$I216,FALSE)))</f>
        <v/>
      </c>
      <c r="K216" s="203" t="str">
        <f t="shared" si="20"/>
        <v/>
      </c>
      <c r="L216" s="187" t="str">
        <f t="shared" si="21"/>
        <v/>
      </c>
      <c r="M216" s="202" t="str">
        <f>IF($H216="USD",IF(OR($L216="",$L216="-"),"",VLOOKUP($G216,為替!$A:$AX,$L216,FALSE))+$K$3,IF(OR($L216="",$L216="-"),"",VLOOKUP($G216,為替!$A:$AX,$L216,FALSE)))</f>
        <v/>
      </c>
      <c r="N216" s="203" t="str">
        <f t="shared" si="22"/>
        <v/>
      </c>
      <c r="O216" s="204" t="str">
        <f t="shared" si="18"/>
        <v/>
      </c>
      <c r="P216" s="205" t="str">
        <f t="shared" si="23"/>
        <v/>
      </c>
    </row>
    <row r="217" spans="3:16">
      <c r="C217" s="198"/>
      <c r="D217" s="199"/>
      <c r="E217" s="200"/>
      <c r="F217" s="198"/>
      <c r="H217" s="201"/>
      <c r="I217" s="184" t="str">
        <f t="shared" si="19"/>
        <v/>
      </c>
      <c r="J217" s="202" t="str">
        <f>IF($H217="USD",IF(OR($I217="",$I217="-"),"",VLOOKUP($G217,為替!$A:$AX,$I217,FALSE))+$J$3,IF(OR($I217="",$I217="-"),"",VLOOKUP($G217,為替!$A:$AX,$I217,FALSE)))</f>
        <v/>
      </c>
      <c r="K217" s="203" t="str">
        <f t="shared" si="20"/>
        <v/>
      </c>
      <c r="L217" s="187" t="str">
        <f t="shared" si="21"/>
        <v/>
      </c>
      <c r="M217" s="202" t="str">
        <f>IF($H217="USD",IF(OR($L217="",$L217="-"),"",VLOOKUP($G217,為替!$A:$AX,$L217,FALSE))+$K$3,IF(OR($L217="",$L217="-"),"",VLOOKUP($G217,為替!$A:$AX,$L217,FALSE)))</f>
        <v/>
      </c>
      <c r="N217" s="203" t="str">
        <f t="shared" si="22"/>
        <v/>
      </c>
      <c r="O217" s="204" t="str">
        <f t="shared" si="18"/>
        <v/>
      </c>
      <c r="P217" s="205" t="str">
        <f t="shared" si="23"/>
        <v/>
      </c>
    </row>
    <row r="218" spans="3:16">
      <c r="C218" s="198"/>
      <c r="D218" s="199"/>
      <c r="E218" s="200"/>
      <c r="F218" s="198"/>
      <c r="H218" s="201"/>
      <c r="I218" s="184" t="str">
        <f t="shared" si="19"/>
        <v/>
      </c>
      <c r="J218" s="202" t="str">
        <f>IF($H218="USD",IF(OR($I218="",$I218="-"),"",VLOOKUP($G218,為替!$A:$AX,$I218,FALSE))+$J$3,IF(OR($I218="",$I218="-"),"",VLOOKUP($G218,為替!$A:$AX,$I218,FALSE)))</f>
        <v/>
      </c>
      <c r="K218" s="203" t="str">
        <f t="shared" si="20"/>
        <v/>
      </c>
      <c r="L218" s="187" t="str">
        <f t="shared" si="21"/>
        <v/>
      </c>
      <c r="M218" s="202" t="str">
        <f>IF($H218="USD",IF(OR($L218="",$L218="-"),"",VLOOKUP($G218,為替!$A:$AX,$L218,FALSE))+$K$3,IF(OR($L218="",$L218="-"),"",VLOOKUP($G218,為替!$A:$AX,$L218,FALSE)))</f>
        <v/>
      </c>
      <c r="N218" s="203" t="str">
        <f t="shared" si="22"/>
        <v/>
      </c>
      <c r="O218" s="204" t="str">
        <f t="shared" si="18"/>
        <v/>
      </c>
      <c r="P218" s="205" t="str">
        <f t="shared" si="23"/>
        <v/>
      </c>
    </row>
    <row r="219" spans="3:16">
      <c r="C219" s="198"/>
      <c r="D219" s="199"/>
      <c r="E219" s="200"/>
      <c r="F219" s="198"/>
      <c r="H219" s="201"/>
      <c r="I219" s="184" t="str">
        <f t="shared" si="19"/>
        <v/>
      </c>
      <c r="J219" s="202" t="str">
        <f>IF($H219="USD",IF(OR($I219="",$I219="-"),"",VLOOKUP($G219,為替!$A:$AX,$I219,FALSE))+$J$3,IF(OR($I219="",$I219="-"),"",VLOOKUP($G219,為替!$A:$AX,$I219,FALSE)))</f>
        <v/>
      </c>
      <c r="K219" s="203" t="str">
        <f t="shared" si="20"/>
        <v/>
      </c>
      <c r="L219" s="187" t="str">
        <f t="shared" si="21"/>
        <v/>
      </c>
      <c r="M219" s="202" t="str">
        <f>IF($H219="USD",IF(OR($L219="",$L219="-"),"",VLOOKUP($G219,為替!$A:$AX,$L219,FALSE))+$K$3,IF(OR($L219="",$L219="-"),"",VLOOKUP($G219,為替!$A:$AX,$L219,FALSE)))</f>
        <v/>
      </c>
      <c r="N219" s="203" t="str">
        <f t="shared" si="22"/>
        <v/>
      </c>
      <c r="O219" s="204" t="str">
        <f t="shared" si="18"/>
        <v/>
      </c>
      <c r="P219" s="205" t="str">
        <f t="shared" si="23"/>
        <v/>
      </c>
    </row>
    <row r="220" spans="3:16">
      <c r="C220" s="198"/>
      <c r="D220" s="199"/>
      <c r="E220" s="200"/>
      <c r="F220" s="198"/>
      <c r="H220" s="201"/>
      <c r="I220" s="184" t="str">
        <f t="shared" si="19"/>
        <v/>
      </c>
      <c r="J220" s="202" t="str">
        <f>IF($H220="USD",IF(OR($I220="",$I220="-"),"",VLOOKUP($G220,為替!$A:$AX,$I220,FALSE))+$J$3,IF(OR($I220="",$I220="-"),"",VLOOKUP($G220,為替!$A:$AX,$I220,FALSE)))</f>
        <v/>
      </c>
      <c r="K220" s="203" t="str">
        <f t="shared" si="20"/>
        <v/>
      </c>
      <c r="L220" s="187" t="str">
        <f t="shared" si="21"/>
        <v/>
      </c>
      <c r="M220" s="202" t="str">
        <f>IF($H220="USD",IF(OR($L220="",$L220="-"),"",VLOOKUP($G220,為替!$A:$AX,$L220,FALSE))+$K$3,IF(OR($L220="",$L220="-"),"",VLOOKUP($G220,為替!$A:$AX,$L220,FALSE)))</f>
        <v/>
      </c>
      <c r="N220" s="203" t="str">
        <f t="shared" si="22"/>
        <v/>
      </c>
      <c r="O220" s="204" t="str">
        <f t="shared" si="18"/>
        <v/>
      </c>
      <c r="P220" s="205" t="str">
        <f t="shared" si="23"/>
        <v/>
      </c>
    </row>
    <row r="221" spans="3:16">
      <c r="C221" s="198"/>
      <c r="D221" s="199"/>
      <c r="E221" s="200"/>
      <c r="F221" s="198"/>
      <c r="H221" s="201"/>
      <c r="I221" s="184" t="str">
        <f t="shared" si="19"/>
        <v/>
      </c>
      <c r="J221" s="202" t="str">
        <f>IF($H221="USD",IF(OR($I221="",$I221="-"),"",VLOOKUP($G221,為替!$A:$AX,$I221,FALSE))+$J$3,IF(OR($I221="",$I221="-"),"",VLOOKUP($G221,為替!$A:$AX,$I221,FALSE)))</f>
        <v/>
      </c>
      <c r="K221" s="203" t="str">
        <f t="shared" si="20"/>
        <v/>
      </c>
      <c r="L221" s="187" t="str">
        <f t="shared" si="21"/>
        <v/>
      </c>
      <c r="M221" s="202" t="str">
        <f>IF($H221="USD",IF(OR($L221="",$L221="-"),"",VLOOKUP($G221,為替!$A:$AX,$L221,FALSE))+$K$3,IF(OR($L221="",$L221="-"),"",VLOOKUP($G221,為替!$A:$AX,$L221,FALSE)))</f>
        <v/>
      </c>
      <c r="N221" s="203" t="str">
        <f t="shared" si="22"/>
        <v/>
      </c>
      <c r="O221" s="204" t="str">
        <f t="shared" si="18"/>
        <v/>
      </c>
      <c r="P221" s="205" t="str">
        <f t="shared" si="23"/>
        <v/>
      </c>
    </row>
    <row r="222" spans="3:16">
      <c r="C222" s="198"/>
      <c r="D222" s="199"/>
      <c r="E222" s="200"/>
      <c r="F222" s="198"/>
      <c r="H222" s="201"/>
      <c r="I222" s="184" t="str">
        <f t="shared" si="19"/>
        <v/>
      </c>
      <c r="J222" s="202" t="str">
        <f>IF($H222="USD",IF(OR($I222="",$I222="-"),"",VLOOKUP($G222,為替!$A:$AX,$I222,FALSE))+$J$3,IF(OR($I222="",$I222="-"),"",VLOOKUP($G222,為替!$A:$AX,$I222,FALSE)))</f>
        <v/>
      </c>
      <c r="K222" s="203" t="str">
        <f t="shared" si="20"/>
        <v/>
      </c>
      <c r="L222" s="187" t="str">
        <f t="shared" si="21"/>
        <v/>
      </c>
      <c r="M222" s="202" t="str">
        <f>IF($H222="USD",IF(OR($L222="",$L222="-"),"",VLOOKUP($G222,為替!$A:$AX,$L222,FALSE))+$K$3,IF(OR($L222="",$L222="-"),"",VLOOKUP($G222,為替!$A:$AX,$L222,FALSE)))</f>
        <v/>
      </c>
      <c r="N222" s="203" t="str">
        <f t="shared" si="22"/>
        <v/>
      </c>
      <c r="O222" s="204" t="str">
        <f t="shared" si="18"/>
        <v/>
      </c>
      <c r="P222" s="205" t="str">
        <f t="shared" si="23"/>
        <v/>
      </c>
    </row>
    <row r="223" spans="3:16">
      <c r="C223" s="198"/>
      <c r="D223" s="199"/>
      <c r="E223" s="200"/>
      <c r="F223" s="198"/>
      <c r="H223" s="201"/>
      <c r="I223" s="184" t="str">
        <f t="shared" si="19"/>
        <v/>
      </c>
      <c r="J223" s="202" t="str">
        <f>IF($H223="USD",IF(OR($I223="",$I223="-"),"",VLOOKUP($G223,為替!$A:$AX,$I223,FALSE))+$J$3,IF(OR($I223="",$I223="-"),"",VLOOKUP($G223,為替!$A:$AX,$I223,FALSE)))</f>
        <v/>
      </c>
      <c r="K223" s="203" t="str">
        <f t="shared" si="20"/>
        <v/>
      </c>
      <c r="L223" s="187" t="str">
        <f t="shared" si="21"/>
        <v/>
      </c>
      <c r="M223" s="202" t="str">
        <f>IF($H223="USD",IF(OR($L223="",$L223="-"),"",VLOOKUP($G223,為替!$A:$AX,$L223,FALSE))+$K$3,IF(OR($L223="",$L223="-"),"",VLOOKUP($G223,為替!$A:$AX,$L223,FALSE)))</f>
        <v/>
      </c>
      <c r="N223" s="203" t="str">
        <f t="shared" si="22"/>
        <v/>
      </c>
      <c r="O223" s="204" t="str">
        <f t="shared" si="18"/>
        <v/>
      </c>
      <c r="P223" s="205" t="str">
        <f t="shared" si="23"/>
        <v/>
      </c>
    </row>
    <row r="224" spans="3:16">
      <c r="C224" s="198"/>
      <c r="D224" s="199"/>
      <c r="E224" s="200"/>
      <c r="F224" s="198"/>
      <c r="H224" s="201"/>
      <c r="I224" s="184" t="str">
        <f t="shared" si="19"/>
        <v/>
      </c>
      <c r="J224" s="202" t="str">
        <f>IF($H224="USD",IF(OR($I224="",$I224="-"),"",VLOOKUP($G224,為替!$A:$AX,$I224,FALSE))+$J$3,IF(OR($I224="",$I224="-"),"",VLOOKUP($G224,為替!$A:$AX,$I224,FALSE)))</f>
        <v/>
      </c>
      <c r="K224" s="203" t="str">
        <f t="shared" si="20"/>
        <v/>
      </c>
      <c r="L224" s="187" t="str">
        <f t="shared" si="21"/>
        <v/>
      </c>
      <c r="M224" s="202" t="str">
        <f>IF($H224="USD",IF(OR($L224="",$L224="-"),"",VLOOKUP($G224,為替!$A:$AX,$L224,FALSE))+$K$3,IF(OR($L224="",$L224="-"),"",VLOOKUP($G224,為替!$A:$AX,$L224,FALSE)))</f>
        <v/>
      </c>
      <c r="N224" s="203" t="str">
        <f t="shared" si="22"/>
        <v/>
      </c>
      <c r="O224" s="204" t="str">
        <f t="shared" si="18"/>
        <v/>
      </c>
      <c r="P224" s="205" t="str">
        <f t="shared" si="23"/>
        <v/>
      </c>
    </row>
    <row r="225" spans="3:16">
      <c r="C225" s="198"/>
      <c r="D225" s="199"/>
      <c r="E225" s="200"/>
      <c r="F225" s="198"/>
      <c r="H225" s="201"/>
      <c r="I225" s="184" t="str">
        <f t="shared" si="19"/>
        <v/>
      </c>
      <c r="J225" s="202" t="str">
        <f>IF($H225="USD",IF(OR($I225="",$I225="-"),"",VLOOKUP($G225,為替!$A:$AX,$I225,FALSE))+$J$3,IF(OR($I225="",$I225="-"),"",VLOOKUP($G225,為替!$A:$AX,$I225,FALSE)))</f>
        <v/>
      </c>
      <c r="K225" s="203" t="str">
        <f t="shared" si="20"/>
        <v/>
      </c>
      <c r="L225" s="187" t="str">
        <f t="shared" si="21"/>
        <v/>
      </c>
      <c r="M225" s="202" t="str">
        <f>IF($H225="USD",IF(OR($L225="",$L225="-"),"",VLOOKUP($G225,為替!$A:$AX,$L225,FALSE))+$K$3,IF(OR($L225="",$L225="-"),"",VLOOKUP($G225,為替!$A:$AX,$L225,FALSE)))</f>
        <v/>
      </c>
      <c r="N225" s="203" t="str">
        <f t="shared" si="22"/>
        <v/>
      </c>
      <c r="O225" s="204" t="str">
        <f t="shared" si="18"/>
        <v/>
      </c>
      <c r="P225" s="205" t="str">
        <f t="shared" si="23"/>
        <v/>
      </c>
    </row>
    <row r="226" spans="3:16">
      <c r="C226" s="198"/>
      <c r="D226" s="199"/>
      <c r="E226" s="200"/>
      <c r="F226" s="198"/>
      <c r="H226" s="201"/>
      <c r="I226" s="184" t="str">
        <f t="shared" si="19"/>
        <v/>
      </c>
      <c r="J226" s="202" t="str">
        <f>IF($H226="USD",IF(OR($I226="",$I226="-"),"",VLOOKUP($G226,為替!$A:$AX,$I226,FALSE))+$J$3,IF(OR($I226="",$I226="-"),"",VLOOKUP($G226,為替!$A:$AX,$I226,FALSE)))</f>
        <v/>
      </c>
      <c r="K226" s="203" t="str">
        <f t="shared" si="20"/>
        <v/>
      </c>
      <c r="L226" s="187" t="str">
        <f t="shared" si="21"/>
        <v/>
      </c>
      <c r="M226" s="202" t="str">
        <f>IF($H226="USD",IF(OR($L226="",$L226="-"),"",VLOOKUP($G226,為替!$A:$AX,$L226,FALSE))+$K$3,IF(OR($L226="",$L226="-"),"",VLOOKUP($G226,為替!$A:$AX,$L226,FALSE)))</f>
        <v/>
      </c>
      <c r="N226" s="203" t="str">
        <f t="shared" si="22"/>
        <v/>
      </c>
      <c r="O226" s="204" t="str">
        <f t="shared" si="18"/>
        <v/>
      </c>
      <c r="P226" s="205" t="str">
        <f t="shared" si="23"/>
        <v/>
      </c>
    </row>
    <row r="227" spans="3:16">
      <c r="C227" s="198"/>
      <c r="D227" s="199"/>
      <c r="E227" s="200"/>
      <c r="F227" s="198"/>
      <c r="H227" s="201"/>
      <c r="I227" s="184" t="str">
        <f t="shared" si="19"/>
        <v/>
      </c>
      <c r="J227" s="202" t="str">
        <f>IF($H227="USD",IF(OR($I227="",$I227="-"),"",VLOOKUP($G227,為替!$A:$AX,$I227,FALSE))+$J$3,IF(OR($I227="",$I227="-"),"",VLOOKUP($G227,為替!$A:$AX,$I227,FALSE)))</f>
        <v/>
      </c>
      <c r="K227" s="203" t="str">
        <f t="shared" si="20"/>
        <v/>
      </c>
      <c r="L227" s="187" t="str">
        <f t="shared" si="21"/>
        <v/>
      </c>
      <c r="M227" s="202" t="str">
        <f>IF($H227="USD",IF(OR($L227="",$L227="-"),"",VLOOKUP($G227,為替!$A:$AX,$L227,FALSE))+$K$3,IF(OR($L227="",$L227="-"),"",VLOOKUP($G227,為替!$A:$AX,$L227,FALSE)))</f>
        <v/>
      </c>
      <c r="N227" s="203" t="str">
        <f t="shared" si="22"/>
        <v/>
      </c>
      <c r="O227" s="204" t="str">
        <f t="shared" si="18"/>
        <v/>
      </c>
      <c r="P227" s="205" t="str">
        <f t="shared" si="23"/>
        <v/>
      </c>
    </row>
    <row r="228" spans="3:16">
      <c r="C228" s="198"/>
      <c r="D228" s="199"/>
      <c r="E228" s="200"/>
      <c r="F228" s="198"/>
      <c r="H228" s="201"/>
      <c r="I228" s="184" t="str">
        <f t="shared" si="19"/>
        <v/>
      </c>
      <c r="J228" s="202" t="str">
        <f>IF($H228="USD",IF(OR($I228="",$I228="-"),"",VLOOKUP($G228,為替!$A:$AX,$I228,FALSE))+$J$3,IF(OR($I228="",$I228="-"),"",VLOOKUP($G228,為替!$A:$AX,$I228,FALSE)))</f>
        <v/>
      </c>
      <c r="K228" s="203" t="str">
        <f t="shared" si="20"/>
        <v/>
      </c>
      <c r="L228" s="187" t="str">
        <f t="shared" si="21"/>
        <v/>
      </c>
      <c r="M228" s="202" t="str">
        <f>IF($H228="USD",IF(OR($L228="",$L228="-"),"",VLOOKUP($G228,為替!$A:$AX,$L228,FALSE))+$K$3,IF(OR($L228="",$L228="-"),"",VLOOKUP($G228,為替!$A:$AX,$L228,FALSE)))</f>
        <v/>
      </c>
      <c r="N228" s="203" t="str">
        <f t="shared" si="22"/>
        <v/>
      </c>
      <c r="O228" s="204" t="str">
        <f t="shared" si="18"/>
        <v/>
      </c>
      <c r="P228" s="205" t="str">
        <f t="shared" si="23"/>
        <v/>
      </c>
    </row>
    <row r="229" spans="3:16">
      <c r="C229" s="198"/>
      <c r="D229" s="199"/>
      <c r="E229" s="200"/>
      <c r="F229" s="198"/>
      <c r="H229" s="201"/>
      <c r="I229" s="184" t="str">
        <f t="shared" si="19"/>
        <v/>
      </c>
      <c r="J229" s="202" t="str">
        <f>IF($H229="USD",IF(OR($I229="",$I229="-"),"",VLOOKUP($G229,為替!$A:$AX,$I229,FALSE))+$J$3,IF(OR($I229="",$I229="-"),"",VLOOKUP($G229,為替!$A:$AX,$I229,FALSE)))</f>
        <v/>
      </c>
      <c r="K229" s="203" t="str">
        <f t="shared" si="20"/>
        <v/>
      </c>
      <c r="L229" s="187" t="str">
        <f t="shared" si="21"/>
        <v/>
      </c>
      <c r="M229" s="202" t="str">
        <f>IF($H229="USD",IF(OR($L229="",$L229="-"),"",VLOOKUP($G229,為替!$A:$AX,$L229,FALSE))+$K$3,IF(OR($L229="",$L229="-"),"",VLOOKUP($G229,為替!$A:$AX,$L229,FALSE)))</f>
        <v/>
      </c>
      <c r="N229" s="203" t="str">
        <f t="shared" si="22"/>
        <v/>
      </c>
      <c r="O229" s="204" t="str">
        <f t="shared" si="18"/>
        <v/>
      </c>
      <c r="P229" s="205" t="str">
        <f t="shared" si="23"/>
        <v/>
      </c>
    </row>
    <row r="230" spans="3:16">
      <c r="C230" s="198"/>
      <c r="D230" s="199"/>
      <c r="E230" s="200"/>
      <c r="F230" s="198"/>
      <c r="H230" s="201"/>
      <c r="I230" s="184" t="str">
        <f t="shared" si="19"/>
        <v/>
      </c>
      <c r="J230" s="202" t="str">
        <f>IF($H230="USD",IF(OR($I230="",$I230="-"),"",VLOOKUP($G230,為替!$A:$AX,$I230,FALSE))+$J$3,IF(OR($I230="",$I230="-"),"",VLOOKUP($G230,為替!$A:$AX,$I230,FALSE)))</f>
        <v/>
      </c>
      <c r="K230" s="203" t="str">
        <f t="shared" si="20"/>
        <v/>
      </c>
      <c r="L230" s="187" t="str">
        <f t="shared" si="21"/>
        <v/>
      </c>
      <c r="M230" s="202" t="str">
        <f>IF($H230="USD",IF(OR($L230="",$L230="-"),"",VLOOKUP($G230,為替!$A:$AX,$L230,FALSE))+$K$3,IF(OR($L230="",$L230="-"),"",VLOOKUP($G230,為替!$A:$AX,$L230,FALSE)))</f>
        <v/>
      </c>
      <c r="N230" s="203" t="str">
        <f t="shared" si="22"/>
        <v/>
      </c>
      <c r="O230" s="204" t="str">
        <f t="shared" si="18"/>
        <v/>
      </c>
      <c r="P230" s="205" t="str">
        <f t="shared" si="23"/>
        <v/>
      </c>
    </row>
    <row r="231" spans="3:16">
      <c r="C231" s="198"/>
      <c r="D231" s="199"/>
      <c r="E231" s="200"/>
      <c r="F231" s="198"/>
      <c r="H231" s="201"/>
      <c r="I231" s="184" t="str">
        <f t="shared" si="19"/>
        <v/>
      </c>
      <c r="J231" s="202" t="str">
        <f>IF($H231="USD",IF(OR($I231="",$I231="-"),"",VLOOKUP($G231,為替!$A:$AX,$I231,FALSE))+$J$3,IF(OR($I231="",$I231="-"),"",VLOOKUP($G231,為替!$A:$AX,$I231,FALSE)))</f>
        <v/>
      </c>
      <c r="K231" s="203" t="str">
        <f t="shared" si="20"/>
        <v/>
      </c>
      <c r="L231" s="187" t="str">
        <f t="shared" si="21"/>
        <v/>
      </c>
      <c r="M231" s="202" t="str">
        <f>IF($H231="USD",IF(OR($L231="",$L231="-"),"",VLOOKUP($G231,為替!$A:$AX,$L231,FALSE))+$K$3,IF(OR($L231="",$L231="-"),"",VLOOKUP($G231,為替!$A:$AX,$L231,FALSE)))</f>
        <v/>
      </c>
      <c r="N231" s="203" t="str">
        <f t="shared" si="22"/>
        <v/>
      </c>
      <c r="O231" s="204" t="str">
        <f t="shared" si="18"/>
        <v/>
      </c>
      <c r="P231" s="205" t="str">
        <f t="shared" si="23"/>
        <v/>
      </c>
    </row>
    <row r="232" spans="3:16">
      <c r="C232" s="198"/>
      <c r="D232" s="199"/>
      <c r="E232" s="200"/>
      <c r="F232" s="198"/>
      <c r="H232" s="201"/>
      <c r="I232" s="184" t="str">
        <f t="shared" si="19"/>
        <v/>
      </c>
      <c r="J232" s="202" t="str">
        <f>IF($H232="USD",IF(OR($I232="",$I232="-"),"",VLOOKUP($G232,為替!$A:$AX,$I232,FALSE))+$J$3,IF(OR($I232="",$I232="-"),"",VLOOKUP($G232,為替!$A:$AX,$I232,FALSE)))</f>
        <v/>
      </c>
      <c r="K232" s="203" t="str">
        <f t="shared" si="20"/>
        <v/>
      </c>
      <c r="L232" s="187" t="str">
        <f t="shared" si="21"/>
        <v/>
      </c>
      <c r="M232" s="202" t="str">
        <f>IF($H232="USD",IF(OR($L232="",$L232="-"),"",VLOOKUP($G232,為替!$A:$AX,$L232,FALSE))+$K$3,IF(OR($L232="",$L232="-"),"",VLOOKUP($G232,為替!$A:$AX,$L232,FALSE)))</f>
        <v/>
      </c>
      <c r="N232" s="203" t="str">
        <f t="shared" si="22"/>
        <v/>
      </c>
      <c r="O232" s="204" t="str">
        <f t="shared" si="18"/>
        <v/>
      </c>
      <c r="P232" s="205" t="str">
        <f t="shared" si="23"/>
        <v/>
      </c>
    </row>
    <row r="233" spans="3:16">
      <c r="C233" s="198"/>
      <c r="D233" s="199"/>
      <c r="E233" s="200"/>
      <c r="F233" s="198"/>
      <c r="H233" s="201"/>
      <c r="I233" s="184" t="str">
        <f t="shared" si="19"/>
        <v/>
      </c>
      <c r="J233" s="202" t="str">
        <f>IF($H233="USD",IF(OR($I233="",$I233="-"),"",VLOOKUP($G233,為替!$A:$AX,$I233,FALSE))+$J$3,IF(OR($I233="",$I233="-"),"",VLOOKUP($G233,為替!$A:$AX,$I233,FALSE)))</f>
        <v/>
      </c>
      <c r="K233" s="203" t="str">
        <f t="shared" si="20"/>
        <v/>
      </c>
      <c r="L233" s="187" t="str">
        <f t="shared" si="21"/>
        <v/>
      </c>
      <c r="M233" s="202" t="str">
        <f>IF($H233="USD",IF(OR($L233="",$L233="-"),"",VLOOKUP($G233,為替!$A:$AX,$L233,FALSE))+$K$3,IF(OR($L233="",$L233="-"),"",VLOOKUP($G233,為替!$A:$AX,$L233,FALSE)))</f>
        <v/>
      </c>
      <c r="N233" s="203" t="str">
        <f t="shared" si="22"/>
        <v/>
      </c>
      <c r="O233" s="204" t="str">
        <f t="shared" si="18"/>
        <v/>
      </c>
      <c r="P233" s="205" t="str">
        <f t="shared" si="23"/>
        <v/>
      </c>
    </row>
    <row r="234" spans="3:16">
      <c r="C234" s="198"/>
      <c r="D234" s="199"/>
      <c r="E234" s="200"/>
      <c r="F234" s="198"/>
      <c r="H234" s="201"/>
      <c r="I234" s="184" t="str">
        <f t="shared" si="19"/>
        <v/>
      </c>
      <c r="J234" s="202" t="str">
        <f>IF($H234="USD",IF(OR($I234="",$I234="-"),"",VLOOKUP($G234,為替!$A:$AX,$I234,FALSE))+$J$3,IF(OR($I234="",$I234="-"),"",VLOOKUP($G234,為替!$A:$AX,$I234,FALSE)))</f>
        <v/>
      </c>
      <c r="K234" s="203" t="str">
        <f t="shared" si="20"/>
        <v/>
      </c>
      <c r="L234" s="187" t="str">
        <f t="shared" si="21"/>
        <v/>
      </c>
      <c r="M234" s="202" t="str">
        <f>IF($H234="USD",IF(OR($L234="",$L234="-"),"",VLOOKUP($G234,為替!$A:$AX,$L234,FALSE))+$K$3,IF(OR($L234="",$L234="-"),"",VLOOKUP($G234,為替!$A:$AX,$L234,FALSE)))</f>
        <v/>
      </c>
      <c r="N234" s="203" t="str">
        <f t="shared" si="22"/>
        <v/>
      </c>
      <c r="O234" s="204" t="str">
        <f t="shared" si="18"/>
        <v/>
      </c>
      <c r="P234" s="205" t="str">
        <f t="shared" si="23"/>
        <v/>
      </c>
    </row>
    <row r="235" spans="3:16">
      <c r="C235" s="198"/>
      <c r="D235" s="199"/>
      <c r="E235" s="200"/>
      <c r="F235" s="198"/>
      <c r="H235" s="201"/>
      <c r="I235" s="184" t="str">
        <f t="shared" si="19"/>
        <v/>
      </c>
      <c r="J235" s="202" t="str">
        <f>IF($H235="USD",IF(OR($I235="",$I235="-"),"",VLOOKUP($G235,為替!$A:$AX,$I235,FALSE))+$J$3,IF(OR($I235="",$I235="-"),"",VLOOKUP($G235,為替!$A:$AX,$I235,FALSE)))</f>
        <v/>
      </c>
      <c r="K235" s="203" t="str">
        <f t="shared" si="20"/>
        <v/>
      </c>
      <c r="L235" s="187" t="str">
        <f t="shared" si="21"/>
        <v/>
      </c>
      <c r="M235" s="202" t="str">
        <f>IF($H235="USD",IF(OR($L235="",$L235="-"),"",VLOOKUP($G235,為替!$A:$AX,$L235,FALSE))+$K$3,IF(OR($L235="",$L235="-"),"",VLOOKUP($G235,為替!$A:$AX,$L235,FALSE)))</f>
        <v/>
      </c>
      <c r="N235" s="203" t="str">
        <f t="shared" si="22"/>
        <v/>
      </c>
      <c r="O235" s="204" t="str">
        <f t="shared" si="18"/>
        <v/>
      </c>
      <c r="P235" s="205" t="str">
        <f t="shared" si="23"/>
        <v/>
      </c>
    </row>
    <row r="236" spans="3:16">
      <c r="C236" s="198"/>
      <c r="D236" s="199"/>
      <c r="E236" s="200"/>
      <c r="F236" s="198"/>
      <c r="H236" s="201"/>
      <c r="I236" s="184" t="str">
        <f t="shared" si="19"/>
        <v/>
      </c>
      <c r="J236" s="202" t="str">
        <f>IF($H236="USD",IF(OR($I236="",$I236="-"),"",VLOOKUP($G236,為替!$A:$AX,$I236,FALSE))+$J$3,IF(OR($I236="",$I236="-"),"",VLOOKUP($G236,為替!$A:$AX,$I236,FALSE)))</f>
        <v/>
      </c>
      <c r="K236" s="203" t="str">
        <f t="shared" si="20"/>
        <v/>
      </c>
      <c r="L236" s="187" t="str">
        <f t="shared" si="21"/>
        <v/>
      </c>
      <c r="M236" s="202" t="str">
        <f>IF($H236="USD",IF(OR($L236="",$L236="-"),"",VLOOKUP($G236,為替!$A:$AX,$L236,FALSE))+$K$3,IF(OR($L236="",$L236="-"),"",VLOOKUP($G236,為替!$A:$AX,$L236,FALSE)))</f>
        <v/>
      </c>
      <c r="N236" s="203" t="str">
        <f t="shared" si="22"/>
        <v/>
      </c>
      <c r="O236" s="204" t="str">
        <f t="shared" si="18"/>
        <v/>
      </c>
      <c r="P236" s="205" t="str">
        <f t="shared" si="23"/>
        <v/>
      </c>
    </row>
    <row r="237" spans="3:16">
      <c r="C237" s="198"/>
      <c r="D237" s="199"/>
      <c r="E237" s="200"/>
      <c r="F237" s="198"/>
      <c r="H237" s="201"/>
      <c r="I237" s="184" t="str">
        <f t="shared" si="19"/>
        <v/>
      </c>
      <c r="J237" s="202" t="str">
        <f>IF($H237="USD",IF(OR($I237="",$I237="-"),"",VLOOKUP($G237,為替!$A:$AX,$I237,FALSE))+$J$3,IF(OR($I237="",$I237="-"),"",VLOOKUP($G237,為替!$A:$AX,$I237,FALSE)))</f>
        <v/>
      </c>
      <c r="K237" s="203" t="str">
        <f t="shared" si="20"/>
        <v/>
      </c>
      <c r="L237" s="187" t="str">
        <f t="shared" si="21"/>
        <v/>
      </c>
      <c r="M237" s="202" t="str">
        <f>IF($H237="USD",IF(OR($L237="",$L237="-"),"",VLOOKUP($G237,為替!$A:$AX,$L237,FALSE))+$K$3,IF(OR($L237="",$L237="-"),"",VLOOKUP($G237,為替!$A:$AX,$L237,FALSE)))</f>
        <v/>
      </c>
      <c r="N237" s="203" t="str">
        <f t="shared" si="22"/>
        <v/>
      </c>
      <c r="O237" s="204" t="str">
        <f t="shared" si="18"/>
        <v/>
      </c>
      <c r="P237" s="205" t="str">
        <f t="shared" si="23"/>
        <v/>
      </c>
    </row>
    <row r="238" spans="3:16">
      <c r="C238" s="198"/>
      <c r="D238" s="199"/>
      <c r="E238" s="200"/>
      <c r="F238" s="198"/>
      <c r="H238" s="201"/>
      <c r="I238" s="184" t="str">
        <f t="shared" si="19"/>
        <v/>
      </c>
      <c r="J238" s="202" t="str">
        <f>IF($H238="USD",IF(OR($I238="",$I238="-"),"",VLOOKUP($G238,為替!$A:$AX,$I238,FALSE))+$J$3,IF(OR($I238="",$I238="-"),"",VLOOKUP($G238,為替!$A:$AX,$I238,FALSE)))</f>
        <v/>
      </c>
      <c r="K238" s="203" t="str">
        <f t="shared" si="20"/>
        <v/>
      </c>
      <c r="L238" s="187" t="str">
        <f t="shared" si="21"/>
        <v/>
      </c>
      <c r="M238" s="202" t="str">
        <f>IF($H238="USD",IF(OR($L238="",$L238="-"),"",VLOOKUP($G238,為替!$A:$AX,$L238,FALSE))+$K$3,IF(OR($L238="",$L238="-"),"",VLOOKUP($G238,為替!$A:$AX,$L238,FALSE)))</f>
        <v/>
      </c>
      <c r="N238" s="203" t="str">
        <f t="shared" si="22"/>
        <v/>
      </c>
      <c r="O238" s="204" t="str">
        <f t="shared" si="18"/>
        <v/>
      </c>
      <c r="P238" s="205" t="str">
        <f t="shared" si="23"/>
        <v/>
      </c>
    </row>
    <row r="239" spans="3:16">
      <c r="C239" s="198"/>
      <c r="D239" s="199"/>
      <c r="E239" s="200"/>
      <c r="F239" s="198"/>
      <c r="H239" s="201"/>
      <c r="I239" s="184" t="str">
        <f t="shared" si="19"/>
        <v/>
      </c>
      <c r="J239" s="202" t="str">
        <f>IF($H239="USD",IF(OR($I239="",$I239="-"),"",VLOOKUP($G239,為替!$A:$AX,$I239,FALSE))+$J$3,IF(OR($I239="",$I239="-"),"",VLOOKUP($G239,為替!$A:$AX,$I239,FALSE)))</f>
        <v/>
      </c>
      <c r="K239" s="203" t="str">
        <f t="shared" si="20"/>
        <v/>
      </c>
      <c r="L239" s="187" t="str">
        <f t="shared" si="21"/>
        <v/>
      </c>
      <c r="M239" s="202" t="str">
        <f>IF($H239="USD",IF(OR($L239="",$L239="-"),"",VLOOKUP($G239,為替!$A:$AX,$L239,FALSE))+$K$3,IF(OR($L239="",$L239="-"),"",VLOOKUP($G239,為替!$A:$AX,$L239,FALSE)))</f>
        <v/>
      </c>
      <c r="N239" s="203" t="str">
        <f t="shared" si="22"/>
        <v/>
      </c>
      <c r="O239" s="204" t="str">
        <f t="shared" si="18"/>
        <v/>
      </c>
      <c r="P239" s="205" t="str">
        <f t="shared" si="23"/>
        <v/>
      </c>
    </row>
    <row r="240" spans="3:16">
      <c r="C240" s="198"/>
      <c r="D240" s="199"/>
      <c r="E240" s="200"/>
      <c r="F240" s="198"/>
      <c r="H240" s="201"/>
      <c r="I240" s="184" t="str">
        <f t="shared" si="19"/>
        <v/>
      </c>
      <c r="J240" s="202" t="str">
        <f>IF($H240="USD",IF(OR($I240="",$I240="-"),"",VLOOKUP($G240,為替!$A:$AX,$I240,FALSE))+$J$3,IF(OR($I240="",$I240="-"),"",VLOOKUP($G240,為替!$A:$AX,$I240,FALSE)))</f>
        <v/>
      </c>
      <c r="K240" s="203" t="str">
        <f t="shared" si="20"/>
        <v/>
      </c>
      <c r="L240" s="187" t="str">
        <f t="shared" si="21"/>
        <v/>
      </c>
      <c r="M240" s="202" t="str">
        <f>IF($H240="USD",IF(OR($L240="",$L240="-"),"",VLOOKUP($G240,為替!$A:$AX,$L240,FALSE))+$K$3,IF(OR($L240="",$L240="-"),"",VLOOKUP($G240,為替!$A:$AX,$L240,FALSE)))</f>
        <v/>
      </c>
      <c r="N240" s="203" t="str">
        <f t="shared" si="22"/>
        <v/>
      </c>
      <c r="O240" s="204" t="str">
        <f t="shared" si="18"/>
        <v/>
      </c>
      <c r="P240" s="205" t="str">
        <f t="shared" si="23"/>
        <v/>
      </c>
    </row>
    <row r="241" spans="3:16">
      <c r="C241" s="198"/>
      <c r="D241" s="199"/>
      <c r="E241" s="200"/>
      <c r="F241" s="198"/>
      <c r="H241" s="201"/>
      <c r="I241" s="184" t="str">
        <f t="shared" si="19"/>
        <v/>
      </c>
      <c r="J241" s="202" t="str">
        <f>IF($H241="USD",IF(OR($I241="",$I241="-"),"",VLOOKUP($G241,為替!$A:$AX,$I241,FALSE))+$J$3,IF(OR($I241="",$I241="-"),"",VLOOKUP($G241,為替!$A:$AX,$I241,FALSE)))</f>
        <v/>
      </c>
      <c r="K241" s="203" t="str">
        <f t="shared" si="20"/>
        <v/>
      </c>
      <c r="L241" s="187" t="str">
        <f t="shared" si="21"/>
        <v/>
      </c>
      <c r="M241" s="202" t="str">
        <f>IF($H241="USD",IF(OR($L241="",$L241="-"),"",VLOOKUP($G241,為替!$A:$AX,$L241,FALSE))+$K$3,IF(OR($L241="",$L241="-"),"",VLOOKUP($G241,為替!$A:$AX,$L241,FALSE)))</f>
        <v/>
      </c>
      <c r="N241" s="203" t="str">
        <f t="shared" si="22"/>
        <v/>
      </c>
      <c r="O241" s="204" t="str">
        <f t="shared" si="18"/>
        <v/>
      </c>
      <c r="P241" s="205" t="str">
        <f t="shared" si="23"/>
        <v/>
      </c>
    </row>
    <row r="242" spans="3:16">
      <c r="C242" s="198"/>
      <c r="D242" s="199"/>
      <c r="E242" s="200"/>
      <c r="F242" s="198"/>
      <c r="H242" s="201"/>
      <c r="I242" s="184" t="str">
        <f t="shared" si="19"/>
        <v/>
      </c>
      <c r="J242" s="202" t="str">
        <f>IF($H242="USD",IF(OR($I242="",$I242="-"),"",VLOOKUP($G242,為替!$A:$AX,$I242,FALSE))+$J$3,IF(OR($I242="",$I242="-"),"",VLOOKUP($G242,為替!$A:$AX,$I242,FALSE)))</f>
        <v/>
      </c>
      <c r="K242" s="203" t="str">
        <f t="shared" si="20"/>
        <v/>
      </c>
      <c r="L242" s="187" t="str">
        <f t="shared" si="21"/>
        <v/>
      </c>
      <c r="M242" s="202" t="str">
        <f>IF($H242="USD",IF(OR($L242="",$L242="-"),"",VLOOKUP($G242,為替!$A:$AX,$L242,FALSE))+$K$3,IF(OR($L242="",$L242="-"),"",VLOOKUP($G242,為替!$A:$AX,$L242,FALSE)))</f>
        <v/>
      </c>
      <c r="N242" s="203" t="str">
        <f t="shared" si="22"/>
        <v/>
      </c>
      <c r="O242" s="204" t="str">
        <f t="shared" si="18"/>
        <v/>
      </c>
      <c r="P242" s="205" t="str">
        <f t="shared" si="23"/>
        <v/>
      </c>
    </row>
    <row r="243" spans="3:16">
      <c r="C243" s="198"/>
      <c r="D243" s="199"/>
      <c r="E243" s="200"/>
      <c r="F243" s="198"/>
      <c r="H243" s="201"/>
      <c r="I243" s="184" t="str">
        <f t="shared" si="19"/>
        <v/>
      </c>
      <c r="J243" s="202" t="str">
        <f>IF($H243="USD",IF(OR($I243="",$I243="-"),"",VLOOKUP($G243,為替!$A:$AX,$I243,FALSE))+$J$3,IF(OR($I243="",$I243="-"),"",VLOOKUP($G243,為替!$A:$AX,$I243,FALSE)))</f>
        <v/>
      </c>
      <c r="K243" s="203" t="str">
        <f t="shared" si="20"/>
        <v/>
      </c>
      <c r="L243" s="187" t="str">
        <f t="shared" si="21"/>
        <v/>
      </c>
      <c r="M243" s="202" t="str">
        <f>IF($H243="USD",IF(OR($L243="",$L243="-"),"",VLOOKUP($G243,為替!$A:$AX,$L243,FALSE))+$K$3,IF(OR($L243="",$L243="-"),"",VLOOKUP($G243,為替!$A:$AX,$L243,FALSE)))</f>
        <v/>
      </c>
      <c r="N243" s="203" t="str">
        <f t="shared" si="22"/>
        <v/>
      </c>
      <c r="O243" s="204" t="str">
        <f t="shared" si="18"/>
        <v/>
      </c>
      <c r="P243" s="205" t="str">
        <f t="shared" si="23"/>
        <v/>
      </c>
    </row>
    <row r="244" spans="3:16">
      <c r="C244" s="198"/>
      <c r="D244" s="199"/>
      <c r="E244" s="200"/>
      <c r="F244" s="198"/>
      <c r="H244" s="201"/>
      <c r="I244" s="184" t="str">
        <f t="shared" si="19"/>
        <v/>
      </c>
      <c r="J244" s="202" t="str">
        <f>IF($H244="USD",IF(OR($I244="",$I244="-"),"",VLOOKUP($G244,為替!$A:$AX,$I244,FALSE))+$J$3,IF(OR($I244="",$I244="-"),"",VLOOKUP($G244,為替!$A:$AX,$I244,FALSE)))</f>
        <v/>
      </c>
      <c r="K244" s="203" t="str">
        <f t="shared" si="20"/>
        <v/>
      </c>
      <c r="L244" s="187" t="str">
        <f t="shared" si="21"/>
        <v/>
      </c>
      <c r="M244" s="202" t="str">
        <f>IF($H244="USD",IF(OR($L244="",$L244="-"),"",VLOOKUP($G244,為替!$A:$AX,$L244,FALSE))+$K$3,IF(OR($L244="",$L244="-"),"",VLOOKUP($G244,為替!$A:$AX,$L244,FALSE)))</f>
        <v/>
      </c>
      <c r="N244" s="203" t="str">
        <f t="shared" si="22"/>
        <v/>
      </c>
      <c r="O244" s="204" t="str">
        <f t="shared" si="18"/>
        <v/>
      </c>
      <c r="P244" s="205" t="str">
        <f t="shared" si="23"/>
        <v/>
      </c>
    </row>
    <row r="245" spans="3:16">
      <c r="C245" s="198"/>
      <c r="D245" s="199"/>
      <c r="E245" s="200"/>
      <c r="F245" s="198"/>
      <c r="H245" s="201"/>
      <c r="I245" s="184" t="str">
        <f t="shared" si="19"/>
        <v/>
      </c>
      <c r="J245" s="202" t="str">
        <f>IF($H245="USD",IF(OR($I245="",$I245="-"),"",VLOOKUP($G245,為替!$A:$AX,$I245,FALSE))+$J$3,IF(OR($I245="",$I245="-"),"",VLOOKUP($G245,為替!$A:$AX,$I245,FALSE)))</f>
        <v/>
      </c>
      <c r="K245" s="203" t="str">
        <f t="shared" si="20"/>
        <v/>
      </c>
      <c r="L245" s="187" t="str">
        <f t="shared" si="21"/>
        <v/>
      </c>
      <c r="M245" s="202" t="str">
        <f>IF($H245="USD",IF(OR($L245="",$L245="-"),"",VLOOKUP($G245,為替!$A:$AX,$L245,FALSE))+$K$3,IF(OR($L245="",$L245="-"),"",VLOOKUP($G245,為替!$A:$AX,$L245,FALSE)))</f>
        <v/>
      </c>
      <c r="N245" s="203" t="str">
        <f t="shared" si="22"/>
        <v/>
      </c>
      <c r="O245" s="204" t="str">
        <f t="shared" si="18"/>
        <v/>
      </c>
      <c r="P245" s="205" t="str">
        <f t="shared" si="23"/>
        <v/>
      </c>
    </row>
    <row r="246" spans="3:16">
      <c r="C246" s="198"/>
      <c r="D246" s="199"/>
      <c r="E246" s="200"/>
      <c r="F246" s="198"/>
      <c r="H246" s="201"/>
      <c r="I246" s="184" t="str">
        <f t="shared" si="19"/>
        <v/>
      </c>
      <c r="J246" s="202" t="str">
        <f>IF($H246="USD",IF(OR($I246="",$I246="-"),"",VLOOKUP($G246,為替!$A:$AX,$I246,FALSE))+$J$3,IF(OR($I246="",$I246="-"),"",VLOOKUP($G246,為替!$A:$AX,$I246,FALSE)))</f>
        <v/>
      </c>
      <c r="K246" s="203" t="str">
        <f t="shared" si="20"/>
        <v/>
      </c>
      <c r="L246" s="187" t="str">
        <f t="shared" si="21"/>
        <v/>
      </c>
      <c r="M246" s="202" t="str">
        <f>IF($H246="USD",IF(OR($L246="",$L246="-"),"",VLOOKUP($G246,為替!$A:$AX,$L246,FALSE))+$K$3,IF(OR($L246="",$L246="-"),"",VLOOKUP($G246,為替!$A:$AX,$L246,FALSE)))</f>
        <v/>
      </c>
      <c r="N246" s="203" t="str">
        <f t="shared" si="22"/>
        <v/>
      </c>
      <c r="O246" s="204" t="str">
        <f t="shared" si="18"/>
        <v/>
      </c>
      <c r="P246" s="205" t="str">
        <f t="shared" si="23"/>
        <v/>
      </c>
    </row>
    <row r="247" spans="3:16">
      <c r="C247" s="198"/>
      <c r="D247" s="199"/>
      <c r="E247" s="200"/>
      <c r="F247" s="198"/>
      <c r="H247" s="201"/>
      <c r="I247" s="184" t="str">
        <f t="shared" si="19"/>
        <v/>
      </c>
      <c r="J247" s="202" t="str">
        <f>IF($H247="USD",IF(OR($I247="",$I247="-"),"",VLOOKUP($G247,為替!$A:$AX,$I247,FALSE))+$J$3,IF(OR($I247="",$I247="-"),"",VLOOKUP($G247,為替!$A:$AX,$I247,FALSE)))</f>
        <v/>
      </c>
      <c r="K247" s="203" t="str">
        <f t="shared" si="20"/>
        <v/>
      </c>
      <c r="L247" s="187" t="str">
        <f t="shared" si="21"/>
        <v/>
      </c>
      <c r="M247" s="202" t="str">
        <f>IF($H247="USD",IF(OR($L247="",$L247="-"),"",VLOOKUP($G247,為替!$A:$AX,$L247,FALSE))+$K$3,IF(OR($L247="",$L247="-"),"",VLOOKUP($G247,為替!$A:$AX,$L247,FALSE)))</f>
        <v/>
      </c>
      <c r="N247" s="203" t="str">
        <f t="shared" si="22"/>
        <v/>
      </c>
      <c r="O247" s="204" t="str">
        <f t="shared" si="18"/>
        <v/>
      </c>
      <c r="P247" s="205" t="str">
        <f t="shared" si="23"/>
        <v/>
      </c>
    </row>
    <row r="248" spans="3:16">
      <c r="C248" s="198"/>
      <c r="D248" s="199"/>
      <c r="E248" s="200"/>
      <c r="F248" s="198"/>
      <c r="H248" s="201"/>
      <c r="I248" s="184" t="str">
        <f t="shared" si="19"/>
        <v/>
      </c>
      <c r="J248" s="202" t="str">
        <f>IF($H248="USD",IF(OR($I248="",$I248="-"),"",VLOOKUP($G248,為替!$A:$AX,$I248,FALSE))+$J$3,IF(OR($I248="",$I248="-"),"",VLOOKUP($G248,為替!$A:$AX,$I248,FALSE)))</f>
        <v/>
      </c>
      <c r="K248" s="203" t="str">
        <f t="shared" si="20"/>
        <v/>
      </c>
      <c r="L248" s="187" t="str">
        <f t="shared" si="21"/>
        <v/>
      </c>
      <c r="M248" s="202" t="str">
        <f>IF($H248="USD",IF(OR($L248="",$L248="-"),"",VLOOKUP($G248,為替!$A:$AX,$L248,FALSE))+$K$3,IF(OR($L248="",$L248="-"),"",VLOOKUP($G248,為替!$A:$AX,$L248,FALSE)))</f>
        <v/>
      </c>
      <c r="N248" s="203" t="str">
        <f t="shared" si="22"/>
        <v/>
      </c>
      <c r="O248" s="204" t="str">
        <f t="shared" si="18"/>
        <v/>
      </c>
      <c r="P248" s="205" t="str">
        <f t="shared" si="23"/>
        <v/>
      </c>
    </row>
    <row r="249" spans="3:16">
      <c r="C249" s="198"/>
      <c r="D249" s="199"/>
      <c r="E249" s="200"/>
      <c r="F249" s="198"/>
      <c r="H249" s="201"/>
      <c r="I249" s="184" t="str">
        <f t="shared" si="19"/>
        <v/>
      </c>
      <c r="J249" s="202" t="str">
        <f>IF($H249="USD",IF(OR($I249="",$I249="-"),"",VLOOKUP($G249,為替!$A:$AX,$I249,FALSE))+$J$3,IF(OR($I249="",$I249="-"),"",VLOOKUP($G249,為替!$A:$AX,$I249,FALSE)))</f>
        <v/>
      </c>
      <c r="K249" s="203" t="str">
        <f t="shared" si="20"/>
        <v/>
      </c>
      <c r="L249" s="187" t="str">
        <f t="shared" si="21"/>
        <v/>
      </c>
      <c r="M249" s="202" t="str">
        <f>IF($H249="USD",IF(OR($L249="",$L249="-"),"",VLOOKUP($G249,為替!$A:$AX,$L249,FALSE))+$K$3,IF(OR($L249="",$L249="-"),"",VLOOKUP($G249,為替!$A:$AX,$L249,FALSE)))</f>
        <v/>
      </c>
      <c r="N249" s="203" t="str">
        <f t="shared" si="22"/>
        <v/>
      </c>
      <c r="O249" s="204" t="str">
        <f t="shared" si="18"/>
        <v/>
      </c>
      <c r="P249" s="205" t="str">
        <f t="shared" si="23"/>
        <v/>
      </c>
    </row>
    <row r="250" spans="3:16">
      <c r="C250" s="198"/>
      <c r="D250" s="199"/>
      <c r="E250" s="200"/>
      <c r="F250" s="198"/>
      <c r="H250" s="201"/>
      <c r="I250" s="184" t="str">
        <f t="shared" si="19"/>
        <v/>
      </c>
      <c r="J250" s="202" t="str">
        <f>IF($H250="USD",IF(OR($I250="",$I250="-"),"",VLOOKUP($G250,為替!$A:$AX,$I250,FALSE))+$J$3,IF(OR($I250="",$I250="-"),"",VLOOKUP($G250,為替!$A:$AX,$I250,FALSE)))</f>
        <v/>
      </c>
      <c r="K250" s="203" t="str">
        <f t="shared" si="20"/>
        <v/>
      </c>
      <c r="L250" s="187" t="str">
        <f t="shared" si="21"/>
        <v/>
      </c>
      <c r="M250" s="202" t="str">
        <f>IF($H250="USD",IF(OR($L250="",$L250="-"),"",VLOOKUP($G250,為替!$A:$AX,$L250,FALSE))+$K$3,IF(OR($L250="",$L250="-"),"",VLOOKUP($G250,為替!$A:$AX,$L250,FALSE)))</f>
        <v/>
      </c>
      <c r="N250" s="203" t="str">
        <f t="shared" si="22"/>
        <v/>
      </c>
      <c r="O250" s="204" t="str">
        <f t="shared" si="18"/>
        <v/>
      </c>
      <c r="P250" s="205" t="str">
        <f t="shared" si="23"/>
        <v/>
      </c>
    </row>
    <row r="251" spans="3:16">
      <c r="C251" s="198"/>
      <c r="D251" s="199"/>
      <c r="E251" s="200"/>
      <c r="F251" s="198"/>
      <c r="H251" s="201"/>
      <c r="I251" s="184" t="str">
        <f t="shared" si="19"/>
        <v/>
      </c>
      <c r="J251" s="202" t="str">
        <f>IF($H251="USD",IF(OR($I251="",$I251="-"),"",VLOOKUP($G251,為替!$A:$AX,$I251,FALSE))+$J$3,IF(OR($I251="",$I251="-"),"",VLOOKUP($G251,為替!$A:$AX,$I251,FALSE)))</f>
        <v/>
      </c>
      <c r="K251" s="203" t="str">
        <f t="shared" si="20"/>
        <v/>
      </c>
      <c r="L251" s="187" t="str">
        <f t="shared" si="21"/>
        <v/>
      </c>
      <c r="M251" s="202" t="str">
        <f>IF($H251="USD",IF(OR($L251="",$L251="-"),"",VLOOKUP($G251,為替!$A:$AX,$L251,FALSE))+$K$3,IF(OR($L251="",$L251="-"),"",VLOOKUP($G251,為替!$A:$AX,$L251,FALSE)))</f>
        <v/>
      </c>
      <c r="N251" s="203" t="str">
        <f t="shared" si="22"/>
        <v/>
      </c>
      <c r="O251" s="204" t="str">
        <f t="shared" si="18"/>
        <v/>
      </c>
      <c r="P251" s="205" t="str">
        <f t="shared" si="23"/>
        <v/>
      </c>
    </row>
    <row r="252" spans="3:16">
      <c r="C252" s="198"/>
      <c r="D252" s="199"/>
      <c r="E252" s="200"/>
      <c r="F252" s="198"/>
      <c r="H252" s="201"/>
      <c r="I252" s="184" t="str">
        <f t="shared" si="19"/>
        <v/>
      </c>
      <c r="J252" s="202" t="str">
        <f>IF($H252="USD",IF(OR($I252="",$I252="-"),"",VLOOKUP($G252,為替!$A:$AX,$I252,FALSE))+$J$3,IF(OR($I252="",$I252="-"),"",VLOOKUP($G252,為替!$A:$AX,$I252,FALSE)))</f>
        <v/>
      </c>
      <c r="K252" s="203" t="str">
        <f t="shared" si="20"/>
        <v/>
      </c>
      <c r="L252" s="187" t="str">
        <f t="shared" si="21"/>
        <v/>
      </c>
      <c r="M252" s="202" t="str">
        <f>IF($H252="USD",IF(OR($L252="",$L252="-"),"",VLOOKUP($G252,為替!$A:$AX,$L252,FALSE))+$K$3,IF(OR($L252="",$L252="-"),"",VLOOKUP($G252,為替!$A:$AX,$L252,FALSE)))</f>
        <v/>
      </c>
      <c r="N252" s="203" t="str">
        <f t="shared" si="22"/>
        <v/>
      </c>
      <c r="O252" s="204" t="str">
        <f t="shared" si="18"/>
        <v/>
      </c>
      <c r="P252" s="205" t="str">
        <f t="shared" si="23"/>
        <v/>
      </c>
    </row>
    <row r="253" spans="3:16">
      <c r="C253" s="198"/>
      <c r="D253" s="199"/>
      <c r="E253" s="200"/>
      <c r="F253" s="198"/>
      <c r="H253" s="201"/>
      <c r="I253" s="184" t="str">
        <f t="shared" si="19"/>
        <v/>
      </c>
      <c r="J253" s="202" t="str">
        <f>IF($H253="USD",IF(OR($I253="",$I253="-"),"",VLOOKUP($G253,為替!$A:$AX,$I253,FALSE))+$J$3,IF(OR($I253="",$I253="-"),"",VLOOKUP($G253,為替!$A:$AX,$I253,FALSE)))</f>
        <v/>
      </c>
      <c r="K253" s="203" t="str">
        <f t="shared" si="20"/>
        <v/>
      </c>
      <c r="L253" s="187" t="str">
        <f t="shared" si="21"/>
        <v/>
      </c>
      <c r="M253" s="202" t="str">
        <f>IF($H253="USD",IF(OR($L253="",$L253="-"),"",VLOOKUP($G253,為替!$A:$AX,$L253,FALSE))+$K$3,IF(OR($L253="",$L253="-"),"",VLOOKUP($G253,為替!$A:$AX,$L253,FALSE)))</f>
        <v/>
      </c>
      <c r="N253" s="203" t="str">
        <f t="shared" si="22"/>
        <v/>
      </c>
      <c r="O253" s="204" t="str">
        <f t="shared" si="18"/>
        <v/>
      </c>
      <c r="P253" s="205" t="str">
        <f t="shared" si="23"/>
        <v/>
      </c>
    </row>
    <row r="254" spans="3:16">
      <c r="C254" s="198"/>
      <c r="D254" s="199"/>
      <c r="E254" s="200"/>
      <c r="F254" s="198"/>
      <c r="H254" s="201"/>
      <c r="I254" s="184" t="str">
        <f t="shared" si="19"/>
        <v/>
      </c>
      <c r="J254" s="202" t="str">
        <f>IF($H254="USD",IF(OR($I254="",$I254="-"),"",VLOOKUP($G254,為替!$A:$AX,$I254,FALSE))+$J$3,IF(OR($I254="",$I254="-"),"",VLOOKUP($G254,為替!$A:$AX,$I254,FALSE)))</f>
        <v/>
      </c>
      <c r="K254" s="203" t="str">
        <f t="shared" si="20"/>
        <v/>
      </c>
      <c r="L254" s="187" t="str">
        <f t="shared" si="21"/>
        <v/>
      </c>
      <c r="M254" s="202" t="str">
        <f>IF($H254="USD",IF(OR($L254="",$L254="-"),"",VLOOKUP($G254,為替!$A:$AX,$L254,FALSE))+$K$3,IF(OR($L254="",$L254="-"),"",VLOOKUP($G254,為替!$A:$AX,$L254,FALSE)))</f>
        <v/>
      </c>
      <c r="N254" s="203" t="str">
        <f t="shared" si="22"/>
        <v/>
      </c>
      <c r="O254" s="204" t="str">
        <f t="shared" si="18"/>
        <v/>
      </c>
      <c r="P254" s="205" t="str">
        <f t="shared" si="23"/>
        <v/>
      </c>
    </row>
    <row r="255" spans="3:16">
      <c r="C255" s="198"/>
      <c r="D255" s="199"/>
      <c r="E255" s="200"/>
      <c r="F255" s="198"/>
      <c r="H255" s="201"/>
      <c r="I255" s="184" t="str">
        <f t="shared" si="19"/>
        <v/>
      </c>
      <c r="J255" s="202" t="str">
        <f>IF($H255="USD",IF(OR($I255="",$I255="-"),"",VLOOKUP($G255,為替!$A:$AX,$I255,FALSE))+$J$3,IF(OR($I255="",$I255="-"),"",VLOOKUP($G255,為替!$A:$AX,$I255,FALSE)))</f>
        <v/>
      </c>
      <c r="K255" s="203" t="str">
        <f t="shared" si="20"/>
        <v/>
      </c>
      <c r="L255" s="187" t="str">
        <f t="shared" si="21"/>
        <v/>
      </c>
      <c r="M255" s="202" t="str">
        <f>IF($H255="USD",IF(OR($L255="",$L255="-"),"",VLOOKUP($G255,為替!$A:$AX,$L255,FALSE))+$K$3,IF(OR($L255="",$L255="-"),"",VLOOKUP($G255,為替!$A:$AX,$L255,FALSE)))</f>
        <v/>
      </c>
      <c r="N255" s="203" t="str">
        <f t="shared" si="22"/>
        <v/>
      </c>
      <c r="O255" s="204" t="str">
        <f t="shared" si="18"/>
        <v/>
      </c>
      <c r="P255" s="205" t="str">
        <f t="shared" si="23"/>
        <v/>
      </c>
    </row>
    <row r="256" spans="3:16">
      <c r="C256" s="198"/>
      <c r="D256" s="199"/>
      <c r="E256" s="200"/>
      <c r="F256" s="198"/>
      <c r="H256" s="201"/>
      <c r="I256" s="184" t="str">
        <f t="shared" si="19"/>
        <v/>
      </c>
      <c r="J256" s="202" t="str">
        <f>IF($H256="USD",IF(OR($I256="",$I256="-"),"",VLOOKUP($G256,為替!$A:$AX,$I256,FALSE))+$J$3,IF(OR($I256="",$I256="-"),"",VLOOKUP($G256,為替!$A:$AX,$I256,FALSE)))</f>
        <v/>
      </c>
      <c r="K256" s="203" t="str">
        <f t="shared" si="20"/>
        <v/>
      </c>
      <c r="L256" s="187" t="str">
        <f t="shared" si="21"/>
        <v/>
      </c>
      <c r="M256" s="202" t="str">
        <f>IF($H256="USD",IF(OR($L256="",$L256="-"),"",VLOOKUP($G256,為替!$A:$AX,$L256,FALSE))+$K$3,IF(OR($L256="",$L256="-"),"",VLOOKUP($G256,為替!$A:$AX,$L256,FALSE)))</f>
        <v/>
      </c>
      <c r="N256" s="203" t="str">
        <f t="shared" si="22"/>
        <v/>
      </c>
      <c r="O256" s="204" t="str">
        <f t="shared" si="18"/>
        <v/>
      </c>
      <c r="P256" s="205" t="str">
        <f t="shared" si="23"/>
        <v/>
      </c>
    </row>
    <row r="257" spans="3:16">
      <c r="C257" s="198"/>
      <c r="D257" s="199"/>
      <c r="E257" s="200"/>
      <c r="F257" s="198"/>
      <c r="H257" s="201"/>
      <c r="I257" s="184" t="str">
        <f t="shared" si="19"/>
        <v/>
      </c>
      <c r="J257" s="202" t="str">
        <f>IF($H257="USD",IF(OR($I257="",$I257="-"),"",VLOOKUP($G257,為替!$A:$AX,$I257,FALSE))+$J$3,IF(OR($I257="",$I257="-"),"",VLOOKUP($G257,為替!$A:$AX,$I257,FALSE)))</f>
        <v/>
      </c>
      <c r="K257" s="203" t="str">
        <f t="shared" si="20"/>
        <v/>
      </c>
      <c r="L257" s="187" t="str">
        <f t="shared" si="21"/>
        <v/>
      </c>
      <c r="M257" s="202" t="str">
        <f>IF($H257="USD",IF(OR($L257="",$L257="-"),"",VLOOKUP($G257,為替!$A:$AX,$L257,FALSE))+$K$3,IF(OR($L257="",$L257="-"),"",VLOOKUP($G257,為替!$A:$AX,$L257,FALSE)))</f>
        <v/>
      </c>
      <c r="N257" s="203" t="str">
        <f t="shared" si="22"/>
        <v/>
      </c>
      <c r="O257" s="204" t="str">
        <f t="shared" si="18"/>
        <v/>
      </c>
      <c r="P257" s="205" t="str">
        <f t="shared" si="23"/>
        <v/>
      </c>
    </row>
    <row r="258" spans="3:16">
      <c r="C258" s="198"/>
      <c r="D258" s="199"/>
      <c r="E258" s="200"/>
      <c r="F258" s="198"/>
      <c r="H258" s="201"/>
      <c r="I258" s="184" t="str">
        <f t="shared" si="19"/>
        <v/>
      </c>
      <c r="J258" s="202" t="str">
        <f>IF($H258="USD",IF(OR($I258="",$I258="-"),"",VLOOKUP($G258,為替!$A:$AX,$I258,FALSE))+$J$3,IF(OR($I258="",$I258="-"),"",VLOOKUP($G258,為替!$A:$AX,$I258,FALSE)))</f>
        <v/>
      </c>
      <c r="K258" s="203" t="str">
        <f t="shared" si="20"/>
        <v/>
      </c>
      <c r="L258" s="187" t="str">
        <f t="shared" si="21"/>
        <v/>
      </c>
      <c r="M258" s="202" t="str">
        <f>IF($H258="USD",IF(OR($L258="",$L258="-"),"",VLOOKUP($G258,為替!$A:$AX,$L258,FALSE))+$K$3,IF(OR($L258="",$L258="-"),"",VLOOKUP($G258,為替!$A:$AX,$L258,FALSE)))</f>
        <v/>
      </c>
      <c r="N258" s="203" t="str">
        <f t="shared" si="22"/>
        <v/>
      </c>
      <c r="O258" s="204" t="str">
        <f t="shared" si="18"/>
        <v/>
      </c>
      <c r="P258" s="205" t="str">
        <f t="shared" si="23"/>
        <v/>
      </c>
    </row>
    <row r="259" spans="3:16">
      <c r="C259" s="198"/>
      <c r="D259" s="199"/>
      <c r="E259" s="200"/>
      <c r="F259" s="198"/>
      <c r="H259" s="201"/>
      <c r="I259" s="184" t="str">
        <f t="shared" si="19"/>
        <v/>
      </c>
      <c r="J259" s="202" t="str">
        <f>IF($H259="USD",IF(OR($I259="",$I259="-"),"",VLOOKUP($G259,為替!$A:$AX,$I259,FALSE))+$J$3,IF(OR($I259="",$I259="-"),"",VLOOKUP($G259,為替!$A:$AX,$I259,FALSE)))</f>
        <v/>
      </c>
      <c r="K259" s="203" t="str">
        <f t="shared" si="20"/>
        <v/>
      </c>
      <c r="L259" s="187" t="str">
        <f t="shared" si="21"/>
        <v/>
      </c>
      <c r="M259" s="202" t="str">
        <f>IF($H259="USD",IF(OR($L259="",$L259="-"),"",VLOOKUP($G259,為替!$A:$AX,$L259,FALSE))+$K$3,IF(OR($L259="",$L259="-"),"",VLOOKUP($G259,為替!$A:$AX,$L259,FALSE)))</f>
        <v/>
      </c>
      <c r="N259" s="203" t="str">
        <f t="shared" si="22"/>
        <v/>
      </c>
      <c r="O259" s="204" t="str">
        <f t="shared" si="18"/>
        <v/>
      </c>
      <c r="P259" s="205" t="str">
        <f t="shared" si="23"/>
        <v/>
      </c>
    </row>
    <row r="260" spans="3:16">
      <c r="C260" s="198"/>
      <c r="D260" s="199"/>
      <c r="E260" s="200"/>
      <c r="F260" s="198"/>
      <c r="H260" s="201"/>
      <c r="I260" s="184" t="str">
        <f t="shared" si="19"/>
        <v/>
      </c>
      <c r="J260" s="202" t="str">
        <f>IF($H260="USD",IF(OR($I260="",$I260="-"),"",VLOOKUP($G260,為替!$A:$AX,$I260,FALSE))+$J$3,IF(OR($I260="",$I260="-"),"",VLOOKUP($G260,為替!$A:$AX,$I260,FALSE)))</f>
        <v/>
      </c>
      <c r="K260" s="203" t="str">
        <f t="shared" si="20"/>
        <v/>
      </c>
      <c r="L260" s="187" t="str">
        <f t="shared" si="21"/>
        <v/>
      </c>
      <c r="M260" s="202" t="str">
        <f>IF($H260="USD",IF(OR($L260="",$L260="-"),"",VLOOKUP($G260,為替!$A:$AX,$L260,FALSE))+$K$3,IF(OR($L260="",$L260="-"),"",VLOOKUP($G260,為替!$A:$AX,$L260,FALSE)))</f>
        <v/>
      </c>
      <c r="N260" s="203" t="str">
        <f t="shared" si="22"/>
        <v/>
      </c>
      <c r="O260" s="204" t="str">
        <f t="shared" si="18"/>
        <v/>
      </c>
      <c r="P260" s="205" t="str">
        <f t="shared" si="23"/>
        <v/>
      </c>
    </row>
    <row r="261" spans="3:16">
      <c r="C261" s="198"/>
      <c r="D261" s="199"/>
      <c r="E261" s="200"/>
      <c r="F261" s="198"/>
      <c r="H261" s="201"/>
      <c r="I261" s="184" t="str">
        <f t="shared" si="19"/>
        <v/>
      </c>
      <c r="J261" s="202" t="str">
        <f>IF($H261="USD",IF(OR($I261="",$I261="-"),"",VLOOKUP($G261,為替!$A:$AX,$I261,FALSE))+$J$3,IF(OR($I261="",$I261="-"),"",VLOOKUP($G261,為替!$A:$AX,$I261,FALSE)))</f>
        <v/>
      </c>
      <c r="K261" s="203" t="str">
        <f t="shared" si="20"/>
        <v/>
      </c>
      <c r="L261" s="187" t="str">
        <f t="shared" si="21"/>
        <v/>
      </c>
      <c r="M261" s="202" t="str">
        <f>IF($H261="USD",IF(OR($L261="",$L261="-"),"",VLOOKUP($G261,為替!$A:$AX,$L261,FALSE))+$K$3,IF(OR($L261="",$L261="-"),"",VLOOKUP($G261,為替!$A:$AX,$L261,FALSE)))</f>
        <v/>
      </c>
      <c r="N261" s="203" t="str">
        <f t="shared" si="22"/>
        <v/>
      </c>
      <c r="O261" s="204" t="str">
        <f t="shared" si="18"/>
        <v/>
      </c>
      <c r="P261" s="205" t="str">
        <f t="shared" si="23"/>
        <v/>
      </c>
    </row>
    <row r="262" spans="3:16">
      <c r="C262" s="198"/>
      <c r="D262" s="199"/>
      <c r="E262" s="200"/>
      <c r="F262" s="198"/>
      <c r="H262" s="201"/>
      <c r="I262" s="184" t="str">
        <f t="shared" si="19"/>
        <v/>
      </c>
      <c r="J262" s="202" t="str">
        <f>IF($H262="USD",IF(OR($I262="",$I262="-"),"",VLOOKUP($G262,為替!$A:$AX,$I262,FALSE))+$J$3,IF(OR($I262="",$I262="-"),"",VLOOKUP($G262,為替!$A:$AX,$I262,FALSE)))</f>
        <v/>
      </c>
      <c r="K262" s="203" t="str">
        <f t="shared" si="20"/>
        <v/>
      </c>
      <c r="L262" s="187" t="str">
        <f t="shared" si="21"/>
        <v/>
      </c>
      <c r="M262" s="202" t="str">
        <f>IF($H262="USD",IF(OR($L262="",$L262="-"),"",VLOOKUP($G262,為替!$A:$AX,$L262,FALSE))+$K$3,IF(OR($L262="",$L262="-"),"",VLOOKUP($G262,為替!$A:$AX,$L262,FALSE)))</f>
        <v/>
      </c>
      <c r="N262" s="203" t="str">
        <f t="shared" si="22"/>
        <v/>
      </c>
      <c r="O262" s="204" t="str">
        <f t="shared" ref="O262:O325" si="24">IF(OR(K262="",N262=""),"",K262-N262)</f>
        <v/>
      </c>
      <c r="P262" s="205" t="str">
        <f t="shared" si="23"/>
        <v/>
      </c>
    </row>
    <row r="263" spans="3:16">
      <c r="C263" s="198"/>
      <c r="D263" s="199"/>
      <c r="E263" s="200"/>
      <c r="F263" s="198"/>
      <c r="H263" s="201"/>
      <c r="I263" s="184" t="str">
        <f t="shared" ref="I263:I326" si="25">IF(H263="","",IF(H263="JPY","",IF($H263="USD",4, IF(H263="EUR",7,IF(H263="CNY",47,IF(H263="HKD",34))))))</f>
        <v/>
      </c>
      <c r="J263" s="202" t="str">
        <f>IF($H263="USD",IF(OR($I263="",$I263="-"),"",VLOOKUP($G263,為替!$A:$AX,$I263,FALSE))+$J$3,IF(OR($I263="",$I263="-"),"",VLOOKUP($G263,為替!$A:$AX,$I263,FALSE)))</f>
        <v/>
      </c>
      <c r="K263" s="203" t="str">
        <f t="shared" ref="K263:K326" si="26">IF($H263="JPY",$F263,IF($H263="","",$F263*$J263))</f>
        <v/>
      </c>
      <c r="L263" s="187" t="str">
        <f t="shared" ref="L263:L326" si="27">IF(H263="","",IF(H263="JPY","",IF($H263="USD",3, IF(H263="EUR",6,IF(H263="CNY",46,IF(H263="HKD",33))))))</f>
        <v/>
      </c>
      <c r="M263" s="202" t="str">
        <f>IF($H263="USD",IF(OR($L263="",$L263="-"),"",VLOOKUP($G263,為替!$A:$AX,$L263,FALSE))+$K$3,IF(OR($L263="",$L263="-"),"",VLOOKUP($G263,為替!$A:$AX,$L263,FALSE)))</f>
        <v/>
      </c>
      <c r="N263" s="203" t="str">
        <f t="shared" ref="N263:N326" si="28">IF($E263="JPY",($C263+$D263),IF($E263="","",($C263+$D263)*$M263))</f>
        <v/>
      </c>
      <c r="O263" s="204" t="str">
        <f t="shared" si="24"/>
        <v/>
      </c>
      <c r="P263" s="205" t="str">
        <f t="shared" ref="P263:P326" si="29">IF(OR(K263="",O263=""),"",O263/K263)</f>
        <v/>
      </c>
    </row>
    <row r="264" spans="3:16">
      <c r="C264" s="198"/>
      <c r="D264" s="199"/>
      <c r="E264" s="200"/>
      <c r="F264" s="198"/>
      <c r="H264" s="201"/>
      <c r="I264" s="184" t="str">
        <f t="shared" si="25"/>
        <v/>
      </c>
      <c r="J264" s="202" t="str">
        <f>IF($H264="USD",IF(OR($I264="",$I264="-"),"",VLOOKUP($G264,為替!$A:$AX,$I264,FALSE))+$J$3,IF(OR($I264="",$I264="-"),"",VLOOKUP($G264,為替!$A:$AX,$I264,FALSE)))</f>
        <v/>
      </c>
      <c r="K264" s="203" t="str">
        <f t="shared" si="26"/>
        <v/>
      </c>
      <c r="L264" s="187" t="str">
        <f t="shared" si="27"/>
        <v/>
      </c>
      <c r="M264" s="202" t="str">
        <f>IF($H264="USD",IF(OR($L264="",$L264="-"),"",VLOOKUP($G264,為替!$A:$AX,$L264,FALSE))+$K$3,IF(OR($L264="",$L264="-"),"",VLOOKUP($G264,為替!$A:$AX,$L264,FALSE)))</f>
        <v/>
      </c>
      <c r="N264" s="203" t="str">
        <f t="shared" si="28"/>
        <v/>
      </c>
      <c r="O264" s="204" t="str">
        <f t="shared" si="24"/>
        <v/>
      </c>
      <c r="P264" s="205" t="str">
        <f t="shared" si="29"/>
        <v/>
      </c>
    </row>
    <row r="265" spans="3:16">
      <c r="C265" s="198"/>
      <c r="D265" s="199"/>
      <c r="E265" s="200"/>
      <c r="F265" s="198"/>
      <c r="H265" s="201"/>
      <c r="I265" s="184" t="str">
        <f t="shared" si="25"/>
        <v/>
      </c>
      <c r="J265" s="202" t="str">
        <f>IF($H265="USD",IF(OR($I265="",$I265="-"),"",VLOOKUP($G265,為替!$A:$AX,$I265,FALSE))+$J$3,IF(OR($I265="",$I265="-"),"",VLOOKUP($G265,為替!$A:$AX,$I265,FALSE)))</f>
        <v/>
      </c>
      <c r="K265" s="203" t="str">
        <f t="shared" si="26"/>
        <v/>
      </c>
      <c r="L265" s="187" t="str">
        <f t="shared" si="27"/>
        <v/>
      </c>
      <c r="M265" s="202" t="str">
        <f>IF($H265="USD",IF(OR($L265="",$L265="-"),"",VLOOKUP($G265,為替!$A:$AX,$L265,FALSE))+$K$3,IF(OR($L265="",$L265="-"),"",VLOOKUP($G265,為替!$A:$AX,$L265,FALSE)))</f>
        <v/>
      </c>
      <c r="N265" s="203" t="str">
        <f t="shared" si="28"/>
        <v/>
      </c>
      <c r="O265" s="204" t="str">
        <f t="shared" si="24"/>
        <v/>
      </c>
      <c r="P265" s="205" t="str">
        <f t="shared" si="29"/>
        <v/>
      </c>
    </row>
    <row r="266" spans="3:16">
      <c r="C266" s="198"/>
      <c r="D266" s="199"/>
      <c r="E266" s="200"/>
      <c r="F266" s="198"/>
      <c r="H266" s="201"/>
      <c r="I266" s="184" t="str">
        <f t="shared" si="25"/>
        <v/>
      </c>
      <c r="J266" s="202" t="str">
        <f>IF($H266="USD",IF(OR($I266="",$I266="-"),"",VLOOKUP($G266,為替!$A:$AX,$I266,FALSE))+$J$3,IF(OR($I266="",$I266="-"),"",VLOOKUP($G266,為替!$A:$AX,$I266,FALSE)))</f>
        <v/>
      </c>
      <c r="K266" s="203" t="str">
        <f t="shared" si="26"/>
        <v/>
      </c>
      <c r="L266" s="187" t="str">
        <f t="shared" si="27"/>
        <v/>
      </c>
      <c r="M266" s="202" t="str">
        <f>IF($H266="USD",IF(OR($L266="",$L266="-"),"",VLOOKUP($G266,為替!$A:$AX,$L266,FALSE))+$K$3,IF(OR($L266="",$L266="-"),"",VLOOKUP($G266,為替!$A:$AX,$L266,FALSE)))</f>
        <v/>
      </c>
      <c r="N266" s="203" t="str">
        <f t="shared" si="28"/>
        <v/>
      </c>
      <c r="O266" s="204" t="str">
        <f t="shared" si="24"/>
        <v/>
      </c>
      <c r="P266" s="205" t="str">
        <f t="shared" si="29"/>
        <v/>
      </c>
    </row>
    <row r="267" spans="3:16">
      <c r="C267" s="198"/>
      <c r="D267" s="199"/>
      <c r="E267" s="200"/>
      <c r="F267" s="198"/>
      <c r="H267" s="201"/>
      <c r="I267" s="184" t="str">
        <f t="shared" si="25"/>
        <v/>
      </c>
      <c r="J267" s="202" t="str">
        <f>IF($H267="USD",IF(OR($I267="",$I267="-"),"",VLOOKUP($G267,為替!$A:$AX,$I267,FALSE))+$J$3,IF(OR($I267="",$I267="-"),"",VLOOKUP($G267,為替!$A:$AX,$I267,FALSE)))</f>
        <v/>
      </c>
      <c r="K267" s="203" t="str">
        <f t="shared" si="26"/>
        <v/>
      </c>
      <c r="L267" s="187" t="str">
        <f t="shared" si="27"/>
        <v/>
      </c>
      <c r="M267" s="202" t="str">
        <f>IF($H267="USD",IF(OR($L267="",$L267="-"),"",VLOOKUP($G267,為替!$A:$AX,$L267,FALSE))+$K$3,IF(OR($L267="",$L267="-"),"",VLOOKUP($G267,為替!$A:$AX,$L267,FALSE)))</f>
        <v/>
      </c>
      <c r="N267" s="203" t="str">
        <f t="shared" si="28"/>
        <v/>
      </c>
      <c r="O267" s="204" t="str">
        <f t="shared" si="24"/>
        <v/>
      </c>
      <c r="P267" s="205" t="str">
        <f t="shared" si="29"/>
        <v/>
      </c>
    </row>
    <row r="268" spans="3:16">
      <c r="C268" s="198"/>
      <c r="D268" s="199"/>
      <c r="E268" s="200"/>
      <c r="F268" s="198"/>
      <c r="H268" s="201"/>
      <c r="I268" s="184" t="str">
        <f t="shared" si="25"/>
        <v/>
      </c>
      <c r="J268" s="202" t="str">
        <f>IF($H268="USD",IF(OR($I268="",$I268="-"),"",VLOOKUP($G268,為替!$A:$AX,$I268,FALSE))+$J$3,IF(OR($I268="",$I268="-"),"",VLOOKUP($G268,為替!$A:$AX,$I268,FALSE)))</f>
        <v/>
      </c>
      <c r="K268" s="203" t="str">
        <f t="shared" si="26"/>
        <v/>
      </c>
      <c r="L268" s="187" t="str">
        <f t="shared" si="27"/>
        <v/>
      </c>
      <c r="M268" s="202" t="str">
        <f>IF($H268="USD",IF(OR($L268="",$L268="-"),"",VLOOKUP($G268,為替!$A:$AX,$L268,FALSE))+$K$3,IF(OR($L268="",$L268="-"),"",VLOOKUP($G268,為替!$A:$AX,$L268,FALSE)))</f>
        <v/>
      </c>
      <c r="N268" s="203" t="str">
        <f t="shared" si="28"/>
        <v/>
      </c>
      <c r="O268" s="204" t="str">
        <f t="shared" si="24"/>
        <v/>
      </c>
      <c r="P268" s="205" t="str">
        <f t="shared" si="29"/>
        <v/>
      </c>
    </row>
    <row r="269" spans="3:16">
      <c r="C269" s="198"/>
      <c r="D269" s="199"/>
      <c r="E269" s="200"/>
      <c r="F269" s="198"/>
      <c r="H269" s="201"/>
      <c r="I269" s="184" t="str">
        <f t="shared" si="25"/>
        <v/>
      </c>
      <c r="J269" s="202" t="str">
        <f>IF($H269="USD",IF(OR($I269="",$I269="-"),"",VLOOKUP($G269,為替!$A:$AX,$I269,FALSE))+$J$3,IF(OR($I269="",$I269="-"),"",VLOOKUP($G269,為替!$A:$AX,$I269,FALSE)))</f>
        <v/>
      </c>
      <c r="K269" s="203" t="str">
        <f t="shared" si="26"/>
        <v/>
      </c>
      <c r="L269" s="187" t="str">
        <f t="shared" si="27"/>
        <v/>
      </c>
      <c r="M269" s="202" t="str">
        <f>IF($H269="USD",IF(OR($L269="",$L269="-"),"",VLOOKUP($G269,為替!$A:$AX,$L269,FALSE))+$K$3,IF(OR($L269="",$L269="-"),"",VLOOKUP($G269,為替!$A:$AX,$L269,FALSE)))</f>
        <v/>
      </c>
      <c r="N269" s="203" t="str">
        <f t="shared" si="28"/>
        <v/>
      </c>
      <c r="O269" s="204" t="str">
        <f t="shared" si="24"/>
        <v/>
      </c>
      <c r="P269" s="205" t="str">
        <f t="shared" si="29"/>
        <v/>
      </c>
    </row>
    <row r="270" spans="3:16">
      <c r="C270" s="198"/>
      <c r="D270" s="199"/>
      <c r="E270" s="200"/>
      <c r="F270" s="198"/>
      <c r="H270" s="201"/>
      <c r="I270" s="184" t="str">
        <f t="shared" si="25"/>
        <v/>
      </c>
      <c r="J270" s="202" t="str">
        <f>IF($H270="USD",IF(OR($I270="",$I270="-"),"",VLOOKUP($G270,為替!$A:$AX,$I270,FALSE))+$J$3,IF(OR($I270="",$I270="-"),"",VLOOKUP($G270,為替!$A:$AX,$I270,FALSE)))</f>
        <v/>
      </c>
      <c r="K270" s="203" t="str">
        <f t="shared" si="26"/>
        <v/>
      </c>
      <c r="L270" s="187" t="str">
        <f t="shared" si="27"/>
        <v/>
      </c>
      <c r="M270" s="202" t="str">
        <f>IF($H270="USD",IF(OR($L270="",$L270="-"),"",VLOOKUP($G270,為替!$A:$AX,$L270,FALSE))+$K$3,IF(OR($L270="",$L270="-"),"",VLOOKUP($G270,為替!$A:$AX,$L270,FALSE)))</f>
        <v/>
      </c>
      <c r="N270" s="203" t="str">
        <f t="shared" si="28"/>
        <v/>
      </c>
      <c r="O270" s="204" t="str">
        <f t="shared" si="24"/>
        <v/>
      </c>
      <c r="P270" s="205" t="str">
        <f t="shared" si="29"/>
        <v/>
      </c>
    </row>
    <row r="271" spans="3:16">
      <c r="C271" s="198"/>
      <c r="D271" s="199"/>
      <c r="E271" s="200"/>
      <c r="F271" s="198"/>
      <c r="H271" s="201"/>
      <c r="I271" s="184" t="str">
        <f t="shared" si="25"/>
        <v/>
      </c>
      <c r="J271" s="202" t="str">
        <f>IF($H271="USD",IF(OR($I271="",$I271="-"),"",VLOOKUP($G271,為替!$A:$AX,$I271,FALSE))+$J$3,IF(OR($I271="",$I271="-"),"",VLOOKUP($G271,為替!$A:$AX,$I271,FALSE)))</f>
        <v/>
      </c>
      <c r="K271" s="203" t="str">
        <f t="shared" si="26"/>
        <v/>
      </c>
      <c r="L271" s="187" t="str">
        <f t="shared" si="27"/>
        <v/>
      </c>
      <c r="M271" s="202" t="str">
        <f>IF($H271="USD",IF(OR($L271="",$L271="-"),"",VLOOKUP($G271,為替!$A:$AX,$L271,FALSE))+$K$3,IF(OR($L271="",$L271="-"),"",VLOOKUP($G271,為替!$A:$AX,$L271,FALSE)))</f>
        <v/>
      </c>
      <c r="N271" s="203" t="str">
        <f t="shared" si="28"/>
        <v/>
      </c>
      <c r="O271" s="204" t="str">
        <f t="shared" si="24"/>
        <v/>
      </c>
      <c r="P271" s="205" t="str">
        <f t="shared" si="29"/>
        <v/>
      </c>
    </row>
    <row r="272" spans="3:16">
      <c r="C272" s="198"/>
      <c r="D272" s="199"/>
      <c r="E272" s="200"/>
      <c r="F272" s="198"/>
      <c r="H272" s="201"/>
      <c r="I272" s="184" t="str">
        <f t="shared" si="25"/>
        <v/>
      </c>
      <c r="J272" s="202" t="str">
        <f>IF($H272="USD",IF(OR($I272="",$I272="-"),"",VLOOKUP($G272,為替!$A:$AX,$I272,FALSE))+$J$3,IF(OR($I272="",$I272="-"),"",VLOOKUP($G272,為替!$A:$AX,$I272,FALSE)))</f>
        <v/>
      </c>
      <c r="K272" s="203" t="str">
        <f t="shared" si="26"/>
        <v/>
      </c>
      <c r="L272" s="187" t="str">
        <f t="shared" si="27"/>
        <v/>
      </c>
      <c r="M272" s="202" t="str">
        <f>IF($H272="USD",IF(OR($L272="",$L272="-"),"",VLOOKUP($G272,為替!$A:$AX,$L272,FALSE))+$K$3,IF(OR($L272="",$L272="-"),"",VLOOKUP($G272,為替!$A:$AX,$L272,FALSE)))</f>
        <v/>
      </c>
      <c r="N272" s="203" t="str">
        <f t="shared" si="28"/>
        <v/>
      </c>
      <c r="O272" s="204" t="str">
        <f t="shared" si="24"/>
        <v/>
      </c>
      <c r="P272" s="205" t="str">
        <f t="shared" si="29"/>
        <v/>
      </c>
    </row>
    <row r="273" spans="3:16">
      <c r="C273" s="198"/>
      <c r="D273" s="199"/>
      <c r="E273" s="200"/>
      <c r="F273" s="198"/>
      <c r="H273" s="201"/>
      <c r="I273" s="184" t="str">
        <f t="shared" si="25"/>
        <v/>
      </c>
      <c r="J273" s="202" t="str">
        <f>IF($H273="USD",IF(OR($I273="",$I273="-"),"",VLOOKUP($G273,為替!$A:$AX,$I273,FALSE))+$J$3,IF(OR($I273="",$I273="-"),"",VLOOKUP($G273,為替!$A:$AX,$I273,FALSE)))</f>
        <v/>
      </c>
      <c r="K273" s="203" t="str">
        <f t="shared" si="26"/>
        <v/>
      </c>
      <c r="L273" s="187" t="str">
        <f t="shared" si="27"/>
        <v/>
      </c>
      <c r="M273" s="202" t="str">
        <f>IF($H273="USD",IF(OR($L273="",$L273="-"),"",VLOOKUP($G273,為替!$A:$AX,$L273,FALSE))+$K$3,IF(OR($L273="",$L273="-"),"",VLOOKUP($G273,為替!$A:$AX,$L273,FALSE)))</f>
        <v/>
      </c>
      <c r="N273" s="203" t="str">
        <f t="shared" si="28"/>
        <v/>
      </c>
      <c r="O273" s="204" t="str">
        <f t="shared" si="24"/>
        <v/>
      </c>
      <c r="P273" s="205" t="str">
        <f t="shared" si="29"/>
        <v/>
      </c>
    </row>
    <row r="274" spans="3:16">
      <c r="C274" s="198"/>
      <c r="D274" s="199"/>
      <c r="E274" s="200"/>
      <c r="F274" s="198"/>
      <c r="H274" s="201"/>
      <c r="I274" s="184" t="str">
        <f t="shared" si="25"/>
        <v/>
      </c>
      <c r="J274" s="202" t="str">
        <f>IF($H274="USD",IF(OR($I274="",$I274="-"),"",VLOOKUP($G274,為替!$A:$AX,$I274,FALSE))+$J$3,IF(OR($I274="",$I274="-"),"",VLOOKUP($G274,為替!$A:$AX,$I274,FALSE)))</f>
        <v/>
      </c>
      <c r="K274" s="203" t="str">
        <f t="shared" si="26"/>
        <v/>
      </c>
      <c r="L274" s="187" t="str">
        <f t="shared" si="27"/>
        <v/>
      </c>
      <c r="M274" s="202" t="str">
        <f>IF($H274="USD",IF(OR($L274="",$L274="-"),"",VLOOKUP($G274,為替!$A:$AX,$L274,FALSE))+$K$3,IF(OR($L274="",$L274="-"),"",VLOOKUP($G274,為替!$A:$AX,$L274,FALSE)))</f>
        <v/>
      </c>
      <c r="N274" s="203" t="str">
        <f t="shared" si="28"/>
        <v/>
      </c>
      <c r="O274" s="204" t="str">
        <f t="shared" si="24"/>
        <v/>
      </c>
      <c r="P274" s="205" t="str">
        <f t="shared" si="29"/>
        <v/>
      </c>
    </row>
    <row r="275" spans="3:16">
      <c r="C275" s="198"/>
      <c r="D275" s="199"/>
      <c r="E275" s="200"/>
      <c r="F275" s="198"/>
      <c r="H275" s="201"/>
      <c r="I275" s="184" t="str">
        <f t="shared" si="25"/>
        <v/>
      </c>
      <c r="J275" s="202" t="str">
        <f>IF($H275="USD",IF(OR($I275="",$I275="-"),"",VLOOKUP($G275,為替!$A:$AX,$I275,FALSE))+$J$3,IF(OR($I275="",$I275="-"),"",VLOOKUP($G275,為替!$A:$AX,$I275,FALSE)))</f>
        <v/>
      </c>
      <c r="K275" s="203" t="str">
        <f t="shared" si="26"/>
        <v/>
      </c>
      <c r="L275" s="187" t="str">
        <f t="shared" si="27"/>
        <v/>
      </c>
      <c r="M275" s="202" t="str">
        <f>IF($H275="USD",IF(OR($L275="",$L275="-"),"",VLOOKUP($G275,為替!$A:$AX,$L275,FALSE))+$K$3,IF(OR($L275="",$L275="-"),"",VLOOKUP($G275,為替!$A:$AX,$L275,FALSE)))</f>
        <v/>
      </c>
      <c r="N275" s="203" t="str">
        <f t="shared" si="28"/>
        <v/>
      </c>
      <c r="O275" s="204" t="str">
        <f t="shared" si="24"/>
        <v/>
      </c>
      <c r="P275" s="205" t="str">
        <f t="shared" si="29"/>
        <v/>
      </c>
    </row>
    <row r="276" spans="3:16">
      <c r="C276" s="198"/>
      <c r="D276" s="199"/>
      <c r="E276" s="200"/>
      <c r="F276" s="198"/>
      <c r="H276" s="201"/>
      <c r="I276" s="184" t="str">
        <f t="shared" si="25"/>
        <v/>
      </c>
      <c r="J276" s="202" t="str">
        <f>IF($H276="USD",IF(OR($I276="",$I276="-"),"",VLOOKUP($G276,為替!$A:$AX,$I276,FALSE))+$J$3,IF(OR($I276="",$I276="-"),"",VLOOKUP($G276,為替!$A:$AX,$I276,FALSE)))</f>
        <v/>
      </c>
      <c r="K276" s="203" t="str">
        <f t="shared" si="26"/>
        <v/>
      </c>
      <c r="L276" s="187" t="str">
        <f t="shared" si="27"/>
        <v/>
      </c>
      <c r="M276" s="202" t="str">
        <f>IF($H276="USD",IF(OR($L276="",$L276="-"),"",VLOOKUP($G276,為替!$A:$AX,$L276,FALSE))+$K$3,IF(OR($L276="",$L276="-"),"",VLOOKUP($G276,為替!$A:$AX,$L276,FALSE)))</f>
        <v/>
      </c>
      <c r="N276" s="203" t="str">
        <f t="shared" si="28"/>
        <v/>
      </c>
      <c r="O276" s="204" t="str">
        <f t="shared" si="24"/>
        <v/>
      </c>
      <c r="P276" s="205" t="str">
        <f t="shared" si="29"/>
        <v/>
      </c>
    </row>
    <row r="277" spans="3:16">
      <c r="C277" s="198"/>
      <c r="D277" s="199"/>
      <c r="E277" s="200"/>
      <c r="F277" s="198"/>
      <c r="H277" s="201"/>
      <c r="I277" s="184" t="str">
        <f t="shared" si="25"/>
        <v/>
      </c>
      <c r="J277" s="202" t="str">
        <f>IF($H277="USD",IF(OR($I277="",$I277="-"),"",VLOOKUP($G277,為替!$A:$AX,$I277,FALSE))+$J$3,IF(OR($I277="",$I277="-"),"",VLOOKUP($G277,為替!$A:$AX,$I277,FALSE)))</f>
        <v/>
      </c>
      <c r="K277" s="203" t="str">
        <f t="shared" si="26"/>
        <v/>
      </c>
      <c r="L277" s="187" t="str">
        <f t="shared" si="27"/>
        <v/>
      </c>
      <c r="M277" s="202" t="str">
        <f>IF($H277="USD",IF(OR($L277="",$L277="-"),"",VLOOKUP($G277,為替!$A:$AX,$L277,FALSE))+$K$3,IF(OR($L277="",$L277="-"),"",VLOOKUP($G277,為替!$A:$AX,$L277,FALSE)))</f>
        <v/>
      </c>
      <c r="N277" s="203" t="str">
        <f t="shared" si="28"/>
        <v/>
      </c>
      <c r="O277" s="204" t="str">
        <f t="shared" si="24"/>
        <v/>
      </c>
      <c r="P277" s="205" t="str">
        <f t="shared" si="29"/>
        <v/>
      </c>
    </row>
    <row r="278" spans="3:16">
      <c r="C278" s="198"/>
      <c r="D278" s="199"/>
      <c r="E278" s="200"/>
      <c r="F278" s="198"/>
      <c r="H278" s="201"/>
      <c r="I278" s="184" t="str">
        <f t="shared" si="25"/>
        <v/>
      </c>
      <c r="J278" s="202" t="str">
        <f>IF($H278="USD",IF(OR($I278="",$I278="-"),"",VLOOKUP($G278,為替!$A:$AX,$I278,FALSE))+$J$3,IF(OR($I278="",$I278="-"),"",VLOOKUP($G278,為替!$A:$AX,$I278,FALSE)))</f>
        <v/>
      </c>
      <c r="K278" s="203" t="str">
        <f t="shared" si="26"/>
        <v/>
      </c>
      <c r="L278" s="187" t="str">
        <f t="shared" si="27"/>
        <v/>
      </c>
      <c r="M278" s="202" t="str">
        <f>IF($H278="USD",IF(OR($L278="",$L278="-"),"",VLOOKUP($G278,為替!$A:$AX,$L278,FALSE))+$K$3,IF(OR($L278="",$L278="-"),"",VLOOKUP($G278,為替!$A:$AX,$L278,FALSE)))</f>
        <v/>
      </c>
      <c r="N278" s="203" t="str">
        <f t="shared" si="28"/>
        <v/>
      </c>
      <c r="O278" s="204" t="str">
        <f t="shared" si="24"/>
        <v/>
      </c>
      <c r="P278" s="205" t="str">
        <f t="shared" si="29"/>
        <v/>
      </c>
    </row>
    <row r="279" spans="3:16">
      <c r="C279" s="198"/>
      <c r="D279" s="199"/>
      <c r="E279" s="200"/>
      <c r="F279" s="198"/>
      <c r="H279" s="201"/>
      <c r="I279" s="184" t="str">
        <f t="shared" si="25"/>
        <v/>
      </c>
      <c r="J279" s="202" t="str">
        <f>IF($H279="USD",IF(OR($I279="",$I279="-"),"",VLOOKUP($G279,為替!$A:$AX,$I279,FALSE))+$J$3,IF(OR($I279="",$I279="-"),"",VLOOKUP($G279,為替!$A:$AX,$I279,FALSE)))</f>
        <v/>
      </c>
      <c r="K279" s="203" t="str">
        <f t="shared" si="26"/>
        <v/>
      </c>
      <c r="L279" s="187" t="str">
        <f t="shared" si="27"/>
        <v/>
      </c>
      <c r="M279" s="202" t="str">
        <f>IF($H279="USD",IF(OR($L279="",$L279="-"),"",VLOOKUP($G279,為替!$A:$AX,$L279,FALSE))+$K$3,IF(OR($L279="",$L279="-"),"",VLOOKUP($G279,為替!$A:$AX,$L279,FALSE)))</f>
        <v/>
      </c>
      <c r="N279" s="203" t="str">
        <f t="shared" si="28"/>
        <v/>
      </c>
      <c r="O279" s="204" t="str">
        <f t="shared" si="24"/>
        <v/>
      </c>
      <c r="P279" s="205" t="str">
        <f t="shared" si="29"/>
        <v/>
      </c>
    </row>
    <row r="280" spans="3:16">
      <c r="C280" s="198"/>
      <c r="D280" s="199"/>
      <c r="E280" s="200"/>
      <c r="F280" s="198"/>
      <c r="H280" s="201"/>
      <c r="I280" s="184" t="str">
        <f t="shared" si="25"/>
        <v/>
      </c>
      <c r="J280" s="202" t="str">
        <f>IF($H280="USD",IF(OR($I280="",$I280="-"),"",VLOOKUP($G280,為替!$A:$AX,$I280,FALSE))+$J$3,IF(OR($I280="",$I280="-"),"",VLOOKUP($G280,為替!$A:$AX,$I280,FALSE)))</f>
        <v/>
      </c>
      <c r="K280" s="203" t="str">
        <f t="shared" si="26"/>
        <v/>
      </c>
      <c r="L280" s="187" t="str">
        <f t="shared" si="27"/>
        <v/>
      </c>
      <c r="M280" s="202" t="str">
        <f>IF($H280="USD",IF(OR($L280="",$L280="-"),"",VLOOKUP($G280,為替!$A:$AX,$L280,FALSE))+$K$3,IF(OR($L280="",$L280="-"),"",VLOOKUP($G280,為替!$A:$AX,$L280,FALSE)))</f>
        <v/>
      </c>
      <c r="N280" s="203" t="str">
        <f t="shared" si="28"/>
        <v/>
      </c>
      <c r="O280" s="204" t="str">
        <f t="shared" si="24"/>
        <v/>
      </c>
      <c r="P280" s="205" t="str">
        <f t="shared" si="29"/>
        <v/>
      </c>
    </row>
    <row r="281" spans="3:16">
      <c r="C281" s="198"/>
      <c r="D281" s="199"/>
      <c r="E281" s="200"/>
      <c r="F281" s="198"/>
      <c r="H281" s="201"/>
      <c r="I281" s="184" t="str">
        <f t="shared" si="25"/>
        <v/>
      </c>
      <c r="J281" s="202" t="str">
        <f>IF($H281="USD",IF(OR($I281="",$I281="-"),"",VLOOKUP($G281,為替!$A:$AX,$I281,FALSE))+$J$3,IF(OR($I281="",$I281="-"),"",VLOOKUP($G281,為替!$A:$AX,$I281,FALSE)))</f>
        <v/>
      </c>
      <c r="K281" s="203" t="str">
        <f t="shared" si="26"/>
        <v/>
      </c>
      <c r="L281" s="187" t="str">
        <f t="shared" si="27"/>
        <v/>
      </c>
      <c r="M281" s="202" t="str">
        <f>IF($H281="USD",IF(OR($L281="",$L281="-"),"",VLOOKUP($G281,為替!$A:$AX,$L281,FALSE))+$K$3,IF(OR($L281="",$L281="-"),"",VLOOKUP($G281,為替!$A:$AX,$L281,FALSE)))</f>
        <v/>
      </c>
      <c r="N281" s="203" t="str">
        <f t="shared" si="28"/>
        <v/>
      </c>
      <c r="O281" s="204" t="str">
        <f t="shared" si="24"/>
        <v/>
      </c>
      <c r="P281" s="205" t="str">
        <f t="shared" si="29"/>
        <v/>
      </c>
    </row>
    <row r="282" spans="3:16">
      <c r="C282" s="198"/>
      <c r="D282" s="199"/>
      <c r="E282" s="200"/>
      <c r="F282" s="198"/>
      <c r="H282" s="201"/>
      <c r="I282" s="184" t="str">
        <f t="shared" si="25"/>
        <v/>
      </c>
      <c r="J282" s="202" t="str">
        <f>IF($H282="USD",IF(OR($I282="",$I282="-"),"",VLOOKUP($G282,為替!$A:$AX,$I282,FALSE))+$J$3,IF(OR($I282="",$I282="-"),"",VLOOKUP($G282,為替!$A:$AX,$I282,FALSE)))</f>
        <v/>
      </c>
      <c r="K282" s="203" t="str">
        <f t="shared" si="26"/>
        <v/>
      </c>
      <c r="L282" s="187" t="str">
        <f t="shared" si="27"/>
        <v/>
      </c>
      <c r="M282" s="202" t="str">
        <f>IF($H282="USD",IF(OR($L282="",$L282="-"),"",VLOOKUP($G282,為替!$A:$AX,$L282,FALSE))+$K$3,IF(OR($L282="",$L282="-"),"",VLOOKUP($G282,為替!$A:$AX,$L282,FALSE)))</f>
        <v/>
      </c>
      <c r="N282" s="203" t="str">
        <f t="shared" si="28"/>
        <v/>
      </c>
      <c r="O282" s="204" t="str">
        <f t="shared" si="24"/>
        <v/>
      </c>
      <c r="P282" s="205" t="str">
        <f t="shared" si="29"/>
        <v/>
      </c>
    </row>
    <row r="283" spans="3:16">
      <c r="C283" s="198"/>
      <c r="D283" s="199"/>
      <c r="E283" s="200"/>
      <c r="F283" s="198"/>
      <c r="H283" s="201"/>
      <c r="I283" s="184" t="str">
        <f t="shared" si="25"/>
        <v/>
      </c>
      <c r="J283" s="202" t="str">
        <f>IF($H283="USD",IF(OR($I283="",$I283="-"),"",VLOOKUP($G283,為替!$A:$AX,$I283,FALSE))+$J$3,IF(OR($I283="",$I283="-"),"",VLOOKUP($G283,為替!$A:$AX,$I283,FALSE)))</f>
        <v/>
      </c>
      <c r="K283" s="203" t="str">
        <f t="shared" si="26"/>
        <v/>
      </c>
      <c r="L283" s="187" t="str">
        <f t="shared" si="27"/>
        <v/>
      </c>
      <c r="M283" s="202" t="str">
        <f>IF($H283="USD",IF(OR($L283="",$L283="-"),"",VLOOKUP($G283,為替!$A:$AX,$L283,FALSE))+$K$3,IF(OR($L283="",$L283="-"),"",VLOOKUP($G283,為替!$A:$AX,$L283,FALSE)))</f>
        <v/>
      </c>
      <c r="N283" s="203" t="str">
        <f t="shared" si="28"/>
        <v/>
      </c>
      <c r="O283" s="204" t="str">
        <f t="shared" si="24"/>
        <v/>
      </c>
      <c r="P283" s="205" t="str">
        <f t="shared" si="29"/>
        <v/>
      </c>
    </row>
    <row r="284" spans="3:16">
      <c r="C284" s="198"/>
      <c r="D284" s="199"/>
      <c r="E284" s="200"/>
      <c r="F284" s="198"/>
      <c r="H284" s="201"/>
      <c r="I284" s="184" t="str">
        <f t="shared" si="25"/>
        <v/>
      </c>
      <c r="J284" s="202" t="str">
        <f>IF($H284="USD",IF(OR($I284="",$I284="-"),"",VLOOKUP($G284,為替!$A:$AX,$I284,FALSE))+$J$3,IF(OR($I284="",$I284="-"),"",VLOOKUP($G284,為替!$A:$AX,$I284,FALSE)))</f>
        <v/>
      </c>
      <c r="K284" s="203" t="str">
        <f t="shared" si="26"/>
        <v/>
      </c>
      <c r="L284" s="187" t="str">
        <f t="shared" si="27"/>
        <v/>
      </c>
      <c r="M284" s="202" t="str">
        <f>IF($H284="USD",IF(OR($L284="",$L284="-"),"",VLOOKUP($G284,為替!$A:$AX,$L284,FALSE))+$K$3,IF(OR($L284="",$L284="-"),"",VLOOKUP($G284,為替!$A:$AX,$L284,FALSE)))</f>
        <v/>
      </c>
      <c r="N284" s="203" t="str">
        <f t="shared" si="28"/>
        <v/>
      </c>
      <c r="O284" s="204" t="str">
        <f t="shared" si="24"/>
        <v/>
      </c>
      <c r="P284" s="205" t="str">
        <f t="shared" si="29"/>
        <v/>
      </c>
    </row>
    <row r="285" spans="3:16">
      <c r="C285" s="198"/>
      <c r="D285" s="199"/>
      <c r="E285" s="200"/>
      <c r="F285" s="198"/>
      <c r="H285" s="201"/>
      <c r="I285" s="184" t="str">
        <f t="shared" si="25"/>
        <v/>
      </c>
      <c r="J285" s="202" t="str">
        <f>IF($H285="USD",IF(OR($I285="",$I285="-"),"",VLOOKUP($G285,為替!$A:$AX,$I285,FALSE))+$J$3,IF(OR($I285="",$I285="-"),"",VLOOKUP($G285,為替!$A:$AX,$I285,FALSE)))</f>
        <v/>
      </c>
      <c r="K285" s="203" t="str">
        <f t="shared" si="26"/>
        <v/>
      </c>
      <c r="L285" s="187" t="str">
        <f t="shared" si="27"/>
        <v/>
      </c>
      <c r="M285" s="202" t="str">
        <f>IF($H285="USD",IF(OR($L285="",$L285="-"),"",VLOOKUP($G285,為替!$A:$AX,$L285,FALSE))+$K$3,IF(OR($L285="",$L285="-"),"",VLOOKUP($G285,為替!$A:$AX,$L285,FALSE)))</f>
        <v/>
      </c>
      <c r="N285" s="203" t="str">
        <f t="shared" si="28"/>
        <v/>
      </c>
      <c r="O285" s="204" t="str">
        <f t="shared" si="24"/>
        <v/>
      </c>
      <c r="P285" s="205" t="str">
        <f t="shared" si="29"/>
        <v/>
      </c>
    </row>
    <row r="286" spans="3:16">
      <c r="C286" s="198"/>
      <c r="D286" s="199"/>
      <c r="E286" s="200"/>
      <c r="F286" s="198"/>
      <c r="H286" s="201"/>
      <c r="I286" s="184" t="str">
        <f t="shared" si="25"/>
        <v/>
      </c>
      <c r="J286" s="202" t="str">
        <f>IF($H286="USD",IF(OR($I286="",$I286="-"),"",VLOOKUP($G286,為替!$A:$AX,$I286,FALSE))+$J$3,IF(OR($I286="",$I286="-"),"",VLOOKUP($G286,為替!$A:$AX,$I286,FALSE)))</f>
        <v/>
      </c>
      <c r="K286" s="203" t="str">
        <f t="shared" si="26"/>
        <v/>
      </c>
      <c r="L286" s="187" t="str">
        <f t="shared" si="27"/>
        <v/>
      </c>
      <c r="M286" s="202" t="str">
        <f>IF($H286="USD",IF(OR($L286="",$L286="-"),"",VLOOKUP($G286,為替!$A:$AX,$L286,FALSE))+$K$3,IF(OR($L286="",$L286="-"),"",VLOOKUP($G286,為替!$A:$AX,$L286,FALSE)))</f>
        <v/>
      </c>
      <c r="N286" s="203" t="str">
        <f t="shared" si="28"/>
        <v/>
      </c>
      <c r="O286" s="204" t="str">
        <f t="shared" si="24"/>
        <v/>
      </c>
      <c r="P286" s="205" t="str">
        <f t="shared" si="29"/>
        <v/>
      </c>
    </row>
    <row r="287" spans="3:16">
      <c r="C287" s="198"/>
      <c r="D287" s="199"/>
      <c r="E287" s="200"/>
      <c r="F287" s="198"/>
      <c r="H287" s="201"/>
      <c r="I287" s="184" t="str">
        <f t="shared" si="25"/>
        <v/>
      </c>
      <c r="J287" s="202" t="str">
        <f>IF($H287="USD",IF(OR($I287="",$I287="-"),"",VLOOKUP($G287,為替!$A:$AX,$I287,FALSE))+$J$3,IF(OR($I287="",$I287="-"),"",VLOOKUP($G287,為替!$A:$AX,$I287,FALSE)))</f>
        <v/>
      </c>
      <c r="K287" s="203" t="str">
        <f t="shared" si="26"/>
        <v/>
      </c>
      <c r="L287" s="187" t="str">
        <f t="shared" si="27"/>
        <v/>
      </c>
      <c r="M287" s="202" t="str">
        <f>IF($H287="USD",IF(OR($L287="",$L287="-"),"",VLOOKUP($G287,為替!$A:$AX,$L287,FALSE))+$K$3,IF(OR($L287="",$L287="-"),"",VLOOKUP($G287,為替!$A:$AX,$L287,FALSE)))</f>
        <v/>
      </c>
      <c r="N287" s="203" t="str">
        <f t="shared" si="28"/>
        <v/>
      </c>
      <c r="O287" s="204" t="str">
        <f t="shared" si="24"/>
        <v/>
      </c>
      <c r="P287" s="205" t="str">
        <f t="shared" si="29"/>
        <v/>
      </c>
    </row>
    <row r="288" spans="3:16">
      <c r="C288" s="198"/>
      <c r="D288" s="199"/>
      <c r="E288" s="200"/>
      <c r="F288" s="198"/>
      <c r="H288" s="201"/>
      <c r="I288" s="184" t="str">
        <f t="shared" si="25"/>
        <v/>
      </c>
      <c r="J288" s="202" t="str">
        <f>IF($H288="USD",IF(OR($I288="",$I288="-"),"",VLOOKUP($G288,為替!$A:$AX,$I288,FALSE))+$J$3,IF(OR($I288="",$I288="-"),"",VLOOKUP($G288,為替!$A:$AX,$I288,FALSE)))</f>
        <v/>
      </c>
      <c r="K288" s="203" t="str">
        <f t="shared" si="26"/>
        <v/>
      </c>
      <c r="L288" s="187" t="str">
        <f t="shared" si="27"/>
        <v/>
      </c>
      <c r="M288" s="202" t="str">
        <f>IF($H288="USD",IF(OR($L288="",$L288="-"),"",VLOOKUP($G288,為替!$A:$AX,$L288,FALSE))+$K$3,IF(OR($L288="",$L288="-"),"",VLOOKUP($G288,為替!$A:$AX,$L288,FALSE)))</f>
        <v/>
      </c>
      <c r="N288" s="203" t="str">
        <f t="shared" si="28"/>
        <v/>
      </c>
      <c r="O288" s="204" t="str">
        <f t="shared" si="24"/>
        <v/>
      </c>
      <c r="P288" s="205" t="str">
        <f t="shared" si="29"/>
        <v/>
      </c>
    </row>
    <row r="289" spans="3:16">
      <c r="C289" s="198"/>
      <c r="D289" s="199"/>
      <c r="E289" s="200"/>
      <c r="F289" s="198"/>
      <c r="H289" s="201"/>
      <c r="I289" s="184" t="str">
        <f t="shared" si="25"/>
        <v/>
      </c>
      <c r="J289" s="202" t="str">
        <f>IF($H289="USD",IF(OR($I289="",$I289="-"),"",VLOOKUP($G289,為替!$A:$AX,$I289,FALSE))+$J$3,IF(OR($I289="",$I289="-"),"",VLOOKUP($G289,為替!$A:$AX,$I289,FALSE)))</f>
        <v/>
      </c>
      <c r="K289" s="203" t="str">
        <f t="shared" si="26"/>
        <v/>
      </c>
      <c r="L289" s="187" t="str">
        <f t="shared" si="27"/>
        <v/>
      </c>
      <c r="M289" s="202" t="str">
        <f>IF($H289="USD",IF(OR($L289="",$L289="-"),"",VLOOKUP($G289,為替!$A:$AX,$L289,FALSE))+$K$3,IF(OR($L289="",$L289="-"),"",VLOOKUP($G289,為替!$A:$AX,$L289,FALSE)))</f>
        <v/>
      </c>
      <c r="N289" s="203" t="str">
        <f t="shared" si="28"/>
        <v/>
      </c>
      <c r="O289" s="204" t="str">
        <f t="shared" si="24"/>
        <v/>
      </c>
      <c r="P289" s="205" t="str">
        <f t="shared" si="29"/>
        <v/>
      </c>
    </row>
    <row r="290" spans="3:16">
      <c r="C290" s="198"/>
      <c r="D290" s="199"/>
      <c r="E290" s="200"/>
      <c r="F290" s="198"/>
      <c r="H290" s="201"/>
      <c r="I290" s="184" t="str">
        <f t="shared" si="25"/>
        <v/>
      </c>
      <c r="J290" s="202" t="str">
        <f>IF($H290="USD",IF(OR($I290="",$I290="-"),"",VLOOKUP($G290,為替!$A:$AX,$I290,FALSE))+$J$3,IF(OR($I290="",$I290="-"),"",VLOOKUP($G290,為替!$A:$AX,$I290,FALSE)))</f>
        <v/>
      </c>
      <c r="K290" s="203" t="str">
        <f t="shared" si="26"/>
        <v/>
      </c>
      <c r="L290" s="187" t="str">
        <f t="shared" si="27"/>
        <v/>
      </c>
      <c r="M290" s="202" t="str">
        <f>IF($H290="USD",IF(OR($L290="",$L290="-"),"",VLOOKUP($G290,為替!$A:$AX,$L290,FALSE))+$K$3,IF(OR($L290="",$L290="-"),"",VLOOKUP($G290,為替!$A:$AX,$L290,FALSE)))</f>
        <v/>
      </c>
      <c r="N290" s="203" t="str">
        <f t="shared" si="28"/>
        <v/>
      </c>
      <c r="O290" s="204" t="str">
        <f t="shared" si="24"/>
        <v/>
      </c>
      <c r="P290" s="205" t="str">
        <f t="shared" si="29"/>
        <v/>
      </c>
    </row>
    <row r="291" spans="3:16">
      <c r="C291" s="198"/>
      <c r="D291" s="199"/>
      <c r="E291" s="200"/>
      <c r="F291" s="198"/>
      <c r="H291" s="201"/>
      <c r="I291" s="184" t="str">
        <f t="shared" si="25"/>
        <v/>
      </c>
      <c r="J291" s="202" t="str">
        <f>IF($H291="USD",IF(OR($I291="",$I291="-"),"",VLOOKUP($G291,為替!$A:$AX,$I291,FALSE))+$J$3,IF(OR($I291="",$I291="-"),"",VLOOKUP($G291,為替!$A:$AX,$I291,FALSE)))</f>
        <v/>
      </c>
      <c r="K291" s="203" t="str">
        <f t="shared" si="26"/>
        <v/>
      </c>
      <c r="L291" s="187" t="str">
        <f t="shared" si="27"/>
        <v/>
      </c>
      <c r="M291" s="202" t="str">
        <f>IF($H291="USD",IF(OR($L291="",$L291="-"),"",VLOOKUP($G291,為替!$A:$AX,$L291,FALSE))+$K$3,IF(OR($L291="",$L291="-"),"",VLOOKUP($G291,為替!$A:$AX,$L291,FALSE)))</f>
        <v/>
      </c>
      <c r="N291" s="203" t="str">
        <f t="shared" si="28"/>
        <v/>
      </c>
      <c r="O291" s="204" t="str">
        <f t="shared" si="24"/>
        <v/>
      </c>
      <c r="P291" s="205" t="str">
        <f t="shared" si="29"/>
        <v/>
      </c>
    </row>
    <row r="292" spans="3:16">
      <c r="C292" s="198"/>
      <c r="D292" s="199"/>
      <c r="E292" s="200"/>
      <c r="F292" s="198"/>
      <c r="H292" s="201"/>
      <c r="I292" s="184" t="str">
        <f t="shared" si="25"/>
        <v/>
      </c>
      <c r="J292" s="202" t="str">
        <f>IF($H292="USD",IF(OR($I292="",$I292="-"),"",VLOOKUP($G292,為替!$A:$AX,$I292,FALSE))+$J$3,IF(OR($I292="",$I292="-"),"",VLOOKUP($G292,為替!$A:$AX,$I292,FALSE)))</f>
        <v/>
      </c>
      <c r="K292" s="203" t="str">
        <f t="shared" si="26"/>
        <v/>
      </c>
      <c r="L292" s="187" t="str">
        <f t="shared" si="27"/>
        <v/>
      </c>
      <c r="M292" s="202" t="str">
        <f>IF($H292="USD",IF(OR($L292="",$L292="-"),"",VLOOKUP($G292,為替!$A:$AX,$L292,FALSE))+$K$3,IF(OR($L292="",$L292="-"),"",VLOOKUP($G292,為替!$A:$AX,$L292,FALSE)))</f>
        <v/>
      </c>
      <c r="N292" s="203" t="str">
        <f t="shared" si="28"/>
        <v/>
      </c>
      <c r="O292" s="204" t="str">
        <f t="shared" si="24"/>
        <v/>
      </c>
      <c r="P292" s="205" t="str">
        <f t="shared" si="29"/>
        <v/>
      </c>
    </row>
    <row r="293" spans="3:16">
      <c r="C293" s="198"/>
      <c r="D293" s="199"/>
      <c r="E293" s="200"/>
      <c r="F293" s="198"/>
      <c r="H293" s="201"/>
      <c r="I293" s="184" t="str">
        <f t="shared" si="25"/>
        <v/>
      </c>
      <c r="J293" s="202" t="str">
        <f>IF($H293="USD",IF(OR($I293="",$I293="-"),"",VLOOKUP($G293,為替!$A:$AX,$I293,FALSE))+$J$3,IF(OR($I293="",$I293="-"),"",VLOOKUP($G293,為替!$A:$AX,$I293,FALSE)))</f>
        <v/>
      </c>
      <c r="K293" s="203" t="str">
        <f t="shared" si="26"/>
        <v/>
      </c>
      <c r="L293" s="187" t="str">
        <f t="shared" si="27"/>
        <v/>
      </c>
      <c r="M293" s="202" t="str">
        <f>IF($H293="USD",IF(OR($L293="",$L293="-"),"",VLOOKUP($G293,為替!$A:$AX,$L293,FALSE))+$K$3,IF(OR($L293="",$L293="-"),"",VLOOKUP($G293,為替!$A:$AX,$L293,FALSE)))</f>
        <v/>
      </c>
      <c r="N293" s="203" t="str">
        <f t="shared" si="28"/>
        <v/>
      </c>
      <c r="O293" s="204" t="str">
        <f t="shared" si="24"/>
        <v/>
      </c>
      <c r="P293" s="205" t="str">
        <f t="shared" si="29"/>
        <v/>
      </c>
    </row>
    <row r="294" spans="3:16">
      <c r="C294" s="198"/>
      <c r="D294" s="199"/>
      <c r="E294" s="200"/>
      <c r="F294" s="198"/>
      <c r="H294" s="201"/>
      <c r="I294" s="184" t="str">
        <f t="shared" si="25"/>
        <v/>
      </c>
      <c r="J294" s="202" t="str">
        <f>IF($H294="USD",IF(OR($I294="",$I294="-"),"",VLOOKUP($G294,為替!$A:$AX,$I294,FALSE))+$J$3,IF(OR($I294="",$I294="-"),"",VLOOKUP($G294,為替!$A:$AX,$I294,FALSE)))</f>
        <v/>
      </c>
      <c r="K294" s="203" t="str">
        <f t="shared" si="26"/>
        <v/>
      </c>
      <c r="L294" s="187" t="str">
        <f t="shared" si="27"/>
        <v/>
      </c>
      <c r="M294" s="202" t="str">
        <f>IF($H294="USD",IF(OR($L294="",$L294="-"),"",VLOOKUP($G294,為替!$A:$AX,$L294,FALSE))+$K$3,IF(OR($L294="",$L294="-"),"",VLOOKUP($G294,為替!$A:$AX,$L294,FALSE)))</f>
        <v/>
      </c>
      <c r="N294" s="203" t="str">
        <f t="shared" si="28"/>
        <v/>
      </c>
      <c r="O294" s="204" t="str">
        <f t="shared" si="24"/>
        <v/>
      </c>
      <c r="P294" s="205" t="str">
        <f t="shared" si="29"/>
        <v/>
      </c>
    </row>
    <row r="295" spans="3:16">
      <c r="C295" s="198"/>
      <c r="D295" s="199"/>
      <c r="E295" s="200"/>
      <c r="F295" s="198"/>
      <c r="H295" s="201"/>
      <c r="I295" s="184" t="str">
        <f t="shared" si="25"/>
        <v/>
      </c>
      <c r="J295" s="202" t="str">
        <f>IF($H295="USD",IF(OR($I295="",$I295="-"),"",VLOOKUP($G295,為替!$A:$AX,$I295,FALSE))+$J$3,IF(OR($I295="",$I295="-"),"",VLOOKUP($G295,為替!$A:$AX,$I295,FALSE)))</f>
        <v/>
      </c>
      <c r="K295" s="203" t="str">
        <f t="shared" si="26"/>
        <v/>
      </c>
      <c r="L295" s="187" t="str">
        <f t="shared" si="27"/>
        <v/>
      </c>
      <c r="M295" s="202" t="str">
        <f>IF($H295="USD",IF(OR($L295="",$L295="-"),"",VLOOKUP($G295,為替!$A:$AX,$L295,FALSE))+$K$3,IF(OR($L295="",$L295="-"),"",VLOOKUP($G295,為替!$A:$AX,$L295,FALSE)))</f>
        <v/>
      </c>
      <c r="N295" s="203" t="str">
        <f t="shared" si="28"/>
        <v/>
      </c>
      <c r="O295" s="204" t="str">
        <f t="shared" si="24"/>
        <v/>
      </c>
      <c r="P295" s="205" t="str">
        <f t="shared" si="29"/>
        <v/>
      </c>
    </row>
    <row r="296" spans="3:16">
      <c r="C296" s="198"/>
      <c r="D296" s="199"/>
      <c r="E296" s="200"/>
      <c r="F296" s="198"/>
      <c r="H296" s="201"/>
      <c r="I296" s="184" t="str">
        <f t="shared" si="25"/>
        <v/>
      </c>
      <c r="J296" s="202" t="str">
        <f>IF($H296="USD",IF(OR($I296="",$I296="-"),"",VLOOKUP($G296,為替!$A:$AX,$I296,FALSE))+$J$3,IF(OR($I296="",$I296="-"),"",VLOOKUP($G296,為替!$A:$AX,$I296,FALSE)))</f>
        <v/>
      </c>
      <c r="K296" s="203" t="str">
        <f t="shared" si="26"/>
        <v/>
      </c>
      <c r="L296" s="187" t="str">
        <f t="shared" si="27"/>
        <v/>
      </c>
      <c r="M296" s="202" t="str">
        <f>IF($H296="USD",IF(OR($L296="",$L296="-"),"",VLOOKUP($G296,為替!$A:$AX,$L296,FALSE))+$K$3,IF(OR($L296="",$L296="-"),"",VLOOKUP($G296,為替!$A:$AX,$L296,FALSE)))</f>
        <v/>
      </c>
      <c r="N296" s="203" t="str">
        <f t="shared" si="28"/>
        <v/>
      </c>
      <c r="O296" s="204" t="str">
        <f t="shared" si="24"/>
        <v/>
      </c>
      <c r="P296" s="205" t="str">
        <f t="shared" si="29"/>
        <v/>
      </c>
    </row>
    <row r="297" spans="3:16">
      <c r="C297" s="198"/>
      <c r="D297" s="199"/>
      <c r="E297" s="200"/>
      <c r="F297" s="198"/>
      <c r="H297" s="201"/>
      <c r="I297" s="184" t="str">
        <f t="shared" si="25"/>
        <v/>
      </c>
      <c r="J297" s="202" t="str">
        <f>IF($H297="USD",IF(OR($I297="",$I297="-"),"",VLOOKUP($G297,為替!$A:$AX,$I297,FALSE))+$J$3,IF(OR($I297="",$I297="-"),"",VLOOKUP($G297,為替!$A:$AX,$I297,FALSE)))</f>
        <v/>
      </c>
      <c r="K297" s="203" t="str">
        <f t="shared" si="26"/>
        <v/>
      </c>
      <c r="L297" s="187" t="str">
        <f t="shared" si="27"/>
        <v/>
      </c>
      <c r="M297" s="202" t="str">
        <f>IF($H297="USD",IF(OR($L297="",$L297="-"),"",VLOOKUP($G297,為替!$A:$AX,$L297,FALSE))+$K$3,IF(OR($L297="",$L297="-"),"",VLOOKUP($G297,為替!$A:$AX,$L297,FALSE)))</f>
        <v/>
      </c>
      <c r="N297" s="203" t="str">
        <f t="shared" si="28"/>
        <v/>
      </c>
      <c r="O297" s="204" t="str">
        <f t="shared" si="24"/>
        <v/>
      </c>
      <c r="P297" s="205" t="str">
        <f t="shared" si="29"/>
        <v/>
      </c>
    </row>
    <row r="298" spans="3:16">
      <c r="C298" s="198"/>
      <c r="D298" s="199"/>
      <c r="E298" s="200"/>
      <c r="F298" s="198"/>
      <c r="H298" s="201"/>
      <c r="I298" s="184" t="str">
        <f t="shared" si="25"/>
        <v/>
      </c>
      <c r="J298" s="202" t="str">
        <f>IF($H298="USD",IF(OR($I298="",$I298="-"),"",VLOOKUP($G298,為替!$A:$AX,$I298,FALSE))+$J$3,IF(OR($I298="",$I298="-"),"",VLOOKUP($G298,為替!$A:$AX,$I298,FALSE)))</f>
        <v/>
      </c>
      <c r="K298" s="203" t="str">
        <f t="shared" si="26"/>
        <v/>
      </c>
      <c r="L298" s="187" t="str">
        <f t="shared" si="27"/>
        <v/>
      </c>
      <c r="M298" s="202" t="str">
        <f>IF($H298="USD",IF(OR($L298="",$L298="-"),"",VLOOKUP($G298,為替!$A:$AX,$L298,FALSE))+$K$3,IF(OR($L298="",$L298="-"),"",VLOOKUP($G298,為替!$A:$AX,$L298,FALSE)))</f>
        <v/>
      </c>
      <c r="N298" s="203" t="str">
        <f t="shared" si="28"/>
        <v/>
      </c>
      <c r="O298" s="204" t="str">
        <f t="shared" si="24"/>
        <v/>
      </c>
      <c r="P298" s="205" t="str">
        <f t="shared" si="29"/>
        <v/>
      </c>
    </row>
    <row r="299" spans="3:16">
      <c r="C299" s="198"/>
      <c r="D299" s="199"/>
      <c r="E299" s="200"/>
      <c r="F299" s="198"/>
      <c r="H299" s="201"/>
      <c r="I299" s="184" t="str">
        <f t="shared" si="25"/>
        <v/>
      </c>
      <c r="J299" s="202" t="str">
        <f>IF($H299="USD",IF(OR($I299="",$I299="-"),"",VLOOKUP($G299,為替!$A:$AX,$I299,FALSE))+$J$3,IF(OR($I299="",$I299="-"),"",VLOOKUP($G299,為替!$A:$AX,$I299,FALSE)))</f>
        <v/>
      </c>
      <c r="K299" s="203" t="str">
        <f t="shared" si="26"/>
        <v/>
      </c>
      <c r="L299" s="187" t="str">
        <f t="shared" si="27"/>
        <v/>
      </c>
      <c r="M299" s="202" t="str">
        <f>IF($H299="USD",IF(OR($L299="",$L299="-"),"",VLOOKUP($G299,為替!$A:$AX,$L299,FALSE))+$K$3,IF(OR($L299="",$L299="-"),"",VLOOKUP($G299,為替!$A:$AX,$L299,FALSE)))</f>
        <v/>
      </c>
      <c r="N299" s="203" t="str">
        <f t="shared" si="28"/>
        <v/>
      </c>
      <c r="O299" s="204" t="str">
        <f t="shared" si="24"/>
        <v/>
      </c>
      <c r="P299" s="205" t="str">
        <f t="shared" si="29"/>
        <v/>
      </c>
    </row>
    <row r="300" spans="3:16">
      <c r="C300" s="198"/>
      <c r="D300" s="199"/>
      <c r="E300" s="200"/>
      <c r="F300" s="198"/>
      <c r="H300" s="201"/>
      <c r="I300" s="184" t="str">
        <f t="shared" si="25"/>
        <v/>
      </c>
      <c r="J300" s="202" t="str">
        <f>IF($H300="USD",IF(OR($I300="",$I300="-"),"",VLOOKUP($G300,為替!$A:$AX,$I300,FALSE))+$J$3,IF(OR($I300="",$I300="-"),"",VLOOKUP($G300,為替!$A:$AX,$I300,FALSE)))</f>
        <v/>
      </c>
      <c r="K300" s="203" t="str">
        <f t="shared" si="26"/>
        <v/>
      </c>
      <c r="L300" s="187" t="str">
        <f t="shared" si="27"/>
        <v/>
      </c>
      <c r="M300" s="202" t="str">
        <f>IF($H300="USD",IF(OR($L300="",$L300="-"),"",VLOOKUP($G300,為替!$A:$AX,$L300,FALSE))+$K$3,IF(OR($L300="",$L300="-"),"",VLOOKUP($G300,為替!$A:$AX,$L300,FALSE)))</f>
        <v/>
      </c>
      <c r="N300" s="203" t="str">
        <f t="shared" si="28"/>
        <v/>
      </c>
      <c r="O300" s="204" t="str">
        <f t="shared" si="24"/>
        <v/>
      </c>
      <c r="P300" s="205" t="str">
        <f t="shared" si="29"/>
        <v/>
      </c>
    </row>
    <row r="301" spans="3:16">
      <c r="C301" s="198"/>
      <c r="D301" s="199"/>
      <c r="E301" s="200"/>
      <c r="F301" s="198"/>
      <c r="H301" s="201"/>
      <c r="I301" s="184" t="str">
        <f t="shared" si="25"/>
        <v/>
      </c>
      <c r="J301" s="202" t="str">
        <f>IF($H301="USD",IF(OR($I301="",$I301="-"),"",VLOOKUP($G301,為替!$A:$AX,$I301,FALSE))+$J$3,IF(OR($I301="",$I301="-"),"",VLOOKUP($G301,為替!$A:$AX,$I301,FALSE)))</f>
        <v/>
      </c>
      <c r="K301" s="203" t="str">
        <f t="shared" si="26"/>
        <v/>
      </c>
      <c r="L301" s="187" t="str">
        <f t="shared" si="27"/>
        <v/>
      </c>
      <c r="M301" s="202" t="str">
        <f>IF($H301="USD",IF(OR($L301="",$L301="-"),"",VLOOKUP($G301,為替!$A:$AX,$L301,FALSE))+$K$3,IF(OR($L301="",$L301="-"),"",VLOOKUP($G301,為替!$A:$AX,$L301,FALSE)))</f>
        <v/>
      </c>
      <c r="N301" s="203" t="str">
        <f t="shared" si="28"/>
        <v/>
      </c>
      <c r="O301" s="204" t="str">
        <f t="shared" si="24"/>
        <v/>
      </c>
      <c r="P301" s="205" t="str">
        <f t="shared" si="29"/>
        <v/>
      </c>
    </row>
    <row r="302" spans="3:16">
      <c r="C302" s="198"/>
      <c r="D302" s="199"/>
      <c r="E302" s="200"/>
      <c r="F302" s="198"/>
      <c r="H302" s="201"/>
      <c r="I302" s="184" t="str">
        <f t="shared" si="25"/>
        <v/>
      </c>
      <c r="J302" s="202" t="str">
        <f>IF($H302="USD",IF(OR($I302="",$I302="-"),"",VLOOKUP($G302,為替!$A:$AX,$I302,FALSE))+$J$3,IF(OR($I302="",$I302="-"),"",VLOOKUP($G302,為替!$A:$AX,$I302,FALSE)))</f>
        <v/>
      </c>
      <c r="K302" s="203" t="str">
        <f t="shared" si="26"/>
        <v/>
      </c>
      <c r="L302" s="187" t="str">
        <f t="shared" si="27"/>
        <v/>
      </c>
      <c r="M302" s="202" t="str">
        <f>IF($H302="USD",IF(OR($L302="",$L302="-"),"",VLOOKUP($G302,為替!$A:$AX,$L302,FALSE))+$K$3,IF(OR($L302="",$L302="-"),"",VLOOKUP($G302,為替!$A:$AX,$L302,FALSE)))</f>
        <v/>
      </c>
      <c r="N302" s="203" t="str">
        <f t="shared" si="28"/>
        <v/>
      </c>
      <c r="O302" s="204" t="str">
        <f t="shared" si="24"/>
        <v/>
      </c>
      <c r="P302" s="205" t="str">
        <f t="shared" si="29"/>
        <v/>
      </c>
    </row>
    <row r="303" spans="3:16">
      <c r="C303" s="198"/>
      <c r="D303" s="199"/>
      <c r="E303" s="200"/>
      <c r="F303" s="198"/>
      <c r="H303" s="201"/>
      <c r="I303" s="184" t="str">
        <f t="shared" si="25"/>
        <v/>
      </c>
      <c r="J303" s="202" t="str">
        <f>IF($H303="USD",IF(OR($I303="",$I303="-"),"",VLOOKUP($G303,為替!$A:$AX,$I303,FALSE))+$J$3,IF(OR($I303="",$I303="-"),"",VLOOKUP($G303,為替!$A:$AX,$I303,FALSE)))</f>
        <v/>
      </c>
      <c r="K303" s="203" t="str">
        <f t="shared" si="26"/>
        <v/>
      </c>
      <c r="L303" s="187" t="str">
        <f t="shared" si="27"/>
        <v/>
      </c>
      <c r="M303" s="202" t="str">
        <f>IF($H303="USD",IF(OR($L303="",$L303="-"),"",VLOOKUP($G303,為替!$A:$AX,$L303,FALSE))+$K$3,IF(OR($L303="",$L303="-"),"",VLOOKUP($G303,為替!$A:$AX,$L303,FALSE)))</f>
        <v/>
      </c>
      <c r="N303" s="203" t="str">
        <f t="shared" si="28"/>
        <v/>
      </c>
      <c r="O303" s="204" t="str">
        <f t="shared" si="24"/>
        <v/>
      </c>
      <c r="P303" s="205" t="str">
        <f t="shared" si="29"/>
        <v/>
      </c>
    </row>
    <row r="304" spans="3:16">
      <c r="C304" s="198"/>
      <c r="D304" s="199"/>
      <c r="E304" s="200"/>
      <c r="F304" s="198"/>
      <c r="H304" s="201"/>
      <c r="I304" s="184" t="str">
        <f t="shared" si="25"/>
        <v/>
      </c>
      <c r="J304" s="202" t="str">
        <f>IF($H304="USD",IF(OR($I304="",$I304="-"),"",VLOOKUP($G304,為替!$A:$AX,$I304,FALSE))+$J$3,IF(OR($I304="",$I304="-"),"",VLOOKUP($G304,為替!$A:$AX,$I304,FALSE)))</f>
        <v/>
      </c>
      <c r="K304" s="203" t="str">
        <f t="shared" si="26"/>
        <v/>
      </c>
      <c r="L304" s="187" t="str">
        <f t="shared" si="27"/>
        <v/>
      </c>
      <c r="M304" s="202" t="str">
        <f>IF($H304="USD",IF(OR($L304="",$L304="-"),"",VLOOKUP($G304,為替!$A:$AX,$L304,FALSE))+$K$3,IF(OR($L304="",$L304="-"),"",VLOOKUP($G304,為替!$A:$AX,$L304,FALSE)))</f>
        <v/>
      </c>
      <c r="N304" s="203" t="str">
        <f t="shared" si="28"/>
        <v/>
      </c>
      <c r="O304" s="204" t="str">
        <f t="shared" si="24"/>
        <v/>
      </c>
      <c r="P304" s="205" t="str">
        <f t="shared" si="29"/>
        <v/>
      </c>
    </row>
    <row r="305" spans="3:16">
      <c r="C305" s="198"/>
      <c r="D305" s="199"/>
      <c r="E305" s="200"/>
      <c r="F305" s="198"/>
      <c r="H305" s="201"/>
      <c r="I305" s="184" t="str">
        <f t="shared" si="25"/>
        <v/>
      </c>
      <c r="J305" s="202" t="str">
        <f>IF($H305="USD",IF(OR($I305="",$I305="-"),"",VLOOKUP($G305,為替!$A:$AX,$I305,FALSE))+$J$3,IF(OR($I305="",$I305="-"),"",VLOOKUP($G305,為替!$A:$AX,$I305,FALSE)))</f>
        <v/>
      </c>
      <c r="K305" s="203" t="str">
        <f t="shared" si="26"/>
        <v/>
      </c>
      <c r="L305" s="187" t="str">
        <f t="shared" si="27"/>
        <v/>
      </c>
      <c r="M305" s="202" t="str">
        <f>IF($H305="USD",IF(OR($L305="",$L305="-"),"",VLOOKUP($G305,為替!$A:$AX,$L305,FALSE))+$K$3,IF(OR($L305="",$L305="-"),"",VLOOKUP($G305,為替!$A:$AX,$L305,FALSE)))</f>
        <v/>
      </c>
      <c r="N305" s="203" t="str">
        <f t="shared" si="28"/>
        <v/>
      </c>
      <c r="O305" s="204" t="str">
        <f t="shared" si="24"/>
        <v/>
      </c>
      <c r="P305" s="205" t="str">
        <f t="shared" si="29"/>
        <v/>
      </c>
    </row>
    <row r="306" spans="3:16">
      <c r="C306" s="198"/>
      <c r="D306" s="199"/>
      <c r="E306" s="200"/>
      <c r="F306" s="198"/>
      <c r="H306" s="201"/>
      <c r="I306" s="184" t="str">
        <f t="shared" si="25"/>
        <v/>
      </c>
      <c r="J306" s="202" t="str">
        <f>IF($H306="USD",IF(OR($I306="",$I306="-"),"",VLOOKUP($G306,為替!$A:$AX,$I306,FALSE))+$J$3,IF(OR($I306="",$I306="-"),"",VLOOKUP($G306,為替!$A:$AX,$I306,FALSE)))</f>
        <v/>
      </c>
      <c r="K306" s="203" t="str">
        <f t="shared" si="26"/>
        <v/>
      </c>
      <c r="L306" s="187" t="str">
        <f t="shared" si="27"/>
        <v/>
      </c>
      <c r="M306" s="202" t="str">
        <f>IF($H306="USD",IF(OR($L306="",$L306="-"),"",VLOOKUP($G306,為替!$A:$AX,$L306,FALSE))+$K$3,IF(OR($L306="",$L306="-"),"",VLOOKUP($G306,為替!$A:$AX,$L306,FALSE)))</f>
        <v/>
      </c>
      <c r="N306" s="203" t="str">
        <f t="shared" si="28"/>
        <v/>
      </c>
      <c r="O306" s="204" t="str">
        <f t="shared" si="24"/>
        <v/>
      </c>
      <c r="P306" s="205" t="str">
        <f t="shared" si="29"/>
        <v/>
      </c>
    </row>
    <row r="307" spans="3:16">
      <c r="C307" s="198"/>
      <c r="D307" s="199"/>
      <c r="E307" s="200"/>
      <c r="F307" s="198"/>
      <c r="H307" s="201"/>
      <c r="I307" s="184" t="str">
        <f t="shared" si="25"/>
        <v/>
      </c>
      <c r="J307" s="202" t="str">
        <f>IF($H307="USD",IF(OR($I307="",$I307="-"),"",VLOOKUP($G307,為替!$A:$AX,$I307,FALSE))+$J$3,IF(OR($I307="",$I307="-"),"",VLOOKUP($G307,為替!$A:$AX,$I307,FALSE)))</f>
        <v/>
      </c>
      <c r="K307" s="203" t="str">
        <f t="shared" si="26"/>
        <v/>
      </c>
      <c r="L307" s="187" t="str">
        <f t="shared" si="27"/>
        <v/>
      </c>
      <c r="M307" s="202" t="str">
        <f>IF($H307="USD",IF(OR($L307="",$L307="-"),"",VLOOKUP($G307,為替!$A:$AX,$L307,FALSE))+$K$3,IF(OR($L307="",$L307="-"),"",VLOOKUP($G307,為替!$A:$AX,$L307,FALSE)))</f>
        <v/>
      </c>
      <c r="N307" s="203" t="str">
        <f t="shared" si="28"/>
        <v/>
      </c>
      <c r="O307" s="204" t="str">
        <f t="shared" si="24"/>
        <v/>
      </c>
      <c r="P307" s="205" t="str">
        <f t="shared" si="29"/>
        <v/>
      </c>
    </row>
    <row r="308" spans="3:16">
      <c r="C308" s="198"/>
      <c r="D308" s="199"/>
      <c r="E308" s="200"/>
      <c r="F308" s="198"/>
      <c r="H308" s="201"/>
      <c r="I308" s="184" t="str">
        <f t="shared" si="25"/>
        <v/>
      </c>
      <c r="J308" s="202" t="str">
        <f>IF($H308="USD",IF(OR($I308="",$I308="-"),"",VLOOKUP($G308,為替!$A:$AX,$I308,FALSE))+$J$3,IF(OR($I308="",$I308="-"),"",VLOOKUP($G308,為替!$A:$AX,$I308,FALSE)))</f>
        <v/>
      </c>
      <c r="K308" s="203" t="str">
        <f t="shared" si="26"/>
        <v/>
      </c>
      <c r="L308" s="187" t="str">
        <f t="shared" si="27"/>
        <v/>
      </c>
      <c r="M308" s="202" t="str">
        <f>IF($H308="USD",IF(OR($L308="",$L308="-"),"",VLOOKUP($G308,為替!$A:$AX,$L308,FALSE))+$K$3,IF(OR($L308="",$L308="-"),"",VLOOKUP($G308,為替!$A:$AX,$L308,FALSE)))</f>
        <v/>
      </c>
      <c r="N308" s="203" t="str">
        <f t="shared" si="28"/>
        <v/>
      </c>
      <c r="O308" s="204" t="str">
        <f t="shared" si="24"/>
        <v/>
      </c>
      <c r="P308" s="205" t="str">
        <f t="shared" si="29"/>
        <v/>
      </c>
    </row>
    <row r="309" spans="3:16">
      <c r="C309" s="198"/>
      <c r="D309" s="199"/>
      <c r="E309" s="200"/>
      <c r="F309" s="198"/>
      <c r="H309" s="201"/>
      <c r="I309" s="184" t="str">
        <f t="shared" si="25"/>
        <v/>
      </c>
      <c r="J309" s="202" t="str">
        <f>IF($H309="USD",IF(OR($I309="",$I309="-"),"",VLOOKUP($G309,為替!$A:$AX,$I309,FALSE))+$J$3,IF(OR($I309="",$I309="-"),"",VLOOKUP($G309,為替!$A:$AX,$I309,FALSE)))</f>
        <v/>
      </c>
      <c r="K309" s="203" t="str">
        <f t="shared" si="26"/>
        <v/>
      </c>
      <c r="L309" s="187" t="str">
        <f t="shared" si="27"/>
        <v/>
      </c>
      <c r="M309" s="202" t="str">
        <f>IF($H309="USD",IF(OR($L309="",$L309="-"),"",VLOOKUP($G309,為替!$A:$AX,$L309,FALSE))+$K$3,IF(OR($L309="",$L309="-"),"",VLOOKUP($G309,為替!$A:$AX,$L309,FALSE)))</f>
        <v/>
      </c>
      <c r="N309" s="203" t="str">
        <f t="shared" si="28"/>
        <v/>
      </c>
      <c r="O309" s="204" t="str">
        <f t="shared" si="24"/>
        <v/>
      </c>
      <c r="P309" s="205" t="str">
        <f t="shared" si="29"/>
        <v/>
      </c>
    </row>
    <row r="310" spans="3:16">
      <c r="C310" s="198"/>
      <c r="D310" s="199"/>
      <c r="E310" s="200"/>
      <c r="F310" s="198"/>
      <c r="H310" s="201"/>
      <c r="I310" s="184" t="str">
        <f t="shared" si="25"/>
        <v/>
      </c>
      <c r="J310" s="202" t="str">
        <f>IF($H310="USD",IF(OR($I310="",$I310="-"),"",VLOOKUP($G310,為替!$A:$AX,$I310,FALSE))+$J$3,IF(OR($I310="",$I310="-"),"",VLOOKUP($G310,為替!$A:$AX,$I310,FALSE)))</f>
        <v/>
      </c>
      <c r="K310" s="203" t="str">
        <f t="shared" si="26"/>
        <v/>
      </c>
      <c r="L310" s="187" t="str">
        <f t="shared" si="27"/>
        <v/>
      </c>
      <c r="M310" s="202" t="str">
        <f>IF($H310="USD",IF(OR($L310="",$L310="-"),"",VLOOKUP($G310,為替!$A:$AX,$L310,FALSE))+$K$3,IF(OR($L310="",$L310="-"),"",VLOOKUP($G310,為替!$A:$AX,$L310,FALSE)))</f>
        <v/>
      </c>
      <c r="N310" s="203" t="str">
        <f t="shared" si="28"/>
        <v/>
      </c>
      <c r="O310" s="204" t="str">
        <f t="shared" si="24"/>
        <v/>
      </c>
      <c r="P310" s="205" t="str">
        <f t="shared" si="29"/>
        <v/>
      </c>
    </row>
    <row r="311" spans="3:16">
      <c r="C311" s="198"/>
      <c r="D311" s="199"/>
      <c r="E311" s="200"/>
      <c r="F311" s="198"/>
      <c r="H311" s="201"/>
      <c r="I311" s="184" t="str">
        <f t="shared" si="25"/>
        <v/>
      </c>
      <c r="J311" s="202" t="str">
        <f>IF($H311="USD",IF(OR($I311="",$I311="-"),"",VLOOKUP($G311,為替!$A:$AX,$I311,FALSE))+$J$3,IF(OR($I311="",$I311="-"),"",VLOOKUP($G311,為替!$A:$AX,$I311,FALSE)))</f>
        <v/>
      </c>
      <c r="K311" s="203" t="str">
        <f t="shared" si="26"/>
        <v/>
      </c>
      <c r="L311" s="187" t="str">
        <f t="shared" si="27"/>
        <v/>
      </c>
      <c r="M311" s="202" t="str">
        <f>IF($H311="USD",IF(OR($L311="",$L311="-"),"",VLOOKUP($G311,為替!$A:$AX,$L311,FALSE))+$K$3,IF(OR($L311="",$L311="-"),"",VLOOKUP($G311,為替!$A:$AX,$L311,FALSE)))</f>
        <v/>
      </c>
      <c r="N311" s="203" t="str">
        <f t="shared" si="28"/>
        <v/>
      </c>
      <c r="O311" s="204" t="str">
        <f t="shared" si="24"/>
        <v/>
      </c>
      <c r="P311" s="205" t="str">
        <f t="shared" si="29"/>
        <v/>
      </c>
    </row>
    <row r="312" spans="3:16">
      <c r="C312" s="198"/>
      <c r="D312" s="199"/>
      <c r="E312" s="200"/>
      <c r="F312" s="198"/>
      <c r="H312" s="201"/>
      <c r="I312" s="184" t="str">
        <f t="shared" si="25"/>
        <v/>
      </c>
      <c r="J312" s="202" t="str">
        <f>IF($H312="USD",IF(OR($I312="",$I312="-"),"",VLOOKUP($G312,為替!$A:$AX,$I312,FALSE))+$J$3,IF(OR($I312="",$I312="-"),"",VLOOKUP($G312,為替!$A:$AX,$I312,FALSE)))</f>
        <v/>
      </c>
      <c r="K312" s="203" t="str">
        <f t="shared" si="26"/>
        <v/>
      </c>
      <c r="L312" s="187" t="str">
        <f t="shared" si="27"/>
        <v/>
      </c>
      <c r="M312" s="202" t="str">
        <f>IF($H312="USD",IF(OR($L312="",$L312="-"),"",VLOOKUP($G312,為替!$A:$AX,$L312,FALSE))+$K$3,IF(OR($L312="",$L312="-"),"",VLOOKUP($G312,為替!$A:$AX,$L312,FALSE)))</f>
        <v/>
      </c>
      <c r="N312" s="203" t="str">
        <f t="shared" si="28"/>
        <v/>
      </c>
      <c r="O312" s="204" t="str">
        <f t="shared" si="24"/>
        <v/>
      </c>
      <c r="P312" s="205" t="str">
        <f t="shared" si="29"/>
        <v/>
      </c>
    </row>
    <row r="313" spans="3:16">
      <c r="C313" s="198"/>
      <c r="D313" s="199"/>
      <c r="E313" s="200"/>
      <c r="F313" s="198"/>
      <c r="H313" s="201"/>
      <c r="I313" s="184" t="str">
        <f t="shared" si="25"/>
        <v/>
      </c>
      <c r="J313" s="202" t="str">
        <f>IF($H313="USD",IF(OR($I313="",$I313="-"),"",VLOOKUP($G313,為替!$A:$AX,$I313,FALSE))+$J$3,IF(OR($I313="",$I313="-"),"",VLOOKUP($G313,為替!$A:$AX,$I313,FALSE)))</f>
        <v/>
      </c>
      <c r="K313" s="203" t="str">
        <f t="shared" si="26"/>
        <v/>
      </c>
      <c r="L313" s="187" t="str">
        <f t="shared" si="27"/>
        <v/>
      </c>
      <c r="M313" s="202" t="str">
        <f>IF($H313="USD",IF(OR($L313="",$L313="-"),"",VLOOKUP($G313,為替!$A:$AX,$L313,FALSE))+$K$3,IF(OR($L313="",$L313="-"),"",VLOOKUP($G313,為替!$A:$AX,$L313,FALSE)))</f>
        <v/>
      </c>
      <c r="N313" s="203" t="str">
        <f t="shared" si="28"/>
        <v/>
      </c>
      <c r="O313" s="204" t="str">
        <f t="shared" si="24"/>
        <v/>
      </c>
      <c r="P313" s="205" t="str">
        <f t="shared" si="29"/>
        <v/>
      </c>
    </row>
    <row r="314" spans="3:16">
      <c r="C314" s="198"/>
      <c r="D314" s="199"/>
      <c r="E314" s="200"/>
      <c r="F314" s="198"/>
      <c r="H314" s="201"/>
      <c r="I314" s="184" t="str">
        <f t="shared" si="25"/>
        <v/>
      </c>
      <c r="J314" s="202" t="str">
        <f>IF($H314="USD",IF(OR($I314="",$I314="-"),"",VLOOKUP($G314,為替!$A:$AX,$I314,FALSE))+$J$3,IF(OR($I314="",$I314="-"),"",VLOOKUP($G314,為替!$A:$AX,$I314,FALSE)))</f>
        <v/>
      </c>
      <c r="K314" s="203" t="str">
        <f t="shared" si="26"/>
        <v/>
      </c>
      <c r="L314" s="187" t="str">
        <f t="shared" si="27"/>
        <v/>
      </c>
      <c r="M314" s="202" t="str">
        <f>IF($H314="USD",IF(OR($L314="",$L314="-"),"",VLOOKUP($G314,為替!$A:$AX,$L314,FALSE))+$K$3,IF(OR($L314="",$L314="-"),"",VLOOKUP($G314,為替!$A:$AX,$L314,FALSE)))</f>
        <v/>
      </c>
      <c r="N314" s="203" t="str">
        <f t="shared" si="28"/>
        <v/>
      </c>
      <c r="O314" s="204" t="str">
        <f t="shared" si="24"/>
        <v/>
      </c>
      <c r="P314" s="205" t="str">
        <f t="shared" si="29"/>
        <v/>
      </c>
    </row>
    <row r="315" spans="3:16">
      <c r="C315" s="198"/>
      <c r="D315" s="199"/>
      <c r="E315" s="200"/>
      <c r="F315" s="198"/>
      <c r="H315" s="201"/>
      <c r="I315" s="184" t="str">
        <f t="shared" si="25"/>
        <v/>
      </c>
      <c r="J315" s="202" t="str">
        <f>IF($H315="USD",IF(OR($I315="",$I315="-"),"",VLOOKUP($G315,為替!$A:$AX,$I315,FALSE))+$J$3,IF(OR($I315="",$I315="-"),"",VLOOKUP($G315,為替!$A:$AX,$I315,FALSE)))</f>
        <v/>
      </c>
      <c r="K315" s="203" t="str">
        <f t="shared" si="26"/>
        <v/>
      </c>
      <c r="L315" s="187" t="str">
        <f t="shared" si="27"/>
        <v/>
      </c>
      <c r="M315" s="202" t="str">
        <f>IF($H315="USD",IF(OR($L315="",$L315="-"),"",VLOOKUP($G315,為替!$A:$AX,$L315,FALSE))+$K$3,IF(OR($L315="",$L315="-"),"",VLOOKUP($G315,為替!$A:$AX,$L315,FALSE)))</f>
        <v/>
      </c>
      <c r="N315" s="203" t="str">
        <f t="shared" si="28"/>
        <v/>
      </c>
      <c r="O315" s="204" t="str">
        <f t="shared" si="24"/>
        <v/>
      </c>
      <c r="P315" s="205" t="str">
        <f t="shared" si="29"/>
        <v/>
      </c>
    </row>
    <row r="316" spans="3:16">
      <c r="C316" s="198"/>
      <c r="D316" s="199"/>
      <c r="E316" s="200"/>
      <c r="F316" s="198"/>
      <c r="H316" s="201"/>
      <c r="I316" s="184" t="str">
        <f t="shared" si="25"/>
        <v/>
      </c>
      <c r="J316" s="202" t="str">
        <f>IF($H316="USD",IF(OR($I316="",$I316="-"),"",VLOOKUP($G316,為替!$A:$AX,$I316,FALSE))+$J$3,IF(OR($I316="",$I316="-"),"",VLOOKUP($G316,為替!$A:$AX,$I316,FALSE)))</f>
        <v/>
      </c>
      <c r="K316" s="203" t="str">
        <f t="shared" si="26"/>
        <v/>
      </c>
      <c r="L316" s="187" t="str">
        <f t="shared" si="27"/>
        <v/>
      </c>
      <c r="M316" s="202" t="str">
        <f>IF($H316="USD",IF(OR($L316="",$L316="-"),"",VLOOKUP($G316,為替!$A:$AX,$L316,FALSE))+$K$3,IF(OR($L316="",$L316="-"),"",VLOOKUP($G316,為替!$A:$AX,$L316,FALSE)))</f>
        <v/>
      </c>
      <c r="N316" s="203" t="str">
        <f t="shared" si="28"/>
        <v/>
      </c>
      <c r="O316" s="204" t="str">
        <f t="shared" si="24"/>
        <v/>
      </c>
      <c r="P316" s="205" t="str">
        <f t="shared" si="29"/>
        <v/>
      </c>
    </row>
    <row r="317" spans="3:16">
      <c r="C317" s="198"/>
      <c r="D317" s="199"/>
      <c r="E317" s="200"/>
      <c r="F317" s="198"/>
      <c r="H317" s="201"/>
      <c r="I317" s="184" t="str">
        <f t="shared" si="25"/>
        <v/>
      </c>
      <c r="J317" s="202" t="str">
        <f>IF($H317="USD",IF(OR($I317="",$I317="-"),"",VLOOKUP($G317,為替!$A:$AX,$I317,FALSE))+$J$3,IF(OR($I317="",$I317="-"),"",VLOOKUP($G317,為替!$A:$AX,$I317,FALSE)))</f>
        <v/>
      </c>
      <c r="K317" s="203" t="str">
        <f t="shared" si="26"/>
        <v/>
      </c>
      <c r="L317" s="187" t="str">
        <f t="shared" si="27"/>
        <v/>
      </c>
      <c r="M317" s="202" t="str">
        <f>IF($H317="USD",IF(OR($L317="",$L317="-"),"",VLOOKUP($G317,為替!$A:$AX,$L317,FALSE))+$K$3,IF(OR($L317="",$L317="-"),"",VLOOKUP($G317,為替!$A:$AX,$L317,FALSE)))</f>
        <v/>
      </c>
      <c r="N317" s="203" t="str">
        <f t="shared" si="28"/>
        <v/>
      </c>
      <c r="O317" s="204" t="str">
        <f t="shared" si="24"/>
        <v/>
      </c>
      <c r="P317" s="205" t="str">
        <f t="shared" si="29"/>
        <v/>
      </c>
    </row>
    <row r="318" spans="3:16">
      <c r="C318" s="198"/>
      <c r="D318" s="199"/>
      <c r="E318" s="200"/>
      <c r="F318" s="198"/>
      <c r="H318" s="201"/>
      <c r="I318" s="184" t="str">
        <f t="shared" si="25"/>
        <v/>
      </c>
      <c r="J318" s="202" t="str">
        <f>IF($H318="USD",IF(OR($I318="",$I318="-"),"",VLOOKUP($G318,為替!$A:$AX,$I318,FALSE))+$J$3,IF(OR($I318="",$I318="-"),"",VLOOKUP($G318,為替!$A:$AX,$I318,FALSE)))</f>
        <v/>
      </c>
      <c r="K318" s="203" t="str">
        <f t="shared" si="26"/>
        <v/>
      </c>
      <c r="L318" s="187" t="str">
        <f t="shared" si="27"/>
        <v/>
      </c>
      <c r="M318" s="202" t="str">
        <f>IF($H318="USD",IF(OR($L318="",$L318="-"),"",VLOOKUP($G318,為替!$A:$AX,$L318,FALSE))+$K$3,IF(OR($L318="",$L318="-"),"",VLOOKUP($G318,為替!$A:$AX,$L318,FALSE)))</f>
        <v/>
      </c>
      <c r="N318" s="203" t="str">
        <f t="shared" si="28"/>
        <v/>
      </c>
      <c r="O318" s="204" t="str">
        <f t="shared" si="24"/>
        <v/>
      </c>
      <c r="P318" s="205" t="str">
        <f t="shared" si="29"/>
        <v/>
      </c>
    </row>
    <row r="319" spans="3:16">
      <c r="C319" s="198"/>
      <c r="D319" s="199"/>
      <c r="E319" s="200"/>
      <c r="F319" s="198"/>
      <c r="H319" s="201"/>
      <c r="I319" s="184" t="str">
        <f t="shared" si="25"/>
        <v/>
      </c>
      <c r="J319" s="202" t="str">
        <f>IF($H319="USD",IF(OR($I319="",$I319="-"),"",VLOOKUP($G319,為替!$A:$AX,$I319,FALSE))+$J$3,IF(OR($I319="",$I319="-"),"",VLOOKUP($G319,為替!$A:$AX,$I319,FALSE)))</f>
        <v/>
      </c>
      <c r="K319" s="203" t="str">
        <f t="shared" si="26"/>
        <v/>
      </c>
      <c r="L319" s="187" t="str">
        <f t="shared" si="27"/>
        <v/>
      </c>
      <c r="M319" s="202" t="str">
        <f>IF($H319="USD",IF(OR($L319="",$L319="-"),"",VLOOKUP($G319,為替!$A:$AX,$L319,FALSE))+$K$3,IF(OR($L319="",$L319="-"),"",VLOOKUP($G319,為替!$A:$AX,$L319,FALSE)))</f>
        <v/>
      </c>
      <c r="N319" s="203" t="str">
        <f t="shared" si="28"/>
        <v/>
      </c>
      <c r="O319" s="204" t="str">
        <f t="shared" si="24"/>
        <v/>
      </c>
      <c r="P319" s="205" t="str">
        <f t="shared" si="29"/>
        <v/>
      </c>
    </row>
    <row r="320" spans="3:16">
      <c r="C320" s="198"/>
      <c r="D320" s="199"/>
      <c r="E320" s="200"/>
      <c r="F320" s="198"/>
      <c r="H320" s="201"/>
      <c r="I320" s="184" t="str">
        <f t="shared" si="25"/>
        <v/>
      </c>
      <c r="J320" s="202" t="str">
        <f>IF($H320="USD",IF(OR($I320="",$I320="-"),"",VLOOKUP($G320,為替!$A:$AX,$I320,FALSE))+$J$3,IF(OR($I320="",$I320="-"),"",VLOOKUP($G320,為替!$A:$AX,$I320,FALSE)))</f>
        <v/>
      </c>
      <c r="K320" s="203" t="str">
        <f t="shared" si="26"/>
        <v/>
      </c>
      <c r="L320" s="187" t="str">
        <f t="shared" si="27"/>
        <v/>
      </c>
      <c r="M320" s="202" t="str">
        <f>IF($H320="USD",IF(OR($L320="",$L320="-"),"",VLOOKUP($G320,為替!$A:$AX,$L320,FALSE))+$K$3,IF(OR($L320="",$L320="-"),"",VLOOKUP($G320,為替!$A:$AX,$L320,FALSE)))</f>
        <v/>
      </c>
      <c r="N320" s="203" t="str">
        <f t="shared" si="28"/>
        <v/>
      </c>
      <c r="O320" s="204" t="str">
        <f t="shared" si="24"/>
        <v/>
      </c>
      <c r="P320" s="205" t="str">
        <f t="shared" si="29"/>
        <v/>
      </c>
    </row>
    <row r="321" spans="3:16">
      <c r="C321" s="198"/>
      <c r="D321" s="199"/>
      <c r="E321" s="200"/>
      <c r="F321" s="198"/>
      <c r="H321" s="201"/>
      <c r="I321" s="184" t="str">
        <f t="shared" si="25"/>
        <v/>
      </c>
      <c r="J321" s="202" t="str">
        <f>IF($H321="USD",IF(OR($I321="",$I321="-"),"",VLOOKUP($G321,為替!$A:$AX,$I321,FALSE))+$J$3,IF(OR($I321="",$I321="-"),"",VLOOKUP($G321,為替!$A:$AX,$I321,FALSE)))</f>
        <v/>
      </c>
      <c r="K321" s="203" t="str">
        <f t="shared" si="26"/>
        <v/>
      </c>
      <c r="L321" s="187" t="str">
        <f t="shared" si="27"/>
        <v/>
      </c>
      <c r="M321" s="202" t="str">
        <f>IF($H321="USD",IF(OR($L321="",$L321="-"),"",VLOOKUP($G321,為替!$A:$AX,$L321,FALSE))+$K$3,IF(OR($L321="",$L321="-"),"",VLOOKUP($G321,為替!$A:$AX,$L321,FALSE)))</f>
        <v/>
      </c>
      <c r="N321" s="203" t="str">
        <f t="shared" si="28"/>
        <v/>
      </c>
      <c r="O321" s="204" t="str">
        <f t="shared" si="24"/>
        <v/>
      </c>
      <c r="P321" s="205" t="str">
        <f t="shared" si="29"/>
        <v/>
      </c>
    </row>
    <row r="322" spans="3:16">
      <c r="C322" s="198"/>
      <c r="D322" s="199"/>
      <c r="E322" s="200"/>
      <c r="F322" s="198"/>
      <c r="H322" s="201"/>
      <c r="I322" s="184" t="str">
        <f t="shared" si="25"/>
        <v/>
      </c>
      <c r="J322" s="202" t="str">
        <f>IF($H322="USD",IF(OR($I322="",$I322="-"),"",VLOOKUP($G322,為替!$A:$AX,$I322,FALSE))+$J$3,IF(OR($I322="",$I322="-"),"",VLOOKUP($G322,為替!$A:$AX,$I322,FALSE)))</f>
        <v/>
      </c>
      <c r="K322" s="203" t="str">
        <f t="shared" si="26"/>
        <v/>
      </c>
      <c r="L322" s="187" t="str">
        <f t="shared" si="27"/>
        <v/>
      </c>
      <c r="M322" s="202" t="str">
        <f>IF($H322="USD",IF(OR($L322="",$L322="-"),"",VLOOKUP($G322,為替!$A:$AX,$L322,FALSE))+$K$3,IF(OR($L322="",$L322="-"),"",VLOOKUP($G322,為替!$A:$AX,$L322,FALSE)))</f>
        <v/>
      </c>
      <c r="N322" s="203" t="str">
        <f t="shared" si="28"/>
        <v/>
      </c>
      <c r="O322" s="204" t="str">
        <f t="shared" si="24"/>
        <v/>
      </c>
      <c r="P322" s="205" t="str">
        <f t="shared" si="29"/>
        <v/>
      </c>
    </row>
    <row r="323" spans="3:16">
      <c r="C323" s="198"/>
      <c r="D323" s="199"/>
      <c r="E323" s="200"/>
      <c r="F323" s="198"/>
      <c r="H323" s="201"/>
      <c r="I323" s="184" t="str">
        <f t="shared" si="25"/>
        <v/>
      </c>
      <c r="J323" s="202" t="str">
        <f>IF($H323="USD",IF(OR($I323="",$I323="-"),"",VLOOKUP($G323,為替!$A:$AX,$I323,FALSE))+$J$3,IF(OR($I323="",$I323="-"),"",VLOOKUP($G323,為替!$A:$AX,$I323,FALSE)))</f>
        <v/>
      </c>
      <c r="K323" s="203" t="str">
        <f t="shared" si="26"/>
        <v/>
      </c>
      <c r="L323" s="187" t="str">
        <f t="shared" si="27"/>
        <v/>
      </c>
      <c r="M323" s="202" t="str">
        <f>IF($H323="USD",IF(OR($L323="",$L323="-"),"",VLOOKUP($G323,為替!$A:$AX,$L323,FALSE))+$K$3,IF(OR($L323="",$L323="-"),"",VLOOKUP($G323,為替!$A:$AX,$L323,FALSE)))</f>
        <v/>
      </c>
      <c r="N323" s="203" t="str">
        <f t="shared" si="28"/>
        <v/>
      </c>
      <c r="O323" s="204" t="str">
        <f t="shared" si="24"/>
        <v/>
      </c>
      <c r="P323" s="205" t="str">
        <f t="shared" si="29"/>
        <v/>
      </c>
    </row>
    <row r="324" spans="3:16">
      <c r="C324" s="198"/>
      <c r="D324" s="199"/>
      <c r="E324" s="200"/>
      <c r="F324" s="198"/>
      <c r="H324" s="201"/>
      <c r="I324" s="184" t="str">
        <f t="shared" si="25"/>
        <v/>
      </c>
      <c r="J324" s="202" t="str">
        <f>IF($H324="USD",IF(OR($I324="",$I324="-"),"",VLOOKUP($G324,為替!$A:$AX,$I324,FALSE))+$J$3,IF(OR($I324="",$I324="-"),"",VLOOKUP($G324,為替!$A:$AX,$I324,FALSE)))</f>
        <v/>
      </c>
      <c r="K324" s="203" t="str">
        <f t="shared" si="26"/>
        <v/>
      </c>
      <c r="L324" s="187" t="str">
        <f t="shared" si="27"/>
        <v/>
      </c>
      <c r="M324" s="202" t="str">
        <f>IF($H324="USD",IF(OR($L324="",$L324="-"),"",VLOOKUP($G324,為替!$A:$AX,$L324,FALSE))+$K$3,IF(OR($L324="",$L324="-"),"",VLOOKUP($G324,為替!$A:$AX,$L324,FALSE)))</f>
        <v/>
      </c>
      <c r="N324" s="203" t="str">
        <f t="shared" si="28"/>
        <v/>
      </c>
      <c r="O324" s="204" t="str">
        <f t="shared" si="24"/>
        <v/>
      </c>
      <c r="P324" s="205" t="str">
        <f t="shared" si="29"/>
        <v/>
      </c>
    </row>
    <row r="325" spans="3:16">
      <c r="C325" s="198"/>
      <c r="D325" s="199"/>
      <c r="E325" s="200"/>
      <c r="F325" s="198"/>
      <c r="H325" s="201"/>
      <c r="I325" s="184" t="str">
        <f t="shared" si="25"/>
        <v/>
      </c>
      <c r="J325" s="202" t="str">
        <f>IF($H325="USD",IF(OR($I325="",$I325="-"),"",VLOOKUP($G325,為替!$A:$AX,$I325,FALSE))+$J$3,IF(OR($I325="",$I325="-"),"",VLOOKUP($G325,為替!$A:$AX,$I325,FALSE)))</f>
        <v/>
      </c>
      <c r="K325" s="203" t="str">
        <f t="shared" si="26"/>
        <v/>
      </c>
      <c r="L325" s="187" t="str">
        <f t="shared" si="27"/>
        <v/>
      </c>
      <c r="M325" s="202" t="str">
        <f>IF($H325="USD",IF(OR($L325="",$L325="-"),"",VLOOKUP($G325,為替!$A:$AX,$L325,FALSE))+$K$3,IF(OR($L325="",$L325="-"),"",VLOOKUP($G325,為替!$A:$AX,$L325,FALSE)))</f>
        <v/>
      </c>
      <c r="N325" s="203" t="str">
        <f t="shared" si="28"/>
        <v/>
      </c>
      <c r="O325" s="204" t="str">
        <f t="shared" si="24"/>
        <v/>
      </c>
      <c r="P325" s="205" t="str">
        <f t="shared" si="29"/>
        <v/>
      </c>
    </row>
    <row r="326" spans="3:16">
      <c r="C326" s="198"/>
      <c r="D326" s="199"/>
      <c r="E326" s="200"/>
      <c r="F326" s="198"/>
      <c r="H326" s="201"/>
      <c r="I326" s="184" t="str">
        <f t="shared" si="25"/>
        <v/>
      </c>
      <c r="J326" s="202" t="str">
        <f>IF($H326="USD",IF(OR($I326="",$I326="-"),"",VLOOKUP($G326,為替!$A:$AX,$I326,FALSE))+$J$3,IF(OR($I326="",$I326="-"),"",VLOOKUP($G326,為替!$A:$AX,$I326,FALSE)))</f>
        <v/>
      </c>
      <c r="K326" s="203" t="str">
        <f t="shared" si="26"/>
        <v/>
      </c>
      <c r="L326" s="187" t="str">
        <f t="shared" si="27"/>
        <v/>
      </c>
      <c r="M326" s="202" t="str">
        <f>IF($H326="USD",IF(OR($L326="",$L326="-"),"",VLOOKUP($G326,為替!$A:$AX,$L326,FALSE))+$K$3,IF(OR($L326="",$L326="-"),"",VLOOKUP($G326,為替!$A:$AX,$L326,FALSE)))</f>
        <v/>
      </c>
      <c r="N326" s="203" t="str">
        <f t="shared" si="28"/>
        <v/>
      </c>
      <c r="O326" s="204" t="str">
        <f t="shared" ref="O326:O389" si="30">IF(OR(K326="",N326=""),"",K326-N326)</f>
        <v/>
      </c>
      <c r="P326" s="205" t="str">
        <f t="shared" si="29"/>
        <v/>
      </c>
    </row>
    <row r="327" spans="3:16">
      <c r="C327" s="198"/>
      <c r="D327" s="199"/>
      <c r="E327" s="200"/>
      <c r="F327" s="198"/>
      <c r="H327" s="201"/>
      <c r="I327" s="184" t="str">
        <f t="shared" ref="I327:I390" si="31">IF(H327="","",IF(H327="JPY","",IF($H327="USD",4, IF(H327="EUR",7,IF(H327="CNY",47,IF(H327="HKD",34))))))</f>
        <v/>
      </c>
      <c r="J327" s="202" t="str">
        <f>IF($H327="USD",IF(OR($I327="",$I327="-"),"",VLOOKUP($G327,為替!$A:$AX,$I327,FALSE))+$J$3,IF(OR($I327="",$I327="-"),"",VLOOKUP($G327,為替!$A:$AX,$I327,FALSE)))</f>
        <v/>
      </c>
      <c r="K327" s="203" t="str">
        <f t="shared" ref="K327:K390" si="32">IF($H327="JPY",$F327,IF($H327="","",$F327*$J327))</f>
        <v/>
      </c>
      <c r="L327" s="187" t="str">
        <f t="shared" ref="L327:L390" si="33">IF(H327="","",IF(H327="JPY","",IF($H327="USD",3, IF(H327="EUR",6,IF(H327="CNY",46,IF(H327="HKD",33))))))</f>
        <v/>
      </c>
      <c r="M327" s="202" t="str">
        <f>IF($H327="USD",IF(OR($L327="",$L327="-"),"",VLOOKUP($G327,為替!$A:$AX,$L327,FALSE))+$K$3,IF(OR($L327="",$L327="-"),"",VLOOKUP($G327,為替!$A:$AX,$L327,FALSE)))</f>
        <v/>
      </c>
      <c r="N327" s="203" t="str">
        <f t="shared" ref="N327:N390" si="34">IF($E327="JPY",($C327+$D327),IF($E327="","",($C327+$D327)*$M327))</f>
        <v/>
      </c>
      <c r="O327" s="204" t="str">
        <f t="shared" si="30"/>
        <v/>
      </c>
      <c r="P327" s="205" t="str">
        <f t="shared" ref="P327:P390" si="35">IF(OR(K327="",O327=""),"",O327/K327)</f>
        <v/>
      </c>
    </row>
    <row r="328" spans="3:16">
      <c r="C328" s="198"/>
      <c r="D328" s="199"/>
      <c r="E328" s="200"/>
      <c r="F328" s="198"/>
      <c r="H328" s="201"/>
      <c r="I328" s="184" t="str">
        <f t="shared" si="31"/>
        <v/>
      </c>
      <c r="J328" s="202" t="str">
        <f>IF($H328="USD",IF(OR($I328="",$I328="-"),"",VLOOKUP($G328,為替!$A:$AX,$I328,FALSE))+$J$3,IF(OR($I328="",$I328="-"),"",VLOOKUP($G328,為替!$A:$AX,$I328,FALSE)))</f>
        <v/>
      </c>
      <c r="K328" s="203" t="str">
        <f t="shared" si="32"/>
        <v/>
      </c>
      <c r="L328" s="187" t="str">
        <f t="shared" si="33"/>
        <v/>
      </c>
      <c r="M328" s="202" t="str">
        <f>IF($H328="USD",IF(OR($L328="",$L328="-"),"",VLOOKUP($G328,為替!$A:$AX,$L328,FALSE))+$K$3,IF(OR($L328="",$L328="-"),"",VLOOKUP($G328,為替!$A:$AX,$L328,FALSE)))</f>
        <v/>
      </c>
      <c r="N328" s="203" t="str">
        <f t="shared" si="34"/>
        <v/>
      </c>
      <c r="O328" s="204" t="str">
        <f t="shared" si="30"/>
        <v/>
      </c>
      <c r="P328" s="205" t="str">
        <f t="shared" si="35"/>
        <v/>
      </c>
    </row>
    <row r="329" spans="3:16">
      <c r="C329" s="198"/>
      <c r="D329" s="199"/>
      <c r="E329" s="200"/>
      <c r="F329" s="198"/>
      <c r="H329" s="201"/>
      <c r="I329" s="184" t="str">
        <f t="shared" si="31"/>
        <v/>
      </c>
      <c r="J329" s="202" t="str">
        <f>IF($H329="USD",IF(OR($I329="",$I329="-"),"",VLOOKUP($G329,為替!$A:$AX,$I329,FALSE))+$J$3,IF(OR($I329="",$I329="-"),"",VLOOKUP($G329,為替!$A:$AX,$I329,FALSE)))</f>
        <v/>
      </c>
      <c r="K329" s="203" t="str">
        <f t="shared" si="32"/>
        <v/>
      </c>
      <c r="L329" s="187" t="str">
        <f t="shared" si="33"/>
        <v/>
      </c>
      <c r="M329" s="202" t="str">
        <f>IF($H329="USD",IF(OR($L329="",$L329="-"),"",VLOOKUP($G329,為替!$A:$AX,$L329,FALSE))+$K$3,IF(OR($L329="",$L329="-"),"",VLOOKUP($G329,為替!$A:$AX,$L329,FALSE)))</f>
        <v/>
      </c>
      <c r="N329" s="203" t="str">
        <f t="shared" si="34"/>
        <v/>
      </c>
      <c r="O329" s="204" t="str">
        <f t="shared" si="30"/>
        <v/>
      </c>
      <c r="P329" s="205" t="str">
        <f t="shared" si="35"/>
        <v/>
      </c>
    </row>
    <row r="330" spans="3:16">
      <c r="C330" s="198"/>
      <c r="D330" s="199"/>
      <c r="E330" s="200"/>
      <c r="F330" s="198"/>
      <c r="H330" s="201"/>
      <c r="I330" s="184" t="str">
        <f t="shared" si="31"/>
        <v/>
      </c>
      <c r="J330" s="202" t="str">
        <f>IF($H330="USD",IF(OR($I330="",$I330="-"),"",VLOOKUP($G330,為替!$A:$AX,$I330,FALSE))+$J$3,IF(OR($I330="",$I330="-"),"",VLOOKUP($G330,為替!$A:$AX,$I330,FALSE)))</f>
        <v/>
      </c>
      <c r="K330" s="203" t="str">
        <f t="shared" si="32"/>
        <v/>
      </c>
      <c r="L330" s="187" t="str">
        <f t="shared" si="33"/>
        <v/>
      </c>
      <c r="M330" s="202" t="str">
        <f>IF($H330="USD",IF(OR($L330="",$L330="-"),"",VLOOKUP($G330,為替!$A:$AX,$L330,FALSE))+$K$3,IF(OR($L330="",$L330="-"),"",VLOOKUP($G330,為替!$A:$AX,$L330,FALSE)))</f>
        <v/>
      </c>
      <c r="N330" s="203" t="str">
        <f t="shared" si="34"/>
        <v/>
      </c>
      <c r="O330" s="204" t="str">
        <f t="shared" si="30"/>
        <v/>
      </c>
      <c r="P330" s="205" t="str">
        <f t="shared" si="35"/>
        <v/>
      </c>
    </row>
    <row r="331" spans="3:16">
      <c r="C331" s="198"/>
      <c r="D331" s="199"/>
      <c r="E331" s="200"/>
      <c r="F331" s="198"/>
      <c r="H331" s="201"/>
      <c r="I331" s="184" t="str">
        <f t="shared" si="31"/>
        <v/>
      </c>
      <c r="J331" s="202" t="str">
        <f>IF($H331="USD",IF(OR($I331="",$I331="-"),"",VLOOKUP($G331,為替!$A:$AX,$I331,FALSE))+$J$3,IF(OR($I331="",$I331="-"),"",VLOOKUP($G331,為替!$A:$AX,$I331,FALSE)))</f>
        <v/>
      </c>
      <c r="K331" s="203" t="str">
        <f t="shared" si="32"/>
        <v/>
      </c>
      <c r="L331" s="187" t="str">
        <f t="shared" si="33"/>
        <v/>
      </c>
      <c r="M331" s="202" t="str">
        <f>IF($H331="USD",IF(OR($L331="",$L331="-"),"",VLOOKUP($G331,為替!$A:$AX,$L331,FALSE))+$K$3,IF(OR($L331="",$L331="-"),"",VLOOKUP($G331,為替!$A:$AX,$L331,FALSE)))</f>
        <v/>
      </c>
      <c r="N331" s="203" t="str">
        <f t="shared" si="34"/>
        <v/>
      </c>
      <c r="O331" s="204" t="str">
        <f t="shared" si="30"/>
        <v/>
      </c>
      <c r="P331" s="205" t="str">
        <f t="shared" si="35"/>
        <v/>
      </c>
    </row>
    <row r="332" spans="3:16">
      <c r="C332" s="198"/>
      <c r="D332" s="199"/>
      <c r="E332" s="200"/>
      <c r="F332" s="198"/>
      <c r="H332" s="201"/>
      <c r="I332" s="184" t="str">
        <f t="shared" si="31"/>
        <v/>
      </c>
      <c r="J332" s="202" t="str">
        <f>IF($H332="USD",IF(OR($I332="",$I332="-"),"",VLOOKUP($G332,為替!$A:$AX,$I332,FALSE))+$J$3,IF(OR($I332="",$I332="-"),"",VLOOKUP($G332,為替!$A:$AX,$I332,FALSE)))</f>
        <v/>
      </c>
      <c r="K332" s="203" t="str">
        <f t="shared" si="32"/>
        <v/>
      </c>
      <c r="L332" s="187" t="str">
        <f t="shared" si="33"/>
        <v/>
      </c>
      <c r="M332" s="202" t="str">
        <f>IF($H332="USD",IF(OR($L332="",$L332="-"),"",VLOOKUP($G332,為替!$A:$AX,$L332,FALSE))+$K$3,IF(OR($L332="",$L332="-"),"",VLOOKUP($G332,為替!$A:$AX,$L332,FALSE)))</f>
        <v/>
      </c>
      <c r="N332" s="203" t="str">
        <f t="shared" si="34"/>
        <v/>
      </c>
      <c r="O332" s="204" t="str">
        <f t="shared" si="30"/>
        <v/>
      </c>
      <c r="P332" s="205" t="str">
        <f t="shared" si="35"/>
        <v/>
      </c>
    </row>
    <row r="333" spans="3:16">
      <c r="C333" s="198"/>
      <c r="D333" s="199"/>
      <c r="E333" s="200"/>
      <c r="F333" s="198"/>
      <c r="H333" s="201"/>
      <c r="I333" s="184" t="str">
        <f t="shared" si="31"/>
        <v/>
      </c>
      <c r="J333" s="202" t="str">
        <f>IF($H333="USD",IF(OR($I333="",$I333="-"),"",VLOOKUP($G333,為替!$A:$AX,$I333,FALSE))+$J$3,IF(OR($I333="",$I333="-"),"",VLOOKUP($G333,為替!$A:$AX,$I333,FALSE)))</f>
        <v/>
      </c>
      <c r="K333" s="203" t="str">
        <f t="shared" si="32"/>
        <v/>
      </c>
      <c r="L333" s="187" t="str">
        <f t="shared" si="33"/>
        <v/>
      </c>
      <c r="M333" s="202" t="str">
        <f>IF($H333="USD",IF(OR($L333="",$L333="-"),"",VLOOKUP($G333,為替!$A:$AX,$L333,FALSE))+$K$3,IF(OR($L333="",$L333="-"),"",VLOOKUP($G333,為替!$A:$AX,$L333,FALSE)))</f>
        <v/>
      </c>
      <c r="N333" s="203" t="str">
        <f t="shared" si="34"/>
        <v/>
      </c>
      <c r="O333" s="204" t="str">
        <f t="shared" si="30"/>
        <v/>
      </c>
      <c r="P333" s="205" t="str">
        <f t="shared" si="35"/>
        <v/>
      </c>
    </row>
    <row r="334" spans="3:16">
      <c r="C334" s="198"/>
      <c r="D334" s="199"/>
      <c r="E334" s="200"/>
      <c r="F334" s="198"/>
      <c r="H334" s="201"/>
      <c r="I334" s="184" t="str">
        <f t="shared" si="31"/>
        <v/>
      </c>
      <c r="J334" s="202" t="str">
        <f>IF($H334="USD",IF(OR($I334="",$I334="-"),"",VLOOKUP($G334,為替!$A:$AX,$I334,FALSE))+$J$3,IF(OR($I334="",$I334="-"),"",VLOOKUP($G334,為替!$A:$AX,$I334,FALSE)))</f>
        <v/>
      </c>
      <c r="K334" s="203" t="str">
        <f t="shared" si="32"/>
        <v/>
      </c>
      <c r="L334" s="187" t="str">
        <f t="shared" si="33"/>
        <v/>
      </c>
      <c r="M334" s="202" t="str">
        <f>IF($H334="USD",IF(OR($L334="",$L334="-"),"",VLOOKUP($G334,為替!$A:$AX,$L334,FALSE))+$K$3,IF(OR($L334="",$L334="-"),"",VLOOKUP($G334,為替!$A:$AX,$L334,FALSE)))</f>
        <v/>
      </c>
      <c r="N334" s="203" t="str">
        <f t="shared" si="34"/>
        <v/>
      </c>
      <c r="O334" s="204" t="str">
        <f t="shared" si="30"/>
        <v/>
      </c>
      <c r="P334" s="205" t="str">
        <f t="shared" si="35"/>
        <v/>
      </c>
    </row>
    <row r="335" spans="3:16">
      <c r="C335" s="198"/>
      <c r="D335" s="199"/>
      <c r="E335" s="200"/>
      <c r="F335" s="198"/>
      <c r="H335" s="201"/>
      <c r="I335" s="184" t="str">
        <f t="shared" si="31"/>
        <v/>
      </c>
      <c r="J335" s="202" t="str">
        <f>IF($H335="USD",IF(OR($I335="",$I335="-"),"",VLOOKUP($G335,為替!$A:$AX,$I335,FALSE))+$J$3,IF(OR($I335="",$I335="-"),"",VLOOKUP($G335,為替!$A:$AX,$I335,FALSE)))</f>
        <v/>
      </c>
      <c r="K335" s="203" t="str">
        <f t="shared" si="32"/>
        <v/>
      </c>
      <c r="L335" s="187" t="str">
        <f t="shared" si="33"/>
        <v/>
      </c>
      <c r="M335" s="202" t="str">
        <f>IF($H335="USD",IF(OR($L335="",$L335="-"),"",VLOOKUP($G335,為替!$A:$AX,$L335,FALSE))+$K$3,IF(OR($L335="",$L335="-"),"",VLOOKUP($G335,為替!$A:$AX,$L335,FALSE)))</f>
        <v/>
      </c>
      <c r="N335" s="203" t="str">
        <f t="shared" si="34"/>
        <v/>
      </c>
      <c r="O335" s="204" t="str">
        <f t="shared" si="30"/>
        <v/>
      </c>
      <c r="P335" s="205" t="str">
        <f t="shared" si="35"/>
        <v/>
      </c>
    </row>
    <row r="336" spans="3:16">
      <c r="C336" s="198"/>
      <c r="D336" s="199"/>
      <c r="E336" s="200"/>
      <c r="F336" s="198"/>
      <c r="H336" s="201"/>
      <c r="I336" s="184" t="str">
        <f t="shared" si="31"/>
        <v/>
      </c>
      <c r="J336" s="202" t="str">
        <f>IF($H336="USD",IF(OR($I336="",$I336="-"),"",VLOOKUP($G336,為替!$A:$AX,$I336,FALSE))+$J$3,IF(OR($I336="",$I336="-"),"",VLOOKUP($G336,為替!$A:$AX,$I336,FALSE)))</f>
        <v/>
      </c>
      <c r="K336" s="203" t="str">
        <f t="shared" si="32"/>
        <v/>
      </c>
      <c r="L336" s="187" t="str">
        <f t="shared" si="33"/>
        <v/>
      </c>
      <c r="M336" s="202" t="str">
        <f>IF($H336="USD",IF(OR($L336="",$L336="-"),"",VLOOKUP($G336,為替!$A:$AX,$L336,FALSE))+$K$3,IF(OR($L336="",$L336="-"),"",VLOOKUP($G336,為替!$A:$AX,$L336,FALSE)))</f>
        <v/>
      </c>
      <c r="N336" s="203" t="str">
        <f t="shared" si="34"/>
        <v/>
      </c>
      <c r="O336" s="204" t="str">
        <f t="shared" si="30"/>
        <v/>
      </c>
      <c r="P336" s="205" t="str">
        <f t="shared" si="35"/>
        <v/>
      </c>
    </row>
    <row r="337" spans="3:16">
      <c r="C337" s="198"/>
      <c r="D337" s="199"/>
      <c r="E337" s="200"/>
      <c r="F337" s="198"/>
      <c r="H337" s="201"/>
      <c r="I337" s="184" t="str">
        <f t="shared" si="31"/>
        <v/>
      </c>
      <c r="J337" s="202" t="str">
        <f>IF($H337="USD",IF(OR($I337="",$I337="-"),"",VLOOKUP($G337,為替!$A:$AX,$I337,FALSE))+$J$3,IF(OR($I337="",$I337="-"),"",VLOOKUP($G337,為替!$A:$AX,$I337,FALSE)))</f>
        <v/>
      </c>
      <c r="K337" s="203" t="str">
        <f t="shared" si="32"/>
        <v/>
      </c>
      <c r="L337" s="187" t="str">
        <f t="shared" si="33"/>
        <v/>
      </c>
      <c r="M337" s="202" t="str">
        <f>IF($H337="USD",IF(OR($L337="",$L337="-"),"",VLOOKUP($G337,為替!$A:$AX,$L337,FALSE))+$K$3,IF(OR($L337="",$L337="-"),"",VLOOKUP($G337,為替!$A:$AX,$L337,FALSE)))</f>
        <v/>
      </c>
      <c r="N337" s="203" t="str">
        <f t="shared" si="34"/>
        <v/>
      </c>
      <c r="O337" s="204" t="str">
        <f t="shared" si="30"/>
        <v/>
      </c>
      <c r="P337" s="205" t="str">
        <f t="shared" si="35"/>
        <v/>
      </c>
    </row>
    <row r="338" spans="3:16">
      <c r="C338" s="198"/>
      <c r="D338" s="199"/>
      <c r="E338" s="200"/>
      <c r="F338" s="198"/>
      <c r="H338" s="201"/>
      <c r="I338" s="184" t="str">
        <f t="shared" si="31"/>
        <v/>
      </c>
      <c r="J338" s="202" t="str">
        <f>IF($H338="USD",IF(OR($I338="",$I338="-"),"",VLOOKUP($G338,為替!$A:$AX,$I338,FALSE))+$J$3,IF(OR($I338="",$I338="-"),"",VLOOKUP($G338,為替!$A:$AX,$I338,FALSE)))</f>
        <v/>
      </c>
      <c r="K338" s="203" t="str">
        <f t="shared" si="32"/>
        <v/>
      </c>
      <c r="L338" s="187" t="str">
        <f t="shared" si="33"/>
        <v/>
      </c>
      <c r="M338" s="202" t="str">
        <f>IF($H338="USD",IF(OR($L338="",$L338="-"),"",VLOOKUP($G338,為替!$A:$AX,$L338,FALSE))+$K$3,IF(OR($L338="",$L338="-"),"",VLOOKUP($G338,為替!$A:$AX,$L338,FALSE)))</f>
        <v/>
      </c>
      <c r="N338" s="203" t="str">
        <f t="shared" si="34"/>
        <v/>
      </c>
      <c r="O338" s="204" t="str">
        <f t="shared" si="30"/>
        <v/>
      </c>
      <c r="P338" s="205" t="str">
        <f t="shared" si="35"/>
        <v/>
      </c>
    </row>
    <row r="339" spans="3:16">
      <c r="C339" s="198"/>
      <c r="D339" s="199"/>
      <c r="E339" s="200"/>
      <c r="F339" s="198"/>
      <c r="H339" s="201"/>
      <c r="I339" s="184" t="str">
        <f t="shared" si="31"/>
        <v/>
      </c>
      <c r="J339" s="202" t="str">
        <f>IF($H339="USD",IF(OR($I339="",$I339="-"),"",VLOOKUP($G339,為替!$A:$AX,$I339,FALSE))+$J$3,IF(OR($I339="",$I339="-"),"",VLOOKUP($G339,為替!$A:$AX,$I339,FALSE)))</f>
        <v/>
      </c>
      <c r="K339" s="203" t="str">
        <f t="shared" si="32"/>
        <v/>
      </c>
      <c r="L339" s="187" t="str">
        <f t="shared" si="33"/>
        <v/>
      </c>
      <c r="M339" s="202" t="str">
        <f>IF($H339="USD",IF(OR($L339="",$L339="-"),"",VLOOKUP($G339,為替!$A:$AX,$L339,FALSE))+$K$3,IF(OR($L339="",$L339="-"),"",VLOOKUP($G339,為替!$A:$AX,$L339,FALSE)))</f>
        <v/>
      </c>
      <c r="N339" s="203" t="str">
        <f t="shared" si="34"/>
        <v/>
      </c>
      <c r="O339" s="204" t="str">
        <f t="shared" si="30"/>
        <v/>
      </c>
      <c r="P339" s="205" t="str">
        <f t="shared" si="35"/>
        <v/>
      </c>
    </row>
    <row r="340" spans="3:16">
      <c r="C340" s="198"/>
      <c r="D340" s="199"/>
      <c r="E340" s="200"/>
      <c r="F340" s="198"/>
      <c r="H340" s="201"/>
      <c r="I340" s="184" t="str">
        <f t="shared" si="31"/>
        <v/>
      </c>
      <c r="J340" s="202" t="str">
        <f>IF($H340="USD",IF(OR($I340="",$I340="-"),"",VLOOKUP($G340,為替!$A:$AX,$I340,FALSE))+$J$3,IF(OR($I340="",$I340="-"),"",VLOOKUP($G340,為替!$A:$AX,$I340,FALSE)))</f>
        <v/>
      </c>
      <c r="K340" s="203" t="str">
        <f t="shared" si="32"/>
        <v/>
      </c>
      <c r="L340" s="187" t="str">
        <f t="shared" si="33"/>
        <v/>
      </c>
      <c r="M340" s="202" t="str">
        <f>IF($H340="USD",IF(OR($L340="",$L340="-"),"",VLOOKUP($G340,為替!$A:$AX,$L340,FALSE))+$K$3,IF(OR($L340="",$L340="-"),"",VLOOKUP($G340,為替!$A:$AX,$L340,FALSE)))</f>
        <v/>
      </c>
      <c r="N340" s="203" t="str">
        <f t="shared" si="34"/>
        <v/>
      </c>
      <c r="O340" s="204" t="str">
        <f t="shared" si="30"/>
        <v/>
      </c>
      <c r="P340" s="205" t="str">
        <f t="shared" si="35"/>
        <v/>
      </c>
    </row>
    <row r="341" spans="3:16">
      <c r="C341" s="198"/>
      <c r="D341" s="199"/>
      <c r="E341" s="200"/>
      <c r="F341" s="198"/>
      <c r="H341" s="201"/>
      <c r="I341" s="184" t="str">
        <f t="shared" si="31"/>
        <v/>
      </c>
      <c r="J341" s="202" t="str">
        <f>IF($H341="USD",IF(OR($I341="",$I341="-"),"",VLOOKUP($G341,為替!$A:$AX,$I341,FALSE))+$J$3,IF(OR($I341="",$I341="-"),"",VLOOKUP($G341,為替!$A:$AX,$I341,FALSE)))</f>
        <v/>
      </c>
      <c r="K341" s="203" t="str">
        <f t="shared" si="32"/>
        <v/>
      </c>
      <c r="L341" s="187" t="str">
        <f t="shared" si="33"/>
        <v/>
      </c>
      <c r="M341" s="202" t="str">
        <f>IF($H341="USD",IF(OR($L341="",$L341="-"),"",VLOOKUP($G341,為替!$A:$AX,$L341,FALSE))+$K$3,IF(OR($L341="",$L341="-"),"",VLOOKUP($G341,為替!$A:$AX,$L341,FALSE)))</f>
        <v/>
      </c>
      <c r="N341" s="203" t="str">
        <f t="shared" si="34"/>
        <v/>
      </c>
      <c r="O341" s="204" t="str">
        <f t="shared" si="30"/>
        <v/>
      </c>
      <c r="P341" s="205" t="str">
        <f t="shared" si="35"/>
        <v/>
      </c>
    </row>
    <row r="342" spans="3:16">
      <c r="C342" s="198"/>
      <c r="D342" s="199"/>
      <c r="E342" s="200"/>
      <c r="F342" s="198"/>
      <c r="H342" s="201"/>
      <c r="I342" s="184" t="str">
        <f t="shared" si="31"/>
        <v/>
      </c>
      <c r="J342" s="202" t="str">
        <f>IF($H342="USD",IF(OR($I342="",$I342="-"),"",VLOOKUP($G342,為替!$A:$AX,$I342,FALSE))+$J$3,IF(OR($I342="",$I342="-"),"",VLOOKUP($G342,為替!$A:$AX,$I342,FALSE)))</f>
        <v/>
      </c>
      <c r="K342" s="203" t="str">
        <f t="shared" si="32"/>
        <v/>
      </c>
      <c r="L342" s="187" t="str">
        <f t="shared" si="33"/>
        <v/>
      </c>
      <c r="M342" s="202" t="str">
        <f>IF($H342="USD",IF(OR($L342="",$L342="-"),"",VLOOKUP($G342,為替!$A:$AX,$L342,FALSE))+$K$3,IF(OR($L342="",$L342="-"),"",VLOOKUP($G342,為替!$A:$AX,$L342,FALSE)))</f>
        <v/>
      </c>
      <c r="N342" s="203" t="str">
        <f t="shared" si="34"/>
        <v/>
      </c>
      <c r="O342" s="204" t="str">
        <f t="shared" si="30"/>
        <v/>
      </c>
      <c r="P342" s="205" t="str">
        <f t="shared" si="35"/>
        <v/>
      </c>
    </row>
    <row r="343" spans="3:16">
      <c r="C343" s="198"/>
      <c r="D343" s="199"/>
      <c r="E343" s="200"/>
      <c r="F343" s="198"/>
      <c r="H343" s="201"/>
      <c r="I343" s="184" t="str">
        <f t="shared" si="31"/>
        <v/>
      </c>
      <c r="J343" s="202" t="str">
        <f>IF($H343="USD",IF(OR($I343="",$I343="-"),"",VLOOKUP($G343,為替!$A:$AX,$I343,FALSE))+$J$3,IF(OR($I343="",$I343="-"),"",VLOOKUP($G343,為替!$A:$AX,$I343,FALSE)))</f>
        <v/>
      </c>
      <c r="K343" s="203" t="str">
        <f t="shared" si="32"/>
        <v/>
      </c>
      <c r="L343" s="187" t="str">
        <f t="shared" si="33"/>
        <v/>
      </c>
      <c r="M343" s="202" t="str">
        <f>IF($H343="USD",IF(OR($L343="",$L343="-"),"",VLOOKUP($G343,為替!$A:$AX,$L343,FALSE))+$K$3,IF(OR($L343="",$L343="-"),"",VLOOKUP($G343,為替!$A:$AX,$L343,FALSE)))</f>
        <v/>
      </c>
      <c r="N343" s="203" t="str">
        <f t="shared" si="34"/>
        <v/>
      </c>
      <c r="O343" s="204" t="str">
        <f t="shared" si="30"/>
        <v/>
      </c>
      <c r="P343" s="205" t="str">
        <f t="shared" si="35"/>
        <v/>
      </c>
    </row>
    <row r="344" spans="3:16">
      <c r="C344" s="198"/>
      <c r="D344" s="199"/>
      <c r="E344" s="200"/>
      <c r="F344" s="198"/>
      <c r="H344" s="201"/>
      <c r="I344" s="184" t="str">
        <f t="shared" si="31"/>
        <v/>
      </c>
      <c r="J344" s="202" t="str">
        <f>IF($H344="USD",IF(OR($I344="",$I344="-"),"",VLOOKUP($G344,為替!$A:$AX,$I344,FALSE))+$J$3,IF(OR($I344="",$I344="-"),"",VLOOKUP($G344,為替!$A:$AX,$I344,FALSE)))</f>
        <v/>
      </c>
      <c r="K344" s="203" t="str">
        <f t="shared" si="32"/>
        <v/>
      </c>
      <c r="L344" s="187" t="str">
        <f t="shared" si="33"/>
        <v/>
      </c>
      <c r="M344" s="202" t="str">
        <f>IF($H344="USD",IF(OR($L344="",$L344="-"),"",VLOOKUP($G344,為替!$A:$AX,$L344,FALSE))+$K$3,IF(OR($L344="",$L344="-"),"",VLOOKUP($G344,為替!$A:$AX,$L344,FALSE)))</f>
        <v/>
      </c>
      <c r="N344" s="203" t="str">
        <f t="shared" si="34"/>
        <v/>
      </c>
      <c r="O344" s="204" t="str">
        <f t="shared" si="30"/>
        <v/>
      </c>
      <c r="P344" s="205" t="str">
        <f t="shared" si="35"/>
        <v/>
      </c>
    </row>
    <row r="345" spans="3:16">
      <c r="C345" s="198"/>
      <c r="D345" s="199"/>
      <c r="E345" s="200"/>
      <c r="F345" s="198"/>
      <c r="H345" s="201"/>
      <c r="I345" s="184" t="str">
        <f t="shared" si="31"/>
        <v/>
      </c>
      <c r="J345" s="202" t="str">
        <f>IF($H345="USD",IF(OR($I345="",$I345="-"),"",VLOOKUP($G345,為替!$A:$AX,$I345,FALSE))+$J$3,IF(OR($I345="",$I345="-"),"",VLOOKUP($G345,為替!$A:$AX,$I345,FALSE)))</f>
        <v/>
      </c>
      <c r="K345" s="203" t="str">
        <f t="shared" si="32"/>
        <v/>
      </c>
      <c r="L345" s="187" t="str">
        <f t="shared" si="33"/>
        <v/>
      </c>
      <c r="M345" s="202" t="str">
        <f>IF($H345="USD",IF(OR($L345="",$L345="-"),"",VLOOKUP($G345,為替!$A:$AX,$L345,FALSE))+$K$3,IF(OR($L345="",$L345="-"),"",VLOOKUP($G345,為替!$A:$AX,$L345,FALSE)))</f>
        <v/>
      </c>
      <c r="N345" s="203" t="str">
        <f t="shared" si="34"/>
        <v/>
      </c>
      <c r="O345" s="204" t="str">
        <f t="shared" si="30"/>
        <v/>
      </c>
      <c r="P345" s="205" t="str">
        <f t="shared" si="35"/>
        <v/>
      </c>
    </row>
    <row r="346" spans="3:16">
      <c r="C346" s="198"/>
      <c r="D346" s="199"/>
      <c r="E346" s="200"/>
      <c r="F346" s="198"/>
      <c r="H346" s="201"/>
      <c r="I346" s="184" t="str">
        <f t="shared" si="31"/>
        <v/>
      </c>
      <c r="J346" s="202" t="str">
        <f>IF($H346="USD",IF(OR($I346="",$I346="-"),"",VLOOKUP($G346,為替!$A:$AX,$I346,FALSE))+$J$3,IF(OR($I346="",$I346="-"),"",VLOOKUP($G346,為替!$A:$AX,$I346,FALSE)))</f>
        <v/>
      </c>
      <c r="K346" s="203" t="str">
        <f t="shared" si="32"/>
        <v/>
      </c>
      <c r="L346" s="187" t="str">
        <f t="shared" si="33"/>
        <v/>
      </c>
      <c r="M346" s="202" t="str">
        <f>IF($H346="USD",IF(OR($L346="",$L346="-"),"",VLOOKUP($G346,為替!$A:$AX,$L346,FALSE))+$K$3,IF(OR($L346="",$L346="-"),"",VLOOKUP($G346,為替!$A:$AX,$L346,FALSE)))</f>
        <v/>
      </c>
      <c r="N346" s="203" t="str">
        <f t="shared" si="34"/>
        <v/>
      </c>
      <c r="O346" s="204" t="str">
        <f t="shared" si="30"/>
        <v/>
      </c>
      <c r="P346" s="205" t="str">
        <f t="shared" si="35"/>
        <v/>
      </c>
    </row>
    <row r="347" spans="3:16">
      <c r="C347" s="198"/>
      <c r="D347" s="199"/>
      <c r="E347" s="200"/>
      <c r="F347" s="198"/>
      <c r="H347" s="201"/>
      <c r="I347" s="184" t="str">
        <f t="shared" si="31"/>
        <v/>
      </c>
      <c r="J347" s="202" t="str">
        <f>IF($H347="USD",IF(OR($I347="",$I347="-"),"",VLOOKUP($G347,為替!$A:$AX,$I347,FALSE))+$J$3,IF(OR($I347="",$I347="-"),"",VLOOKUP($G347,為替!$A:$AX,$I347,FALSE)))</f>
        <v/>
      </c>
      <c r="K347" s="203" t="str">
        <f t="shared" si="32"/>
        <v/>
      </c>
      <c r="L347" s="187" t="str">
        <f t="shared" si="33"/>
        <v/>
      </c>
      <c r="M347" s="202" t="str">
        <f>IF($H347="USD",IF(OR($L347="",$L347="-"),"",VLOOKUP($G347,為替!$A:$AX,$L347,FALSE))+$K$3,IF(OR($L347="",$L347="-"),"",VLOOKUP($G347,為替!$A:$AX,$L347,FALSE)))</f>
        <v/>
      </c>
      <c r="N347" s="203" t="str">
        <f t="shared" si="34"/>
        <v/>
      </c>
      <c r="O347" s="204" t="str">
        <f t="shared" si="30"/>
        <v/>
      </c>
      <c r="P347" s="205" t="str">
        <f t="shared" si="35"/>
        <v/>
      </c>
    </row>
    <row r="348" spans="3:16">
      <c r="C348" s="198"/>
      <c r="D348" s="199"/>
      <c r="E348" s="200"/>
      <c r="F348" s="198"/>
      <c r="H348" s="201"/>
      <c r="I348" s="184" t="str">
        <f t="shared" si="31"/>
        <v/>
      </c>
      <c r="J348" s="202" t="str">
        <f>IF($H348="USD",IF(OR($I348="",$I348="-"),"",VLOOKUP($G348,為替!$A:$AX,$I348,FALSE))+$J$3,IF(OR($I348="",$I348="-"),"",VLOOKUP($G348,為替!$A:$AX,$I348,FALSE)))</f>
        <v/>
      </c>
      <c r="K348" s="203" t="str">
        <f t="shared" si="32"/>
        <v/>
      </c>
      <c r="L348" s="187" t="str">
        <f t="shared" si="33"/>
        <v/>
      </c>
      <c r="M348" s="202" t="str">
        <f>IF($H348="USD",IF(OR($L348="",$L348="-"),"",VLOOKUP($G348,為替!$A:$AX,$L348,FALSE))+$K$3,IF(OR($L348="",$L348="-"),"",VLOOKUP($G348,為替!$A:$AX,$L348,FALSE)))</f>
        <v/>
      </c>
      <c r="N348" s="203" t="str">
        <f t="shared" si="34"/>
        <v/>
      </c>
      <c r="O348" s="204" t="str">
        <f t="shared" si="30"/>
        <v/>
      </c>
      <c r="P348" s="205" t="str">
        <f t="shared" si="35"/>
        <v/>
      </c>
    </row>
    <row r="349" spans="3:16">
      <c r="C349" s="198"/>
      <c r="D349" s="199"/>
      <c r="E349" s="200"/>
      <c r="F349" s="198"/>
      <c r="H349" s="201"/>
      <c r="I349" s="184" t="str">
        <f t="shared" si="31"/>
        <v/>
      </c>
      <c r="J349" s="202" t="str">
        <f>IF($H349="USD",IF(OR($I349="",$I349="-"),"",VLOOKUP($G349,為替!$A:$AX,$I349,FALSE))+$J$3,IF(OR($I349="",$I349="-"),"",VLOOKUP($G349,為替!$A:$AX,$I349,FALSE)))</f>
        <v/>
      </c>
      <c r="K349" s="203" t="str">
        <f t="shared" si="32"/>
        <v/>
      </c>
      <c r="L349" s="187" t="str">
        <f t="shared" si="33"/>
        <v/>
      </c>
      <c r="M349" s="202" t="str">
        <f>IF($H349="USD",IF(OR($L349="",$L349="-"),"",VLOOKUP($G349,為替!$A:$AX,$L349,FALSE))+$K$3,IF(OR($L349="",$L349="-"),"",VLOOKUP($G349,為替!$A:$AX,$L349,FALSE)))</f>
        <v/>
      </c>
      <c r="N349" s="203" t="str">
        <f t="shared" si="34"/>
        <v/>
      </c>
      <c r="O349" s="204" t="str">
        <f t="shared" si="30"/>
        <v/>
      </c>
      <c r="P349" s="205" t="str">
        <f t="shared" si="35"/>
        <v/>
      </c>
    </row>
    <row r="350" spans="3:16">
      <c r="C350" s="198"/>
      <c r="D350" s="199"/>
      <c r="E350" s="200"/>
      <c r="F350" s="198"/>
      <c r="H350" s="201"/>
      <c r="I350" s="184" t="str">
        <f t="shared" si="31"/>
        <v/>
      </c>
      <c r="J350" s="202" t="str">
        <f>IF($H350="USD",IF(OR($I350="",$I350="-"),"",VLOOKUP($G350,為替!$A:$AX,$I350,FALSE))+$J$3,IF(OR($I350="",$I350="-"),"",VLOOKUP($G350,為替!$A:$AX,$I350,FALSE)))</f>
        <v/>
      </c>
      <c r="K350" s="203" t="str">
        <f t="shared" si="32"/>
        <v/>
      </c>
      <c r="L350" s="187" t="str">
        <f t="shared" si="33"/>
        <v/>
      </c>
      <c r="M350" s="202" t="str">
        <f>IF($H350="USD",IF(OR($L350="",$L350="-"),"",VLOOKUP($G350,為替!$A:$AX,$L350,FALSE))+$K$3,IF(OR($L350="",$L350="-"),"",VLOOKUP($G350,為替!$A:$AX,$L350,FALSE)))</f>
        <v/>
      </c>
      <c r="N350" s="203" t="str">
        <f t="shared" si="34"/>
        <v/>
      </c>
      <c r="O350" s="204" t="str">
        <f t="shared" si="30"/>
        <v/>
      </c>
      <c r="P350" s="205" t="str">
        <f t="shared" si="35"/>
        <v/>
      </c>
    </row>
    <row r="351" spans="3:16">
      <c r="C351" s="198"/>
      <c r="D351" s="199"/>
      <c r="E351" s="200"/>
      <c r="F351" s="198"/>
      <c r="H351" s="201"/>
      <c r="I351" s="184" t="str">
        <f t="shared" si="31"/>
        <v/>
      </c>
      <c r="J351" s="202" t="str">
        <f>IF($H351="USD",IF(OR($I351="",$I351="-"),"",VLOOKUP($G351,為替!$A:$AX,$I351,FALSE))+$J$3,IF(OR($I351="",$I351="-"),"",VLOOKUP($G351,為替!$A:$AX,$I351,FALSE)))</f>
        <v/>
      </c>
      <c r="K351" s="203" t="str">
        <f t="shared" si="32"/>
        <v/>
      </c>
      <c r="L351" s="187" t="str">
        <f t="shared" si="33"/>
        <v/>
      </c>
      <c r="M351" s="202" t="str">
        <f>IF($H351="USD",IF(OR($L351="",$L351="-"),"",VLOOKUP($G351,為替!$A:$AX,$L351,FALSE))+$K$3,IF(OR($L351="",$L351="-"),"",VLOOKUP($G351,為替!$A:$AX,$L351,FALSE)))</f>
        <v/>
      </c>
      <c r="N351" s="203" t="str">
        <f t="shared" si="34"/>
        <v/>
      </c>
      <c r="O351" s="204" t="str">
        <f t="shared" si="30"/>
        <v/>
      </c>
      <c r="P351" s="205" t="str">
        <f t="shared" si="35"/>
        <v/>
      </c>
    </row>
    <row r="352" spans="3:16">
      <c r="C352" s="198"/>
      <c r="D352" s="199"/>
      <c r="E352" s="200"/>
      <c r="F352" s="198"/>
      <c r="H352" s="201"/>
      <c r="I352" s="184" t="str">
        <f t="shared" si="31"/>
        <v/>
      </c>
      <c r="J352" s="202" t="str">
        <f>IF($H352="USD",IF(OR($I352="",$I352="-"),"",VLOOKUP($G352,為替!$A:$AX,$I352,FALSE))+$J$3,IF(OR($I352="",$I352="-"),"",VLOOKUP($G352,為替!$A:$AX,$I352,FALSE)))</f>
        <v/>
      </c>
      <c r="K352" s="203" t="str">
        <f t="shared" si="32"/>
        <v/>
      </c>
      <c r="L352" s="187" t="str">
        <f t="shared" si="33"/>
        <v/>
      </c>
      <c r="M352" s="202" t="str">
        <f>IF($H352="USD",IF(OR($L352="",$L352="-"),"",VLOOKUP($G352,為替!$A:$AX,$L352,FALSE))+$K$3,IF(OR($L352="",$L352="-"),"",VLOOKUP($G352,為替!$A:$AX,$L352,FALSE)))</f>
        <v/>
      </c>
      <c r="N352" s="203" t="str">
        <f t="shared" si="34"/>
        <v/>
      </c>
      <c r="O352" s="204" t="str">
        <f t="shared" si="30"/>
        <v/>
      </c>
      <c r="P352" s="205" t="str">
        <f t="shared" si="35"/>
        <v/>
      </c>
    </row>
    <row r="353" spans="3:16">
      <c r="C353" s="198"/>
      <c r="D353" s="199"/>
      <c r="E353" s="200"/>
      <c r="F353" s="198"/>
      <c r="H353" s="201"/>
      <c r="I353" s="184" t="str">
        <f t="shared" si="31"/>
        <v/>
      </c>
      <c r="J353" s="202" t="str">
        <f>IF($H353="USD",IF(OR($I353="",$I353="-"),"",VLOOKUP($G353,為替!$A:$AX,$I353,FALSE))+$J$3,IF(OR($I353="",$I353="-"),"",VLOOKUP($G353,為替!$A:$AX,$I353,FALSE)))</f>
        <v/>
      </c>
      <c r="K353" s="203" t="str">
        <f t="shared" si="32"/>
        <v/>
      </c>
      <c r="L353" s="187" t="str">
        <f t="shared" si="33"/>
        <v/>
      </c>
      <c r="M353" s="202" t="str">
        <f>IF($H353="USD",IF(OR($L353="",$L353="-"),"",VLOOKUP($G353,為替!$A:$AX,$L353,FALSE))+$K$3,IF(OR($L353="",$L353="-"),"",VLOOKUP($G353,為替!$A:$AX,$L353,FALSE)))</f>
        <v/>
      </c>
      <c r="N353" s="203" t="str">
        <f t="shared" si="34"/>
        <v/>
      </c>
      <c r="O353" s="204" t="str">
        <f t="shared" si="30"/>
        <v/>
      </c>
      <c r="P353" s="205" t="str">
        <f t="shared" si="35"/>
        <v/>
      </c>
    </row>
    <row r="354" spans="3:16">
      <c r="C354" s="198"/>
      <c r="D354" s="199"/>
      <c r="E354" s="200"/>
      <c r="F354" s="198"/>
      <c r="H354" s="201"/>
      <c r="I354" s="184" t="str">
        <f t="shared" si="31"/>
        <v/>
      </c>
      <c r="J354" s="202" t="str">
        <f>IF($H354="USD",IF(OR($I354="",$I354="-"),"",VLOOKUP($G354,為替!$A:$AX,$I354,FALSE))+$J$3,IF(OR($I354="",$I354="-"),"",VLOOKUP($G354,為替!$A:$AX,$I354,FALSE)))</f>
        <v/>
      </c>
      <c r="K354" s="203" t="str">
        <f t="shared" si="32"/>
        <v/>
      </c>
      <c r="L354" s="187" t="str">
        <f t="shared" si="33"/>
        <v/>
      </c>
      <c r="M354" s="202" t="str">
        <f>IF($H354="USD",IF(OR($L354="",$L354="-"),"",VLOOKUP($G354,為替!$A:$AX,$L354,FALSE))+$K$3,IF(OR($L354="",$L354="-"),"",VLOOKUP($G354,為替!$A:$AX,$L354,FALSE)))</f>
        <v/>
      </c>
      <c r="N354" s="203" t="str">
        <f t="shared" si="34"/>
        <v/>
      </c>
      <c r="O354" s="204" t="str">
        <f t="shared" si="30"/>
        <v/>
      </c>
      <c r="P354" s="205" t="str">
        <f t="shared" si="35"/>
        <v/>
      </c>
    </row>
    <row r="355" spans="3:16">
      <c r="C355" s="198"/>
      <c r="D355" s="199"/>
      <c r="E355" s="200"/>
      <c r="F355" s="198"/>
      <c r="H355" s="201"/>
      <c r="I355" s="184" t="str">
        <f t="shared" si="31"/>
        <v/>
      </c>
      <c r="J355" s="202" t="str">
        <f>IF($H355="USD",IF(OR($I355="",$I355="-"),"",VLOOKUP($G355,為替!$A:$AX,$I355,FALSE))+$J$3,IF(OR($I355="",$I355="-"),"",VLOOKUP($G355,為替!$A:$AX,$I355,FALSE)))</f>
        <v/>
      </c>
      <c r="K355" s="203" t="str">
        <f t="shared" si="32"/>
        <v/>
      </c>
      <c r="L355" s="187" t="str">
        <f t="shared" si="33"/>
        <v/>
      </c>
      <c r="M355" s="202" t="str">
        <f>IF($H355="USD",IF(OR($L355="",$L355="-"),"",VLOOKUP($G355,為替!$A:$AX,$L355,FALSE))+$K$3,IF(OR($L355="",$L355="-"),"",VLOOKUP($G355,為替!$A:$AX,$L355,FALSE)))</f>
        <v/>
      </c>
      <c r="N355" s="203" t="str">
        <f t="shared" si="34"/>
        <v/>
      </c>
      <c r="O355" s="204" t="str">
        <f t="shared" si="30"/>
        <v/>
      </c>
      <c r="P355" s="205" t="str">
        <f t="shared" si="35"/>
        <v/>
      </c>
    </row>
    <row r="356" spans="3:16">
      <c r="C356" s="198"/>
      <c r="D356" s="199"/>
      <c r="E356" s="200"/>
      <c r="F356" s="198"/>
      <c r="H356" s="201"/>
      <c r="I356" s="184" t="str">
        <f t="shared" si="31"/>
        <v/>
      </c>
      <c r="J356" s="202" t="str">
        <f>IF($H356="USD",IF(OR($I356="",$I356="-"),"",VLOOKUP($G356,為替!$A:$AX,$I356,FALSE))+$J$3,IF(OR($I356="",$I356="-"),"",VLOOKUP($G356,為替!$A:$AX,$I356,FALSE)))</f>
        <v/>
      </c>
      <c r="K356" s="203" t="str">
        <f t="shared" si="32"/>
        <v/>
      </c>
      <c r="L356" s="187" t="str">
        <f t="shared" si="33"/>
        <v/>
      </c>
      <c r="M356" s="202" t="str">
        <f>IF($H356="USD",IF(OR($L356="",$L356="-"),"",VLOOKUP($G356,為替!$A:$AX,$L356,FALSE))+$K$3,IF(OR($L356="",$L356="-"),"",VLOOKUP($G356,為替!$A:$AX,$L356,FALSE)))</f>
        <v/>
      </c>
      <c r="N356" s="203" t="str">
        <f t="shared" si="34"/>
        <v/>
      </c>
      <c r="O356" s="204" t="str">
        <f t="shared" si="30"/>
        <v/>
      </c>
      <c r="P356" s="205" t="str">
        <f t="shared" si="35"/>
        <v/>
      </c>
    </row>
    <row r="357" spans="3:16">
      <c r="C357" s="198"/>
      <c r="D357" s="199"/>
      <c r="E357" s="200"/>
      <c r="F357" s="198"/>
      <c r="H357" s="201"/>
      <c r="I357" s="184" t="str">
        <f t="shared" si="31"/>
        <v/>
      </c>
      <c r="J357" s="202" t="str">
        <f>IF($H357="USD",IF(OR($I357="",$I357="-"),"",VLOOKUP($G357,為替!$A:$AX,$I357,FALSE))+$J$3,IF(OR($I357="",$I357="-"),"",VLOOKUP($G357,為替!$A:$AX,$I357,FALSE)))</f>
        <v/>
      </c>
      <c r="K357" s="203" t="str">
        <f t="shared" si="32"/>
        <v/>
      </c>
      <c r="L357" s="187" t="str">
        <f t="shared" si="33"/>
        <v/>
      </c>
      <c r="M357" s="202" t="str">
        <f>IF($H357="USD",IF(OR($L357="",$L357="-"),"",VLOOKUP($G357,為替!$A:$AX,$L357,FALSE))+$K$3,IF(OR($L357="",$L357="-"),"",VLOOKUP($G357,為替!$A:$AX,$L357,FALSE)))</f>
        <v/>
      </c>
      <c r="N357" s="203" t="str">
        <f t="shared" si="34"/>
        <v/>
      </c>
      <c r="O357" s="204" t="str">
        <f t="shared" si="30"/>
        <v/>
      </c>
      <c r="P357" s="205" t="str">
        <f t="shared" si="35"/>
        <v/>
      </c>
    </row>
    <row r="358" spans="3:16">
      <c r="C358" s="198"/>
      <c r="D358" s="199"/>
      <c r="E358" s="200"/>
      <c r="F358" s="198"/>
      <c r="H358" s="201"/>
      <c r="I358" s="184" t="str">
        <f t="shared" si="31"/>
        <v/>
      </c>
      <c r="J358" s="202" t="str">
        <f>IF($H358="USD",IF(OR($I358="",$I358="-"),"",VLOOKUP($G358,為替!$A:$AX,$I358,FALSE))+$J$3,IF(OR($I358="",$I358="-"),"",VLOOKUP($G358,為替!$A:$AX,$I358,FALSE)))</f>
        <v/>
      </c>
      <c r="K358" s="203" t="str">
        <f t="shared" si="32"/>
        <v/>
      </c>
      <c r="L358" s="187" t="str">
        <f t="shared" si="33"/>
        <v/>
      </c>
      <c r="M358" s="202" t="str">
        <f>IF($H358="USD",IF(OR($L358="",$L358="-"),"",VLOOKUP($G358,為替!$A:$AX,$L358,FALSE))+$K$3,IF(OR($L358="",$L358="-"),"",VLOOKUP($G358,為替!$A:$AX,$L358,FALSE)))</f>
        <v/>
      </c>
      <c r="N358" s="203" t="str">
        <f t="shared" si="34"/>
        <v/>
      </c>
      <c r="O358" s="204" t="str">
        <f t="shared" si="30"/>
        <v/>
      </c>
      <c r="P358" s="205" t="str">
        <f t="shared" si="35"/>
        <v/>
      </c>
    </row>
    <row r="359" spans="3:16">
      <c r="C359" s="198"/>
      <c r="D359" s="199"/>
      <c r="E359" s="200"/>
      <c r="F359" s="198"/>
      <c r="H359" s="201"/>
      <c r="I359" s="184" t="str">
        <f t="shared" si="31"/>
        <v/>
      </c>
      <c r="J359" s="202" t="str">
        <f>IF($H359="USD",IF(OR($I359="",$I359="-"),"",VLOOKUP($G359,為替!$A:$AX,$I359,FALSE))+$J$3,IF(OR($I359="",$I359="-"),"",VLOOKUP($G359,為替!$A:$AX,$I359,FALSE)))</f>
        <v/>
      </c>
      <c r="K359" s="203" t="str">
        <f t="shared" si="32"/>
        <v/>
      </c>
      <c r="L359" s="187" t="str">
        <f t="shared" si="33"/>
        <v/>
      </c>
      <c r="M359" s="202" t="str">
        <f>IF($H359="USD",IF(OR($L359="",$L359="-"),"",VLOOKUP($G359,為替!$A:$AX,$L359,FALSE))+$K$3,IF(OR($L359="",$L359="-"),"",VLOOKUP($G359,為替!$A:$AX,$L359,FALSE)))</f>
        <v/>
      </c>
      <c r="N359" s="203" t="str">
        <f t="shared" si="34"/>
        <v/>
      </c>
      <c r="O359" s="204" t="str">
        <f t="shared" si="30"/>
        <v/>
      </c>
      <c r="P359" s="205" t="str">
        <f t="shared" si="35"/>
        <v/>
      </c>
    </row>
    <row r="360" spans="3:16">
      <c r="C360" s="198"/>
      <c r="D360" s="199"/>
      <c r="E360" s="200"/>
      <c r="F360" s="198"/>
      <c r="H360" s="201"/>
      <c r="I360" s="184" t="str">
        <f t="shared" si="31"/>
        <v/>
      </c>
      <c r="J360" s="202" t="str">
        <f>IF($H360="USD",IF(OR($I360="",$I360="-"),"",VLOOKUP($G360,為替!$A:$AX,$I360,FALSE))+$J$3,IF(OR($I360="",$I360="-"),"",VLOOKUP($G360,為替!$A:$AX,$I360,FALSE)))</f>
        <v/>
      </c>
      <c r="K360" s="203" t="str">
        <f t="shared" si="32"/>
        <v/>
      </c>
      <c r="L360" s="187" t="str">
        <f t="shared" si="33"/>
        <v/>
      </c>
      <c r="M360" s="202" t="str">
        <f>IF($H360="USD",IF(OR($L360="",$L360="-"),"",VLOOKUP($G360,為替!$A:$AX,$L360,FALSE))+$K$3,IF(OR($L360="",$L360="-"),"",VLOOKUP($G360,為替!$A:$AX,$L360,FALSE)))</f>
        <v/>
      </c>
      <c r="N360" s="203" t="str">
        <f t="shared" si="34"/>
        <v/>
      </c>
      <c r="O360" s="204" t="str">
        <f t="shared" si="30"/>
        <v/>
      </c>
      <c r="P360" s="205" t="str">
        <f t="shared" si="35"/>
        <v/>
      </c>
    </row>
    <row r="361" spans="3:16">
      <c r="C361" s="198"/>
      <c r="D361" s="199"/>
      <c r="E361" s="200"/>
      <c r="F361" s="198"/>
      <c r="H361" s="201"/>
      <c r="I361" s="184" t="str">
        <f t="shared" si="31"/>
        <v/>
      </c>
      <c r="J361" s="202" t="str">
        <f>IF($H361="USD",IF(OR($I361="",$I361="-"),"",VLOOKUP($G361,為替!$A:$AX,$I361,FALSE))+$J$3,IF(OR($I361="",$I361="-"),"",VLOOKUP($G361,為替!$A:$AX,$I361,FALSE)))</f>
        <v/>
      </c>
      <c r="K361" s="203" t="str">
        <f t="shared" si="32"/>
        <v/>
      </c>
      <c r="L361" s="187" t="str">
        <f t="shared" si="33"/>
        <v/>
      </c>
      <c r="M361" s="202" t="str">
        <f>IF($H361="USD",IF(OR($L361="",$L361="-"),"",VLOOKUP($G361,為替!$A:$AX,$L361,FALSE))+$K$3,IF(OR($L361="",$L361="-"),"",VLOOKUP($G361,為替!$A:$AX,$L361,FALSE)))</f>
        <v/>
      </c>
      <c r="N361" s="203" t="str">
        <f t="shared" si="34"/>
        <v/>
      </c>
      <c r="O361" s="204" t="str">
        <f t="shared" si="30"/>
        <v/>
      </c>
      <c r="P361" s="205" t="str">
        <f t="shared" si="35"/>
        <v/>
      </c>
    </row>
    <row r="362" spans="3:16">
      <c r="C362" s="198"/>
      <c r="D362" s="199"/>
      <c r="E362" s="200"/>
      <c r="F362" s="198"/>
      <c r="H362" s="201"/>
      <c r="I362" s="184" t="str">
        <f t="shared" si="31"/>
        <v/>
      </c>
      <c r="J362" s="202" t="str">
        <f>IF($H362="USD",IF(OR($I362="",$I362="-"),"",VLOOKUP($G362,為替!$A:$AX,$I362,FALSE))+$J$3,IF(OR($I362="",$I362="-"),"",VLOOKUP($G362,為替!$A:$AX,$I362,FALSE)))</f>
        <v/>
      </c>
      <c r="K362" s="203" t="str">
        <f t="shared" si="32"/>
        <v/>
      </c>
      <c r="L362" s="187" t="str">
        <f t="shared" si="33"/>
        <v/>
      </c>
      <c r="M362" s="202" t="str">
        <f>IF($H362="USD",IF(OR($L362="",$L362="-"),"",VLOOKUP($G362,為替!$A:$AX,$L362,FALSE))+$K$3,IF(OR($L362="",$L362="-"),"",VLOOKUP($G362,為替!$A:$AX,$L362,FALSE)))</f>
        <v/>
      </c>
      <c r="N362" s="203" t="str">
        <f t="shared" si="34"/>
        <v/>
      </c>
      <c r="O362" s="204" t="str">
        <f t="shared" si="30"/>
        <v/>
      </c>
      <c r="P362" s="205" t="str">
        <f t="shared" si="35"/>
        <v/>
      </c>
    </row>
    <row r="363" spans="3:16">
      <c r="C363" s="198"/>
      <c r="D363" s="199"/>
      <c r="E363" s="200"/>
      <c r="F363" s="198"/>
      <c r="H363" s="201"/>
      <c r="I363" s="184" t="str">
        <f t="shared" si="31"/>
        <v/>
      </c>
      <c r="J363" s="202" t="str">
        <f>IF($H363="USD",IF(OR($I363="",$I363="-"),"",VLOOKUP($G363,為替!$A:$AX,$I363,FALSE))+$J$3,IF(OR($I363="",$I363="-"),"",VLOOKUP($G363,為替!$A:$AX,$I363,FALSE)))</f>
        <v/>
      </c>
      <c r="K363" s="203" t="str">
        <f t="shared" si="32"/>
        <v/>
      </c>
      <c r="L363" s="187" t="str">
        <f t="shared" si="33"/>
        <v/>
      </c>
      <c r="M363" s="202" t="str">
        <f>IF($H363="USD",IF(OR($L363="",$L363="-"),"",VLOOKUP($G363,為替!$A:$AX,$L363,FALSE))+$K$3,IF(OR($L363="",$L363="-"),"",VLOOKUP($G363,為替!$A:$AX,$L363,FALSE)))</f>
        <v/>
      </c>
      <c r="N363" s="203" t="str">
        <f t="shared" si="34"/>
        <v/>
      </c>
      <c r="O363" s="204" t="str">
        <f t="shared" si="30"/>
        <v/>
      </c>
      <c r="P363" s="205" t="str">
        <f t="shared" si="35"/>
        <v/>
      </c>
    </row>
    <row r="364" spans="3:16">
      <c r="C364" s="198"/>
      <c r="D364" s="199"/>
      <c r="E364" s="200"/>
      <c r="F364" s="198"/>
      <c r="H364" s="201"/>
      <c r="I364" s="184" t="str">
        <f t="shared" si="31"/>
        <v/>
      </c>
      <c r="J364" s="202" t="str">
        <f>IF($H364="USD",IF(OR($I364="",$I364="-"),"",VLOOKUP($G364,為替!$A:$AX,$I364,FALSE))+$J$3,IF(OR($I364="",$I364="-"),"",VLOOKUP($G364,為替!$A:$AX,$I364,FALSE)))</f>
        <v/>
      </c>
      <c r="K364" s="203" t="str">
        <f t="shared" si="32"/>
        <v/>
      </c>
      <c r="L364" s="187" t="str">
        <f t="shared" si="33"/>
        <v/>
      </c>
      <c r="M364" s="202" t="str">
        <f>IF($H364="USD",IF(OR($L364="",$L364="-"),"",VLOOKUP($G364,為替!$A:$AX,$L364,FALSE))+$K$3,IF(OR($L364="",$L364="-"),"",VLOOKUP($G364,為替!$A:$AX,$L364,FALSE)))</f>
        <v/>
      </c>
      <c r="N364" s="203" t="str">
        <f t="shared" si="34"/>
        <v/>
      </c>
      <c r="O364" s="204" t="str">
        <f t="shared" si="30"/>
        <v/>
      </c>
      <c r="P364" s="205" t="str">
        <f t="shared" si="35"/>
        <v/>
      </c>
    </row>
    <row r="365" spans="3:16">
      <c r="C365" s="198"/>
      <c r="D365" s="199"/>
      <c r="E365" s="200"/>
      <c r="F365" s="198"/>
      <c r="H365" s="201"/>
      <c r="I365" s="184" t="str">
        <f t="shared" si="31"/>
        <v/>
      </c>
      <c r="J365" s="202" t="str">
        <f>IF($H365="USD",IF(OR($I365="",$I365="-"),"",VLOOKUP($G365,為替!$A:$AX,$I365,FALSE))+$J$3,IF(OR($I365="",$I365="-"),"",VLOOKUP($G365,為替!$A:$AX,$I365,FALSE)))</f>
        <v/>
      </c>
      <c r="K365" s="203" t="str">
        <f t="shared" si="32"/>
        <v/>
      </c>
      <c r="L365" s="187" t="str">
        <f t="shared" si="33"/>
        <v/>
      </c>
      <c r="M365" s="202" t="str">
        <f>IF($H365="USD",IF(OR($L365="",$L365="-"),"",VLOOKUP($G365,為替!$A:$AX,$L365,FALSE))+$K$3,IF(OR($L365="",$L365="-"),"",VLOOKUP($G365,為替!$A:$AX,$L365,FALSE)))</f>
        <v/>
      </c>
      <c r="N365" s="203" t="str">
        <f t="shared" si="34"/>
        <v/>
      </c>
      <c r="O365" s="204" t="str">
        <f t="shared" si="30"/>
        <v/>
      </c>
      <c r="P365" s="205" t="str">
        <f t="shared" si="35"/>
        <v/>
      </c>
    </row>
    <row r="366" spans="3:16">
      <c r="C366" s="198"/>
      <c r="D366" s="199"/>
      <c r="E366" s="200"/>
      <c r="F366" s="198"/>
      <c r="H366" s="201"/>
      <c r="I366" s="184" t="str">
        <f t="shared" si="31"/>
        <v/>
      </c>
      <c r="J366" s="202" t="str">
        <f>IF($H366="USD",IF(OR($I366="",$I366="-"),"",VLOOKUP($G366,為替!$A:$AX,$I366,FALSE))+$J$3,IF(OR($I366="",$I366="-"),"",VLOOKUP($G366,為替!$A:$AX,$I366,FALSE)))</f>
        <v/>
      </c>
      <c r="K366" s="203" t="str">
        <f t="shared" si="32"/>
        <v/>
      </c>
      <c r="L366" s="187" t="str">
        <f t="shared" si="33"/>
        <v/>
      </c>
      <c r="M366" s="202" t="str">
        <f>IF($H366="USD",IF(OR($L366="",$L366="-"),"",VLOOKUP($G366,為替!$A:$AX,$L366,FALSE))+$K$3,IF(OR($L366="",$L366="-"),"",VLOOKUP($G366,為替!$A:$AX,$L366,FALSE)))</f>
        <v/>
      </c>
      <c r="N366" s="203" t="str">
        <f t="shared" si="34"/>
        <v/>
      </c>
      <c r="O366" s="204" t="str">
        <f t="shared" si="30"/>
        <v/>
      </c>
      <c r="P366" s="205" t="str">
        <f t="shared" si="35"/>
        <v/>
      </c>
    </row>
    <row r="367" spans="3:16">
      <c r="C367" s="198"/>
      <c r="D367" s="199"/>
      <c r="E367" s="200"/>
      <c r="F367" s="198"/>
      <c r="H367" s="201"/>
      <c r="I367" s="184" t="str">
        <f t="shared" si="31"/>
        <v/>
      </c>
      <c r="J367" s="202" t="str">
        <f>IF($H367="USD",IF(OR($I367="",$I367="-"),"",VLOOKUP($G367,為替!$A:$AX,$I367,FALSE))+$J$3,IF(OR($I367="",$I367="-"),"",VLOOKUP($G367,為替!$A:$AX,$I367,FALSE)))</f>
        <v/>
      </c>
      <c r="K367" s="203" t="str">
        <f t="shared" si="32"/>
        <v/>
      </c>
      <c r="L367" s="187" t="str">
        <f t="shared" si="33"/>
        <v/>
      </c>
      <c r="M367" s="202" t="str">
        <f>IF($H367="USD",IF(OR($L367="",$L367="-"),"",VLOOKUP($G367,為替!$A:$AX,$L367,FALSE))+$K$3,IF(OR($L367="",$L367="-"),"",VLOOKUP($G367,為替!$A:$AX,$L367,FALSE)))</f>
        <v/>
      </c>
      <c r="N367" s="203" t="str">
        <f t="shared" si="34"/>
        <v/>
      </c>
      <c r="O367" s="204" t="str">
        <f t="shared" si="30"/>
        <v/>
      </c>
      <c r="P367" s="205" t="str">
        <f t="shared" si="35"/>
        <v/>
      </c>
    </row>
    <row r="368" spans="3:16">
      <c r="C368" s="198"/>
      <c r="D368" s="199"/>
      <c r="E368" s="200"/>
      <c r="F368" s="198"/>
      <c r="H368" s="201"/>
      <c r="I368" s="184" t="str">
        <f t="shared" si="31"/>
        <v/>
      </c>
      <c r="J368" s="202" t="str">
        <f>IF($H368="USD",IF(OR($I368="",$I368="-"),"",VLOOKUP($G368,為替!$A:$AX,$I368,FALSE))+$J$3,IF(OR($I368="",$I368="-"),"",VLOOKUP($G368,為替!$A:$AX,$I368,FALSE)))</f>
        <v/>
      </c>
      <c r="K368" s="203" t="str">
        <f t="shared" si="32"/>
        <v/>
      </c>
      <c r="L368" s="187" t="str">
        <f t="shared" si="33"/>
        <v/>
      </c>
      <c r="M368" s="202" t="str">
        <f>IF($H368="USD",IF(OR($L368="",$L368="-"),"",VLOOKUP($G368,為替!$A:$AX,$L368,FALSE))+$K$3,IF(OR($L368="",$L368="-"),"",VLOOKUP($G368,為替!$A:$AX,$L368,FALSE)))</f>
        <v/>
      </c>
      <c r="N368" s="203" t="str">
        <f t="shared" si="34"/>
        <v/>
      </c>
      <c r="O368" s="204" t="str">
        <f t="shared" si="30"/>
        <v/>
      </c>
      <c r="P368" s="205" t="str">
        <f t="shared" si="35"/>
        <v/>
      </c>
    </row>
    <row r="369" spans="3:16">
      <c r="C369" s="198"/>
      <c r="D369" s="199"/>
      <c r="E369" s="200"/>
      <c r="F369" s="198"/>
      <c r="H369" s="201"/>
      <c r="I369" s="184" t="str">
        <f t="shared" si="31"/>
        <v/>
      </c>
      <c r="J369" s="202" t="str">
        <f>IF($H369="USD",IF(OR($I369="",$I369="-"),"",VLOOKUP($G369,為替!$A:$AX,$I369,FALSE))+$J$3,IF(OR($I369="",$I369="-"),"",VLOOKUP($G369,為替!$A:$AX,$I369,FALSE)))</f>
        <v/>
      </c>
      <c r="K369" s="203" t="str">
        <f t="shared" si="32"/>
        <v/>
      </c>
      <c r="L369" s="187" t="str">
        <f t="shared" si="33"/>
        <v/>
      </c>
      <c r="M369" s="202" t="str">
        <f>IF($H369="USD",IF(OR($L369="",$L369="-"),"",VLOOKUP($G369,為替!$A:$AX,$L369,FALSE))+$K$3,IF(OR($L369="",$L369="-"),"",VLOOKUP($G369,為替!$A:$AX,$L369,FALSE)))</f>
        <v/>
      </c>
      <c r="N369" s="203" t="str">
        <f t="shared" si="34"/>
        <v/>
      </c>
      <c r="O369" s="204" t="str">
        <f t="shared" si="30"/>
        <v/>
      </c>
      <c r="P369" s="205" t="str">
        <f t="shared" si="35"/>
        <v/>
      </c>
    </row>
    <row r="370" spans="3:16">
      <c r="C370" s="198"/>
      <c r="D370" s="199"/>
      <c r="E370" s="200"/>
      <c r="F370" s="198"/>
      <c r="H370" s="201"/>
      <c r="I370" s="184" t="str">
        <f t="shared" si="31"/>
        <v/>
      </c>
      <c r="J370" s="202" t="str">
        <f>IF($H370="USD",IF(OR($I370="",$I370="-"),"",VLOOKUP($G370,為替!$A:$AX,$I370,FALSE))+$J$3,IF(OR($I370="",$I370="-"),"",VLOOKUP($G370,為替!$A:$AX,$I370,FALSE)))</f>
        <v/>
      </c>
      <c r="K370" s="203" t="str">
        <f t="shared" si="32"/>
        <v/>
      </c>
      <c r="L370" s="187" t="str">
        <f t="shared" si="33"/>
        <v/>
      </c>
      <c r="M370" s="202" t="str">
        <f>IF($H370="USD",IF(OR($L370="",$L370="-"),"",VLOOKUP($G370,為替!$A:$AX,$L370,FALSE))+$K$3,IF(OR($L370="",$L370="-"),"",VLOOKUP($G370,為替!$A:$AX,$L370,FALSE)))</f>
        <v/>
      </c>
      <c r="N370" s="203" t="str">
        <f t="shared" si="34"/>
        <v/>
      </c>
      <c r="O370" s="204" t="str">
        <f t="shared" si="30"/>
        <v/>
      </c>
      <c r="P370" s="205" t="str">
        <f t="shared" si="35"/>
        <v/>
      </c>
    </row>
    <row r="371" spans="3:16">
      <c r="C371" s="198"/>
      <c r="D371" s="199"/>
      <c r="E371" s="200"/>
      <c r="F371" s="198"/>
      <c r="H371" s="201"/>
      <c r="I371" s="184" t="str">
        <f t="shared" si="31"/>
        <v/>
      </c>
      <c r="J371" s="202" t="str">
        <f>IF($H371="USD",IF(OR($I371="",$I371="-"),"",VLOOKUP($G371,為替!$A:$AX,$I371,FALSE))+$J$3,IF(OR($I371="",$I371="-"),"",VLOOKUP($G371,為替!$A:$AX,$I371,FALSE)))</f>
        <v/>
      </c>
      <c r="K371" s="203" t="str">
        <f t="shared" si="32"/>
        <v/>
      </c>
      <c r="L371" s="187" t="str">
        <f t="shared" si="33"/>
        <v/>
      </c>
      <c r="M371" s="202" t="str">
        <f>IF($H371="USD",IF(OR($L371="",$L371="-"),"",VLOOKUP($G371,為替!$A:$AX,$L371,FALSE))+$K$3,IF(OR($L371="",$L371="-"),"",VLOOKUP($G371,為替!$A:$AX,$L371,FALSE)))</f>
        <v/>
      </c>
      <c r="N371" s="203" t="str">
        <f t="shared" si="34"/>
        <v/>
      </c>
      <c r="O371" s="204" t="str">
        <f t="shared" si="30"/>
        <v/>
      </c>
      <c r="P371" s="205" t="str">
        <f t="shared" si="35"/>
        <v/>
      </c>
    </row>
    <row r="372" spans="3:16">
      <c r="C372" s="198"/>
      <c r="D372" s="199"/>
      <c r="E372" s="200"/>
      <c r="F372" s="198"/>
      <c r="H372" s="201"/>
      <c r="I372" s="184" t="str">
        <f t="shared" si="31"/>
        <v/>
      </c>
      <c r="J372" s="202" t="str">
        <f>IF($H372="USD",IF(OR($I372="",$I372="-"),"",VLOOKUP($G372,為替!$A:$AX,$I372,FALSE))+$J$3,IF(OR($I372="",$I372="-"),"",VLOOKUP($G372,為替!$A:$AX,$I372,FALSE)))</f>
        <v/>
      </c>
      <c r="K372" s="203" t="str">
        <f t="shared" si="32"/>
        <v/>
      </c>
      <c r="L372" s="187" t="str">
        <f t="shared" si="33"/>
        <v/>
      </c>
      <c r="M372" s="202" t="str">
        <f>IF($H372="USD",IF(OR($L372="",$L372="-"),"",VLOOKUP($G372,為替!$A:$AX,$L372,FALSE))+$K$3,IF(OR($L372="",$L372="-"),"",VLOOKUP($G372,為替!$A:$AX,$L372,FALSE)))</f>
        <v/>
      </c>
      <c r="N372" s="203" t="str">
        <f t="shared" si="34"/>
        <v/>
      </c>
      <c r="O372" s="204" t="str">
        <f t="shared" si="30"/>
        <v/>
      </c>
      <c r="P372" s="205" t="str">
        <f t="shared" si="35"/>
        <v/>
      </c>
    </row>
    <row r="373" spans="3:16">
      <c r="C373" s="198"/>
      <c r="D373" s="199"/>
      <c r="E373" s="200"/>
      <c r="F373" s="198"/>
      <c r="H373" s="201"/>
      <c r="I373" s="184" t="str">
        <f t="shared" si="31"/>
        <v/>
      </c>
      <c r="J373" s="202" t="str">
        <f>IF($H373="USD",IF(OR($I373="",$I373="-"),"",VLOOKUP($G373,為替!$A:$AX,$I373,FALSE))+$J$3,IF(OR($I373="",$I373="-"),"",VLOOKUP($G373,為替!$A:$AX,$I373,FALSE)))</f>
        <v/>
      </c>
      <c r="K373" s="203" t="str">
        <f t="shared" si="32"/>
        <v/>
      </c>
      <c r="L373" s="187" t="str">
        <f t="shared" si="33"/>
        <v/>
      </c>
      <c r="M373" s="202" t="str">
        <f>IF($H373="USD",IF(OR($L373="",$L373="-"),"",VLOOKUP($G373,為替!$A:$AX,$L373,FALSE))+$K$3,IF(OR($L373="",$L373="-"),"",VLOOKUP($G373,為替!$A:$AX,$L373,FALSE)))</f>
        <v/>
      </c>
      <c r="N373" s="203" t="str">
        <f t="shared" si="34"/>
        <v/>
      </c>
      <c r="O373" s="204" t="str">
        <f t="shared" si="30"/>
        <v/>
      </c>
      <c r="P373" s="205" t="str">
        <f t="shared" si="35"/>
        <v/>
      </c>
    </row>
    <row r="374" spans="3:16">
      <c r="C374" s="198"/>
      <c r="D374" s="199"/>
      <c r="E374" s="200"/>
      <c r="F374" s="198"/>
      <c r="H374" s="201"/>
      <c r="I374" s="184" t="str">
        <f t="shared" si="31"/>
        <v/>
      </c>
      <c r="J374" s="202" t="str">
        <f>IF($H374="USD",IF(OR($I374="",$I374="-"),"",VLOOKUP($G374,為替!$A:$AX,$I374,FALSE))+$J$3,IF(OR($I374="",$I374="-"),"",VLOOKUP($G374,為替!$A:$AX,$I374,FALSE)))</f>
        <v/>
      </c>
      <c r="K374" s="203" t="str">
        <f t="shared" si="32"/>
        <v/>
      </c>
      <c r="L374" s="187" t="str">
        <f t="shared" si="33"/>
        <v/>
      </c>
      <c r="M374" s="202" t="str">
        <f>IF($H374="USD",IF(OR($L374="",$L374="-"),"",VLOOKUP($G374,為替!$A:$AX,$L374,FALSE))+$K$3,IF(OR($L374="",$L374="-"),"",VLOOKUP($G374,為替!$A:$AX,$L374,FALSE)))</f>
        <v/>
      </c>
      <c r="N374" s="203" t="str">
        <f t="shared" si="34"/>
        <v/>
      </c>
      <c r="O374" s="204" t="str">
        <f t="shared" si="30"/>
        <v/>
      </c>
      <c r="P374" s="205" t="str">
        <f t="shared" si="35"/>
        <v/>
      </c>
    </row>
    <row r="375" spans="3:16">
      <c r="C375" s="198"/>
      <c r="D375" s="199"/>
      <c r="E375" s="200"/>
      <c r="F375" s="198"/>
      <c r="H375" s="201"/>
      <c r="I375" s="184" t="str">
        <f t="shared" si="31"/>
        <v/>
      </c>
      <c r="J375" s="202" t="str">
        <f>IF($H375="USD",IF(OR($I375="",$I375="-"),"",VLOOKUP($G375,為替!$A:$AX,$I375,FALSE))+$J$3,IF(OR($I375="",$I375="-"),"",VLOOKUP($G375,為替!$A:$AX,$I375,FALSE)))</f>
        <v/>
      </c>
      <c r="K375" s="203" t="str">
        <f t="shared" si="32"/>
        <v/>
      </c>
      <c r="L375" s="187" t="str">
        <f t="shared" si="33"/>
        <v/>
      </c>
      <c r="M375" s="202" t="str">
        <f>IF($H375="USD",IF(OR($L375="",$L375="-"),"",VLOOKUP($G375,為替!$A:$AX,$L375,FALSE))+$K$3,IF(OR($L375="",$L375="-"),"",VLOOKUP($G375,為替!$A:$AX,$L375,FALSE)))</f>
        <v/>
      </c>
      <c r="N375" s="203" t="str">
        <f t="shared" si="34"/>
        <v/>
      </c>
      <c r="O375" s="204" t="str">
        <f t="shared" si="30"/>
        <v/>
      </c>
      <c r="P375" s="205" t="str">
        <f t="shared" si="35"/>
        <v/>
      </c>
    </row>
    <row r="376" spans="3:16">
      <c r="C376" s="198"/>
      <c r="D376" s="199"/>
      <c r="E376" s="200"/>
      <c r="F376" s="198"/>
      <c r="H376" s="201"/>
      <c r="I376" s="184" t="str">
        <f t="shared" si="31"/>
        <v/>
      </c>
      <c r="J376" s="202" t="str">
        <f>IF($H376="USD",IF(OR($I376="",$I376="-"),"",VLOOKUP($G376,為替!$A:$AX,$I376,FALSE))+$J$3,IF(OR($I376="",$I376="-"),"",VLOOKUP($G376,為替!$A:$AX,$I376,FALSE)))</f>
        <v/>
      </c>
      <c r="K376" s="203" t="str">
        <f t="shared" si="32"/>
        <v/>
      </c>
      <c r="L376" s="187" t="str">
        <f t="shared" si="33"/>
        <v/>
      </c>
      <c r="M376" s="202" t="str">
        <f>IF($H376="USD",IF(OR($L376="",$L376="-"),"",VLOOKUP($G376,為替!$A:$AX,$L376,FALSE))+$K$3,IF(OR($L376="",$L376="-"),"",VLOOKUP($G376,為替!$A:$AX,$L376,FALSE)))</f>
        <v/>
      </c>
      <c r="N376" s="203" t="str">
        <f t="shared" si="34"/>
        <v/>
      </c>
      <c r="O376" s="204" t="str">
        <f t="shared" si="30"/>
        <v/>
      </c>
      <c r="P376" s="205" t="str">
        <f t="shared" si="35"/>
        <v/>
      </c>
    </row>
    <row r="377" spans="3:16">
      <c r="C377" s="198"/>
      <c r="D377" s="199"/>
      <c r="E377" s="200"/>
      <c r="F377" s="198"/>
      <c r="H377" s="201"/>
      <c r="I377" s="184" t="str">
        <f t="shared" si="31"/>
        <v/>
      </c>
      <c r="J377" s="202" t="str">
        <f>IF($H377="USD",IF(OR($I377="",$I377="-"),"",VLOOKUP($G377,為替!$A:$AX,$I377,FALSE))+$J$3,IF(OR($I377="",$I377="-"),"",VLOOKUP($G377,為替!$A:$AX,$I377,FALSE)))</f>
        <v/>
      </c>
      <c r="K377" s="203" t="str">
        <f t="shared" si="32"/>
        <v/>
      </c>
      <c r="L377" s="187" t="str">
        <f t="shared" si="33"/>
        <v/>
      </c>
      <c r="M377" s="202" t="str">
        <f>IF($H377="USD",IF(OR($L377="",$L377="-"),"",VLOOKUP($G377,為替!$A:$AX,$L377,FALSE))+$K$3,IF(OR($L377="",$L377="-"),"",VLOOKUP($G377,為替!$A:$AX,$L377,FALSE)))</f>
        <v/>
      </c>
      <c r="N377" s="203" t="str">
        <f t="shared" si="34"/>
        <v/>
      </c>
      <c r="O377" s="204" t="str">
        <f t="shared" si="30"/>
        <v/>
      </c>
      <c r="P377" s="205" t="str">
        <f t="shared" si="35"/>
        <v/>
      </c>
    </row>
    <row r="378" spans="3:16">
      <c r="C378" s="198"/>
      <c r="D378" s="199"/>
      <c r="E378" s="200"/>
      <c r="F378" s="198"/>
      <c r="H378" s="201"/>
      <c r="I378" s="184" t="str">
        <f t="shared" si="31"/>
        <v/>
      </c>
      <c r="J378" s="202" t="str">
        <f>IF($H378="USD",IF(OR($I378="",$I378="-"),"",VLOOKUP($G378,為替!$A:$AX,$I378,FALSE))+$J$3,IF(OR($I378="",$I378="-"),"",VLOOKUP($G378,為替!$A:$AX,$I378,FALSE)))</f>
        <v/>
      </c>
      <c r="K378" s="203" t="str">
        <f t="shared" si="32"/>
        <v/>
      </c>
      <c r="L378" s="187" t="str">
        <f t="shared" si="33"/>
        <v/>
      </c>
      <c r="M378" s="202" t="str">
        <f>IF($H378="USD",IF(OR($L378="",$L378="-"),"",VLOOKUP($G378,為替!$A:$AX,$L378,FALSE))+$K$3,IF(OR($L378="",$L378="-"),"",VLOOKUP($G378,為替!$A:$AX,$L378,FALSE)))</f>
        <v/>
      </c>
      <c r="N378" s="203" t="str">
        <f t="shared" si="34"/>
        <v/>
      </c>
      <c r="O378" s="204" t="str">
        <f t="shared" si="30"/>
        <v/>
      </c>
      <c r="P378" s="205" t="str">
        <f t="shared" si="35"/>
        <v/>
      </c>
    </row>
    <row r="379" spans="3:16">
      <c r="C379" s="198"/>
      <c r="D379" s="199"/>
      <c r="E379" s="200"/>
      <c r="F379" s="198"/>
      <c r="H379" s="201"/>
      <c r="I379" s="184" t="str">
        <f t="shared" si="31"/>
        <v/>
      </c>
      <c r="J379" s="202" t="str">
        <f>IF($H379="USD",IF(OR($I379="",$I379="-"),"",VLOOKUP($G379,為替!$A:$AX,$I379,FALSE))+$J$3,IF(OR($I379="",$I379="-"),"",VLOOKUP($G379,為替!$A:$AX,$I379,FALSE)))</f>
        <v/>
      </c>
      <c r="K379" s="203" t="str">
        <f t="shared" si="32"/>
        <v/>
      </c>
      <c r="L379" s="187" t="str">
        <f t="shared" si="33"/>
        <v/>
      </c>
      <c r="M379" s="202" t="str">
        <f>IF($H379="USD",IF(OR($L379="",$L379="-"),"",VLOOKUP($G379,為替!$A:$AX,$L379,FALSE))+$K$3,IF(OR($L379="",$L379="-"),"",VLOOKUP($G379,為替!$A:$AX,$L379,FALSE)))</f>
        <v/>
      </c>
      <c r="N379" s="203" t="str">
        <f t="shared" si="34"/>
        <v/>
      </c>
      <c r="O379" s="204" t="str">
        <f t="shared" si="30"/>
        <v/>
      </c>
      <c r="P379" s="205" t="str">
        <f t="shared" si="35"/>
        <v/>
      </c>
    </row>
    <row r="380" spans="3:16">
      <c r="C380" s="198"/>
      <c r="D380" s="199"/>
      <c r="E380" s="200"/>
      <c r="F380" s="198"/>
      <c r="H380" s="201"/>
      <c r="I380" s="184" t="str">
        <f t="shared" si="31"/>
        <v/>
      </c>
      <c r="J380" s="202" t="str">
        <f>IF($H380="USD",IF(OR($I380="",$I380="-"),"",VLOOKUP($G380,為替!$A:$AX,$I380,FALSE))+$J$3,IF(OR($I380="",$I380="-"),"",VLOOKUP($G380,為替!$A:$AX,$I380,FALSE)))</f>
        <v/>
      </c>
      <c r="K380" s="203" t="str">
        <f t="shared" si="32"/>
        <v/>
      </c>
      <c r="L380" s="187" t="str">
        <f t="shared" si="33"/>
        <v/>
      </c>
      <c r="M380" s="202" t="str">
        <f>IF($H380="USD",IF(OR($L380="",$L380="-"),"",VLOOKUP($G380,為替!$A:$AX,$L380,FALSE))+$K$3,IF(OR($L380="",$L380="-"),"",VLOOKUP($G380,為替!$A:$AX,$L380,FALSE)))</f>
        <v/>
      </c>
      <c r="N380" s="203" t="str">
        <f t="shared" si="34"/>
        <v/>
      </c>
      <c r="O380" s="204" t="str">
        <f t="shared" si="30"/>
        <v/>
      </c>
      <c r="P380" s="205" t="str">
        <f t="shared" si="35"/>
        <v/>
      </c>
    </row>
    <row r="381" spans="3:16">
      <c r="C381" s="198"/>
      <c r="D381" s="199"/>
      <c r="E381" s="200"/>
      <c r="F381" s="198"/>
      <c r="H381" s="201"/>
      <c r="I381" s="184" t="str">
        <f t="shared" si="31"/>
        <v/>
      </c>
      <c r="J381" s="202" t="str">
        <f>IF($H381="USD",IF(OR($I381="",$I381="-"),"",VLOOKUP($G381,為替!$A:$AX,$I381,FALSE))+$J$3,IF(OR($I381="",$I381="-"),"",VLOOKUP($G381,為替!$A:$AX,$I381,FALSE)))</f>
        <v/>
      </c>
      <c r="K381" s="203" t="str">
        <f t="shared" si="32"/>
        <v/>
      </c>
      <c r="L381" s="187" t="str">
        <f t="shared" si="33"/>
        <v/>
      </c>
      <c r="M381" s="202" t="str">
        <f>IF($H381="USD",IF(OR($L381="",$L381="-"),"",VLOOKUP($G381,為替!$A:$AX,$L381,FALSE))+$K$3,IF(OR($L381="",$L381="-"),"",VLOOKUP($G381,為替!$A:$AX,$L381,FALSE)))</f>
        <v/>
      </c>
      <c r="N381" s="203" t="str">
        <f t="shared" si="34"/>
        <v/>
      </c>
      <c r="O381" s="204" t="str">
        <f t="shared" si="30"/>
        <v/>
      </c>
      <c r="P381" s="205" t="str">
        <f t="shared" si="35"/>
        <v/>
      </c>
    </row>
    <row r="382" spans="3:16">
      <c r="C382" s="198"/>
      <c r="D382" s="199"/>
      <c r="E382" s="200"/>
      <c r="F382" s="198"/>
      <c r="H382" s="201"/>
      <c r="I382" s="184" t="str">
        <f t="shared" si="31"/>
        <v/>
      </c>
      <c r="J382" s="202" t="str">
        <f>IF($H382="USD",IF(OR($I382="",$I382="-"),"",VLOOKUP($G382,為替!$A:$AX,$I382,FALSE))+$J$3,IF(OR($I382="",$I382="-"),"",VLOOKUP($G382,為替!$A:$AX,$I382,FALSE)))</f>
        <v/>
      </c>
      <c r="K382" s="203" t="str">
        <f t="shared" si="32"/>
        <v/>
      </c>
      <c r="L382" s="187" t="str">
        <f t="shared" si="33"/>
        <v/>
      </c>
      <c r="M382" s="202" t="str">
        <f>IF($H382="USD",IF(OR($L382="",$L382="-"),"",VLOOKUP($G382,為替!$A:$AX,$L382,FALSE))+$K$3,IF(OR($L382="",$L382="-"),"",VLOOKUP($G382,為替!$A:$AX,$L382,FALSE)))</f>
        <v/>
      </c>
      <c r="N382" s="203" t="str">
        <f t="shared" si="34"/>
        <v/>
      </c>
      <c r="O382" s="204" t="str">
        <f t="shared" si="30"/>
        <v/>
      </c>
      <c r="P382" s="205" t="str">
        <f t="shared" si="35"/>
        <v/>
      </c>
    </row>
    <row r="383" spans="3:16">
      <c r="C383" s="198"/>
      <c r="D383" s="199"/>
      <c r="E383" s="200"/>
      <c r="F383" s="198"/>
      <c r="H383" s="201"/>
      <c r="I383" s="184" t="str">
        <f t="shared" si="31"/>
        <v/>
      </c>
      <c r="J383" s="202" t="str">
        <f>IF($H383="USD",IF(OR($I383="",$I383="-"),"",VLOOKUP($G383,為替!$A:$AX,$I383,FALSE))+$J$3,IF(OR($I383="",$I383="-"),"",VLOOKUP($G383,為替!$A:$AX,$I383,FALSE)))</f>
        <v/>
      </c>
      <c r="K383" s="203" t="str">
        <f t="shared" si="32"/>
        <v/>
      </c>
      <c r="L383" s="187" t="str">
        <f t="shared" si="33"/>
        <v/>
      </c>
      <c r="M383" s="202" t="str">
        <f>IF($H383="USD",IF(OR($L383="",$L383="-"),"",VLOOKUP($G383,為替!$A:$AX,$L383,FALSE))+$K$3,IF(OR($L383="",$L383="-"),"",VLOOKUP($G383,為替!$A:$AX,$L383,FALSE)))</f>
        <v/>
      </c>
      <c r="N383" s="203" t="str">
        <f t="shared" si="34"/>
        <v/>
      </c>
      <c r="O383" s="204" t="str">
        <f t="shared" si="30"/>
        <v/>
      </c>
      <c r="P383" s="205" t="str">
        <f t="shared" si="35"/>
        <v/>
      </c>
    </row>
    <row r="384" spans="3:16">
      <c r="C384" s="198"/>
      <c r="D384" s="199"/>
      <c r="E384" s="200"/>
      <c r="F384" s="198"/>
      <c r="H384" s="201"/>
      <c r="I384" s="184" t="str">
        <f t="shared" si="31"/>
        <v/>
      </c>
      <c r="J384" s="202" t="str">
        <f>IF($H384="USD",IF(OR($I384="",$I384="-"),"",VLOOKUP($G384,為替!$A:$AX,$I384,FALSE))+$J$3,IF(OR($I384="",$I384="-"),"",VLOOKUP($G384,為替!$A:$AX,$I384,FALSE)))</f>
        <v/>
      </c>
      <c r="K384" s="203" t="str">
        <f t="shared" si="32"/>
        <v/>
      </c>
      <c r="L384" s="187" t="str">
        <f t="shared" si="33"/>
        <v/>
      </c>
      <c r="M384" s="202" t="str">
        <f>IF($H384="USD",IF(OR($L384="",$L384="-"),"",VLOOKUP($G384,為替!$A:$AX,$L384,FALSE))+$K$3,IF(OR($L384="",$L384="-"),"",VLOOKUP($G384,為替!$A:$AX,$L384,FALSE)))</f>
        <v/>
      </c>
      <c r="N384" s="203" t="str">
        <f t="shared" si="34"/>
        <v/>
      </c>
      <c r="O384" s="204" t="str">
        <f t="shared" si="30"/>
        <v/>
      </c>
      <c r="P384" s="205" t="str">
        <f t="shared" si="35"/>
        <v/>
      </c>
    </row>
    <row r="385" spans="3:16">
      <c r="C385" s="198"/>
      <c r="D385" s="199"/>
      <c r="E385" s="200"/>
      <c r="F385" s="198"/>
      <c r="H385" s="201"/>
      <c r="I385" s="184" t="str">
        <f t="shared" si="31"/>
        <v/>
      </c>
      <c r="J385" s="202" t="str">
        <f>IF($H385="USD",IF(OR($I385="",$I385="-"),"",VLOOKUP($G385,為替!$A:$AX,$I385,FALSE))+$J$3,IF(OR($I385="",$I385="-"),"",VLOOKUP($G385,為替!$A:$AX,$I385,FALSE)))</f>
        <v/>
      </c>
      <c r="K385" s="203" t="str">
        <f t="shared" si="32"/>
        <v/>
      </c>
      <c r="L385" s="187" t="str">
        <f t="shared" si="33"/>
        <v/>
      </c>
      <c r="M385" s="202" t="str">
        <f>IF($H385="USD",IF(OR($L385="",$L385="-"),"",VLOOKUP($G385,為替!$A:$AX,$L385,FALSE))+$K$3,IF(OR($L385="",$L385="-"),"",VLOOKUP($G385,為替!$A:$AX,$L385,FALSE)))</f>
        <v/>
      </c>
      <c r="N385" s="203" t="str">
        <f t="shared" si="34"/>
        <v/>
      </c>
      <c r="O385" s="204" t="str">
        <f t="shared" si="30"/>
        <v/>
      </c>
      <c r="P385" s="205" t="str">
        <f t="shared" si="35"/>
        <v/>
      </c>
    </row>
    <row r="386" spans="3:16">
      <c r="C386" s="198"/>
      <c r="D386" s="199"/>
      <c r="E386" s="200"/>
      <c r="F386" s="198"/>
      <c r="H386" s="201"/>
      <c r="I386" s="184" t="str">
        <f t="shared" si="31"/>
        <v/>
      </c>
      <c r="J386" s="202" t="str">
        <f>IF($H386="USD",IF(OR($I386="",$I386="-"),"",VLOOKUP($G386,為替!$A:$AX,$I386,FALSE))+$J$3,IF(OR($I386="",$I386="-"),"",VLOOKUP($G386,為替!$A:$AX,$I386,FALSE)))</f>
        <v/>
      </c>
      <c r="K386" s="203" t="str">
        <f t="shared" si="32"/>
        <v/>
      </c>
      <c r="L386" s="187" t="str">
        <f t="shared" si="33"/>
        <v/>
      </c>
      <c r="M386" s="202" t="str">
        <f>IF($H386="USD",IF(OR($L386="",$L386="-"),"",VLOOKUP($G386,為替!$A:$AX,$L386,FALSE))+$K$3,IF(OR($L386="",$L386="-"),"",VLOOKUP($G386,為替!$A:$AX,$L386,FALSE)))</f>
        <v/>
      </c>
      <c r="N386" s="203" t="str">
        <f t="shared" si="34"/>
        <v/>
      </c>
      <c r="O386" s="204" t="str">
        <f t="shared" si="30"/>
        <v/>
      </c>
      <c r="P386" s="205" t="str">
        <f t="shared" si="35"/>
        <v/>
      </c>
    </row>
    <row r="387" spans="3:16">
      <c r="C387" s="198"/>
      <c r="D387" s="199"/>
      <c r="E387" s="200"/>
      <c r="F387" s="198"/>
      <c r="H387" s="201"/>
      <c r="I387" s="184" t="str">
        <f t="shared" si="31"/>
        <v/>
      </c>
      <c r="J387" s="202" t="str">
        <f>IF($H387="USD",IF(OR($I387="",$I387="-"),"",VLOOKUP($G387,為替!$A:$AX,$I387,FALSE))+$J$3,IF(OR($I387="",$I387="-"),"",VLOOKUP($G387,為替!$A:$AX,$I387,FALSE)))</f>
        <v/>
      </c>
      <c r="K387" s="203" t="str">
        <f t="shared" si="32"/>
        <v/>
      </c>
      <c r="L387" s="187" t="str">
        <f t="shared" si="33"/>
        <v/>
      </c>
      <c r="M387" s="202" t="str">
        <f>IF($H387="USD",IF(OR($L387="",$L387="-"),"",VLOOKUP($G387,為替!$A:$AX,$L387,FALSE))+$K$3,IF(OR($L387="",$L387="-"),"",VLOOKUP($G387,為替!$A:$AX,$L387,FALSE)))</f>
        <v/>
      </c>
      <c r="N387" s="203" t="str">
        <f t="shared" si="34"/>
        <v/>
      </c>
      <c r="O387" s="204" t="str">
        <f t="shared" si="30"/>
        <v/>
      </c>
      <c r="P387" s="205" t="str">
        <f t="shared" si="35"/>
        <v/>
      </c>
    </row>
    <row r="388" spans="3:16">
      <c r="C388" s="198"/>
      <c r="D388" s="199"/>
      <c r="E388" s="200"/>
      <c r="F388" s="198"/>
      <c r="H388" s="201"/>
      <c r="I388" s="184" t="str">
        <f t="shared" si="31"/>
        <v/>
      </c>
      <c r="J388" s="202" t="str">
        <f>IF($H388="USD",IF(OR($I388="",$I388="-"),"",VLOOKUP($G388,為替!$A:$AX,$I388,FALSE))+$J$3,IF(OR($I388="",$I388="-"),"",VLOOKUP($G388,為替!$A:$AX,$I388,FALSE)))</f>
        <v/>
      </c>
      <c r="K388" s="203" t="str">
        <f t="shared" si="32"/>
        <v/>
      </c>
      <c r="L388" s="187" t="str">
        <f t="shared" si="33"/>
        <v/>
      </c>
      <c r="M388" s="202" t="str">
        <f>IF($H388="USD",IF(OR($L388="",$L388="-"),"",VLOOKUP($G388,為替!$A:$AX,$L388,FALSE))+$K$3,IF(OR($L388="",$L388="-"),"",VLOOKUP($G388,為替!$A:$AX,$L388,FALSE)))</f>
        <v/>
      </c>
      <c r="N388" s="203" t="str">
        <f t="shared" si="34"/>
        <v/>
      </c>
      <c r="O388" s="204" t="str">
        <f t="shared" si="30"/>
        <v/>
      </c>
      <c r="P388" s="205" t="str">
        <f t="shared" si="35"/>
        <v/>
      </c>
    </row>
    <row r="389" spans="3:16">
      <c r="C389" s="198"/>
      <c r="D389" s="199"/>
      <c r="E389" s="200"/>
      <c r="F389" s="198"/>
      <c r="H389" s="201"/>
      <c r="I389" s="184" t="str">
        <f t="shared" si="31"/>
        <v/>
      </c>
      <c r="J389" s="202" t="str">
        <f>IF($H389="USD",IF(OR($I389="",$I389="-"),"",VLOOKUP($G389,為替!$A:$AX,$I389,FALSE))+$J$3,IF(OR($I389="",$I389="-"),"",VLOOKUP($G389,為替!$A:$AX,$I389,FALSE)))</f>
        <v/>
      </c>
      <c r="K389" s="203" t="str">
        <f t="shared" si="32"/>
        <v/>
      </c>
      <c r="L389" s="187" t="str">
        <f t="shared" si="33"/>
        <v/>
      </c>
      <c r="M389" s="202" t="str">
        <f>IF($H389="USD",IF(OR($L389="",$L389="-"),"",VLOOKUP($G389,為替!$A:$AX,$L389,FALSE))+$K$3,IF(OR($L389="",$L389="-"),"",VLOOKUP($G389,為替!$A:$AX,$L389,FALSE)))</f>
        <v/>
      </c>
      <c r="N389" s="203" t="str">
        <f t="shared" si="34"/>
        <v/>
      </c>
      <c r="O389" s="204" t="str">
        <f t="shared" si="30"/>
        <v/>
      </c>
      <c r="P389" s="205" t="str">
        <f t="shared" si="35"/>
        <v/>
      </c>
    </row>
    <row r="390" spans="3:16">
      <c r="C390" s="198"/>
      <c r="D390" s="199"/>
      <c r="E390" s="200"/>
      <c r="F390" s="198"/>
      <c r="H390" s="201"/>
      <c r="I390" s="184" t="str">
        <f t="shared" si="31"/>
        <v/>
      </c>
      <c r="J390" s="202" t="str">
        <f>IF($H390="USD",IF(OR($I390="",$I390="-"),"",VLOOKUP($G390,為替!$A:$AX,$I390,FALSE))+$J$3,IF(OR($I390="",$I390="-"),"",VLOOKUP($G390,為替!$A:$AX,$I390,FALSE)))</f>
        <v/>
      </c>
      <c r="K390" s="203" t="str">
        <f t="shared" si="32"/>
        <v/>
      </c>
      <c r="L390" s="187" t="str">
        <f t="shared" si="33"/>
        <v/>
      </c>
      <c r="M390" s="202" t="str">
        <f>IF($H390="USD",IF(OR($L390="",$L390="-"),"",VLOOKUP($G390,為替!$A:$AX,$L390,FALSE))+$K$3,IF(OR($L390="",$L390="-"),"",VLOOKUP($G390,為替!$A:$AX,$L390,FALSE)))</f>
        <v/>
      </c>
      <c r="N390" s="203" t="str">
        <f t="shared" si="34"/>
        <v/>
      </c>
      <c r="O390" s="204" t="str">
        <f t="shared" ref="O390:O400" si="36">IF(OR(K390="",N390=""),"",K390-N390)</f>
        <v/>
      </c>
      <c r="P390" s="205" t="str">
        <f t="shared" si="35"/>
        <v/>
      </c>
    </row>
    <row r="391" spans="3:16">
      <c r="C391" s="198"/>
      <c r="D391" s="199"/>
      <c r="E391" s="200"/>
      <c r="F391" s="198"/>
      <c r="H391" s="201"/>
      <c r="I391" s="184" t="str">
        <f t="shared" ref="I391:I400" si="37">IF(H391="","",IF(H391="JPY","",IF($H391="USD",4, IF(H391="EUR",7,IF(H391="CNY",47,IF(H391="HKD",34))))))</f>
        <v/>
      </c>
      <c r="J391" s="202" t="str">
        <f>IF($H391="USD",IF(OR($I391="",$I391="-"),"",VLOOKUP($G391,為替!$A:$AX,$I391,FALSE))+$J$3,IF(OR($I391="",$I391="-"),"",VLOOKUP($G391,為替!$A:$AX,$I391,FALSE)))</f>
        <v/>
      </c>
      <c r="K391" s="203" t="str">
        <f t="shared" ref="K391:K400" si="38">IF($H391="JPY",$F391,IF($H391="","",$F391*$J391))</f>
        <v/>
      </c>
      <c r="L391" s="187" t="str">
        <f t="shared" ref="L391:L400" si="39">IF(H391="","",IF(H391="JPY","",IF($H391="USD",3, IF(H391="EUR",6,IF(H391="CNY",46,IF(H391="HKD",33))))))</f>
        <v/>
      </c>
      <c r="M391" s="202" t="str">
        <f>IF($H391="USD",IF(OR($L391="",$L391="-"),"",VLOOKUP($G391,為替!$A:$AX,$L391,FALSE))+$K$3,IF(OR($L391="",$L391="-"),"",VLOOKUP($G391,為替!$A:$AX,$L391,FALSE)))</f>
        <v/>
      </c>
      <c r="N391" s="203" t="str">
        <f t="shared" ref="N391:N400" si="40">IF($E391="JPY",($C391+$D391),IF($E391="","",($C391+$D391)*$M391))</f>
        <v/>
      </c>
      <c r="O391" s="204" t="str">
        <f t="shared" si="36"/>
        <v/>
      </c>
      <c r="P391" s="205" t="str">
        <f t="shared" ref="P391:P400" si="41">IF(OR(K391="",O391=""),"",O391/K391)</f>
        <v/>
      </c>
    </row>
    <row r="392" spans="3:16">
      <c r="C392" s="198"/>
      <c r="D392" s="199"/>
      <c r="E392" s="200"/>
      <c r="F392" s="198"/>
      <c r="H392" s="201"/>
      <c r="I392" s="184" t="str">
        <f t="shared" si="37"/>
        <v/>
      </c>
      <c r="J392" s="202" t="str">
        <f>IF($H392="USD",IF(OR($I392="",$I392="-"),"",VLOOKUP($G392,為替!$A:$AX,$I392,FALSE))+$J$3,IF(OR($I392="",$I392="-"),"",VLOOKUP($G392,為替!$A:$AX,$I392,FALSE)))</f>
        <v/>
      </c>
      <c r="K392" s="203" t="str">
        <f t="shared" si="38"/>
        <v/>
      </c>
      <c r="L392" s="187" t="str">
        <f t="shared" si="39"/>
        <v/>
      </c>
      <c r="M392" s="202" t="str">
        <f>IF($H392="USD",IF(OR($L392="",$L392="-"),"",VLOOKUP($G392,為替!$A:$AX,$L392,FALSE))+$K$3,IF(OR($L392="",$L392="-"),"",VLOOKUP($G392,為替!$A:$AX,$L392,FALSE)))</f>
        <v/>
      </c>
      <c r="N392" s="203" t="str">
        <f t="shared" si="40"/>
        <v/>
      </c>
      <c r="O392" s="204" t="str">
        <f t="shared" si="36"/>
        <v/>
      </c>
      <c r="P392" s="205" t="str">
        <f t="shared" si="41"/>
        <v/>
      </c>
    </row>
    <row r="393" spans="3:16">
      <c r="C393" s="198"/>
      <c r="D393" s="199"/>
      <c r="E393" s="200"/>
      <c r="F393" s="198"/>
      <c r="H393" s="201"/>
      <c r="I393" s="184" t="str">
        <f t="shared" si="37"/>
        <v/>
      </c>
      <c r="J393" s="202" t="str">
        <f>IF($H393="USD",IF(OR($I393="",$I393="-"),"",VLOOKUP($G393,為替!$A:$AX,$I393,FALSE))+$J$3,IF(OR($I393="",$I393="-"),"",VLOOKUP($G393,為替!$A:$AX,$I393,FALSE)))</f>
        <v/>
      </c>
      <c r="K393" s="203" t="str">
        <f t="shared" si="38"/>
        <v/>
      </c>
      <c r="L393" s="187" t="str">
        <f t="shared" si="39"/>
        <v/>
      </c>
      <c r="M393" s="202" t="str">
        <f>IF($H393="USD",IF(OR($L393="",$L393="-"),"",VLOOKUP($G393,為替!$A:$AX,$L393,FALSE))+$K$3,IF(OR($L393="",$L393="-"),"",VLOOKUP($G393,為替!$A:$AX,$L393,FALSE)))</f>
        <v/>
      </c>
      <c r="N393" s="203" t="str">
        <f t="shared" si="40"/>
        <v/>
      </c>
      <c r="O393" s="204" t="str">
        <f t="shared" si="36"/>
        <v/>
      </c>
      <c r="P393" s="205" t="str">
        <f t="shared" si="41"/>
        <v/>
      </c>
    </row>
    <row r="394" spans="3:16">
      <c r="C394" s="198"/>
      <c r="D394" s="199"/>
      <c r="E394" s="200"/>
      <c r="F394" s="198"/>
      <c r="H394" s="201"/>
      <c r="I394" s="184" t="str">
        <f t="shared" si="37"/>
        <v/>
      </c>
      <c r="J394" s="202" t="str">
        <f>IF($H394="USD",IF(OR($I394="",$I394="-"),"",VLOOKUP($G394,為替!$A:$AX,$I394,FALSE))+$J$3,IF(OR($I394="",$I394="-"),"",VLOOKUP($G394,為替!$A:$AX,$I394,FALSE)))</f>
        <v/>
      </c>
      <c r="K394" s="203" t="str">
        <f t="shared" si="38"/>
        <v/>
      </c>
      <c r="L394" s="187" t="str">
        <f t="shared" si="39"/>
        <v/>
      </c>
      <c r="M394" s="202" t="str">
        <f>IF($H394="USD",IF(OR($L394="",$L394="-"),"",VLOOKUP($G394,為替!$A:$AX,$L394,FALSE))+$K$3,IF(OR($L394="",$L394="-"),"",VLOOKUP($G394,為替!$A:$AX,$L394,FALSE)))</f>
        <v/>
      </c>
      <c r="N394" s="203" t="str">
        <f t="shared" si="40"/>
        <v/>
      </c>
      <c r="O394" s="204" t="str">
        <f t="shared" si="36"/>
        <v/>
      </c>
      <c r="P394" s="205" t="str">
        <f t="shared" si="41"/>
        <v/>
      </c>
    </row>
    <row r="395" spans="3:16">
      <c r="C395" s="198"/>
      <c r="D395" s="199"/>
      <c r="E395" s="200"/>
      <c r="F395" s="198"/>
      <c r="H395" s="201"/>
      <c r="I395" s="184" t="str">
        <f t="shared" si="37"/>
        <v/>
      </c>
      <c r="J395" s="202" t="str">
        <f>IF($H395="USD",IF(OR($I395="",$I395="-"),"",VLOOKUP($G395,為替!$A:$AX,$I395,FALSE))+$J$3,IF(OR($I395="",$I395="-"),"",VLOOKUP($G395,為替!$A:$AX,$I395,FALSE)))</f>
        <v/>
      </c>
      <c r="K395" s="203" t="str">
        <f t="shared" si="38"/>
        <v/>
      </c>
      <c r="L395" s="187" t="str">
        <f t="shared" si="39"/>
        <v/>
      </c>
      <c r="M395" s="202" t="str">
        <f>IF($H395="USD",IF(OR($L395="",$L395="-"),"",VLOOKUP($G395,為替!$A:$AX,$L395,FALSE))+$K$3,IF(OR($L395="",$L395="-"),"",VLOOKUP($G395,為替!$A:$AX,$L395,FALSE)))</f>
        <v/>
      </c>
      <c r="N395" s="203" t="str">
        <f t="shared" si="40"/>
        <v/>
      </c>
      <c r="O395" s="204" t="str">
        <f t="shared" si="36"/>
        <v/>
      </c>
      <c r="P395" s="205" t="str">
        <f t="shared" si="41"/>
        <v/>
      </c>
    </row>
    <row r="396" spans="3:16">
      <c r="C396" s="198"/>
      <c r="D396" s="199"/>
      <c r="E396" s="200"/>
      <c r="F396" s="198"/>
      <c r="H396" s="201"/>
      <c r="I396" s="184" t="str">
        <f t="shared" si="37"/>
        <v/>
      </c>
      <c r="J396" s="202" t="str">
        <f>IF($H396="USD",IF(OR($I396="",$I396="-"),"",VLOOKUP($G396,為替!$A:$AX,$I396,FALSE))+$J$3,IF(OR($I396="",$I396="-"),"",VLOOKUP($G396,為替!$A:$AX,$I396,FALSE)))</f>
        <v/>
      </c>
      <c r="K396" s="203" t="str">
        <f t="shared" si="38"/>
        <v/>
      </c>
      <c r="L396" s="187" t="str">
        <f t="shared" si="39"/>
        <v/>
      </c>
      <c r="M396" s="202" t="str">
        <f>IF($H396="USD",IF(OR($L396="",$L396="-"),"",VLOOKUP($G396,為替!$A:$AX,$L396,FALSE))+$K$3,IF(OR($L396="",$L396="-"),"",VLOOKUP($G396,為替!$A:$AX,$L396,FALSE)))</f>
        <v/>
      </c>
      <c r="N396" s="203" t="str">
        <f t="shared" si="40"/>
        <v/>
      </c>
      <c r="O396" s="204" t="str">
        <f t="shared" si="36"/>
        <v/>
      </c>
      <c r="P396" s="205" t="str">
        <f t="shared" si="41"/>
        <v/>
      </c>
    </row>
    <row r="397" spans="3:16">
      <c r="C397" s="198"/>
      <c r="D397" s="199"/>
      <c r="E397" s="200"/>
      <c r="F397" s="198"/>
      <c r="H397" s="201"/>
      <c r="I397" s="184" t="str">
        <f t="shared" si="37"/>
        <v/>
      </c>
      <c r="J397" s="202" t="str">
        <f>IF($H397="USD",IF(OR($I397="",$I397="-"),"",VLOOKUP($G397,為替!$A:$AX,$I397,FALSE))+$J$3,IF(OR($I397="",$I397="-"),"",VLOOKUP($G397,為替!$A:$AX,$I397,FALSE)))</f>
        <v/>
      </c>
      <c r="K397" s="203" t="str">
        <f t="shared" si="38"/>
        <v/>
      </c>
      <c r="L397" s="187" t="str">
        <f t="shared" si="39"/>
        <v/>
      </c>
      <c r="M397" s="202" t="str">
        <f>IF($H397="USD",IF(OR($L397="",$L397="-"),"",VLOOKUP($G397,為替!$A:$AX,$L397,FALSE))+$K$3,IF(OR($L397="",$L397="-"),"",VLOOKUP($G397,為替!$A:$AX,$L397,FALSE)))</f>
        <v/>
      </c>
      <c r="N397" s="203" t="str">
        <f t="shared" si="40"/>
        <v/>
      </c>
      <c r="O397" s="204" t="str">
        <f t="shared" si="36"/>
        <v/>
      </c>
      <c r="P397" s="205" t="str">
        <f t="shared" si="41"/>
        <v/>
      </c>
    </row>
    <row r="398" spans="3:16">
      <c r="C398" s="198"/>
      <c r="D398" s="199"/>
      <c r="E398" s="200"/>
      <c r="F398" s="198"/>
      <c r="H398" s="201"/>
      <c r="I398" s="184" t="str">
        <f t="shared" si="37"/>
        <v/>
      </c>
      <c r="J398" s="202" t="str">
        <f>IF($H398="USD",IF(OR($I398="",$I398="-"),"",VLOOKUP($G398,為替!$A:$AX,$I398,FALSE))+$J$3,IF(OR($I398="",$I398="-"),"",VLOOKUP($G398,為替!$A:$AX,$I398,FALSE)))</f>
        <v/>
      </c>
      <c r="K398" s="203" t="str">
        <f t="shared" si="38"/>
        <v/>
      </c>
      <c r="L398" s="187" t="str">
        <f t="shared" si="39"/>
        <v/>
      </c>
      <c r="M398" s="202" t="str">
        <f>IF($H398="USD",IF(OR($L398="",$L398="-"),"",VLOOKUP($G398,為替!$A:$AX,$L398,FALSE))+$K$3,IF(OR($L398="",$L398="-"),"",VLOOKUP($G398,為替!$A:$AX,$L398,FALSE)))</f>
        <v/>
      </c>
      <c r="N398" s="203" t="str">
        <f t="shared" si="40"/>
        <v/>
      </c>
      <c r="O398" s="204" t="str">
        <f t="shared" si="36"/>
        <v/>
      </c>
      <c r="P398" s="205" t="str">
        <f t="shared" si="41"/>
        <v/>
      </c>
    </row>
    <row r="399" spans="3:16">
      <c r="C399" s="198"/>
      <c r="D399" s="199"/>
      <c r="E399" s="200"/>
      <c r="F399" s="198"/>
      <c r="H399" s="201"/>
      <c r="I399" s="184" t="str">
        <f t="shared" si="37"/>
        <v/>
      </c>
      <c r="J399" s="202" t="str">
        <f>IF($H399="USD",IF(OR($I399="",$I399="-"),"",VLOOKUP($G399,為替!$A:$AX,$I399,FALSE))+$J$3,IF(OR($I399="",$I399="-"),"",VLOOKUP($G399,為替!$A:$AX,$I399,FALSE)))</f>
        <v/>
      </c>
      <c r="K399" s="203" t="str">
        <f t="shared" si="38"/>
        <v/>
      </c>
      <c r="L399" s="187" t="str">
        <f t="shared" si="39"/>
        <v/>
      </c>
      <c r="M399" s="202" t="str">
        <f>IF($H399="USD",IF(OR($L399="",$L399="-"),"",VLOOKUP($G399,為替!$A:$AX,$L399,FALSE))+$K$3,IF(OR($L399="",$L399="-"),"",VLOOKUP($G399,為替!$A:$AX,$L399,FALSE)))</f>
        <v/>
      </c>
      <c r="N399" s="203" t="str">
        <f t="shared" si="40"/>
        <v/>
      </c>
      <c r="O399" s="204" t="str">
        <f t="shared" si="36"/>
        <v/>
      </c>
      <c r="P399" s="205" t="str">
        <f t="shared" si="41"/>
        <v/>
      </c>
    </row>
    <row r="400" spans="3:16">
      <c r="C400" s="198"/>
      <c r="D400" s="199"/>
      <c r="E400" s="200"/>
      <c r="F400" s="198"/>
      <c r="H400" s="201"/>
      <c r="I400" s="184" t="str">
        <f t="shared" si="37"/>
        <v/>
      </c>
      <c r="J400" s="202" t="str">
        <f>IF($H400="USD",IF(OR($I400="",$I400="-"),"",VLOOKUP($G400,為替!$A:$AX,$I400,FALSE))+$J$3,IF(OR($I400="",$I400="-"),"",VLOOKUP($G400,為替!$A:$AX,$I400,FALSE)))</f>
        <v/>
      </c>
      <c r="K400" s="203" t="str">
        <f t="shared" si="38"/>
        <v/>
      </c>
      <c r="L400" s="187" t="str">
        <f t="shared" si="39"/>
        <v/>
      </c>
      <c r="M400" s="202" t="str">
        <f>IF($H400="USD",IF(OR($L400="",$L400="-"),"",VLOOKUP($G400,為替!$A:$AX,$L400,FALSE))+$K$3,IF(OR($L400="",$L400="-"),"",VLOOKUP($G400,為替!$A:$AX,$L400,FALSE)))</f>
        <v/>
      </c>
      <c r="N400" s="203" t="str">
        <f t="shared" si="40"/>
        <v/>
      </c>
      <c r="O400" s="204" t="str">
        <f t="shared" si="36"/>
        <v/>
      </c>
      <c r="P400" s="205" t="str">
        <f t="shared" si="41"/>
        <v/>
      </c>
    </row>
  </sheetData>
  <mergeCells count="1">
    <mergeCell ref="A1:E2"/>
  </mergeCells>
  <phoneticPr fontId="2"/>
  <conditionalFormatting sqref="P6:P400">
    <cfRule type="cellIs" dxfId="2" priority="1" operator="greaterThan">
      <formula>$P$3</formula>
    </cfRule>
  </conditionalFormatting>
  <dataValidations count="2">
    <dataValidation type="list" allowBlank="1" showInputMessage="1" showErrorMessage="1" sqref="A6:A400" xr:uid="{685041A0-11FD-49D5-A75A-7B733963EC01}">
      <formula1>$M$3:$O$3</formula1>
    </dataValidation>
    <dataValidation type="list" allowBlank="1" showInputMessage="1" showErrorMessage="1" sqref="E6:E400 H6:H400" xr:uid="{01A837CC-70F0-4000-B41F-30C7FCD9494A}">
      <formula1>"JPY,USD,EUR,CNY,HKD"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3F11C-0DA2-45F9-98DD-53D1C183FF7E}">
  <sheetPr codeName="Sheet17">
    <tabColor theme="6" tint="0.79998168889431442"/>
  </sheetPr>
  <dimension ref="A1:U59"/>
  <sheetViews>
    <sheetView zoomScale="70" zoomScaleNormal="70" workbookViewId="0">
      <selection activeCell="K28" sqref="K28"/>
    </sheetView>
  </sheetViews>
  <sheetFormatPr defaultRowHeight="18"/>
  <cols>
    <col min="1" max="2" width="16.75" style="1" customWidth="1"/>
    <col min="3" max="3" width="12.25" style="1" customWidth="1"/>
    <col min="4" max="4" width="12.25" style="20" customWidth="1"/>
    <col min="5" max="16" width="18.75" style="2" customWidth="1"/>
    <col min="17" max="17" width="12.5" style="1" customWidth="1"/>
    <col min="18" max="18" width="20.25" style="2" customWidth="1"/>
    <col min="19" max="19" width="20.25" style="65" customWidth="1"/>
  </cols>
  <sheetData>
    <row r="1" spans="1:21" ht="24.75" customHeight="1" thickBot="1">
      <c r="A1" s="728" t="s">
        <v>12</v>
      </c>
      <c r="B1" s="731" t="s">
        <v>114</v>
      </c>
      <c r="C1" s="734" t="s">
        <v>46</v>
      </c>
      <c r="D1" s="735"/>
      <c r="E1" s="736"/>
    </row>
    <row r="2" spans="1:21" ht="18.75" customHeight="1">
      <c r="A2" s="729"/>
      <c r="B2" s="732"/>
      <c r="C2" s="40" t="s">
        <v>25</v>
      </c>
      <c r="D2" s="41">
        <v>140</v>
      </c>
      <c r="E2" s="42" t="s">
        <v>44</v>
      </c>
    </row>
    <row r="3" spans="1:21" ht="19.5" customHeight="1" thickBot="1">
      <c r="A3" s="730"/>
      <c r="B3" s="733"/>
      <c r="C3" s="37" t="s">
        <v>26</v>
      </c>
      <c r="D3" s="38">
        <v>145</v>
      </c>
      <c r="E3" s="39" t="s">
        <v>45</v>
      </c>
      <c r="Q3" s="3"/>
    </row>
    <row r="4" spans="1:21" ht="18.5" thickBot="1"/>
    <row r="5" spans="1:21" ht="19.5" customHeight="1" thickBot="1">
      <c r="A5" s="720" t="s">
        <v>33</v>
      </c>
      <c r="B5" s="721"/>
      <c r="C5" s="737" t="s">
        <v>526</v>
      </c>
      <c r="D5" s="738"/>
      <c r="E5" s="777" t="s">
        <v>19</v>
      </c>
      <c r="F5" s="775"/>
      <c r="G5" s="775"/>
      <c r="H5" s="775"/>
      <c r="I5" s="775"/>
      <c r="J5" s="776"/>
      <c r="K5" s="777" t="s">
        <v>20</v>
      </c>
      <c r="L5" s="775"/>
      <c r="M5" s="775"/>
      <c r="N5" s="775"/>
      <c r="O5" s="775"/>
      <c r="P5" s="776"/>
      <c r="Q5" s="741" t="s">
        <v>21</v>
      </c>
    </row>
    <row r="6" spans="1:21" ht="19.5" customHeight="1" thickBot="1">
      <c r="A6" s="58" t="s">
        <v>99</v>
      </c>
      <c r="B6" s="150" t="s">
        <v>121</v>
      </c>
      <c r="C6" s="739"/>
      <c r="D6" s="740"/>
      <c r="E6" s="561">
        <v>45809</v>
      </c>
      <c r="F6" s="562">
        <v>45839</v>
      </c>
      <c r="G6" s="562">
        <v>45870</v>
      </c>
      <c r="H6" s="562">
        <v>45901</v>
      </c>
      <c r="I6" s="562">
        <v>45931</v>
      </c>
      <c r="J6" s="563">
        <v>45962</v>
      </c>
      <c r="K6" s="564">
        <v>45992</v>
      </c>
      <c r="L6" s="562">
        <v>46023</v>
      </c>
      <c r="M6" s="562">
        <v>46054</v>
      </c>
      <c r="N6" s="562">
        <v>46082</v>
      </c>
      <c r="O6" s="562">
        <v>46113</v>
      </c>
      <c r="P6" s="565">
        <v>46143</v>
      </c>
      <c r="Q6" s="742"/>
      <c r="R6" s="153" t="s">
        <v>525</v>
      </c>
      <c r="S6" s="67" t="s">
        <v>119</v>
      </c>
    </row>
    <row r="7" spans="1:21" ht="18.75" customHeight="1">
      <c r="A7" s="779" t="s">
        <v>65</v>
      </c>
      <c r="B7" s="784" t="s">
        <v>563</v>
      </c>
      <c r="C7" s="748" t="s">
        <v>15</v>
      </c>
      <c r="D7" s="111" t="s">
        <v>13</v>
      </c>
      <c r="E7" s="112">
        <v>2130</v>
      </c>
      <c r="F7" s="113"/>
      <c r="G7" s="113"/>
      <c r="H7" s="113"/>
      <c r="I7" s="113"/>
      <c r="J7" s="114"/>
      <c r="K7" s="115">
        <v>2200</v>
      </c>
      <c r="L7" s="113"/>
      <c r="M7" s="113"/>
      <c r="N7" s="113"/>
      <c r="O7" s="113"/>
      <c r="P7" s="116">
        <v>2500</v>
      </c>
      <c r="Q7" s="117">
        <f>SUM(E7:P7)</f>
        <v>6830</v>
      </c>
      <c r="R7" s="718"/>
      <c r="S7" s="68" t="str">
        <f>IFERROR(Q7/R7,"")</f>
        <v/>
      </c>
      <c r="U7" s="567">
        <v>7700</v>
      </c>
    </row>
    <row r="8" spans="1:21" ht="18.5" thickBot="1">
      <c r="A8" s="743"/>
      <c r="B8" s="745"/>
      <c r="C8" s="748"/>
      <c r="D8" s="133" t="s">
        <v>14</v>
      </c>
      <c r="E8" s="134">
        <f ca="1">SUMIFS(INDIRECT($B$1&amp;"INV!$K:$K"),INDIRECT($B$1&amp;"INV!$A:$A"),$A7,INDIRECT($B$1&amp;"INV!$G:$G"),"&gt;="&amp;E$6,INDIRECT($B$1&amp;"INV!$G:$G"),"&lt;"&amp;EOMONTH(E$6,0)+1)/1000</f>
        <v>2129.89</v>
      </c>
      <c r="F8" s="135">
        <f ca="1">SUMIFS(INDIRECT($B$1&amp;"INV!$K:$K"),INDIRECT($B$1&amp;"INV!$A:$A"),$A7,INDIRECT($B$1&amp;"INV!$G:$G"),"&gt;="&amp;F$6,INDIRECT($B$1&amp;"INV!$G:$G"),"&lt;"&amp;EOMONTH(F$6,0)+1)/1000</f>
        <v>0</v>
      </c>
      <c r="G8" s="135">
        <f ca="1">SUMIFS(INDIRECT($B$1&amp;"INV!$K:$K"),INDIRECT($B$1&amp;"INV!$A:$A"),$A7,INDIRECT($B$1&amp;"INV!$G:$G"),"&gt;="&amp;G$6,INDIRECT($B$1&amp;"INV!$G:$G"),"&lt;"&amp;EOMONTH(G$6,0)+1)/1000</f>
        <v>2265.84</v>
      </c>
      <c r="H8" s="135">
        <f t="shared" ref="H8:P8" ca="1" si="0">SUMIFS(INDIRECT($B$1&amp;"INV!$K:$K"),INDIRECT($B$1&amp;"INV!$A:$A"),$A7,INDIRECT($B$1&amp;"INV!$G:$G"),"&gt;="&amp;H$6,INDIRECT($B$1&amp;"INV!$G:$G"),"&lt;"&amp;EOMONTH(H$6,0)+1)/1000</f>
        <v>0</v>
      </c>
      <c r="I8" s="135">
        <f t="shared" ca="1" si="0"/>
        <v>0</v>
      </c>
      <c r="J8" s="138">
        <f t="shared" ca="1" si="0"/>
        <v>0</v>
      </c>
      <c r="K8" s="134">
        <f t="shared" ca="1" si="0"/>
        <v>0</v>
      </c>
      <c r="L8" s="135">
        <f t="shared" ca="1" si="0"/>
        <v>2129.89</v>
      </c>
      <c r="M8" s="135">
        <f t="shared" ca="1" si="0"/>
        <v>0</v>
      </c>
      <c r="N8" s="135">
        <f t="shared" ca="1" si="0"/>
        <v>0</v>
      </c>
      <c r="O8" s="135">
        <f t="shared" ca="1" si="0"/>
        <v>0</v>
      </c>
      <c r="P8" s="136">
        <f t="shared" ca="1" si="0"/>
        <v>0</v>
      </c>
      <c r="Q8" s="139">
        <f ca="1">SUM(E8:P8)</f>
        <v>6525.619999999999</v>
      </c>
      <c r="R8" s="719"/>
      <c r="S8" s="69" t="str">
        <f ca="1">IFERROR(Q8/R7,"")</f>
        <v/>
      </c>
      <c r="U8" s="568" t="e">
        <f>U7/R7</f>
        <v>#DIV/0!</v>
      </c>
    </row>
    <row r="9" spans="1:21">
      <c r="A9" s="743"/>
      <c r="B9" s="745"/>
      <c r="C9" s="748"/>
      <c r="D9" s="21" t="s">
        <v>17</v>
      </c>
      <c r="E9" s="11">
        <f ca="1">E8/E7</f>
        <v>0.99994835680751171</v>
      </c>
      <c r="F9" s="4" t="e">
        <f t="shared" ref="F9:Q9" ca="1" si="1">F8/F7</f>
        <v>#DIV/0!</v>
      </c>
      <c r="G9" s="4" t="e">
        <f t="shared" ca="1" si="1"/>
        <v>#DIV/0!</v>
      </c>
      <c r="H9" s="4" t="e">
        <f t="shared" ca="1" si="1"/>
        <v>#DIV/0!</v>
      </c>
      <c r="I9" s="4" t="e">
        <f t="shared" ca="1" si="1"/>
        <v>#DIV/0!</v>
      </c>
      <c r="J9" s="6" t="e">
        <f t="shared" ca="1" si="1"/>
        <v>#DIV/0!</v>
      </c>
      <c r="K9" s="8">
        <f t="shared" ca="1" si="1"/>
        <v>0</v>
      </c>
      <c r="L9" s="4" t="e">
        <f t="shared" ca="1" si="1"/>
        <v>#DIV/0!</v>
      </c>
      <c r="M9" s="4" t="e">
        <f t="shared" ca="1" si="1"/>
        <v>#DIV/0!</v>
      </c>
      <c r="N9" s="4" t="e">
        <f t="shared" ca="1" si="1"/>
        <v>#DIV/0!</v>
      </c>
      <c r="O9" s="4" t="e">
        <f t="shared" ca="1" si="1"/>
        <v>#DIV/0!</v>
      </c>
      <c r="P9" s="16">
        <f t="shared" ca="1" si="1"/>
        <v>0</v>
      </c>
      <c r="Q9" s="26">
        <f t="shared" ca="1" si="1"/>
        <v>0.95543484626647135</v>
      </c>
    </row>
    <row r="10" spans="1:21">
      <c r="A10" s="743"/>
      <c r="B10" s="745"/>
      <c r="C10" s="749"/>
      <c r="D10" s="22" t="s">
        <v>18</v>
      </c>
      <c r="E10" s="12">
        <f ca="1">SUM($E8:E8)/SUM($E7:E7)</f>
        <v>0.99994835680751171</v>
      </c>
      <c r="F10" s="5">
        <f ca="1">SUM($E8:F8)/SUM($E7:F7)</f>
        <v>0.99994835680751171</v>
      </c>
      <c r="G10" s="5">
        <f ca="1">SUM($E8:G8)/SUM($E7:G7)</f>
        <v>2.0637230046948356</v>
      </c>
      <c r="H10" s="5">
        <f ca="1">SUM($E8:H8)/SUM($E7:H7)</f>
        <v>2.0637230046948356</v>
      </c>
      <c r="I10" s="5">
        <f ca="1">SUM($E8:I8)/SUM($E7:I7)</f>
        <v>2.0637230046948356</v>
      </c>
      <c r="J10" s="13">
        <f ca="1">SUM($E8:J8)/SUM($E7:J7)</f>
        <v>2.0637230046948356</v>
      </c>
      <c r="K10" s="9">
        <f ca="1">SUM($E8:K8)/SUM($E7:K7)</f>
        <v>1.0151801385681292</v>
      </c>
      <c r="L10" s="5">
        <f ca="1">SUM($E8:L8)/SUM($E7:L7)</f>
        <v>1.5070715935334871</v>
      </c>
      <c r="M10" s="5">
        <f ca="1">SUM($E8:M8)/SUM($E7:M7)</f>
        <v>1.5070715935334871</v>
      </c>
      <c r="N10" s="5">
        <f ca="1">SUM($E8:N8)/SUM($E7:N7)</f>
        <v>1.5070715935334871</v>
      </c>
      <c r="O10" s="5">
        <f ca="1">SUM($E8:O8)/SUM($E7:O7)</f>
        <v>1.5070715935334871</v>
      </c>
      <c r="P10" s="17">
        <f ca="1">SUM($E8:P8)/SUM($E7:P7)</f>
        <v>0.95543484626647135</v>
      </c>
      <c r="Q10" s="27" t="s">
        <v>22</v>
      </c>
      <c r="R10" s="59"/>
      <c r="S10"/>
    </row>
    <row r="11" spans="1:21">
      <c r="A11" s="743"/>
      <c r="B11" s="745"/>
      <c r="C11" s="750" t="s">
        <v>120</v>
      </c>
      <c r="D11" s="118" t="s">
        <v>13</v>
      </c>
      <c r="E11" s="119">
        <v>2020</v>
      </c>
      <c r="F11" s="120"/>
      <c r="G11" s="120"/>
      <c r="H11" s="120"/>
      <c r="I11" s="120"/>
      <c r="J11" s="121"/>
      <c r="K11" s="122">
        <v>2080</v>
      </c>
      <c r="L11" s="120"/>
      <c r="M11" s="120"/>
      <c r="N11" s="120"/>
      <c r="O11" s="120"/>
      <c r="P11" s="123">
        <v>2350</v>
      </c>
      <c r="Q11" s="124">
        <f>SUM(E11:P11)</f>
        <v>6450</v>
      </c>
      <c r="R11" s="718">
        <v>5159</v>
      </c>
      <c r="S11" s="68">
        <f>IFERROR(Q11/R11,"")</f>
        <v>1.2502422950184144</v>
      </c>
      <c r="U11" s="567">
        <v>5775</v>
      </c>
    </row>
    <row r="12" spans="1:21">
      <c r="A12" s="743"/>
      <c r="B12" s="745"/>
      <c r="C12" s="751"/>
      <c r="D12" s="140" t="s">
        <v>14</v>
      </c>
      <c r="E12" s="146">
        <f ca="1">SUMIFS(INDIRECT($B$1&amp;"INV!$N:$N"),INDIRECT($B$1&amp;"INV!$A:$A"),$A7,INDIRECT($B$1&amp;"INV!$G:$G"),"&gt;="&amp;E$6,INDIRECT($B$1&amp;"INV!$G:$G"),"&lt;"&amp;EOMONTH(E$6,0)+1)/1000</f>
        <v>2021.4259999999999</v>
      </c>
      <c r="F12" s="141">
        <f t="shared" ref="F12:P12" ca="1" si="2">SUMIFS(INDIRECT($B$1&amp;"INV!$N:$N"),INDIRECT($B$1&amp;"INV!$A:$A"),$A7,INDIRECT($B$1&amp;"INV!$G:$G"),"&gt;="&amp;F$6,INDIRECT($B$1&amp;"INV!$G:$G"),"&lt;"&amp;EOMONTH(F$6,0)+1)/1000</f>
        <v>0</v>
      </c>
      <c r="G12" s="141">
        <f t="shared" ca="1" si="2"/>
        <v>2148.5949999999998</v>
      </c>
      <c r="H12" s="141">
        <f t="shared" ca="1" si="2"/>
        <v>0</v>
      </c>
      <c r="I12" s="141">
        <f t="shared" ca="1" si="2"/>
        <v>0</v>
      </c>
      <c r="J12" s="144">
        <f t="shared" ca="1" si="2"/>
        <v>0</v>
      </c>
      <c r="K12" s="146">
        <f t="shared" ca="1" si="2"/>
        <v>0</v>
      </c>
      <c r="L12" s="141">
        <f t="shared" ca="1" si="2"/>
        <v>2019.35</v>
      </c>
      <c r="M12" s="141">
        <f t="shared" ca="1" si="2"/>
        <v>0</v>
      </c>
      <c r="N12" s="141">
        <f t="shared" ca="1" si="2"/>
        <v>0</v>
      </c>
      <c r="O12" s="141">
        <f t="shared" ca="1" si="2"/>
        <v>0</v>
      </c>
      <c r="P12" s="142">
        <f t="shared" ca="1" si="2"/>
        <v>0</v>
      </c>
      <c r="Q12" s="145">
        <f ca="1">SUM(E12:P12)</f>
        <v>6189.3709999999992</v>
      </c>
      <c r="R12" s="724"/>
      <c r="S12" s="70">
        <f ca="1">IFERROR(Q12/R11,"")</f>
        <v>1.1997230083349484</v>
      </c>
      <c r="U12" s="568">
        <f>U11/R11</f>
        <v>1.1194029850746268</v>
      </c>
    </row>
    <row r="13" spans="1:21">
      <c r="A13" s="743"/>
      <c r="B13" s="745"/>
      <c r="C13" s="752" t="s">
        <v>16</v>
      </c>
      <c r="D13" s="118" t="s">
        <v>13</v>
      </c>
      <c r="E13" s="119">
        <f>E7-E11</f>
        <v>110</v>
      </c>
      <c r="F13" s="120">
        <f t="shared" ref="F13:P14" si="3">F7-F11</f>
        <v>0</v>
      </c>
      <c r="G13" s="120">
        <f t="shared" si="3"/>
        <v>0</v>
      </c>
      <c r="H13" s="120">
        <f t="shared" si="3"/>
        <v>0</v>
      </c>
      <c r="I13" s="120">
        <f t="shared" si="3"/>
        <v>0</v>
      </c>
      <c r="J13" s="121">
        <f t="shared" si="3"/>
        <v>0</v>
      </c>
      <c r="K13" s="122">
        <f t="shared" si="3"/>
        <v>120</v>
      </c>
      <c r="L13" s="120">
        <f t="shared" si="3"/>
        <v>0</v>
      </c>
      <c r="M13" s="120">
        <f t="shared" si="3"/>
        <v>0</v>
      </c>
      <c r="N13" s="120">
        <f t="shared" si="3"/>
        <v>0</v>
      </c>
      <c r="O13" s="120">
        <f t="shared" si="3"/>
        <v>0</v>
      </c>
      <c r="P13" s="123">
        <f t="shared" si="3"/>
        <v>150</v>
      </c>
      <c r="Q13" s="124">
        <f>SUM(E13:P13)</f>
        <v>380</v>
      </c>
      <c r="R13" s="718">
        <f>R7-R11</f>
        <v>-5159</v>
      </c>
      <c r="S13" s="149">
        <f>IFERROR(Q13/R13,"")</f>
        <v>-7.3657685597984107E-2</v>
      </c>
    </row>
    <row r="14" spans="1:21" ht="18.5" thickBot="1">
      <c r="A14" s="743"/>
      <c r="B14" s="745"/>
      <c r="C14" s="753"/>
      <c r="D14" s="133" t="s">
        <v>14</v>
      </c>
      <c r="E14" s="134">
        <f ca="1">E8-E12</f>
        <v>108.46399999999994</v>
      </c>
      <c r="F14" s="135">
        <f t="shared" ca="1" si="3"/>
        <v>0</v>
      </c>
      <c r="G14" s="135">
        <f t="shared" ca="1" si="3"/>
        <v>117.24500000000035</v>
      </c>
      <c r="H14" s="135">
        <f t="shared" ca="1" si="3"/>
        <v>0</v>
      </c>
      <c r="I14" s="135">
        <f t="shared" ca="1" si="3"/>
        <v>0</v>
      </c>
      <c r="J14" s="138">
        <f t="shared" ca="1" si="3"/>
        <v>0</v>
      </c>
      <c r="K14" s="134">
        <f t="shared" ca="1" si="3"/>
        <v>0</v>
      </c>
      <c r="L14" s="135">
        <f t="shared" ca="1" si="3"/>
        <v>110.53999999999996</v>
      </c>
      <c r="M14" s="135">
        <f t="shared" ca="1" si="3"/>
        <v>0</v>
      </c>
      <c r="N14" s="135">
        <f t="shared" ca="1" si="3"/>
        <v>0</v>
      </c>
      <c r="O14" s="135">
        <f t="shared" ca="1" si="3"/>
        <v>0</v>
      </c>
      <c r="P14" s="136">
        <f t="shared" ca="1" si="3"/>
        <v>0</v>
      </c>
      <c r="Q14" s="139">
        <f ca="1">SUM(E14:P14)</f>
        <v>336.24900000000025</v>
      </c>
      <c r="R14" s="719"/>
      <c r="S14" s="69">
        <f ca="1">IFERROR(Q14/R13,"")</f>
        <v>-6.5177166117464672E-2</v>
      </c>
    </row>
    <row r="15" spans="1:21">
      <c r="A15" s="743"/>
      <c r="B15" s="745"/>
      <c r="C15" s="753"/>
      <c r="D15" s="21" t="s">
        <v>17</v>
      </c>
      <c r="E15" s="11">
        <f ca="1">E14/E13</f>
        <v>0.98603636363636316</v>
      </c>
      <c r="F15" s="4" t="e">
        <f t="shared" ref="F15:Q15" ca="1" si="4">F14/F13</f>
        <v>#DIV/0!</v>
      </c>
      <c r="G15" s="4" t="e">
        <f t="shared" ca="1" si="4"/>
        <v>#DIV/0!</v>
      </c>
      <c r="H15" s="4" t="e">
        <f t="shared" ca="1" si="4"/>
        <v>#DIV/0!</v>
      </c>
      <c r="I15" s="4" t="e">
        <f t="shared" ca="1" si="4"/>
        <v>#DIV/0!</v>
      </c>
      <c r="J15" s="6" t="e">
        <f t="shared" ca="1" si="4"/>
        <v>#DIV/0!</v>
      </c>
      <c r="K15" s="8">
        <f t="shared" ca="1" si="4"/>
        <v>0</v>
      </c>
      <c r="L15" s="4" t="e">
        <f t="shared" ca="1" si="4"/>
        <v>#DIV/0!</v>
      </c>
      <c r="M15" s="4" t="e">
        <f t="shared" ca="1" si="4"/>
        <v>#DIV/0!</v>
      </c>
      <c r="N15" s="4" t="e">
        <f t="shared" ca="1" si="4"/>
        <v>#DIV/0!</v>
      </c>
      <c r="O15" s="4" t="e">
        <f t="shared" ca="1" si="4"/>
        <v>#DIV/0!</v>
      </c>
      <c r="P15" s="16">
        <f t="shared" ca="1" si="4"/>
        <v>0</v>
      </c>
      <c r="Q15" s="26">
        <f t="shared" ca="1" si="4"/>
        <v>0.88486578947368488</v>
      </c>
    </row>
    <row r="16" spans="1:21" ht="18.5" thickBot="1">
      <c r="A16" s="744"/>
      <c r="B16" s="785"/>
      <c r="C16" s="754"/>
      <c r="D16" s="23" t="s">
        <v>18</v>
      </c>
      <c r="E16" s="14">
        <f ca="1">SUM($E14:E14)/SUM($E13:E13)</f>
        <v>0.98603636363636316</v>
      </c>
      <c r="F16" s="7">
        <f ca="1">SUM($E14:F14)/SUM($E13:F13)</f>
        <v>0.98603636363636316</v>
      </c>
      <c r="G16" s="7">
        <f ca="1">SUM($E14:G14)/SUM($E13:G13)</f>
        <v>2.0519000000000025</v>
      </c>
      <c r="H16" s="7">
        <f ca="1">SUM($E14:H14)/SUM($E13:H13)</f>
        <v>2.0519000000000025</v>
      </c>
      <c r="I16" s="7">
        <f ca="1">SUM($E14:I14)/SUM($E13:I13)</f>
        <v>2.0519000000000025</v>
      </c>
      <c r="J16" s="15">
        <f ca="1">SUM($E14:J14)/SUM($E13:J13)</f>
        <v>2.0519000000000025</v>
      </c>
      <c r="K16" s="10">
        <f ca="1">SUM($E14:K14)/SUM($E13:K13)</f>
        <v>0.98134347826087076</v>
      </c>
      <c r="L16" s="7">
        <f ca="1">SUM($E14:L14)/SUM($E13:L13)</f>
        <v>1.4619521739130446</v>
      </c>
      <c r="M16" s="7">
        <f ca="1">SUM($E14:M14)/SUM($E13:M13)</f>
        <v>1.4619521739130446</v>
      </c>
      <c r="N16" s="7">
        <f ca="1">SUM($E14:N14)/SUM($E13:N13)</f>
        <v>1.4619521739130446</v>
      </c>
      <c r="O16" s="7">
        <f ca="1">SUM($E14:O14)/SUM($E13:O13)</f>
        <v>1.4619521739130446</v>
      </c>
      <c r="P16" s="18">
        <f ca="1">SUM($E14:P14)/SUM($E13:P13)</f>
        <v>0.88486578947368488</v>
      </c>
      <c r="Q16" s="28" t="s">
        <v>22</v>
      </c>
      <c r="R16" s="59"/>
      <c r="S16"/>
    </row>
    <row r="17" spans="1:21" ht="18.75" customHeight="1">
      <c r="A17" s="780" t="s">
        <v>134</v>
      </c>
      <c r="B17" s="784" t="s">
        <v>130</v>
      </c>
      <c r="C17" s="748" t="s">
        <v>15</v>
      </c>
      <c r="D17" s="111" t="s">
        <v>13</v>
      </c>
      <c r="E17" s="112">
        <f>10000/12</f>
        <v>833.33333333333337</v>
      </c>
      <c r="F17" s="113">
        <f t="shared" ref="F17:P17" si="5">10000/12</f>
        <v>833.33333333333337</v>
      </c>
      <c r="G17" s="113">
        <f t="shared" si="5"/>
        <v>833.33333333333337</v>
      </c>
      <c r="H17" s="113">
        <f t="shared" si="5"/>
        <v>833.33333333333337</v>
      </c>
      <c r="I17" s="113">
        <f t="shared" si="5"/>
        <v>833.33333333333337</v>
      </c>
      <c r="J17" s="114">
        <f t="shared" si="5"/>
        <v>833.33333333333337</v>
      </c>
      <c r="K17" s="115">
        <f t="shared" si="5"/>
        <v>833.33333333333337</v>
      </c>
      <c r="L17" s="113">
        <f t="shared" si="5"/>
        <v>833.33333333333337</v>
      </c>
      <c r="M17" s="113">
        <f t="shared" si="5"/>
        <v>833.33333333333337</v>
      </c>
      <c r="N17" s="113">
        <f t="shared" si="5"/>
        <v>833.33333333333337</v>
      </c>
      <c r="O17" s="113">
        <f t="shared" si="5"/>
        <v>833.33333333333337</v>
      </c>
      <c r="P17" s="116">
        <f t="shared" si="5"/>
        <v>833.33333333333337</v>
      </c>
      <c r="Q17" s="117">
        <f>SUM(E17:P17)</f>
        <v>10000</v>
      </c>
      <c r="R17" s="718">
        <v>3033</v>
      </c>
      <c r="S17" s="68">
        <f>IFERROR(Q17/R17,"")</f>
        <v>3.2970656116056709</v>
      </c>
      <c r="U17" s="567"/>
    </row>
    <row r="18" spans="1:21" ht="18.5" thickBot="1">
      <c r="A18" s="755"/>
      <c r="B18" s="745"/>
      <c r="C18" s="748"/>
      <c r="D18" s="133" t="s">
        <v>14</v>
      </c>
      <c r="E18" s="134">
        <f ca="1">SUMIFS(INDIRECT($B$1&amp;"INV!$K:$K"),INDIRECT($B$1&amp;"INV!$A:$A"),$A17,INDIRECT($B$1&amp;"INV!$G:$G"),"&gt;="&amp;E$6,INDIRECT($B$1&amp;"INV!$G:$G"),"&lt;"&amp;EOMONTH(E$6,0)+1)/1000</f>
        <v>19.827184000000003</v>
      </c>
      <c r="F18" s="135">
        <f ca="1">SUMIFS(INDIRECT($B$1&amp;"INV!$K:$K"),INDIRECT($B$1&amp;"INV!$A:$A"),$A17,INDIRECT($B$1&amp;"INV!$G:$G"),"&gt;="&amp;F$6,INDIRECT($B$1&amp;"INV!$G:$G"),"&lt;"&amp;EOMONTH(F$6,0)+1)/1000</f>
        <v>0</v>
      </c>
      <c r="G18" s="135">
        <f ca="1">SUMIFS(INDIRECT($B$1&amp;"INV!$K:$K"),INDIRECT($B$1&amp;"INV!$A:$A"),$A17,INDIRECT($B$1&amp;"INV!$G:$G"),"&gt;="&amp;G$6,INDIRECT($B$1&amp;"INV!$G:$G"),"&lt;"&amp;EOMONTH(G$6,0)+1)/1000</f>
        <v>0</v>
      </c>
      <c r="H18" s="135">
        <f t="shared" ref="H18" ca="1" si="6">SUMIFS(INDIRECT($B$1&amp;"INV!$K:$K"),INDIRECT($B$1&amp;"INV!$A:$A"),$A17,INDIRECT($B$1&amp;"INV!$G:$G"),"&gt;="&amp;H$6,INDIRECT($B$1&amp;"INV!$G:$G"),"&lt;"&amp;EOMONTH(H$6,0)+1)/1000</f>
        <v>0</v>
      </c>
      <c r="I18" s="135">
        <f t="shared" ref="I18" ca="1" si="7">SUMIFS(INDIRECT($B$1&amp;"INV!$K:$K"),INDIRECT($B$1&amp;"INV!$A:$A"),$A17,INDIRECT($B$1&amp;"INV!$G:$G"),"&gt;="&amp;I$6,INDIRECT($B$1&amp;"INV!$G:$G"),"&lt;"&amp;EOMONTH(I$6,0)+1)/1000</f>
        <v>0</v>
      </c>
      <c r="J18" s="138">
        <f t="shared" ref="J18" ca="1" si="8">SUMIFS(INDIRECT($B$1&amp;"INV!$K:$K"),INDIRECT($B$1&amp;"INV!$A:$A"),$A17,INDIRECT($B$1&amp;"INV!$G:$G"),"&gt;="&amp;J$6,INDIRECT($B$1&amp;"INV!$G:$G"),"&lt;"&amp;EOMONTH(J$6,0)+1)/1000</f>
        <v>0</v>
      </c>
      <c r="K18" s="134">
        <f t="shared" ref="K18" ca="1" si="9">SUMIFS(INDIRECT($B$1&amp;"INV!$K:$K"),INDIRECT($B$1&amp;"INV!$A:$A"),$A17,INDIRECT($B$1&amp;"INV!$G:$G"),"&gt;="&amp;K$6,INDIRECT($B$1&amp;"INV!$G:$G"),"&lt;"&amp;EOMONTH(K$6,0)+1)/1000</f>
        <v>0</v>
      </c>
      <c r="L18" s="135">
        <f t="shared" ref="L18" ca="1" si="10">SUMIFS(INDIRECT($B$1&amp;"INV!$K:$K"),INDIRECT($B$1&amp;"INV!$A:$A"),$A17,INDIRECT($B$1&amp;"INV!$G:$G"),"&gt;="&amp;L$6,INDIRECT($B$1&amp;"INV!$G:$G"),"&lt;"&amp;EOMONTH(L$6,0)+1)/1000</f>
        <v>0</v>
      </c>
      <c r="M18" s="135">
        <f t="shared" ref="M18" ca="1" si="11">SUMIFS(INDIRECT($B$1&amp;"INV!$K:$K"),INDIRECT($B$1&amp;"INV!$A:$A"),$A17,INDIRECT($B$1&amp;"INV!$G:$G"),"&gt;="&amp;M$6,INDIRECT($B$1&amp;"INV!$G:$G"),"&lt;"&amp;EOMONTH(M$6,0)+1)/1000</f>
        <v>0</v>
      </c>
      <c r="N18" s="135">
        <f t="shared" ref="N18" ca="1" si="12">SUMIFS(INDIRECT($B$1&amp;"INV!$K:$K"),INDIRECT($B$1&amp;"INV!$A:$A"),$A17,INDIRECT($B$1&amp;"INV!$G:$G"),"&gt;="&amp;N$6,INDIRECT($B$1&amp;"INV!$G:$G"),"&lt;"&amp;EOMONTH(N$6,0)+1)/1000</f>
        <v>0</v>
      </c>
      <c r="O18" s="135">
        <f t="shared" ref="O18" ca="1" si="13">SUMIFS(INDIRECT($B$1&amp;"INV!$K:$K"),INDIRECT($B$1&amp;"INV!$A:$A"),$A17,INDIRECT($B$1&amp;"INV!$G:$G"),"&gt;="&amp;O$6,INDIRECT($B$1&amp;"INV!$G:$G"),"&lt;"&amp;EOMONTH(O$6,0)+1)/1000</f>
        <v>0</v>
      </c>
      <c r="P18" s="136">
        <f t="shared" ref="P18" ca="1" si="14">SUMIFS(INDIRECT($B$1&amp;"INV!$K:$K"),INDIRECT($B$1&amp;"INV!$A:$A"),$A17,INDIRECT($B$1&amp;"INV!$G:$G"),"&gt;="&amp;P$6,INDIRECT($B$1&amp;"INV!$G:$G"),"&lt;"&amp;EOMONTH(P$6,0)+1)/1000</f>
        <v>0</v>
      </c>
      <c r="Q18" s="139">
        <f ca="1">SUM(E18:P18)</f>
        <v>19.827184000000003</v>
      </c>
      <c r="R18" s="719"/>
      <c r="S18" s="69">
        <f ca="1">IFERROR(Q18/R17,"")</f>
        <v>6.5371526541378178E-3</v>
      </c>
      <c r="U18" s="568">
        <f>U17/R17</f>
        <v>0</v>
      </c>
    </row>
    <row r="19" spans="1:21">
      <c r="A19" s="755"/>
      <c r="B19" s="745"/>
      <c r="C19" s="748"/>
      <c r="D19" s="21" t="s">
        <v>17</v>
      </c>
      <c r="E19" s="11">
        <f ca="1">E18/E17</f>
        <v>2.3792620800000001E-2</v>
      </c>
      <c r="F19" s="4">
        <f t="shared" ref="F19:Q19" ca="1" si="15">F18/F17</f>
        <v>0</v>
      </c>
      <c r="G19" s="4">
        <f t="shared" ca="1" si="15"/>
        <v>0</v>
      </c>
      <c r="H19" s="4">
        <f t="shared" ca="1" si="15"/>
        <v>0</v>
      </c>
      <c r="I19" s="4">
        <f t="shared" ca="1" si="15"/>
        <v>0</v>
      </c>
      <c r="J19" s="6">
        <f t="shared" ca="1" si="15"/>
        <v>0</v>
      </c>
      <c r="K19" s="8">
        <f t="shared" ca="1" si="15"/>
        <v>0</v>
      </c>
      <c r="L19" s="4">
        <f t="shared" ca="1" si="15"/>
        <v>0</v>
      </c>
      <c r="M19" s="4">
        <f t="shared" ca="1" si="15"/>
        <v>0</v>
      </c>
      <c r="N19" s="4">
        <f t="shared" ca="1" si="15"/>
        <v>0</v>
      </c>
      <c r="O19" s="4">
        <f t="shared" ca="1" si="15"/>
        <v>0</v>
      </c>
      <c r="P19" s="16">
        <f t="shared" ca="1" si="15"/>
        <v>0</v>
      </c>
      <c r="Q19" s="26">
        <f t="shared" ca="1" si="15"/>
        <v>1.9827184000000002E-3</v>
      </c>
      <c r="R19" s="59"/>
      <c r="S19"/>
    </row>
    <row r="20" spans="1:21">
      <c r="A20" s="755"/>
      <c r="B20" s="745"/>
      <c r="C20" s="749"/>
      <c r="D20" s="22" t="s">
        <v>18</v>
      </c>
      <c r="E20" s="12">
        <f ca="1">SUM($E18:E18)/SUM($E17:E17)</f>
        <v>2.3792620800000001E-2</v>
      </c>
      <c r="F20" s="5">
        <f ca="1">SUM($E18:F18)/SUM($E17:F17)</f>
        <v>1.18963104E-2</v>
      </c>
      <c r="G20" s="5">
        <f ca="1">SUM($E18:G18)/SUM($E17:G17)</f>
        <v>7.9308736000000008E-3</v>
      </c>
      <c r="H20" s="5">
        <f ca="1">SUM($E18:H18)/SUM($E17:H17)</f>
        <v>5.9481552000000002E-3</v>
      </c>
      <c r="I20" s="5">
        <f ca="1">SUM($E18:I18)/SUM($E17:I17)</f>
        <v>4.7585241600000003E-3</v>
      </c>
      <c r="J20" s="13">
        <f ca="1">SUM($E18:J18)/SUM($E17:J17)</f>
        <v>3.9654368000000004E-3</v>
      </c>
      <c r="K20" s="9">
        <f ca="1">SUM($E18:K18)/SUM($E17:K17)</f>
        <v>3.3989458285714294E-3</v>
      </c>
      <c r="L20" s="5">
        <f ca="1">SUM($E18:L18)/SUM($E17:L17)</f>
        <v>2.9740776000000005E-3</v>
      </c>
      <c r="M20" s="5">
        <f ca="1">SUM($E18:M18)/SUM($E17:M17)</f>
        <v>2.6436245333333339E-3</v>
      </c>
      <c r="N20" s="5">
        <f ca="1">SUM($E18:N18)/SUM($E17:N17)</f>
        <v>2.3792620800000006E-3</v>
      </c>
      <c r="O20" s="5">
        <f ca="1">SUM($E18:O18)/SUM($E17:O17)</f>
        <v>2.1629655272727278E-3</v>
      </c>
      <c r="P20" s="17">
        <f ca="1">SUM($E18:P18)/SUM($E17:P17)</f>
        <v>1.9827184000000002E-3</v>
      </c>
      <c r="Q20" s="27" t="s">
        <v>22</v>
      </c>
      <c r="R20" s="59"/>
      <c r="S20"/>
    </row>
    <row r="21" spans="1:21">
      <c r="A21" s="755"/>
      <c r="B21" s="745"/>
      <c r="C21" s="750" t="s">
        <v>120</v>
      </c>
      <c r="D21" s="118" t="s">
        <v>13</v>
      </c>
      <c r="E21" s="119">
        <f>8800/12</f>
        <v>733.33333333333337</v>
      </c>
      <c r="F21" s="120">
        <f t="shared" ref="F21:P21" si="16">8800/12</f>
        <v>733.33333333333337</v>
      </c>
      <c r="G21" s="120">
        <f t="shared" si="16"/>
        <v>733.33333333333337</v>
      </c>
      <c r="H21" s="120">
        <f t="shared" si="16"/>
        <v>733.33333333333337</v>
      </c>
      <c r="I21" s="120">
        <f t="shared" si="16"/>
        <v>733.33333333333337</v>
      </c>
      <c r="J21" s="121">
        <f t="shared" si="16"/>
        <v>733.33333333333337</v>
      </c>
      <c r="K21" s="122">
        <f t="shared" si="16"/>
        <v>733.33333333333337</v>
      </c>
      <c r="L21" s="120">
        <f t="shared" si="16"/>
        <v>733.33333333333337</v>
      </c>
      <c r="M21" s="120">
        <f t="shared" si="16"/>
        <v>733.33333333333337</v>
      </c>
      <c r="N21" s="120">
        <f t="shared" si="16"/>
        <v>733.33333333333337</v>
      </c>
      <c r="O21" s="120">
        <f t="shared" si="16"/>
        <v>733.33333333333337</v>
      </c>
      <c r="P21" s="123">
        <f t="shared" si="16"/>
        <v>733.33333333333337</v>
      </c>
      <c r="Q21" s="124">
        <f>SUM(E21:P21)</f>
        <v>8799.9999999999982</v>
      </c>
      <c r="R21" s="718">
        <v>2061</v>
      </c>
      <c r="S21" s="68">
        <f>IFERROR(Q21/R21,"")</f>
        <v>4.2697719553614739</v>
      </c>
      <c r="U21" s="567"/>
    </row>
    <row r="22" spans="1:21">
      <c r="A22" s="755"/>
      <c r="B22" s="745"/>
      <c r="C22" s="751"/>
      <c r="D22" s="140" t="s">
        <v>14</v>
      </c>
      <c r="E22" s="146">
        <f ca="1">SUMIFS(INDIRECT($B$1&amp;"INV!$N:$N"),INDIRECT($B$1&amp;"INV!$A:$A"),$A17,INDIRECT($B$1&amp;"INV!$G:$G"),"&gt;="&amp;E$6,INDIRECT($B$1&amp;"INV!$G:$G"),"&lt;"&amp;EOMONTH(E$6,0)+1)/1000</f>
        <v>16</v>
      </c>
      <c r="F22" s="141">
        <f t="shared" ref="F22:P22" ca="1" si="17">SUMIFS(INDIRECT($B$1&amp;"INV!$N:$N"),INDIRECT($B$1&amp;"INV!$A:$A"),$A17,INDIRECT($B$1&amp;"INV!$G:$G"),"&gt;="&amp;F$6,INDIRECT($B$1&amp;"INV!$G:$G"),"&lt;"&amp;EOMONTH(F$6,0)+1)/1000</f>
        <v>0</v>
      </c>
      <c r="G22" s="141">
        <f t="shared" ca="1" si="17"/>
        <v>0</v>
      </c>
      <c r="H22" s="141">
        <f t="shared" ca="1" si="17"/>
        <v>0</v>
      </c>
      <c r="I22" s="141">
        <f t="shared" ca="1" si="17"/>
        <v>0</v>
      </c>
      <c r="J22" s="144">
        <f t="shared" ca="1" si="17"/>
        <v>0</v>
      </c>
      <c r="K22" s="146">
        <f t="shared" ca="1" si="17"/>
        <v>0</v>
      </c>
      <c r="L22" s="141">
        <f t="shared" ca="1" si="17"/>
        <v>0</v>
      </c>
      <c r="M22" s="141">
        <f t="shared" ca="1" si="17"/>
        <v>0</v>
      </c>
      <c r="N22" s="141">
        <f t="shared" ca="1" si="17"/>
        <v>0</v>
      </c>
      <c r="O22" s="141">
        <f t="shared" ca="1" si="17"/>
        <v>0</v>
      </c>
      <c r="P22" s="142">
        <f t="shared" ca="1" si="17"/>
        <v>0</v>
      </c>
      <c r="Q22" s="145">
        <f ca="1">SUM(E22:P22)</f>
        <v>16</v>
      </c>
      <c r="R22" s="724"/>
      <c r="S22" s="70">
        <f ca="1">IFERROR(Q22/R21,"")</f>
        <v>7.7632217370208634E-3</v>
      </c>
      <c r="U22" s="568">
        <f>U21/R21</f>
        <v>0</v>
      </c>
    </row>
    <row r="23" spans="1:21">
      <c r="A23" s="755"/>
      <c r="B23" s="745"/>
      <c r="C23" s="752" t="s">
        <v>16</v>
      </c>
      <c r="D23" s="118" t="s">
        <v>13</v>
      </c>
      <c r="E23" s="119">
        <f>E17-E21</f>
        <v>100</v>
      </c>
      <c r="F23" s="120">
        <f t="shared" ref="F23:P24" si="18">F17-F21</f>
        <v>100</v>
      </c>
      <c r="G23" s="120">
        <f t="shared" si="18"/>
        <v>100</v>
      </c>
      <c r="H23" s="120">
        <f t="shared" si="18"/>
        <v>100</v>
      </c>
      <c r="I23" s="120">
        <f t="shared" si="18"/>
        <v>100</v>
      </c>
      <c r="J23" s="121">
        <f t="shared" si="18"/>
        <v>100</v>
      </c>
      <c r="K23" s="122">
        <f t="shared" si="18"/>
        <v>100</v>
      </c>
      <c r="L23" s="120">
        <f t="shared" si="18"/>
        <v>100</v>
      </c>
      <c r="M23" s="120">
        <f t="shared" si="18"/>
        <v>100</v>
      </c>
      <c r="N23" s="120">
        <f t="shared" si="18"/>
        <v>100</v>
      </c>
      <c r="O23" s="120">
        <f t="shared" si="18"/>
        <v>100</v>
      </c>
      <c r="P23" s="123">
        <f t="shared" si="18"/>
        <v>100</v>
      </c>
      <c r="Q23" s="124">
        <f>SUM(E23:P23)</f>
        <v>1200</v>
      </c>
      <c r="R23" s="718">
        <f>R17-R21</f>
        <v>972</v>
      </c>
      <c r="S23" s="149">
        <f>IFERROR(Q23/R23,"")</f>
        <v>1.2345679012345678</v>
      </c>
    </row>
    <row r="24" spans="1:21" ht="18.5" thickBot="1">
      <c r="A24" s="755"/>
      <c r="B24" s="745"/>
      <c r="C24" s="753"/>
      <c r="D24" s="133" t="s">
        <v>14</v>
      </c>
      <c r="E24" s="134">
        <f ca="1">E18-E22</f>
        <v>3.8271840000000026</v>
      </c>
      <c r="F24" s="135">
        <f t="shared" ca="1" si="18"/>
        <v>0</v>
      </c>
      <c r="G24" s="135">
        <f t="shared" ca="1" si="18"/>
        <v>0</v>
      </c>
      <c r="H24" s="135">
        <f t="shared" ca="1" si="18"/>
        <v>0</v>
      </c>
      <c r="I24" s="135">
        <f t="shared" ca="1" si="18"/>
        <v>0</v>
      </c>
      <c r="J24" s="138">
        <f t="shared" ca="1" si="18"/>
        <v>0</v>
      </c>
      <c r="K24" s="134">
        <f t="shared" ca="1" si="18"/>
        <v>0</v>
      </c>
      <c r="L24" s="135">
        <f t="shared" ca="1" si="18"/>
        <v>0</v>
      </c>
      <c r="M24" s="135">
        <f t="shared" ca="1" si="18"/>
        <v>0</v>
      </c>
      <c r="N24" s="135">
        <f t="shared" ca="1" si="18"/>
        <v>0</v>
      </c>
      <c r="O24" s="135">
        <f t="shared" ca="1" si="18"/>
        <v>0</v>
      </c>
      <c r="P24" s="136">
        <f t="shared" ca="1" si="18"/>
        <v>0</v>
      </c>
      <c r="Q24" s="139">
        <f ca="1">SUM(E24:P24)</f>
        <v>3.8271840000000026</v>
      </c>
      <c r="R24" s="719"/>
      <c r="S24" s="69">
        <f ca="1">IFERROR(Q24/R23,"")</f>
        <v>3.9374320987654345E-3</v>
      </c>
    </row>
    <row r="25" spans="1:21">
      <c r="A25" s="755"/>
      <c r="B25" s="745"/>
      <c r="C25" s="753"/>
      <c r="D25" s="21" t="s">
        <v>17</v>
      </c>
      <c r="E25" s="11">
        <f ca="1">E24/E23</f>
        <v>3.8271840000000029E-2</v>
      </c>
      <c r="F25" s="4">
        <f t="shared" ref="F25:Q25" ca="1" si="19">F24/F23</f>
        <v>0</v>
      </c>
      <c r="G25" s="4">
        <f t="shared" ca="1" si="19"/>
        <v>0</v>
      </c>
      <c r="H25" s="4">
        <f t="shared" ca="1" si="19"/>
        <v>0</v>
      </c>
      <c r="I25" s="4">
        <f t="shared" ca="1" si="19"/>
        <v>0</v>
      </c>
      <c r="J25" s="6">
        <f t="shared" ca="1" si="19"/>
        <v>0</v>
      </c>
      <c r="K25" s="8">
        <f t="shared" ca="1" si="19"/>
        <v>0</v>
      </c>
      <c r="L25" s="4">
        <f t="shared" ca="1" si="19"/>
        <v>0</v>
      </c>
      <c r="M25" s="4">
        <f t="shared" ca="1" si="19"/>
        <v>0</v>
      </c>
      <c r="N25" s="4">
        <f t="shared" ca="1" si="19"/>
        <v>0</v>
      </c>
      <c r="O25" s="4">
        <f t="shared" ca="1" si="19"/>
        <v>0</v>
      </c>
      <c r="P25" s="16">
        <f t="shared" ca="1" si="19"/>
        <v>0</v>
      </c>
      <c r="Q25" s="26">
        <f t="shared" ca="1" si="19"/>
        <v>3.189320000000002E-3</v>
      </c>
    </row>
    <row r="26" spans="1:21" ht="18.5" thickBot="1">
      <c r="A26" s="781"/>
      <c r="B26" s="785"/>
      <c r="C26" s="754"/>
      <c r="D26" s="23" t="s">
        <v>18</v>
      </c>
      <c r="E26" s="14">
        <f ca="1">SUM($E24:E24)/SUM($E23:E23)</f>
        <v>3.8271840000000029E-2</v>
      </c>
      <c r="F26" s="7">
        <f ca="1">SUM($E24:F24)/SUM($E23:F23)</f>
        <v>1.9135920000000015E-2</v>
      </c>
      <c r="G26" s="7">
        <f ca="1">SUM($E24:G24)/SUM($E23:G23)</f>
        <v>1.2757280000000008E-2</v>
      </c>
      <c r="H26" s="7">
        <f ca="1">SUM($E24:H24)/SUM($E23:H23)</f>
        <v>9.5679600000000073E-3</v>
      </c>
      <c r="I26" s="7">
        <f ca="1">SUM($E24:I24)/SUM($E23:I23)</f>
        <v>7.6543680000000051E-3</v>
      </c>
      <c r="J26" s="15">
        <f ca="1">SUM($E24:J24)/SUM($E23:J23)</f>
        <v>6.378640000000004E-3</v>
      </c>
      <c r="K26" s="10">
        <f ca="1">SUM($E24:K24)/SUM($E23:K23)</f>
        <v>5.4674057142857181E-3</v>
      </c>
      <c r="L26" s="7">
        <f ca="1">SUM($E24:L24)/SUM($E23:L23)</f>
        <v>4.7839800000000036E-3</v>
      </c>
      <c r="M26" s="7">
        <f ca="1">SUM($E24:M24)/SUM($E23:M23)</f>
        <v>4.2524266666666699E-3</v>
      </c>
      <c r="N26" s="7">
        <f ca="1">SUM($E24:N24)/SUM($E23:N23)</f>
        <v>3.8271840000000026E-3</v>
      </c>
      <c r="O26" s="7">
        <f ca="1">SUM($E24:O24)/SUM($E23:O23)</f>
        <v>3.479258181818184E-3</v>
      </c>
      <c r="P26" s="18">
        <f ca="1">SUM($E24:P24)/SUM($E23:P23)</f>
        <v>3.189320000000002E-3</v>
      </c>
      <c r="Q26" s="28" t="s">
        <v>22</v>
      </c>
      <c r="R26" s="59"/>
      <c r="S26"/>
    </row>
    <row r="27" spans="1:21">
      <c r="A27" s="779" t="s">
        <v>557</v>
      </c>
      <c r="B27" s="784" t="s">
        <v>558</v>
      </c>
      <c r="C27" s="748" t="s">
        <v>15</v>
      </c>
      <c r="D27" s="111" t="s">
        <v>13</v>
      </c>
      <c r="E27" s="112">
        <v>0</v>
      </c>
      <c r="F27" s="113">
        <v>0</v>
      </c>
      <c r="G27" s="113">
        <v>0</v>
      </c>
      <c r="H27" s="113">
        <v>2000</v>
      </c>
      <c r="I27" s="113">
        <v>0</v>
      </c>
      <c r="J27" s="114">
        <v>2000</v>
      </c>
      <c r="K27" s="115">
        <v>0</v>
      </c>
      <c r="L27" s="113">
        <v>2000</v>
      </c>
      <c r="M27" s="113">
        <v>0</v>
      </c>
      <c r="N27" s="113">
        <v>2000</v>
      </c>
      <c r="O27" s="113">
        <v>0</v>
      </c>
      <c r="P27" s="116">
        <v>2000</v>
      </c>
      <c r="Q27" s="117">
        <f>SUM(E27:P27)</f>
        <v>10000</v>
      </c>
      <c r="R27" s="718">
        <v>7</v>
      </c>
      <c r="S27" s="68">
        <f>IFERROR(Q27/R27,"")</f>
        <v>1428.5714285714287</v>
      </c>
      <c r="U27" s="567"/>
    </row>
    <row r="28" spans="1:21" ht="18.5" thickBot="1">
      <c r="A28" s="743"/>
      <c r="B28" s="745"/>
      <c r="C28" s="748"/>
      <c r="D28" s="133" t="s">
        <v>14</v>
      </c>
      <c r="E28" s="134"/>
      <c r="F28" s="135"/>
      <c r="G28" s="135"/>
      <c r="H28" s="135"/>
      <c r="I28" s="135"/>
      <c r="J28" s="136"/>
      <c r="K28" s="137"/>
      <c r="L28" s="135"/>
      <c r="M28" s="135"/>
      <c r="N28" s="135"/>
      <c r="O28" s="135"/>
      <c r="P28" s="138"/>
      <c r="Q28" s="139">
        <f>SUM(E28:P28)</f>
        <v>0</v>
      </c>
      <c r="R28" s="719"/>
      <c r="S28" s="69">
        <f>IFERROR(Q28/R27,"")</f>
        <v>0</v>
      </c>
      <c r="U28" s="568">
        <f>U27/R27</f>
        <v>0</v>
      </c>
    </row>
    <row r="29" spans="1:21">
      <c r="A29" s="743"/>
      <c r="B29" s="745"/>
      <c r="C29" s="748"/>
      <c r="D29" s="21" t="s">
        <v>17</v>
      </c>
      <c r="E29" s="11" t="e">
        <f>E28/E27</f>
        <v>#DIV/0!</v>
      </c>
      <c r="F29" s="4" t="e">
        <f t="shared" ref="F29:Q29" si="20">F28/F27</f>
        <v>#DIV/0!</v>
      </c>
      <c r="G29" s="4" t="e">
        <f t="shared" si="20"/>
        <v>#DIV/0!</v>
      </c>
      <c r="H29" s="4">
        <f t="shared" si="20"/>
        <v>0</v>
      </c>
      <c r="I29" s="4" t="e">
        <f t="shared" si="20"/>
        <v>#DIV/0!</v>
      </c>
      <c r="J29" s="6">
        <f t="shared" si="20"/>
        <v>0</v>
      </c>
      <c r="K29" s="8" t="e">
        <f t="shared" si="20"/>
        <v>#DIV/0!</v>
      </c>
      <c r="L29" s="4">
        <f t="shared" si="20"/>
        <v>0</v>
      </c>
      <c r="M29" s="4" t="e">
        <f t="shared" si="20"/>
        <v>#DIV/0!</v>
      </c>
      <c r="N29" s="4">
        <f t="shared" si="20"/>
        <v>0</v>
      </c>
      <c r="O29" s="4" t="e">
        <f t="shared" si="20"/>
        <v>#DIV/0!</v>
      </c>
      <c r="P29" s="16">
        <f t="shared" si="20"/>
        <v>0</v>
      </c>
      <c r="Q29" s="26">
        <f t="shared" si="20"/>
        <v>0</v>
      </c>
      <c r="R29" s="59"/>
      <c r="S29"/>
    </row>
    <row r="30" spans="1:21">
      <c r="A30" s="743"/>
      <c r="B30" s="745"/>
      <c r="C30" s="749"/>
      <c r="D30" s="22" t="s">
        <v>18</v>
      </c>
      <c r="E30" s="12" t="e">
        <f>SUM($E28:E28)/SUM($E27:E27)</f>
        <v>#DIV/0!</v>
      </c>
      <c r="F30" s="5" t="e">
        <f>SUM($E28:F28)/SUM($E27:F27)</f>
        <v>#DIV/0!</v>
      </c>
      <c r="G30" s="5" t="e">
        <f>SUM($E28:G28)/SUM($E27:G27)</f>
        <v>#DIV/0!</v>
      </c>
      <c r="H30" s="5">
        <f>SUM($E28:H28)/SUM($E27:H27)</f>
        <v>0</v>
      </c>
      <c r="I30" s="5">
        <f>SUM($E28:I28)/SUM($E27:I27)</f>
        <v>0</v>
      </c>
      <c r="J30" s="13">
        <f>SUM($E28:J28)/SUM($E27:J27)</f>
        <v>0</v>
      </c>
      <c r="K30" s="9">
        <f>SUM($E28:K28)/SUM($E27:K27)</f>
        <v>0</v>
      </c>
      <c r="L30" s="5">
        <f>SUM($E28:L28)/SUM($E27:L27)</f>
        <v>0</v>
      </c>
      <c r="M30" s="5">
        <f>SUM($E28:M28)/SUM($E27:M27)</f>
        <v>0</v>
      </c>
      <c r="N30" s="5">
        <f>SUM($E28:N28)/SUM($E27:N27)</f>
        <v>0</v>
      </c>
      <c r="O30" s="5">
        <f>SUM($E28:O28)/SUM($E27:O27)</f>
        <v>0</v>
      </c>
      <c r="P30" s="17">
        <f>SUM($E28:P28)/SUM($E27:P27)</f>
        <v>0</v>
      </c>
      <c r="Q30" s="27" t="s">
        <v>22</v>
      </c>
      <c r="R30" s="59"/>
      <c r="S30"/>
    </row>
    <row r="31" spans="1:21">
      <c r="A31" s="743"/>
      <c r="B31" s="745"/>
      <c r="C31" s="750" t="s">
        <v>120</v>
      </c>
      <c r="D31" s="118" t="s">
        <v>13</v>
      </c>
      <c r="E31" s="119">
        <v>0</v>
      </c>
      <c r="F31" s="120">
        <v>0</v>
      </c>
      <c r="G31" s="120">
        <v>0</v>
      </c>
      <c r="H31" s="120">
        <v>1900</v>
      </c>
      <c r="I31" s="120">
        <v>0</v>
      </c>
      <c r="J31" s="121">
        <v>1900</v>
      </c>
      <c r="K31" s="122">
        <v>0</v>
      </c>
      <c r="L31" s="120">
        <v>1900</v>
      </c>
      <c r="M31" s="120">
        <v>0</v>
      </c>
      <c r="N31" s="120">
        <v>1900</v>
      </c>
      <c r="O31" s="120">
        <v>0</v>
      </c>
      <c r="P31" s="123">
        <v>1900</v>
      </c>
      <c r="Q31" s="124">
        <f>SUM(E31:P31)</f>
        <v>9500</v>
      </c>
      <c r="R31" s="718"/>
      <c r="S31" s="68" t="str">
        <f>IFERROR(Q31/R31,"")</f>
        <v/>
      </c>
      <c r="U31" s="567"/>
    </row>
    <row r="32" spans="1:21">
      <c r="A32" s="743"/>
      <c r="B32" s="745"/>
      <c r="C32" s="751"/>
      <c r="D32" s="140" t="s">
        <v>14</v>
      </c>
      <c r="E32" s="146"/>
      <c r="F32" s="141"/>
      <c r="G32" s="141"/>
      <c r="H32" s="141"/>
      <c r="I32" s="141"/>
      <c r="J32" s="142"/>
      <c r="K32" s="143"/>
      <c r="L32" s="141"/>
      <c r="M32" s="141"/>
      <c r="N32" s="141"/>
      <c r="O32" s="141"/>
      <c r="P32" s="144"/>
      <c r="Q32" s="145">
        <f>SUM(E32:P32)</f>
        <v>0</v>
      </c>
      <c r="R32" s="724"/>
      <c r="S32" s="70" t="str">
        <f>IFERROR(Q32/R31,"")</f>
        <v/>
      </c>
      <c r="U32" s="568" t="e">
        <f>U31/R31</f>
        <v>#DIV/0!</v>
      </c>
    </row>
    <row r="33" spans="1:19">
      <c r="A33" s="743"/>
      <c r="B33" s="745"/>
      <c r="C33" s="752" t="s">
        <v>16</v>
      </c>
      <c r="D33" s="118" t="s">
        <v>13</v>
      </c>
      <c r="E33" s="119">
        <f>E27-E31</f>
        <v>0</v>
      </c>
      <c r="F33" s="120">
        <f t="shared" ref="F33:P33" si="21">F27-F31</f>
        <v>0</v>
      </c>
      <c r="G33" s="120">
        <f t="shared" si="21"/>
        <v>0</v>
      </c>
      <c r="H33" s="120">
        <f t="shared" si="21"/>
        <v>100</v>
      </c>
      <c r="I33" s="120">
        <f t="shared" si="21"/>
        <v>0</v>
      </c>
      <c r="J33" s="121">
        <f t="shared" si="21"/>
        <v>100</v>
      </c>
      <c r="K33" s="122">
        <f t="shared" si="21"/>
        <v>0</v>
      </c>
      <c r="L33" s="120">
        <f t="shared" si="21"/>
        <v>100</v>
      </c>
      <c r="M33" s="120">
        <f t="shared" si="21"/>
        <v>0</v>
      </c>
      <c r="N33" s="120">
        <f t="shared" si="21"/>
        <v>100</v>
      </c>
      <c r="O33" s="120">
        <f t="shared" si="21"/>
        <v>0</v>
      </c>
      <c r="P33" s="123">
        <f t="shared" si="21"/>
        <v>100</v>
      </c>
      <c r="Q33" s="124">
        <f>SUM(E33:P33)</f>
        <v>500</v>
      </c>
      <c r="R33" s="718">
        <f>R27-R31</f>
        <v>7</v>
      </c>
      <c r="S33" s="149">
        <f>IFERROR(Q33/R33,"")</f>
        <v>71.428571428571431</v>
      </c>
    </row>
    <row r="34" spans="1:19" ht="18.5" thickBot="1">
      <c r="A34" s="743"/>
      <c r="B34" s="745"/>
      <c r="C34" s="753"/>
      <c r="D34" s="133" t="s">
        <v>14</v>
      </c>
      <c r="E34" s="134"/>
      <c r="F34" s="135"/>
      <c r="G34" s="135"/>
      <c r="H34" s="135"/>
      <c r="I34" s="135"/>
      <c r="J34" s="136"/>
      <c r="K34" s="137"/>
      <c r="L34" s="135"/>
      <c r="M34" s="135"/>
      <c r="N34" s="135"/>
      <c r="O34" s="135"/>
      <c r="P34" s="138"/>
      <c r="Q34" s="139">
        <f>SUM(E34:P34)</f>
        <v>0</v>
      </c>
      <c r="R34" s="719"/>
      <c r="S34" s="69">
        <f>IFERROR(Q34/R33,"")</f>
        <v>0</v>
      </c>
    </row>
    <row r="35" spans="1:19">
      <c r="A35" s="743"/>
      <c r="B35" s="745"/>
      <c r="C35" s="753"/>
      <c r="D35" s="21" t="s">
        <v>17</v>
      </c>
      <c r="E35" s="11" t="e">
        <f>E34/E33</f>
        <v>#DIV/0!</v>
      </c>
      <c r="F35" s="4" t="e">
        <f t="shared" ref="F35:Q35" si="22">F34/F33</f>
        <v>#DIV/0!</v>
      </c>
      <c r="G35" s="4" t="e">
        <f t="shared" si="22"/>
        <v>#DIV/0!</v>
      </c>
      <c r="H35" s="4">
        <f t="shared" si="22"/>
        <v>0</v>
      </c>
      <c r="I35" s="4" t="e">
        <f t="shared" si="22"/>
        <v>#DIV/0!</v>
      </c>
      <c r="J35" s="6">
        <f t="shared" si="22"/>
        <v>0</v>
      </c>
      <c r="K35" s="8" t="e">
        <f t="shared" si="22"/>
        <v>#DIV/0!</v>
      </c>
      <c r="L35" s="4">
        <f t="shared" si="22"/>
        <v>0</v>
      </c>
      <c r="M35" s="4" t="e">
        <f t="shared" si="22"/>
        <v>#DIV/0!</v>
      </c>
      <c r="N35" s="4">
        <f t="shared" si="22"/>
        <v>0</v>
      </c>
      <c r="O35" s="4" t="e">
        <f t="shared" si="22"/>
        <v>#DIV/0!</v>
      </c>
      <c r="P35" s="16">
        <f t="shared" si="22"/>
        <v>0</v>
      </c>
      <c r="Q35" s="26">
        <f t="shared" si="22"/>
        <v>0</v>
      </c>
    </row>
    <row r="36" spans="1:19" ht="18.5" thickBot="1">
      <c r="A36" s="744"/>
      <c r="B36" s="785"/>
      <c r="C36" s="754"/>
      <c r="D36" s="23" t="s">
        <v>18</v>
      </c>
      <c r="E36" s="14" t="e">
        <f>SUM($E34:E34)/SUM($E33:E33)</f>
        <v>#DIV/0!</v>
      </c>
      <c r="F36" s="7" t="e">
        <f>SUM($E34:F34)/SUM($E33:F33)</f>
        <v>#DIV/0!</v>
      </c>
      <c r="G36" s="7" t="e">
        <f>SUM($E34:G34)/SUM($E33:G33)</f>
        <v>#DIV/0!</v>
      </c>
      <c r="H36" s="7">
        <f>SUM($E34:H34)/SUM($E33:H33)</f>
        <v>0</v>
      </c>
      <c r="I36" s="7">
        <f>SUM($E34:I34)/SUM($E33:I33)</f>
        <v>0</v>
      </c>
      <c r="J36" s="15">
        <f>SUM($E34:J34)/SUM($E33:J33)</f>
        <v>0</v>
      </c>
      <c r="K36" s="10">
        <f>SUM($E34:K34)/SUM($E33:K33)</f>
        <v>0</v>
      </c>
      <c r="L36" s="7">
        <f>SUM($E34:L34)/SUM($E33:L33)</f>
        <v>0</v>
      </c>
      <c r="M36" s="7">
        <f>SUM($E34:M34)/SUM($E33:M33)</f>
        <v>0</v>
      </c>
      <c r="N36" s="7">
        <f>SUM($E34:N34)/SUM($E33:N33)</f>
        <v>0</v>
      </c>
      <c r="O36" s="7">
        <f>SUM($E34:O34)/SUM($E33:O33)</f>
        <v>0</v>
      </c>
      <c r="P36" s="18">
        <f>SUM($E34:P34)/SUM($E33:P33)</f>
        <v>0</v>
      </c>
      <c r="Q36" s="28" t="s">
        <v>22</v>
      </c>
      <c r="R36" s="59"/>
      <c r="S36"/>
    </row>
    <row r="37" spans="1:19">
      <c r="A37" s="19"/>
      <c r="B37" s="764" t="s">
        <v>21</v>
      </c>
      <c r="C37" s="767" t="s">
        <v>15</v>
      </c>
      <c r="D37" s="125" t="s">
        <v>13</v>
      </c>
      <c r="E37" s="126">
        <f>SUM(E7,E17,E27)</f>
        <v>2963.3333333333335</v>
      </c>
      <c r="F37" s="127">
        <f t="shared" ref="F37:Q38" si="23">SUM(F7,F17,F27)</f>
        <v>833.33333333333337</v>
      </c>
      <c r="G37" s="128">
        <f t="shared" si="23"/>
        <v>833.33333333333337</v>
      </c>
      <c r="H37" s="127">
        <f t="shared" si="23"/>
        <v>2833.3333333333335</v>
      </c>
      <c r="I37" s="127">
        <f t="shared" si="23"/>
        <v>833.33333333333337</v>
      </c>
      <c r="J37" s="129">
        <f t="shared" si="23"/>
        <v>2833.3333333333335</v>
      </c>
      <c r="K37" s="126">
        <f t="shared" si="23"/>
        <v>3033.3333333333335</v>
      </c>
      <c r="L37" s="127">
        <f t="shared" si="23"/>
        <v>2833.3333333333335</v>
      </c>
      <c r="M37" s="128">
        <f t="shared" si="23"/>
        <v>833.33333333333337</v>
      </c>
      <c r="N37" s="127">
        <f t="shared" si="23"/>
        <v>2833.3333333333335</v>
      </c>
      <c r="O37" s="127">
        <f t="shared" si="23"/>
        <v>833.33333333333337</v>
      </c>
      <c r="P37" s="129">
        <f>SUM(P7,P17,P27)</f>
        <v>5333.3333333333339</v>
      </c>
      <c r="Q37" s="130">
        <f>SUM(E37:P37)</f>
        <v>26830</v>
      </c>
      <c r="R37" s="718">
        <f>SUM(R7,R17,R27)</f>
        <v>3040</v>
      </c>
      <c r="S37" s="68">
        <f>IFERROR(Q37/R37,"")</f>
        <v>8.8256578947368425</v>
      </c>
    </row>
    <row r="38" spans="1:19" ht="18.5" thickBot="1">
      <c r="A38" s="19"/>
      <c r="B38" s="765"/>
      <c r="C38" s="748"/>
      <c r="D38" s="147" t="s">
        <v>14</v>
      </c>
      <c r="E38" s="134">
        <f ca="1">SUM(E8,E18,E28)</f>
        <v>2149.7171840000001</v>
      </c>
      <c r="F38" s="135">
        <f t="shared" ca="1" si="23"/>
        <v>0</v>
      </c>
      <c r="G38" s="138">
        <f t="shared" ca="1" si="23"/>
        <v>2265.84</v>
      </c>
      <c r="H38" s="135">
        <f t="shared" ca="1" si="23"/>
        <v>0</v>
      </c>
      <c r="I38" s="135">
        <f t="shared" ca="1" si="23"/>
        <v>0</v>
      </c>
      <c r="J38" s="136">
        <f t="shared" ca="1" si="23"/>
        <v>0</v>
      </c>
      <c r="K38" s="134">
        <f t="shared" ca="1" si="23"/>
        <v>0</v>
      </c>
      <c r="L38" s="135">
        <f t="shared" ca="1" si="23"/>
        <v>2129.89</v>
      </c>
      <c r="M38" s="138">
        <f t="shared" ca="1" si="23"/>
        <v>0</v>
      </c>
      <c r="N38" s="135">
        <f t="shared" ca="1" si="23"/>
        <v>0</v>
      </c>
      <c r="O38" s="135">
        <f t="shared" ca="1" si="23"/>
        <v>0</v>
      </c>
      <c r="P38" s="136">
        <f t="shared" ca="1" si="23"/>
        <v>0</v>
      </c>
      <c r="Q38" s="148">
        <f t="shared" ca="1" si="23"/>
        <v>6545.4471839999987</v>
      </c>
      <c r="R38" s="719"/>
      <c r="S38" s="69">
        <f ca="1">IFERROR(Q38/R37,"")</f>
        <v>2.1531076263157889</v>
      </c>
    </row>
    <row r="39" spans="1:19">
      <c r="A39" s="19"/>
      <c r="B39" s="765"/>
      <c r="C39" s="748"/>
      <c r="D39" s="24" t="s">
        <v>17</v>
      </c>
      <c r="E39" s="11">
        <f ca="1">E38/E37</f>
        <v>0.72543886974128236</v>
      </c>
      <c r="F39" s="4">
        <f t="shared" ref="F39:Q39" ca="1" si="24">F38/F37</f>
        <v>0</v>
      </c>
      <c r="G39" s="16">
        <f t="shared" ca="1" si="24"/>
        <v>2.7190080000000001</v>
      </c>
      <c r="H39" s="4">
        <f t="shared" ca="1" si="24"/>
        <v>0</v>
      </c>
      <c r="I39" s="4">
        <f t="shared" ca="1" si="24"/>
        <v>0</v>
      </c>
      <c r="J39" s="6">
        <f t="shared" ca="1" si="24"/>
        <v>0</v>
      </c>
      <c r="K39" s="11">
        <f t="shared" ca="1" si="24"/>
        <v>0</v>
      </c>
      <c r="L39" s="4">
        <f t="shared" ca="1" si="24"/>
        <v>0.75172588235294113</v>
      </c>
      <c r="M39" s="16">
        <f t="shared" ca="1" si="24"/>
        <v>0</v>
      </c>
      <c r="N39" s="4">
        <f t="shared" ca="1" si="24"/>
        <v>0</v>
      </c>
      <c r="O39" s="4">
        <f t="shared" ca="1" si="24"/>
        <v>0</v>
      </c>
      <c r="P39" s="6">
        <f t="shared" ca="1" si="24"/>
        <v>0</v>
      </c>
      <c r="Q39" s="26">
        <f t="shared" ca="1" si="24"/>
        <v>0.24396001431233688</v>
      </c>
    </row>
    <row r="40" spans="1:19">
      <c r="A40" s="19"/>
      <c r="B40" s="765"/>
      <c r="C40" s="749"/>
      <c r="D40" s="25" t="s">
        <v>18</v>
      </c>
      <c r="E40" s="12">
        <f ca="1">SUM($E38:E38)/SUM($E37:E37)</f>
        <v>0.72543886974128236</v>
      </c>
      <c r="F40" s="5">
        <f ca="1">SUM($E38:F38)/SUM($E37:F37)</f>
        <v>0.56621172537313436</v>
      </c>
      <c r="G40" s="17">
        <f ca="1">SUM($E38:G38)/SUM($E37:G37)</f>
        <v>0.95368405701943848</v>
      </c>
      <c r="H40" s="5">
        <f ca="1">SUM($E38:H38)/SUM($E37:H37)</f>
        <v>0.59163338776239394</v>
      </c>
      <c r="I40" s="5">
        <f ca="1">SUM($E38:I38)/SUM($E37:I37)</f>
        <v>0.53220857983125747</v>
      </c>
      <c r="J40" s="13">
        <f ca="1">SUM($E38:J38)/SUM($E37:J37)</f>
        <v>0.39672571284815811</v>
      </c>
      <c r="K40" s="12">
        <f ca="1">SUM($E38:K38)/SUM($E37:K37)</f>
        <v>0.31175974469286888</v>
      </c>
      <c r="L40" s="5">
        <f ca="1">SUM($E38:L38)/SUM($E37:L37)</f>
        <v>0.38510181510100022</v>
      </c>
      <c r="M40" s="17">
        <f ca="1">SUM($E38:M38)/SUM($E37:M37)</f>
        <v>0.36710303892316326</v>
      </c>
      <c r="N40" s="5">
        <f ca="1">SUM($E38:N38)/SUM($E37:N37)</f>
        <v>0.31676627765768678</v>
      </c>
      <c r="O40" s="5">
        <f ca="1">SUM($E38:O38)/SUM($E37:O37)</f>
        <v>0.30448661113350911</v>
      </c>
      <c r="P40" s="13">
        <f ca="1">SUM($E38:P38)/SUM($E37:P37)</f>
        <v>0.24396001431233696</v>
      </c>
      <c r="Q40" s="27" t="s">
        <v>22</v>
      </c>
      <c r="R40" s="59"/>
      <c r="S40"/>
    </row>
    <row r="41" spans="1:19">
      <c r="A41" s="19"/>
      <c r="B41" s="765"/>
      <c r="C41" s="752" t="s">
        <v>16</v>
      </c>
      <c r="D41" s="131" t="s">
        <v>13</v>
      </c>
      <c r="E41" s="112">
        <f>SUM(E13,E23,E33)</f>
        <v>210</v>
      </c>
      <c r="F41" s="113">
        <f t="shared" ref="F41:Q42" si="25">SUM(F13,F23,F33)</f>
        <v>100</v>
      </c>
      <c r="G41" s="116">
        <f t="shared" si="25"/>
        <v>100</v>
      </c>
      <c r="H41" s="113">
        <f t="shared" si="25"/>
        <v>200</v>
      </c>
      <c r="I41" s="113">
        <f t="shared" si="25"/>
        <v>100</v>
      </c>
      <c r="J41" s="114">
        <f t="shared" si="25"/>
        <v>200</v>
      </c>
      <c r="K41" s="112">
        <f t="shared" si="25"/>
        <v>220</v>
      </c>
      <c r="L41" s="113">
        <f t="shared" si="25"/>
        <v>200</v>
      </c>
      <c r="M41" s="116">
        <f t="shared" si="25"/>
        <v>100</v>
      </c>
      <c r="N41" s="113">
        <f t="shared" si="25"/>
        <v>200</v>
      </c>
      <c r="O41" s="113">
        <f t="shared" si="25"/>
        <v>100</v>
      </c>
      <c r="P41" s="114">
        <f t="shared" si="25"/>
        <v>350</v>
      </c>
      <c r="Q41" s="132">
        <f t="shared" si="25"/>
        <v>2080</v>
      </c>
      <c r="R41" s="718">
        <f>SUM(R13,R23,R33)</f>
        <v>-4180</v>
      </c>
      <c r="S41" s="68">
        <f>IFERROR(Q41/R41,"")</f>
        <v>-0.49760765550239233</v>
      </c>
    </row>
    <row r="42" spans="1:19" ht="18.5" thickBot="1">
      <c r="A42" s="19"/>
      <c r="B42" s="765"/>
      <c r="C42" s="753"/>
      <c r="D42" s="147" t="s">
        <v>14</v>
      </c>
      <c r="E42" s="134">
        <f ca="1">SUM(E14,E24,E34)</f>
        <v>112.29118399999994</v>
      </c>
      <c r="F42" s="135">
        <f t="shared" ca="1" si="25"/>
        <v>0</v>
      </c>
      <c r="G42" s="138">
        <f t="shared" ca="1" si="25"/>
        <v>117.24500000000035</v>
      </c>
      <c r="H42" s="135">
        <f t="shared" ca="1" si="25"/>
        <v>0</v>
      </c>
      <c r="I42" s="135">
        <f t="shared" ca="1" si="25"/>
        <v>0</v>
      </c>
      <c r="J42" s="136">
        <f t="shared" ca="1" si="25"/>
        <v>0</v>
      </c>
      <c r="K42" s="134">
        <f t="shared" ca="1" si="25"/>
        <v>0</v>
      </c>
      <c r="L42" s="135">
        <f t="shared" ca="1" si="25"/>
        <v>110.53999999999996</v>
      </c>
      <c r="M42" s="138">
        <f t="shared" ca="1" si="25"/>
        <v>0</v>
      </c>
      <c r="N42" s="135">
        <f t="shared" ca="1" si="25"/>
        <v>0</v>
      </c>
      <c r="O42" s="135">
        <f t="shared" ca="1" si="25"/>
        <v>0</v>
      </c>
      <c r="P42" s="136">
        <f t="shared" ca="1" si="25"/>
        <v>0</v>
      </c>
      <c r="Q42" s="148">
        <f t="shared" ca="1" si="25"/>
        <v>340.07618400000024</v>
      </c>
      <c r="R42" s="719"/>
      <c r="S42" s="69">
        <f ca="1">IFERROR(Q42/R41,"")</f>
        <v>-8.1357938755980921E-2</v>
      </c>
    </row>
    <row r="43" spans="1:19">
      <c r="A43" s="19"/>
      <c r="B43" s="765"/>
      <c r="C43" s="753"/>
      <c r="D43" s="24" t="s">
        <v>17</v>
      </c>
      <c r="E43" s="11">
        <f ca="1">E42/E41</f>
        <v>0.53471992380952349</v>
      </c>
      <c r="F43" s="4">
        <f t="shared" ref="F43:Q43" ca="1" si="26">F42/F41</f>
        <v>0</v>
      </c>
      <c r="G43" s="16">
        <f t="shared" ca="1" si="26"/>
        <v>1.1724500000000035</v>
      </c>
      <c r="H43" s="4">
        <f t="shared" ca="1" si="26"/>
        <v>0</v>
      </c>
      <c r="I43" s="4">
        <f t="shared" ca="1" si="26"/>
        <v>0</v>
      </c>
      <c r="J43" s="6">
        <f t="shared" ca="1" si="26"/>
        <v>0</v>
      </c>
      <c r="K43" s="11">
        <f t="shared" ca="1" si="26"/>
        <v>0</v>
      </c>
      <c r="L43" s="4">
        <f t="shared" ca="1" si="26"/>
        <v>0.55269999999999986</v>
      </c>
      <c r="M43" s="16">
        <f t="shared" ca="1" si="26"/>
        <v>0</v>
      </c>
      <c r="N43" s="4">
        <f t="shared" ca="1" si="26"/>
        <v>0</v>
      </c>
      <c r="O43" s="4">
        <f t="shared" ca="1" si="26"/>
        <v>0</v>
      </c>
      <c r="P43" s="6">
        <f t="shared" ca="1" si="26"/>
        <v>0</v>
      </c>
      <c r="Q43" s="26">
        <f t="shared" ca="1" si="26"/>
        <v>0.16349816538461551</v>
      </c>
    </row>
    <row r="44" spans="1:19" ht="18.5" thickBot="1">
      <c r="A44" s="19"/>
      <c r="B44" s="766"/>
      <c r="C44" s="754"/>
      <c r="D44" s="30" t="s">
        <v>18</v>
      </c>
      <c r="E44" s="14">
        <f ca="1">SUM($E42:E42)/SUM($E41:E41)</f>
        <v>0.53471992380952349</v>
      </c>
      <c r="F44" s="7">
        <f ca="1">SUM($E42:F42)/SUM($E41:F41)</f>
        <v>0.36222962580645146</v>
      </c>
      <c r="G44" s="18">
        <f ca="1">SUM($E42:G42)/SUM($E41:G41)</f>
        <v>0.55984435121951281</v>
      </c>
      <c r="H44" s="7">
        <f ca="1">SUM($E42:H42)/SUM($E41:H41)</f>
        <v>0.37628882622950865</v>
      </c>
      <c r="I44" s="7">
        <f ca="1">SUM($E42:I42)/SUM($E41:I41)</f>
        <v>0.32329040000000037</v>
      </c>
      <c r="J44" s="15">
        <f ca="1">SUM($E42:J42)/SUM($E41:J41)</f>
        <v>0.25223756483516513</v>
      </c>
      <c r="K44" s="14">
        <f ca="1">SUM($E42:K42)/SUM($E41:K41)</f>
        <v>0.20312936637168166</v>
      </c>
      <c r="L44" s="7">
        <f ca="1">SUM($E42:L42)/SUM($E41:L41)</f>
        <v>0.25569637894736857</v>
      </c>
      <c r="M44" s="18">
        <f ca="1">SUM($E42:M42)/SUM($E41:M41)</f>
        <v>0.23781551328671346</v>
      </c>
      <c r="N44" s="7">
        <f ca="1">SUM($E42:N42)/SUM($E41:N41)</f>
        <v>0.20863569570552162</v>
      </c>
      <c r="O44" s="7">
        <f ca="1">SUM($E42:O42)/SUM($E41:O41)</f>
        <v>0.19657582890173425</v>
      </c>
      <c r="P44" s="15">
        <f ca="1">SUM($E42:P42)/SUM($E41:P41)</f>
        <v>0.16349816538461551</v>
      </c>
      <c r="Q44" s="28" t="s">
        <v>22</v>
      </c>
    </row>
    <row r="45" spans="1:19" ht="23" thickBot="1">
      <c r="B45" s="31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29"/>
    </row>
    <row r="46" spans="1:19" ht="18.5" thickBot="1">
      <c r="A46" s="768" t="s">
        <v>34</v>
      </c>
      <c r="B46" s="769"/>
      <c r="C46" s="737" t="s">
        <v>526</v>
      </c>
      <c r="D46" s="738"/>
      <c r="E46" s="763" t="s">
        <v>19</v>
      </c>
      <c r="F46" s="757"/>
      <c r="G46" s="757"/>
      <c r="H46" s="757"/>
      <c r="I46" s="757"/>
      <c r="J46" s="758"/>
      <c r="K46" s="756" t="s">
        <v>20</v>
      </c>
      <c r="L46" s="757"/>
      <c r="M46" s="757"/>
      <c r="N46" s="757"/>
      <c r="O46" s="757"/>
      <c r="P46" s="758"/>
      <c r="Q46" s="29"/>
    </row>
    <row r="47" spans="1:19" ht="18.5" thickBot="1">
      <c r="A47" s="770"/>
      <c r="B47" s="771"/>
      <c r="C47" s="739"/>
      <c r="D47" s="740"/>
      <c r="E47" s="33" t="s">
        <v>0</v>
      </c>
      <c r="F47" s="34" t="s">
        <v>1</v>
      </c>
      <c r="G47" s="34" t="s">
        <v>2</v>
      </c>
      <c r="H47" s="34" t="s">
        <v>3</v>
      </c>
      <c r="I47" s="34" t="s">
        <v>4</v>
      </c>
      <c r="J47" s="35" t="s">
        <v>5</v>
      </c>
      <c r="K47" s="36" t="s">
        <v>6</v>
      </c>
      <c r="L47" s="34" t="s">
        <v>7</v>
      </c>
      <c r="M47" s="34" t="s">
        <v>8</v>
      </c>
      <c r="N47" s="34" t="s">
        <v>9</v>
      </c>
      <c r="O47" s="34" t="s">
        <v>10</v>
      </c>
      <c r="P47" s="35" t="s">
        <v>11</v>
      </c>
      <c r="Q47" s="29"/>
    </row>
    <row r="48" spans="1:19" ht="39" customHeight="1">
      <c r="A48" s="759" t="s">
        <v>38</v>
      </c>
      <c r="B48" s="760"/>
      <c r="C48" s="71" t="s">
        <v>30</v>
      </c>
      <c r="D48" s="72" t="s">
        <v>23</v>
      </c>
      <c r="E48" s="93"/>
      <c r="F48" s="74"/>
      <c r="G48" s="74"/>
      <c r="H48" s="74"/>
      <c r="I48" s="74"/>
      <c r="J48" s="80"/>
      <c r="K48" s="93"/>
      <c r="L48" s="74"/>
      <c r="M48" s="95"/>
      <c r="N48" s="74"/>
      <c r="O48" s="74"/>
      <c r="P48" s="80"/>
    </row>
    <row r="49" spans="1:16" ht="39" customHeight="1">
      <c r="A49" s="759"/>
      <c r="B49" s="760"/>
      <c r="C49" s="772" t="str">
        <f>A7</f>
        <v>SF上海</v>
      </c>
      <c r="D49" s="81" t="s">
        <v>37</v>
      </c>
      <c r="E49" s="82"/>
      <c r="F49" s="83"/>
      <c r="G49" s="83"/>
      <c r="H49" s="83"/>
      <c r="I49" s="83"/>
      <c r="J49" s="84"/>
      <c r="K49" s="82"/>
      <c r="L49" s="83"/>
      <c r="M49" s="83"/>
      <c r="N49" s="83"/>
      <c r="O49" s="83"/>
      <c r="P49" s="84"/>
    </row>
    <row r="50" spans="1:16" ht="39" customHeight="1">
      <c r="A50" s="759"/>
      <c r="B50" s="760"/>
      <c r="C50" s="773"/>
      <c r="D50" s="85" t="s">
        <v>35</v>
      </c>
      <c r="E50" s="86"/>
      <c r="F50" s="87"/>
      <c r="G50" s="87"/>
      <c r="H50" s="87"/>
      <c r="I50" s="87"/>
      <c r="J50" s="88"/>
      <c r="K50" s="86"/>
      <c r="L50" s="87"/>
      <c r="M50" s="87"/>
      <c r="N50" s="87"/>
      <c r="O50" s="87"/>
      <c r="P50" s="88"/>
    </row>
    <row r="51" spans="1:16" ht="39" customHeight="1" thickBot="1">
      <c r="A51" s="759"/>
      <c r="B51" s="760"/>
      <c r="C51" s="151" t="str">
        <f>B7</f>
        <v>MOBILON
スパンデックス
ラトレ
ワコール案件</v>
      </c>
      <c r="D51" s="89" t="s">
        <v>36</v>
      </c>
      <c r="E51" s="90"/>
      <c r="F51" s="91"/>
      <c r="G51" s="91"/>
      <c r="H51" s="91"/>
      <c r="I51" s="91"/>
      <c r="J51" s="92"/>
      <c r="K51" s="90"/>
      <c r="L51" s="91"/>
      <c r="M51" s="91"/>
      <c r="N51" s="91"/>
      <c r="O51" s="91"/>
      <c r="P51" s="92"/>
    </row>
    <row r="52" spans="1:16" ht="39" customHeight="1">
      <c r="A52" s="759"/>
      <c r="B52" s="760"/>
      <c r="C52" s="71" t="s">
        <v>31</v>
      </c>
      <c r="D52" s="72" t="s">
        <v>23</v>
      </c>
      <c r="E52" s="93"/>
      <c r="F52" s="74"/>
      <c r="G52" s="75"/>
      <c r="H52" s="74"/>
      <c r="I52" s="96"/>
      <c r="J52" s="75"/>
      <c r="K52" s="93"/>
      <c r="L52" s="74"/>
      <c r="M52" s="74"/>
      <c r="N52" s="74"/>
      <c r="O52" s="74"/>
      <c r="P52" s="80"/>
    </row>
    <row r="53" spans="1:16" ht="39" customHeight="1">
      <c r="A53" s="759"/>
      <c r="B53" s="760"/>
      <c r="C53" s="772" t="str">
        <f>A17</f>
        <v>アパレル
産業資材</v>
      </c>
      <c r="D53" s="81" t="s">
        <v>37</v>
      </c>
      <c r="E53" s="82"/>
      <c r="F53" s="83"/>
      <c r="G53" s="83"/>
      <c r="H53" s="83"/>
      <c r="I53" s="83"/>
      <c r="J53" s="84"/>
      <c r="K53" s="82"/>
      <c r="L53" s="83"/>
      <c r="M53" s="83"/>
      <c r="N53" s="83"/>
      <c r="O53" s="83"/>
      <c r="P53" s="84"/>
    </row>
    <row r="54" spans="1:16" ht="39" customHeight="1">
      <c r="A54" s="759"/>
      <c r="B54" s="760"/>
      <c r="C54" s="773"/>
      <c r="D54" s="85" t="s">
        <v>35</v>
      </c>
      <c r="E54" s="86"/>
      <c r="F54" s="87"/>
      <c r="G54" s="87"/>
      <c r="H54" s="517"/>
      <c r="I54" s="87"/>
      <c r="J54" s="88"/>
      <c r="K54" s="86"/>
      <c r="L54" s="87"/>
      <c r="M54" s="87"/>
      <c r="N54" s="87"/>
      <c r="O54" s="87"/>
      <c r="P54" s="88"/>
    </row>
    <row r="55" spans="1:16" ht="39" customHeight="1" thickBot="1">
      <c r="A55" s="759"/>
      <c r="B55" s="760"/>
      <c r="C55" s="151" t="str">
        <f>B17</f>
        <v>MOBILONテープ
MOBILONバンド
JCA製品</v>
      </c>
      <c r="D55" s="89" t="s">
        <v>36</v>
      </c>
      <c r="E55" s="90"/>
      <c r="F55" s="91"/>
      <c r="G55" s="518"/>
      <c r="H55" s="91"/>
      <c r="I55" s="91"/>
      <c r="J55" s="519"/>
      <c r="K55" s="90"/>
      <c r="L55" s="91"/>
      <c r="M55" s="91"/>
      <c r="N55" s="91"/>
      <c r="O55" s="91"/>
      <c r="P55" s="92"/>
    </row>
    <row r="56" spans="1:16" ht="39" customHeight="1">
      <c r="A56" s="759"/>
      <c r="B56" s="760"/>
      <c r="C56" s="71" t="s">
        <v>32</v>
      </c>
      <c r="D56" s="72" t="s">
        <v>23</v>
      </c>
      <c r="E56" s="93"/>
      <c r="F56" s="74"/>
      <c r="G56" s="74"/>
      <c r="H56" s="74"/>
      <c r="I56" s="74"/>
      <c r="J56" s="80"/>
      <c r="K56" s="93"/>
      <c r="L56" s="74"/>
      <c r="M56" s="74"/>
      <c r="N56" s="74"/>
      <c r="O56" s="74"/>
      <c r="P56" s="80"/>
    </row>
    <row r="57" spans="1:16" ht="39" customHeight="1">
      <c r="A57" s="759"/>
      <c r="B57" s="760"/>
      <c r="C57" s="772"/>
      <c r="D57" s="81" t="s">
        <v>37</v>
      </c>
      <c r="E57" s="82"/>
      <c r="F57" s="83"/>
      <c r="G57" s="83"/>
      <c r="H57" s="83"/>
      <c r="I57" s="83"/>
      <c r="J57" s="84"/>
      <c r="K57" s="82"/>
      <c r="L57" s="83"/>
      <c r="M57" s="83"/>
      <c r="N57" s="83"/>
      <c r="O57" s="83"/>
      <c r="P57" s="84"/>
    </row>
    <row r="58" spans="1:16" ht="39" customHeight="1">
      <c r="A58" s="759"/>
      <c r="B58" s="760"/>
      <c r="C58" s="773"/>
      <c r="D58" s="85" t="s">
        <v>35</v>
      </c>
      <c r="E58" s="86"/>
      <c r="F58" s="87"/>
      <c r="G58" s="87"/>
      <c r="H58" s="87"/>
      <c r="I58" s="87"/>
      <c r="J58" s="88"/>
      <c r="K58" s="86"/>
      <c r="L58" s="87"/>
      <c r="M58" s="87"/>
      <c r="N58" s="87"/>
      <c r="O58" s="87"/>
      <c r="P58" s="88"/>
    </row>
    <row r="59" spans="1:16" ht="39" customHeight="1" thickBot="1">
      <c r="A59" s="761"/>
      <c r="B59" s="762"/>
      <c r="C59" s="151"/>
      <c r="D59" s="89" t="s">
        <v>36</v>
      </c>
      <c r="E59" s="90"/>
      <c r="F59" s="91"/>
      <c r="G59" s="91"/>
      <c r="H59" s="91"/>
      <c r="I59" s="91"/>
      <c r="J59" s="92"/>
      <c r="K59" s="90"/>
      <c r="L59" s="91"/>
      <c r="M59" s="91"/>
      <c r="N59" s="91"/>
      <c r="O59" s="91"/>
      <c r="P59" s="92"/>
    </row>
  </sheetData>
  <mergeCells count="45">
    <mergeCell ref="K46:P46"/>
    <mergeCell ref="A48:B59"/>
    <mergeCell ref="E46:J46"/>
    <mergeCell ref="B37:B44"/>
    <mergeCell ref="C37:C40"/>
    <mergeCell ref="C41:C44"/>
    <mergeCell ref="A46:B47"/>
    <mergeCell ref="C46:D47"/>
    <mergeCell ref="A17:A26"/>
    <mergeCell ref="B17:B26"/>
    <mergeCell ref="C17:C20"/>
    <mergeCell ref="C21:C22"/>
    <mergeCell ref="C23:C26"/>
    <mergeCell ref="A27:A36"/>
    <mergeCell ref="B27:B36"/>
    <mergeCell ref="C27:C30"/>
    <mergeCell ref="C31:C32"/>
    <mergeCell ref="C33:C36"/>
    <mergeCell ref="Q5:Q6"/>
    <mergeCell ref="A7:A16"/>
    <mergeCell ref="B7:B16"/>
    <mergeCell ref="C7:C10"/>
    <mergeCell ref="C11:C12"/>
    <mergeCell ref="C13:C16"/>
    <mergeCell ref="A1:A3"/>
    <mergeCell ref="B1:B3"/>
    <mergeCell ref="C1:E1"/>
    <mergeCell ref="C5:D6"/>
    <mergeCell ref="E5:J5"/>
    <mergeCell ref="R7:R8"/>
    <mergeCell ref="A5:B5"/>
    <mergeCell ref="C57:C58"/>
    <mergeCell ref="C53:C54"/>
    <mergeCell ref="C49:C50"/>
    <mergeCell ref="R23:R24"/>
    <mergeCell ref="R21:R22"/>
    <mergeCell ref="R17:R18"/>
    <mergeCell ref="R13:R14"/>
    <mergeCell ref="R11:R12"/>
    <mergeCell ref="R41:R42"/>
    <mergeCell ref="R37:R38"/>
    <mergeCell ref="R33:R34"/>
    <mergeCell ref="R31:R32"/>
    <mergeCell ref="R27:R28"/>
    <mergeCell ref="K5:P5"/>
  </mergeCells>
  <phoneticPr fontId="2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BA8579-0174-4CDF-8F34-DE6C5A2A2E4F}">
  <sheetPr codeName="Sheet26">
    <tabColor theme="6" tint="0.79998168889431442"/>
  </sheetPr>
  <dimension ref="A1:R400"/>
  <sheetViews>
    <sheetView workbookViewId="0">
      <selection activeCell="A10" sqref="A10:H10"/>
    </sheetView>
  </sheetViews>
  <sheetFormatPr defaultColWidth="9" defaultRowHeight="18"/>
  <cols>
    <col min="1" max="2" width="15.83203125" style="161" customWidth="1"/>
    <col min="3" max="4" width="15.83203125" style="159" customWidth="1"/>
    <col min="5" max="5" width="9" style="207"/>
    <col min="6" max="6" width="15.58203125" style="159" customWidth="1"/>
    <col min="7" max="7" width="15.58203125" style="160" customWidth="1"/>
    <col min="8" max="8" width="9" style="161"/>
    <col min="9" max="9" width="5.25" style="167" bestFit="1" customWidth="1"/>
    <col min="10" max="10" width="14.5" style="163" customWidth="1"/>
    <col min="11" max="11" width="14.5" style="164" customWidth="1"/>
    <col min="12" max="12" width="5.25" style="164" bestFit="1" customWidth="1"/>
    <col min="13" max="15" width="14.5" style="164" customWidth="1"/>
    <col min="16" max="16" width="7.08203125" style="166" bestFit="1" customWidth="1"/>
    <col min="17" max="19" width="15.58203125" style="161" customWidth="1"/>
    <col min="20" max="16384" width="9" style="161"/>
  </cols>
  <sheetData>
    <row r="1" spans="1:18" ht="18.75" customHeight="1">
      <c r="A1" s="782" t="s">
        <v>138</v>
      </c>
      <c r="B1" s="782"/>
      <c r="C1" s="782"/>
      <c r="D1" s="782"/>
      <c r="E1" s="782"/>
      <c r="I1" s="162" t="s">
        <v>139</v>
      </c>
      <c r="M1" s="162"/>
      <c r="N1" s="165"/>
      <c r="O1" s="165"/>
    </row>
    <row r="2" spans="1:18" ht="18.75" customHeight="1">
      <c r="A2" s="782"/>
      <c r="B2" s="782"/>
      <c r="C2" s="782"/>
      <c r="D2" s="782"/>
      <c r="E2" s="782"/>
      <c r="J2" s="168" t="s">
        <v>140</v>
      </c>
      <c r="K2" s="168" t="s">
        <v>141</v>
      </c>
      <c r="L2" s="165"/>
      <c r="M2" s="169" t="s">
        <v>142</v>
      </c>
      <c r="N2" s="169" t="s">
        <v>143</v>
      </c>
      <c r="O2" s="169" t="s">
        <v>144</v>
      </c>
      <c r="P2" s="170" t="s">
        <v>145</v>
      </c>
    </row>
    <row r="3" spans="1:18" ht="18.75" customHeight="1">
      <c r="A3" s="171" t="s">
        <v>146</v>
      </c>
      <c r="B3" s="172"/>
      <c r="C3" s="172"/>
      <c r="D3" s="172"/>
      <c r="E3" s="172"/>
      <c r="F3" s="173"/>
      <c r="G3" s="174"/>
      <c r="H3" s="174"/>
      <c r="I3" s="175"/>
      <c r="J3" s="168">
        <v>0.5</v>
      </c>
      <c r="K3" s="168">
        <v>-0.5</v>
      </c>
      <c r="L3" s="176"/>
      <c r="M3" s="177" t="str">
        <f>新規1!A7</f>
        <v>SF上海</v>
      </c>
      <c r="N3" s="178" t="str">
        <f>新規1!A17</f>
        <v>アパレル
産業資材</v>
      </c>
      <c r="O3" s="178"/>
      <c r="P3" s="170">
        <v>0.6</v>
      </c>
    </row>
    <row r="4" spans="1:18">
      <c r="A4" s="179" t="s">
        <v>147</v>
      </c>
      <c r="B4" s="161" t="s">
        <v>148</v>
      </c>
      <c r="C4" s="180" t="s">
        <v>147</v>
      </c>
      <c r="D4" s="181" t="s">
        <v>147</v>
      </c>
      <c r="E4" s="182" t="s">
        <v>147</v>
      </c>
      <c r="F4" s="180" t="s">
        <v>147</v>
      </c>
      <c r="G4" s="183" t="s">
        <v>147</v>
      </c>
      <c r="H4" s="182" t="s">
        <v>147</v>
      </c>
      <c r="I4" s="184"/>
      <c r="J4" s="185" t="s">
        <v>150</v>
      </c>
      <c r="K4" s="186"/>
      <c r="L4" s="187"/>
      <c r="M4" s="185" t="s">
        <v>149</v>
      </c>
      <c r="N4" s="186"/>
      <c r="O4" s="184"/>
      <c r="P4" s="186"/>
    </row>
    <row r="5" spans="1:18">
      <c r="A5" s="174" t="s">
        <v>151</v>
      </c>
      <c r="B5" s="174" t="s">
        <v>152</v>
      </c>
      <c r="C5" s="188" t="s">
        <v>153</v>
      </c>
      <c r="D5" s="173" t="s">
        <v>154</v>
      </c>
      <c r="E5" s="189" t="s">
        <v>155</v>
      </c>
      <c r="F5" s="188" t="s">
        <v>156</v>
      </c>
      <c r="G5" s="190" t="s">
        <v>157</v>
      </c>
      <c r="H5" s="191" t="s">
        <v>158</v>
      </c>
      <c r="I5" s="192" t="s">
        <v>159</v>
      </c>
      <c r="J5" s="193" t="s">
        <v>160</v>
      </c>
      <c r="K5" s="194" t="s">
        <v>161</v>
      </c>
      <c r="L5" s="195" t="s">
        <v>159</v>
      </c>
      <c r="M5" s="196" t="s">
        <v>162</v>
      </c>
      <c r="N5" s="194" t="s">
        <v>163</v>
      </c>
      <c r="O5" s="195" t="s">
        <v>164</v>
      </c>
      <c r="P5" s="197" t="s">
        <v>165</v>
      </c>
    </row>
    <row r="6" spans="1:18">
      <c r="A6" s="161" t="s">
        <v>168</v>
      </c>
      <c r="B6" s="161">
        <v>7184</v>
      </c>
      <c r="C6" s="198">
        <v>1979640</v>
      </c>
      <c r="D6" s="199">
        <v>41786</v>
      </c>
      <c r="E6" s="200" t="s">
        <v>167</v>
      </c>
      <c r="F6" s="198">
        <v>2129890</v>
      </c>
      <c r="G6" s="160">
        <v>45818</v>
      </c>
      <c r="H6" s="201" t="s">
        <v>167</v>
      </c>
      <c r="I6" s="184" t="str">
        <f>IF(H6="","",IF(H6="JPY","",IF($H6="USD",4, IF(H6="EUR",7,IF(H6="CNY",47,IF(H6="HKD",34))))))</f>
        <v/>
      </c>
      <c r="J6" s="202" t="str">
        <f>IF($H6="USD",IF(OR($I6="",$I6="-"),"",VLOOKUP($G6,為替!$A:$AX,$I6,FALSE))+$J$3,IF(OR($I6="",$I6="-"),"",VLOOKUP($G6,為替!$A:$AX,$I6,FALSE)))</f>
        <v/>
      </c>
      <c r="K6" s="203">
        <f>IF($H6="JPY",$F6,IF($H6="","",$F6*$J6))</f>
        <v>2129890</v>
      </c>
      <c r="L6" s="187" t="str">
        <f>IF(H6="","",IF(H6="JPY","",IF($H6="USD",3, IF(H6="EUR",6,IF(H6="CNY",46,IF(H6="HKD",33))))))</f>
        <v/>
      </c>
      <c r="M6" s="202" t="str">
        <f>IF($H6="USD",IF(OR($L6="",$L6="-"),"",VLOOKUP($G6,為替!$A:$AX,$L6,FALSE))+$K$3,IF(OR($L6="",$L6="-"),"",VLOOKUP($G6,為替!$A:$AX,$L6,FALSE)))</f>
        <v/>
      </c>
      <c r="N6" s="203">
        <f>IF($E6="JPY",($C6+$D6),IF($E6="","",($C6+$D6)*$M6))</f>
        <v>2021426</v>
      </c>
      <c r="O6" s="204">
        <f t="shared" ref="O6:O69" si="0">IF(OR(K6="",N6=""),"",K6-N6)</f>
        <v>108464</v>
      </c>
      <c r="P6" s="205">
        <f>IF(OR(K6="",O6=""),"",O6/K6)</f>
        <v>5.0924695641558951E-2</v>
      </c>
      <c r="Q6" s="161" t="s">
        <v>523</v>
      </c>
    </row>
    <row r="7" spans="1:18">
      <c r="A7" s="161" t="s">
        <v>482</v>
      </c>
      <c r="B7" s="161">
        <v>7189</v>
      </c>
      <c r="C7" s="198">
        <v>16000</v>
      </c>
      <c r="D7" s="199">
        <v>0</v>
      </c>
      <c r="E7" s="200" t="s">
        <v>167</v>
      </c>
      <c r="F7" s="198">
        <v>138.4</v>
      </c>
      <c r="G7" s="160">
        <v>45814</v>
      </c>
      <c r="H7" s="201" t="s">
        <v>166</v>
      </c>
      <c r="I7" s="184">
        <f t="shared" ref="I7:I70" si="1">IF(H7="","",IF(H7="JPY","",IF($H7="USD",4, IF(H7="EUR",7,IF(H7="CNY",47,IF(H7="HKD",34))))))</f>
        <v>4</v>
      </c>
      <c r="J7" s="202">
        <f>IF($H7="USD",IF(OR($I7="",$I7="-"),"",VLOOKUP($G7,為替!$A:$AX,$I7,FALSE))+$J$3,IF(OR($I7="",$I7="-"),"",VLOOKUP($G7,為替!$A:$AX,$I7,FALSE)))</f>
        <v>143.26</v>
      </c>
      <c r="K7" s="203">
        <f t="shared" ref="K7:K70" si="2">IF($H7="JPY",$F7,IF($H7="","",$F7*$J7))</f>
        <v>19827.184000000001</v>
      </c>
      <c r="L7" s="187">
        <f t="shared" ref="L7:L70" si="3">IF(H7="","",IF(H7="JPY","",IF($H7="USD",3, IF(H7="EUR",6,IF(H7="CNY",46,IF(H7="HKD",33))))))</f>
        <v>3</v>
      </c>
      <c r="M7" s="202">
        <f>IF($H7="USD",IF(OR($L7="",$L7="-"),"",VLOOKUP($G7,為替!$A:$AX,$L7,FALSE))+$K$3,IF(OR($L7="",$L7="-"),"",VLOOKUP($G7,為替!$A:$AX,$L7,FALSE)))</f>
        <v>144.26</v>
      </c>
      <c r="N7" s="203">
        <f t="shared" ref="N7:N70" si="4">IF($E7="JPY",($C7+$D7),IF($E7="","",($C7+$D7)*$M7))</f>
        <v>16000</v>
      </c>
      <c r="O7" s="204">
        <f t="shared" si="0"/>
        <v>3827.1840000000011</v>
      </c>
      <c r="P7" s="205">
        <f t="shared" ref="P7:P70" si="5">IF(OR(K7="",O7=""),"",O7/K7)</f>
        <v>0.19302710864033948</v>
      </c>
      <c r="Q7" s="161" t="s">
        <v>524</v>
      </c>
      <c r="R7" s="206"/>
    </row>
    <row r="8" spans="1:18">
      <c r="A8" s="161" t="s">
        <v>604</v>
      </c>
      <c r="B8" s="161">
        <v>7399</v>
      </c>
      <c r="C8" s="198">
        <v>2106000</v>
      </c>
      <c r="D8" s="199">
        <v>42595</v>
      </c>
      <c r="E8" s="200" t="s">
        <v>167</v>
      </c>
      <c r="F8" s="198">
        <v>2265840</v>
      </c>
      <c r="G8" s="160">
        <v>45898</v>
      </c>
      <c r="H8" s="201" t="s">
        <v>167</v>
      </c>
      <c r="I8" s="184" t="str">
        <f t="shared" si="1"/>
        <v/>
      </c>
      <c r="J8" s="202" t="str">
        <f>IF($H8="USD",IF(OR($I8="",$I8="-"),"",VLOOKUP($G8,為替!$A:$AX,$I8,FALSE))+$J$3,IF(OR($I8="",$I8="-"),"",VLOOKUP($G8,為替!$A:$AX,$I8,FALSE)))</f>
        <v/>
      </c>
      <c r="K8" s="203">
        <f t="shared" si="2"/>
        <v>2265840</v>
      </c>
      <c r="L8" s="187" t="str">
        <f t="shared" si="3"/>
        <v/>
      </c>
      <c r="M8" s="202" t="str">
        <f>IF($H8="USD",IF(OR($L8="",$L8="-"),"",VLOOKUP($G8,為替!$A:$AX,$L8,FALSE))+$K$3,IF(OR($L8="",$L8="-"),"",VLOOKUP($G8,為替!$A:$AX,$L8,FALSE)))</f>
        <v/>
      </c>
      <c r="N8" s="203">
        <f t="shared" si="4"/>
        <v>2148595</v>
      </c>
      <c r="O8" s="204">
        <f t="shared" si="0"/>
        <v>117245</v>
      </c>
      <c r="P8" s="205">
        <f t="shared" si="5"/>
        <v>5.1744606856618296E-2</v>
      </c>
      <c r="Q8" s="161" t="s">
        <v>605</v>
      </c>
    </row>
    <row r="9" spans="1:18">
      <c r="A9" s="161" t="s">
        <v>482</v>
      </c>
      <c r="B9" s="161">
        <v>7403</v>
      </c>
      <c r="C9" s="198">
        <v>57.3</v>
      </c>
      <c r="D9" s="199">
        <v>0</v>
      </c>
      <c r="E9" s="200" t="s">
        <v>166</v>
      </c>
      <c r="F9" s="198">
        <v>65</v>
      </c>
      <c r="H9" s="201" t="s">
        <v>166</v>
      </c>
      <c r="I9" s="184">
        <f t="shared" si="1"/>
        <v>4</v>
      </c>
      <c r="J9" s="202" t="e">
        <f>IF($H9="USD",IF(OR($I9="",$I9="-"),"",VLOOKUP($G9,為替!$A:$AX,$I9,FALSE))+$J$3,IF(OR($I9="",$I9="-"),"",VLOOKUP($G9,為替!$A:$AX,$I9,FALSE)))</f>
        <v>#N/A</v>
      </c>
      <c r="K9" s="203" t="e">
        <f t="shared" si="2"/>
        <v>#N/A</v>
      </c>
      <c r="L9" s="187">
        <f t="shared" si="3"/>
        <v>3</v>
      </c>
      <c r="M9" s="202" t="e">
        <f>IF($H9="USD",IF(OR($L9="",$L9="-"),"",VLOOKUP($G9,為替!$A:$AX,$L9,FALSE))+$K$3,IF(OR($L9="",$L9="-"),"",VLOOKUP($G9,為替!$A:$AX,$L9,FALSE)))</f>
        <v>#N/A</v>
      </c>
      <c r="N9" s="203" t="e">
        <f t="shared" si="4"/>
        <v>#N/A</v>
      </c>
      <c r="O9" s="204" t="e">
        <f t="shared" si="0"/>
        <v>#N/A</v>
      </c>
      <c r="P9" s="205" t="e">
        <f t="shared" si="5"/>
        <v>#N/A</v>
      </c>
    </row>
    <row r="10" spans="1:18">
      <c r="A10" s="161" t="s">
        <v>168</v>
      </c>
      <c r="B10" s="161">
        <v>7812</v>
      </c>
      <c r="C10" s="198">
        <v>1979640</v>
      </c>
      <c r="D10" s="199">
        <v>39710</v>
      </c>
      <c r="E10" s="200" t="s">
        <v>486</v>
      </c>
      <c r="F10" s="198">
        <v>2129890</v>
      </c>
      <c r="G10" s="160">
        <v>46052</v>
      </c>
      <c r="H10" s="201" t="s">
        <v>486</v>
      </c>
      <c r="I10" s="184" t="str">
        <f t="shared" si="1"/>
        <v/>
      </c>
      <c r="J10" s="202" t="str">
        <f>IF($H10="USD",IF(OR($I10="",$I10="-"),"",VLOOKUP($G10,為替!$A:$AX,$I10,FALSE))+$J$3,IF(OR($I10="",$I10="-"),"",VLOOKUP($G10,為替!$A:$AX,$I10,FALSE)))</f>
        <v/>
      </c>
      <c r="K10" s="203">
        <f t="shared" si="2"/>
        <v>2129890</v>
      </c>
      <c r="L10" s="187" t="str">
        <f t="shared" si="3"/>
        <v/>
      </c>
      <c r="M10" s="202" t="str">
        <f>IF($H10="USD",IF(OR($L10="",$L10="-"),"",VLOOKUP($G10,為替!$A:$AX,$L10,FALSE))+$K$3,IF(OR($L10="",$L10="-"),"",VLOOKUP($G10,為替!$A:$AX,$L10,FALSE)))</f>
        <v/>
      </c>
      <c r="N10" s="203">
        <f t="shared" si="4"/>
        <v>2019350</v>
      </c>
      <c r="O10" s="204">
        <f t="shared" si="0"/>
        <v>110540</v>
      </c>
      <c r="P10" s="205">
        <f t="shared" si="5"/>
        <v>5.1899393865410891E-2</v>
      </c>
    </row>
    <row r="11" spans="1:18">
      <c r="C11" s="198"/>
      <c r="D11" s="199"/>
      <c r="E11" s="200"/>
      <c r="F11" s="198"/>
      <c r="H11" s="201"/>
      <c r="I11" s="184" t="str">
        <f t="shared" si="1"/>
        <v/>
      </c>
      <c r="J11" s="202" t="str">
        <f>IF($H11="USD",IF(OR($I11="",$I11="-"),"",VLOOKUP($G11,為替!$A:$AX,$I11,FALSE))+$J$3,IF(OR($I11="",$I11="-"),"",VLOOKUP($G11,為替!$A:$AX,$I11,FALSE)))</f>
        <v/>
      </c>
      <c r="K11" s="203" t="str">
        <f t="shared" si="2"/>
        <v/>
      </c>
      <c r="L11" s="187" t="str">
        <f t="shared" si="3"/>
        <v/>
      </c>
      <c r="M11" s="202" t="str">
        <f>IF($H11="USD",IF(OR($L11="",$L11="-"),"",VLOOKUP($G11,為替!$A:$AX,$L11,FALSE))+$K$3,IF(OR($L11="",$L11="-"),"",VLOOKUP($G11,為替!$A:$AX,$L11,FALSE)))</f>
        <v/>
      </c>
      <c r="N11" s="203" t="str">
        <f t="shared" si="4"/>
        <v/>
      </c>
      <c r="O11" s="204" t="str">
        <f t="shared" si="0"/>
        <v/>
      </c>
      <c r="P11" s="205" t="str">
        <f t="shared" si="5"/>
        <v/>
      </c>
    </row>
    <row r="12" spans="1:18">
      <c r="C12" s="198"/>
      <c r="D12" s="199"/>
      <c r="E12" s="200"/>
      <c r="F12" s="198"/>
      <c r="H12" s="201"/>
      <c r="I12" s="184" t="str">
        <f t="shared" si="1"/>
        <v/>
      </c>
      <c r="J12" s="202" t="str">
        <f>IF($H12="USD",IF(OR($I12="",$I12="-"),"",VLOOKUP($G12,為替!$A:$AX,$I12,FALSE))+$J$3,IF(OR($I12="",$I12="-"),"",VLOOKUP($G12,為替!$A:$AX,$I12,FALSE)))</f>
        <v/>
      </c>
      <c r="K12" s="203" t="str">
        <f t="shared" si="2"/>
        <v/>
      </c>
      <c r="L12" s="187" t="str">
        <f t="shared" si="3"/>
        <v/>
      </c>
      <c r="M12" s="202" t="str">
        <f>IF($H12="USD",IF(OR($L12="",$L12="-"),"",VLOOKUP($G12,為替!$A:$AX,$L12,FALSE))+$K$3,IF(OR($L12="",$L12="-"),"",VLOOKUP($G12,為替!$A:$AX,$L12,FALSE)))</f>
        <v/>
      </c>
      <c r="N12" s="203" t="str">
        <f t="shared" si="4"/>
        <v/>
      </c>
      <c r="O12" s="204" t="str">
        <f t="shared" si="0"/>
        <v/>
      </c>
      <c r="P12" s="205" t="str">
        <f t="shared" si="5"/>
        <v/>
      </c>
    </row>
    <row r="13" spans="1:18">
      <c r="C13" s="198"/>
      <c r="D13" s="199"/>
      <c r="E13" s="200"/>
      <c r="F13" s="198"/>
      <c r="H13" s="201"/>
      <c r="I13" s="184" t="str">
        <f t="shared" si="1"/>
        <v/>
      </c>
      <c r="J13" s="202" t="str">
        <f>IF($H13="USD",IF(OR($I13="",$I13="-"),"",VLOOKUP($G13,為替!$A:$AX,$I13,FALSE))+$J$3,IF(OR($I13="",$I13="-"),"",VLOOKUP($G13,為替!$A:$AX,$I13,FALSE)))</f>
        <v/>
      </c>
      <c r="K13" s="203" t="str">
        <f t="shared" si="2"/>
        <v/>
      </c>
      <c r="L13" s="187" t="str">
        <f t="shared" si="3"/>
        <v/>
      </c>
      <c r="M13" s="202" t="str">
        <f>IF($H13="USD",IF(OR($L13="",$L13="-"),"",VLOOKUP($G13,為替!$A:$AX,$L13,FALSE))+$K$3,IF(OR($L13="",$L13="-"),"",VLOOKUP($G13,為替!$A:$AX,$L13,FALSE)))</f>
        <v/>
      </c>
      <c r="N13" s="203" t="str">
        <f t="shared" si="4"/>
        <v/>
      </c>
      <c r="O13" s="204" t="str">
        <f t="shared" si="0"/>
        <v/>
      </c>
      <c r="P13" s="205" t="str">
        <f t="shared" si="5"/>
        <v/>
      </c>
    </row>
    <row r="14" spans="1:18">
      <c r="C14" s="198"/>
      <c r="D14" s="199"/>
      <c r="E14" s="200"/>
      <c r="F14" s="198"/>
      <c r="H14" s="201"/>
      <c r="I14" s="184" t="str">
        <f t="shared" si="1"/>
        <v/>
      </c>
      <c r="J14" s="202" t="str">
        <f>IF($H14="USD",IF(OR($I14="",$I14="-"),"",VLOOKUP($G14,為替!$A:$AX,$I14,FALSE))+$J$3,IF(OR($I14="",$I14="-"),"",VLOOKUP($G14,為替!$A:$AX,$I14,FALSE)))</f>
        <v/>
      </c>
      <c r="K14" s="203" t="str">
        <f t="shared" si="2"/>
        <v/>
      </c>
      <c r="L14" s="187" t="str">
        <f t="shared" si="3"/>
        <v/>
      </c>
      <c r="M14" s="202" t="str">
        <f>IF($H14="USD",IF(OR($L14="",$L14="-"),"",VLOOKUP($G14,為替!$A:$AX,$L14,FALSE))+$K$3,IF(OR($L14="",$L14="-"),"",VLOOKUP($G14,為替!$A:$AX,$L14,FALSE)))</f>
        <v/>
      </c>
      <c r="N14" s="203" t="str">
        <f t="shared" si="4"/>
        <v/>
      </c>
      <c r="O14" s="204" t="str">
        <f t="shared" si="0"/>
        <v/>
      </c>
      <c r="P14" s="205" t="str">
        <f t="shared" si="5"/>
        <v/>
      </c>
    </row>
    <row r="15" spans="1:18">
      <c r="C15" s="198"/>
      <c r="D15" s="199"/>
      <c r="E15" s="200"/>
      <c r="F15" s="198"/>
      <c r="H15" s="201"/>
      <c r="I15" s="184" t="str">
        <f t="shared" si="1"/>
        <v/>
      </c>
      <c r="J15" s="202" t="str">
        <f>IF($H15="USD",IF(OR($I15="",$I15="-"),"",VLOOKUP($G15,為替!$A:$AX,$I15,FALSE))+$J$3,IF(OR($I15="",$I15="-"),"",VLOOKUP($G15,為替!$A:$AX,$I15,FALSE)))</f>
        <v/>
      </c>
      <c r="K15" s="203" t="str">
        <f t="shared" si="2"/>
        <v/>
      </c>
      <c r="L15" s="187" t="str">
        <f t="shared" si="3"/>
        <v/>
      </c>
      <c r="M15" s="202" t="str">
        <f>IF($H15="USD",IF(OR($L15="",$L15="-"),"",VLOOKUP($G15,為替!$A:$AX,$L15,FALSE))+$K$3,IF(OR($L15="",$L15="-"),"",VLOOKUP($G15,為替!$A:$AX,$L15,FALSE)))</f>
        <v/>
      </c>
      <c r="N15" s="203" t="str">
        <f t="shared" si="4"/>
        <v/>
      </c>
      <c r="O15" s="204" t="str">
        <f t="shared" si="0"/>
        <v/>
      </c>
      <c r="P15" s="205" t="str">
        <f t="shared" si="5"/>
        <v/>
      </c>
    </row>
    <row r="16" spans="1:18">
      <c r="C16" s="198"/>
      <c r="D16" s="199"/>
      <c r="E16" s="200"/>
      <c r="F16" s="198"/>
      <c r="H16" s="201"/>
      <c r="I16" s="184" t="str">
        <f t="shared" si="1"/>
        <v/>
      </c>
      <c r="J16" s="202" t="str">
        <f>IF($H16="USD",IF(OR($I16="",$I16="-"),"",VLOOKUP($G16,為替!$A:$AX,$I16,FALSE))+$J$3,IF(OR($I16="",$I16="-"),"",VLOOKUP($G16,為替!$A:$AX,$I16,FALSE)))</f>
        <v/>
      </c>
      <c r="K16" s="203" t="str">
        <f t="shared" si="2"/>
        <v/>
      </c>
      <c r="L16" s="187" t="str">
        <f t="shared" si="3"/>
        <v/>
      </c>
      <c r="M16" s="202" t="str">
        <f>IF($H16="USD",IF(OR($L16="",$L16="-"),"",VLOOKUP($G16,為替!$A:$AX,$L16,FALSE))+$K$3,IF(OR($L16="",$L16="-"),"",VLOOKUP($G16,為替!$A:$AX,$L16,FALSE)))</f>
        <v/>
      </c>
      <c r="N16" s="203" t="str">
        <f t="shared" si="4"/>
        <v/>
      </c>
      <c r="O16" s="204" t="str">
        <f t="shared" si="0"/>
        <v/>
      </c>
      <c r="P16" s="205" t="str">
        <f t="shared" si="5"/>
        <v/>
      </c>
    </row>
    <row r="17" spans="3:16">
      <c r="C17" s="198"/>
      <c r="D17" s="199"/>
      <c r="E17" s="200"/>
      <c r="F17" s="198"/>
      <c r="H17" s="201"/>
      <c r="I17" s="184" t="str">
        <f t="shared" si="1"/>
        <v/>
      </c>
      <c r="J17" s="202" t="str">
        <f>IF($H17="USD",IF(OR($I17="",$I17="-"),"",VLOOKUP($G17,為替!$A:$AX,$I17,FALSE))+$J$3,IF(OR($I17="",$I17="-"),"",VLOOKUP($G17,為替!$A:$AX,$I17,FALSE)))</f>
        <v/>
      </c>
      <c r="K17" s="203" t="str">
        <f t="shared" si="2"/>
        <v/>
      </c>
      <c r="L17" s="187" t="str">
        <f t="shared" si="3"/>
        <v/>
      </c>
      <c r="M17" s="202" t="str">
        <f>IF($H17="USD",IF(OR($L17="",$L17="-"),"",VLOOKUP($G17,為替!$A:$AX,$L17,FALSE))+$K$3,IF(OR($L17="",$L17="-"),"",VLOOKUP($G17,為替!$A:$AX,$L17,FALSE)))</f>
        <v/>
      </c>
      <c r="N17" s="203" t="str">
        <f t="shared" si="4"/>
        <v/>
      </c>
      <c r="O17" s="204" t="str">
        <f t="shared" si="0"/>
        <v/>
      </c>
      <c r="P17" s="205" t="str">
        <f t="shared" si="5"/>
        <v/>
      </c>
    </row>
    <row r="18" spans="3:16">
      <c r="C18" s="198"/>
      <c r="D18" s="199"/>
      <c r="E18" s="200"/>
      <c r="F18" s="198"/>
      <c r="H18" s="201"/>
      <c r="I18" s="184" t="str">
        <f t="shared" si="1"/>
        <v/>
      </c>
      <c r="J18" s="202" t="str">
        <f>IF($H18="USD",IF(OR($I18="",$I18="-"),"",VLOOKUP($G18,為替!$A:$AX,$I18,FALSE))+$J$3,IF(OR($I18="",$I18="-"),"",VLOOKUP($G18,為替!$A:$AX,$I18,FALSE)))</f>
        <v/>
      </c>
      <c r="K18" s="203" t="str">
        <f t="shared" si="2"/>
        <v/>
      </c>
      <c r="L18" s="187" t="str">
        <f t="shared" si="3"/>
        <v/>
      </c>
      <c r="M18" s="202" t="str">
        <f>IF($H18="USD",IF(OR($L18="",$L18="-"),"",VLOOKUP($G18,為替!$A:$AX,$L18,FALSE))+$K$3,IF(OR($L18="",$L18="-"),"",VLOOKUP($G18,為替!$A:$AX,$L18,FALSE)))</f>
        <v/>
      </c>
      <c r="N18" s="203" t="str">
        <f t="shared" si="4"/>
        <v/>
      </c>
      <c r="O18" s="204" t="str">
        <f t="shared" si="0"/>
        <v/>
      </c>
      <c r="P18" s="205" t="str">
        <f t="shared" si="5"/>
        <v/>
      </c>
    </row>
    <row r="19" spans="3:16">
      <c r="C19" s="198"/>
      <c r="D19" s="199"/>
      <c r="E19" s="200"/>
      <c r="F19" s="198"/>
      <c r="H19" s="201"/>
      <c r="I19" s="184" t="str">
        <f t="shared" si="1"/>
        <v/>
      </c>
      <c r="J19" s="202" t="str">
        <f>IF($H19="USD",IF(OR($I19="",$I19="-"),"",VLOOKUP($G19,為替!$A:$AX,$I19,FALSE))+$J$3,IF(OR($I19="",$I19="-"),"",VLOOKUP($G19,為替!$A:$AX,$I19,FALSE)))</f>
        <v/>
      </c>
      <c r="K19" s="203" t="str">
        <f t="shared" si="2"/>
        <v/>
      </c>
      <c r="L19" s="187" t="str">
        <f t="shared" si="3"/>
        <v/>
      </c>
      <c r="M19" s="202" t="str">
        <f>IF($H19="USD",IF(OR($L19="",$L19="-"),"",VLOOKUP($G19,為替!$A:$AX,$L19,FALSE))+$K$3,IF(OR($L19="",$L19="-"),"",VLOOKUP($G19,為替!$A:$AX,$L19,FALSE)))</f>
        <v/>
      </c>
      <c r="N19" s="203" t="str">
        <f t="shared" si="4"/>
        <v/>
      </c>
      <c r="O19" s="204" t="str">
        <f t="shared" si="0"/>
        <v/>
      </c>
      <c r="P19" s="205" t="str">
        <f t="shared" si="5"/>
        <v/>
      </c>
    </row>
    <row r="20" spans="3:16">
      <c r="C20" s="198"/>
      <c r="D20" s="199"/>
      <c r="E20" s="200"/>
      <c r="F20" s="198"/>
      <c r="H20" s="201"/>
      <c r="I20" s="184" t="str">
        <f t="shared" si="1"/>
        <v/>
      </c>
      <c r="J20" s="202" t="str">
        <f>IF($H20="USD",IF(OR($I20="",$I20="-"),"",VLOOKUP($G20,為替!$A:$AX,$I20,FALSE))+$J$3,IF(OR($I20="",$I20="-"),"",VLOOKUP($G20,為替!$A:$AX,$I20,FALSE)))</f>
        <v/>
      </c>
      <c r="K20" s="203" t="str">
        <f t="shared" si="2"/>
        <v/>
      </c>
      <c r="L20" s="187" t="str">
        <f t="shared" si="3"/>
        <v/>
      </c>
      <c r="M20" s="202" t="str">
        <f>IF($H20="USD",IF(OR($L20="",$L20="-"),"",VLOOKUP($G20,為替!$A:$AX,$L20,FALSE))+$K$3,IF(OR($L20="",$L20="-"),"",VLOOKUP($G20,為替!$A:$AX,$L20,FALSE)))</f>
        <v/>
      </c>
      <c r="N20" s="203" t="str">
        <f t="shared" si="4"/>
        <v/>
      </c>
      <c r="O20" s="204" t="str">
        <f t="shared" si="0"/>
        <v/>
      </c>
      <c r="P20" s="205" t="str">
        <f t="shared" si="5"/>
        <v/>
      </c>
    </row>
    <row r="21" spans="3:16">
      <c r="C21" s="198"/>
      <c r="D21" s="199"/>
      <c r="E21" s="200"/>
      <c r="F21" s="198"/>
      <c r="H21" s="201"/>
      <c r="I21" s="184" t="str">
        <f t="shared" si="1"/>
        <v/>
      </c>
      <c r="J21" s="202" t="str">
        <f>IF($H21="USD",IF(OR($I21="",$I21="-"),"",VLOOKUP($G21,為替!$A:$AX,$I21,FALSE))+$J$3,IF(OR($I21="",$I21="-"),"",VLOOKUP($G21,為替!$A:$AX,$I21,FALSE)))</f>
        <v/>
      </c>
      <c r="K21" s="203" t="str">
        <f t="shared" si="2"/>
        <v/>
      </c>
      <c r="L21" s="187" t="str">
        <f t="shared" si="3"/>
        <v/>
      </c>
      <c r="M21" s="202" t="str">
        <f>IF($H21="USD",IF(OR($L21="",$L21="-"),"",VLOOKUP($G21,為替!$A:$AX,$L21,FALSE))+$K$3,IF(OR($L21="",$L21="-"),"",VLOOKUP($G21,為替!$A:$AX,$L21,FALSE)))</f>
        <v/>
      </c>
      <c r="N21" s="203" t="str">
        <f t="shared" si="4"/>
        <v/>
      </c>
      <c r="O21" s="204" t="str">
        <f t="shared" si="0"/>
        <v/>
      </c>
      <c r="P21" s="205" t="str">
        <f t="shared" si="5"/>
        <v/>
      </c>
    </row>
    <row r="22" spans="3:16">
      <c r="C22" s="198"/>
      <c r="D22" s="199"/>
      <c r="E22" s="200"/>
      <c r="F22" s="198"/>
      <c r="H22" s="201"/>
      <c r="I22" s="184" t="str">
        <f t="shared" si="1"/>
        <v/>
      </c>
      <c r="J22" s="202" t="str">
        <f>IF($H22="USD",IF(OR($I22="",$I22="-"),"",VLOOKUP($G22,為替!$A:$AX,$I22,FALSE))+$J$3,IF(OR($I22="",$I22="-"),"",VLOOKUP($G22,為替!$A:$AX,$I22,FALSE)))</f>
        <v/>
      </c>
      <c r="K22" s="203" t="str">
        <f t="shared" si="2"/>
        <v/>
      </c>
      <c r="L22" s="187" t="str">
        <f t="shared" si="3"/>
        <v/>
      </c>
      <c r="M22" s="202" t="str">
        <f>IF($H22="USD",IF(OR($L22="",$L22="-"),"",VLOOKUP($G22,為替!$A:$AX,$L22,FALSE))+$K$3,IF(OR($L22="",$L22="-"),"",VLOOKUP($G22,為替!$A:$AX,$L22,FALSE)))</f>
        <v/>
      </c>
      <c r="N22" s="203" t="str">
        <f t="shared" si="4"/>
        <v/>
      </c>
      <c r="O22" s="204" t="str">
        <f t="shared" si="0"/>
        <v/>
      </c>
      <c r="P22" s="205" t="str">
        <f t="shared" si="5"/>
        <v/>
      </c>
    </row>
    <row r="23" spans="3:16">
      <c r="C23" s="198"/>
      <c r="D23" s="199"/>
      <c r="E23" s="200"/>
      <c r="F23" s="198"/>
      <c r="H23" s="201"/>
      <c r="I23" s="184" t="str">
        <f t="shared" si="1"/>
        <v/>
      </c>
      <c r="J23" s="202" t="str">
        <f>IF($H23="USD",IF(OR($I23="",$I23="-"),"",VLOOKUP($G23,為替!$A:$AX,$I23,FALSE))+$J$3,IF(OR($I23="",$I23="-"),"",VLOOKUP($G23,為替!$A:$AX,$I23,FALSE)))</f>
        <v/>
      </c>
      <c r="K23" s="203" t="str">
        <f t="shared" si="2"/>
        <v/>
      </c>
      <c r="L23" s="187" t="str">
        <f t="shared" si="3"/>
        <v/>
      </c>
      <c r="M23" s="202" t="str">
        <f>IF($H23="USD",IF(OR($L23="",$L23="-"),"",VLOOKUP($G23,為替!$A:$AX,$L23,FALSE))+$K$3,IF(OR($L23="",$L23="-"),"",VLOOKUP($G23,為替!$A:$AX,$L23,FALSE)))</f>
        <v/>
      </c>
      <c r="N23" s="203" t="str">
        <f t="shared" si="4"/>
        <v/>
      </c>
      <c r="O23" s="204" t="str">
        <f t="shared" si="0"/>
        <v/>
      </c>
      <c r="P23" s="205" t="str">
        <f t="shared" si="5"/>
        <v/>
      </c>
    </row>
    <row r="24" spans="3:16">
      <c r="C24" s="198"/>
      <c r="D24" s="199"/>
      <c r="E24" s="200"/>
      <c r="F24" s="198"/>
      <c r="H24" s="201"/>
      <c r="I24" s="184" t="str">
        <f t="shared" si="1"/>
        <v/>
      </c>
      <c r="J24" s="202" t="str">
        <f>IF($H24="USD",IF(OR($I24="",$I24="-"),"",VLOOKUP($G24,為替!$A:$AX,$I24,FALSE))+$J$3,IF(OR($I24="",$I24="-"),"",VLOOKUP($G24,為替!$A:$AX,$I24,FALSE)))</f>
        <v/>
      </c>
      <c r="K24" s="203" t="str">
        <f t="shared" si="2"/>
        <v/>
      </c>
      <c r="L24" s="187" t="str">
        <f t="shared" si="3"/>
        <v/>
      </c>
      <c r="M24" s="202" t="str">
        <f>IF($H24="USD",IF(OR($L24="",$L24="-"),"",VLOOKUP($G24,為替!$A:$AX,$L24,FALSE))+$K$3,IF(OR($L24="",$L24="-"),"",VLOOKUP($G24,為替!$A:$AX,$L24,FALSE)))</f>
        <v/>
      </c>
      <c r="N24" s="203" t="str">
        <f t="shared" si="4"/>
        <v/>
      </c>
      <c r="O24" s="204" t="str">
        <f t="shared" si="0"/>
        <v/>
      </c>
      <c r="P24" s="205" t="str">
        <f t="shared" si="5"/>
        <v/>
      </c>
    </row>
    <row r="25" spans="3:16">
      <c r="C25" s="198"/>
      <c r="D25" s="199"/>
      <c r="E25" s="200"/>
      <c r="F25" s="198"/>
      <c r="H25" s="201"/>
      <c r="I25" s="184" t="str">
        <f t="shared" si="1"/>
        <v/>
      </c>
      <c r="J25" s="202" t="str">
        <f>IF($H25="USD",IF(OR($I25="",$I25="-"),"",VLOOKUP($G25,為替!$A:$AX,$I25,FALSE))+$J$3,IF(OR($I25="",$I25="-"),"",VLOOKUP($G25,為替!$A:$AX,$I25,FALSE)))</f>
        <v/>
      </c>
      <c r="K25" s="203" t="str">
        <f t="shared" si="2"/>
        <v/>
      </c>
      <c r="L25" s="187" t="str">
        <f t="shared" si="3"/>
        <v/>
      </c>
      <c r="M25" s="202" t="str">
        <f>IF($H25="USD",IF(OR($L25="",$L25="-"),"",VLOOKUP($G25,為替!$A:$AX,$L25,FALSE))+$K$3,IF(OR($L25="",$L25="-"),"",VLOOKUP($G25,為替!$A:$AX,$L25,FALSE)))</f>
        <v/>
      </c>
      <c r="N25" s="203" t="str">
        <f t="shared" si="4"/>
        <v/>
      </c>
      <c r="O25" s="204" t="str">
        <f t="shared" si="0"/>
        <v/>
      </c>
      <c r="P25" s="205" t="str">
        <f t="shared" si="5"/>
        <v/>
      </c>
    </row>
    <row r="26" spans="3:16">
      <c r="C26" s="198"/>
      <c r="D26" s="199"/>
      <c r="E26" s="200"/>
      <c r="F26" s="198"/>
      <c r="H26" s="201"/>
      <c r="I26" s="184" t="str">
        <f t="shared" si="1"/>
        <v/>
      </c>
      <c r="J26" s="202" t="str">
        <f>IF($H26="USD",IF(OR($I26="",$I26="-"),"",VLOOKUP($G26,為替!$A:$AX,$I26,FALSE))+$J$3,IF(OR($I26="",$I26="-"),"",VLOOKUP($G26,為替!$A:$AX,$I26,FALSE)))</f>
        <v/>
      </c>
      <c r="K26" s="203" t="str">
        <f t="shared" si="2"/>
        <v/>
      </c>
      <c r="L26" s="187" t="str">
        <f t="shared" si="3"/>
        <v/>
      </c>
      <c r="M26" s="202" t="str">
        <f>IF($H26="USD",IF(OR($L26="",$L26="-"),"",VLOOKUP($G26,為替!$A:$AX,$L26,FALSE))+$K$3,IF(OR($L26="",$L26="-"),"",VLOOKUP($G26,為替!$A:$AX,$L26,FALSE)))</f>
        <v/>
      </c>
      <c r="N26" s="203" t="str">
        <f t="shared" si="4"/>
        <v/>
      </c>
      <c r="O26" s="204" t="str">
        <f t="shared" si="0"/>
        <v/>
      </c>
      <c r="P26" s="205" t="str">
        <f t="shared" si="5"/>
        <v/>
      </c>
    </row>
    <row r="27" spans="3:16">
      <c r="C27" s="198"/>
      <c r="D27" s="199"/>
      <c r="E27" s="200"/>
      <c r="F27" s="198"/>
      <c r="H27" s="201"/>
      <c r="I27" s="184" t="str">
        <f t="shared" si="1"/>
        <v/>
      </c>
      <c r="J27" s="202" t="str">
        <f>IF($H27="USD",IF(OR($I27="",$I27="-"),"",VLOOKUP($G27,為替!$A:$AX,$I27,FALSE))+$J$3,IF(OR($I27="",$I27="-"),"",VLOOKUP($G27,為替!$A:$AX,$I27,FALSE)))</f>
        <v/>
      </c>
      <c r="K27" s="203" t="str">
        <f t="shared" si="2"/>
        <v/>
      </c>
      <c r="L27" s="187" t="str">
        <f t="shared" si="3"/>
        <v/>
      </c>
      <c r="M27" s="202" t="str">
        <f>IF($H27="USD",IF(OR($L27="",$L27="-"),"",VLOOKUP($G27,為替!$A:$AX,$L27,FALSE))+$K$3,IF(OR($L27="",$L27="-"),"",VLOOKUP($G27,為替!$A:$AX,$L27,FALSE)))</f>
        <v/>
      </c>
      <c r="N27" s="203" t="str">
        <f t="shared" si="4"/>
        <v/>
      </c>
      <c r="O27" s="204" t="str">
        <f t="shared" si="0"/>
        <v/>
      </c>
      <c r="P27" s="205" t="str">
        <f t="shared" si="5"/>
        <v/>
      </c>
    </row>
    <row r="28" spans="3:16">
      <c r="C28" s="198"/>
      <c r="D28" s="199"/>
      <c r="E28" s="200"/>
      <c r="F28" s="198"/>
      <c r="H28" s="201"/>
      <c r="I28" s="184" t="str">
        <f t="shared" si="1"/>
        <v/>
      </c>
      <c r="J28" s="202" t="str">
        <f>IF($H28="USD",IF(OR($I28="",$I28="-"),"",VLOOKUP($G28,為替!$A:$AX,$I28,FALSE))+$J$3,IF(OR($I28="",$I28="-"),"",VLOOKUP($G28,為替!$A:$AX,$I28,FALSE)))</f>
        <v/>
      </c>
      <c r="K28" s="203" t="str">
        <f t="shared" si="2"/>
        <v/>
      </c>
      <c r="L28" s="187" t="str">
        <f t="shared" si="3"/>
        <v/>
      </c>
      <c r="M28" s="202" t="str">
        <f>IF($H28="USD",IF(OR($L28="",$L28="-"),"",VLOOKUP($G28,為替!$A:$AX,$L28,FALSE))+$K$3,IF(OR($L28="",$L28="-"),"",VLOOKUP($G28,為替!$A:$AX,$L28,FALSE)))</f>
        <v/>
      </c>
      <c r="N28" s="203" t="str">
        <f t="shared" si="4"/>
        <v/>
      </c>
      <c r="O28" s="204" t="str">
        <f t="shared" si="0"/>
        <v/>
      </c>
      <c r="P28" s="205" t="str">
        <f t="shared" si="5"/>
        <v/>
      </c>
    </row>
    <row r="29" spans="3:16">
      <c r="C29" s="198"/>
      <c r="D29" s="199"/>
      <c r="E29" s="200"/>
      <c r="F29" s="198"/>
      <c r="H29" s="201"/>
      <c r="I29" s="184" t="str">
        <f t="shared" si="1"/>
        <v/>
      </c>
      <c r="J29" s="202" t="str">
        <f>IF($H29="USD",IF(OR($I29="",$I29="-"),"",VLOOKUP($G29,為替!$A:$AX,$I29,FALSE))+$J$3,IF(OR($I29="",$I29="-"),"",VLOOKUP($G29,為替!$A:$AX,$I29,FALSE)))</f>
        <v/>
      </c>
      <c r="K29" s="203" t="str">
        <f t="shared" si="2"/>
        <v/>
      </c>
      <c r="L29" s="187" t="str">
        <f t="shared" si="3"/>
        <v/>
      </c>
      <c r="M29" s="202" t="str">
        <f>IF($H29="USD",IF(OR($L29="",$L29="-"),"",VLOOKUP($G29,為替!$A:$AX,$L29,FALSE))+$K$3,IF(OR($L29="",$L29="-"),"",VLOOKUP($G29,為替!$A:$AX,$L29,FALSE)))</f>
        <v/>
      </c>
      <c r="N29" s="203" t="str">
        <f t="shared" si="4"/>
        <v/>
      </c>
      <c r="O29" s="204" t="str">
        <f t="shared" si="0"/>
        <v/>
      </c>
      <c r="P29" s="205" t="str">
        <f t="shared" si="5"/>
        <v/>
      </c>
    </row>
    <row r="30" spans="3:16">
      <c r="C30" s="198"/>
      <c r="D30" s="199"/>
      <c r="E30" s="200"/>
      <c r="F30" s="198"/>
      <c r="H30" s="201"/>
      <c r="I30" s="184" t="str">
        <f t="shared" si="1"/>
        <v/>
      </c>
      <c r="J30" s="202" t="str">
        <f>IF($H30="USD",IF(OR($I30="",$I30="-"),"",VLOOKUP($G30,為替!$A:$AX,$I30,FALSE))+$J$3,IF(OR($I30="",$I30="-"),"",VLOOKUP($G30,為替!$A:$AX,$I30,FALSE)))</f>
        <v/>
      </c>
      <c r="K30" s="203" t="str">
        <f t="shared" si="2"/>
        <v/>
      </c>
      <c r="L30" s="187" t="str">
        <f t="shared" si="3"/>
        <v/>
      </c>
      <c r="M30" s="202" t="str">
        <f>IF($H30="USD",IF(OR($L30="",$L30="-"),"",VLOOKUP($G30,為替!$A:$AX,$L30,FALSE))+$K$3,IF(OR($L30="",$L30="-"),"",VLOOKUP($G30,為替!$A:$AX,$L30,FALSE)))</f>
        <v/>
      </c>
      <c r="N30" s="203" t="str">
        <f t="shared" si="4"/>
        <v/>
      </c>
      <c r="O30" s="204" t="str">
        <f t="shared" si="0"/>
        <v/>
      </c>
      <c r="P30" s="205" t="str">
        <f t="shared" si="5"/>
        <v/>
      </c>
    </row>
    <row r="31" spans="3:16">
      <c r="C31" s="198"/>
      <c r="D31" s="199"/>
      <c r="E31" s="200"/>
      <c r="F31" s="198"/>
      <c r="H31" s="201"/>
      <c r="I31" s="184" t="str">
        <f t="shared" si="1"/>
        <v/>
      </c>
      <c r="J31" s="202" t="str">
        <f>IF($H31="USD",IF(OR($I31="",$I31="-"),"",VLOOKUP($G31,為替!$A:$AX,$I31,FALSE))+$J$3,IF(OR($I31="",$I31="-"),"",VLOOKUP($G31,為替!$A:$AX,$I31,FALSE)))</f>
        <v/>
      </c>
      <c r="K31" s="203" t="str">
        <f t="shared" si="2"/>
        <v/>
      </c>
      <c r="L31" s="187" t="str">
        <f t="shared" si="3"/>
        <v/>
      </c>
      <c r="M31" s="202" t="str">
        <f>IF($H31="USD",IF(OR($L31="",$L31="-"),"",VLOOKUP($G31,為替!$A:$AX,$L31,FALSE))+$K$3,IF(OR($L31="",$L31="-"),"",VLOOKUP($G31,為替!$A:$AX,$L31,FALSE)))</f>
        <v/>
      </c>
      <c r="N31" s="203" t="str">
        <f t="shared" si="4"/>
        <v/>
      </c>
      <c r="O31" s="204" t="str">
        <f t="shared" si="0"/>
        <v/>
      </c>
      <c r="P31" s="205" t="str">
        <f t="shared" si="5"/>
        <v/>
      </c>
    </row>
    <row r="32" spans="3:16">
      <c r="C32" s="198"/>
      <c r="D32" s="199"/>
      <c r="E32" s="200"/>
      <c r="F32" s="198"/>
      <c r="H32" s="201"/>
      <c r="I32" s="184" t="str">
        <f t="shared" si="1"/>
        <v/>
      </c>
      <c r="J32" s="202" t="str">
        <f>IF($H32="USD",IF(OR($I32="",$I32="-"),"",VLOOKUP($G32,為替!$A:$AX,$I32,FALSE))+$J$3,IF(OR($I32="",$I32="-"),"",VLOOKUP($G32,為替!$A:$AX,$I32,FALSE)))</f>
        <v/>
      </c>
      <c r="K32" s="203" t="str">
        <f t="shared" si="2"/>
        <v/>
      </c>
      <c r="L32" s="187" t="str">
        <f t="shared" si="3"/>
        <v/>
      </c>
      <c r="M32" s="202" t="str">
        <f>IF($H32="USD",IF(OR($L32="",$L32="-"),"",VLOOKUP($G32,為替!$A:$AX,$L32,FALSE))+$K$3,IF(OR($L32="",$L32="-"),"",VLOOKUP($G32,為替!$A:$AX,$L32,FALSE)))</f>
        <v/>
      </c>
      <c r="N32" s="203" t="str">
        <f t="shared" si="4"/>
        <v/>
      </c>
      <c r="O32" s="204" t="str">
        <f t="shared" si="0"/>
        <v/>
      </c>
      <c r="P32" s="205" t="str">
        <f t="shared" si="5"/>
        <v/>
      </c>
    </row>
    <row r="33" spans="3:16">
      <c r="C33" s="198"/>
      <c r="D33" s="199"/>
      <c r="E33" s="200"/>
      <c r="F33" s="198"/>
      <c r="H33" s="201"/>
      <c r="I33" s="184" t="str">
        <f t="shared" si="1"/>
        <v/>
      </c>
      <c r="J33" s="202" t="str">
        <f>IF($H33="USD",IF(OR($I33="",$I33="-"),"",VLOOKUP($G33,為替!$A:$AX,$I33,FALSE))+$J$3,IF(OR($I33="",$I33="-"),"",VLOOKUP($G33,為替!$A:$AX,$I33,FALSE)))</f>
        <v/>
      </c>
      <c r="K33" s="203" t="str">
        <f t="shared" si="2"/>
        <v/>
      </c>
      <c r="L33" s="187" t="str">
        <f t="shared" si="3"/>
        <v/>
      </c>
      <c r="M33" s="202" t="str">
        <f>IF($H33="USD",IF(OR($L33="",$L33="-"),"",VLOOKUP($G33,為替!$A:$AX,$L33,FALSE))+$K$3,IF(OR($L33="",$L33="-"),"",VLOOKUP($G33,為替!$A:$AX,$L33,FALSE)))</f>
        <v/>
      </c>
      <c r="N33" s="203" t="str">
        <f t="shared" si="4"/>
        <v/>
      </c>
      <c r="O33" s="204" t="str">
        <f t="shared" si="0"/>
        <v/>
      </c>
      <c r="P33" s="205" t="str">
        <f t="shared" si="5"/>
        <v/>
      </c>
    </row>
    <row r="34" spans="3:16">
      <c r="C34" s="198"/>
      <c r="D34" s="199"/>
      <c r="E34" s="200"/>
      <c r="F34" s="198"/>
      <c r="H34" s="201"/>
      <c r="I34" s="184" t="str">
        <f t="shared" si="1"/>
        <v/>
      </c>
      <c r="J34" s="202" t="str">
        <f>IF($H34="USD",IF(OR($I34="",$I34="-"),"",VLOOKUP($G34,為替!$A:$AX,$I34,FALSE))+$J$3,IF(OR($I34="",$I34="-"),"",VLOOKUP($G34,為替!$A:$AX,$I34,FALSE)))</f>
        <v/>
      </c>
      <c r="K34" s="203" t="str">
        <f t="shared" si="2"/>
        <v/>
      </c>
      <c r="L34" s="187" t="str">
        <f t="shared" si="3"/>
        <v/>
      </c>
      <c r="M34" s="202" t="str">
        <f>IF($H34="USD",IF(OR($L34="",$L34="-"),"",VLOOKUP($G34,為替!$A:$AX,$L34,FALSE))+$K$3,IF(OR($L34="",$L34="-"),"",VLOOKUP($G34,為替!$A:$AX,$L34,FALSE)))</f>
        <v/>
      </c>
      <c r="N34" s="203" t="str">
        <f t="shared" si="4"/>
        <v/>
      </c>
      <c r="O34" s="204" t="str">
        <f t="shared" si="0"/>
        <v/>
      </c>
      <c r="P34" s="205" t="str">
        <f t="shared" si="5"/>
        <v/>
      </c>
    </row>
    <row r="35" spans="3:16">
      <c r="C35" s="198"/>
      <c r="D35" s="199"/>
      <c r="E35" s="200"/>
      <c r="F35" s="198"/>
      <c r="H35" s="201"/>
      <c r="I35" s="184" t="str">
        <f t="shared" si="1"/>
        <v/>
      </c>
      <c r="J35" s="202" t="str">
        <f>IF($H35="USD",IF(OR($I35="",$I35="-"),"",VLOOKUP($G35,為替!$A:$AX,$I35,FALSE))+$J$3,IF(OR($I35="",$I35="-"),"",VLOOKUP($G35,為替!$A:$AX,$I35,FALSE)))</f>
        <v/>
      </c>
      <c r="K35" s="203" t="str">
        <f t="shared" si="2"/>
        <v/>
      </c>
      <c r="L35" s="187" t="str">
        <f t="shared" si="3"/>
        <v/>
      </c>
      <c r="M35" s="202" t="str">
        <f>IF($H35="USD",IF(OR($L35="",$L35="-"),"",VLOOKUP($G35,為替!$A:$AX,$L35,FALSE))+$K$3,IF(OR($L35="",$L35="-"),"",VLOOKUP($G35,為替!$A:$AX,$L35,FALSE)))</f>
        <v/>
      </c>
      <c r="N35" s="203" t="str">
        <f t="shared" si="4"/>
        <v/>
      </c>
      <c r="O35" s="204" t="str">
        <f t="shared" si="0"/>
        <v/>
      </c>
      <c r="P35" s="205" t="str">
        <f t="shared" si="5"/>
        <v/>
      </c>
    </row>
    <row r="36" spans="3:16">
      <c r="C36" s="198"/>
      <c r="D36" s="199"/>
      <c r="E36" s="200"/>
      <c r="F36" s="198"/>
      <c r="H36" s="201"/>
      <c r="I36" s="184" t="str">
        <f t="shared" si="1"/>
        <v/>
      </c>
      <c r="J36" s="202" t="str">
        <f>IF($H36="USD",IF(OR($I36="",$I36="-"),"",VLOOKUP($G36,為替!$A:$AX,$I36,FALSE))+$J$3,IF(OR($I36="",$I36="-"),"",VLOOKUP($G36,為替!$A:$AX,$I36,FALSE)))</f>
        <v/>
      </c>
      <c r="K36" s="203" t="str">
        <f t="shared" si="2"/>
        <v/>
      </c>
      <c r="L36" s="187" t="str">
        <f t="shared" si="3"/>
        <v/>
      </c>
      <c r="M36" s="202" t="str">
        <f>IF($H36="USD",IF(OR($L36="",$L36="-"),"",VLOOKUP($G36,為替!$A:$AX,$L36,FALSE))+$K$3,IF(OR($L36="",$L36="-"),"",VLOOKUP($G36,為替!$A:$AX,$L36,FALSE)))</f>
        <v/>
      </c>
      <c r="N36" s="203" t="str">
        <f t="shared" si="4"/>
        <v/>
      </c>
      <c r="O36" s="204" t="str">
        <f t="shared" si="0"/>
        <v/>
      </c>
      <c r="P36" s="205" t="str">
        <f t="shared" si="5"/>
        <v/>
      </c>
    </row>
    <row r="37" spans="3:16">
      <c r="C37" s="198"/>
      <c r="D37" s="199"/>
      <c r="E37" s="200"/>
      <c r="F37" s="198"/>
      <c r="H37" s="201"/>
      <c r="I37" s="184" t="str">
        <f t="shared" si="1"/>
        <v/>
      </c>
      <c r="J37" s="202" t="str">
        <f>IF($H37="USD",IF(OR($I37="",$I37="-"),"",VLOOKUP($G37,為替!$A:$AX,$I37,FALSE))+$J$3,IF(OR($I37="",$I37="-"),"",VLOOKUP($G37,為替!$A:$AX,$I37,FALSE)))</f>
        <v/>
      </c>
      <c r="K37" s="203" t="str">
        <f t="shared" si="2"/>
        <v/>
      </c>
      <c r="L37" s="187" t="str">
        <f t="shared" si="3"/>
        <v/>
      </c>
      <c r="M37" s="202" t="str">
        <f>IF($H37="USD",IF(OR($L37="",$L37="-"),"",VLOOKUP($G37,為替!$A:$AX,$L37,FALSE))+$K$3,IF(OR($L37="",$L37="-"),"",VLOOKUP($G37,為替!$A:$AX,$L37,FALSE)))</f>
        <v/>
      </c>
      <c r="N37" s="203" t="str">
        <f t="shared" si="4"/>
        <v/>
      </c>
      <c r="O37" s="204" t="str">
        <f t="shared" si="0"/>
        <v/>
      </c>
      <c r="P37" s="205" t="str">
        <f t="shared" si="5"/>
        <v/>
      </c>
    </row>
    <row r="38" spans="3:16">
      <c r="C38" s="198"/>
      <c r="D38" s="199"/>
      <c r="E38" s="200"/>
      <c r="F38" s="198"/>
      <c r="H38" s="201"/>
      <c r="I38" s="184" t="str">
        <f t="shared" si="1"/>
        <v/>
      </c>
      <c r="J38" s="202" t="str">
        <f>IF($H38="USD",IF(OR($I38="",$I38="-"),"",VLOOKUP($G38,為替!$A:$AX,$I38,FALSE))+$J$3,IF(OR($I38="",$I38="-"),"",VLOOKUP($G38,為替!$A:$AX,$I38,FALSE)))</f>
        <v/>
      </c>
      <c r="K38" s="203" t="str">
        <f t="shared" si="2"/>
        <v/>
      </c>
      <c r="L38" s="187" t="str">
        <f t="shared" si="3"/>
        <v/>
      </c>
      <c r="M38" s="202" t="str">
        <f>IF($H38="USD",IF(OR($L38="",$L38="-"),"",VLOOKUP($G38,為替!$A:$AX,$L38,FALSE))+$K$3,IF(OR($L38="",$L38="-"),"",VLOOKUP($G38,為替!$A:$AX,$L38,FALSE)))</f>
        <v/>
      </c>
      <c r="N38" s="203" t="str">
        <f t="shared" si="4"/>
        <v/>
      </c>
      <c r="O38" s="204" t="str">
        <f t="shared" si="0"/>
        <v/>
      </c>
      <c r="P38" s="205" t="str">
        <f t="shared" si="5"/>
        <v/>
      </c>
    </row>
    <row r="39" spans="3:16">
      <c r="C39" s="198"/>
      <c r="D39" s="199"/>
      <c r="E39" s="200"/>
      <c r="F39" s="198"/>
      <c r="H39" s="201"/>
      <c r="I39" s="184" t="str">
        <f t="shared" si="1"/>
        <v/>
      </c>
      <c r="J39" s="202" t="str">
        <f>IF($H39="USD",IF(OR($I39="",$I39="-"),"",VLOOKUP($G39,為替!$A:$AX,$I39,FALSE))+$J$3,IF(OR($I39="",$I39="-"),"",VLOOKUP($G39,為替!$A:$AX,$I39,FALSE)))</f>
        <v/>
      </c>
      <c r="K39" s="203" t="str">
        <f t="shared" si="2"/>
        <v/>
      </c>
      <c r="L39" s="187" t="str">
        <f t="shared" si="3"/>
        <v/>
      </c>
      <c r="M39" s="202" t="str">
        <f>IF($H39="USD",IF(OR($L39="",$L39="-"),"",VLOOKUP($G39,為替!$A:$AX,$L39,FALSE))+$K$3,IF(OR($L39="",$L39="-"),"",VLOOKUP($G39,為替!$A:$AX,$L39,FALSE)))</f>
        <v/>
      </c>
      <c r="N39" s="203" t="str">
        <f t="shared" si="4"/>
        <v/>
      </c>
      <c r="O39" s="204" t="str">
        <f t="shared" si="0"/>
        <v/>
      </c>
      <c r="P39" s="205" t="str">
        <f t="shared" si="5"/>
        <v/>
      </c>
    </row>
    <row r="40" spans="3:16">
      <c r="C40" s="198"/>
      <c r="D40" s="199"/>
      <c r="E40" s="200"/>
      <c r="F40" s="198"/>
      <c r="H40" s="201"/>
      <c r="I40" s="184" t="str">
        <f t="shared" si="1"/>
        <v/>
      </c>
      <c r="J40" s="202" t="str">
        <f>IF($H40="USD",IF(OR($I40="",$I40="-"),"",VLOOKUP($G40,為替!$A:$AX,$I40,FALSE))+$J$3,IF(OR($I40="",$I40="-"),"",VLOOKUP($G40,為替!$A:$AX,$I40,FALSE)))</f>
        <v/>
      </c>
      <c r="K40" s="203" t="str">
        <f t="shared" si="2"/>
        <v/>
      </c>
      <c r="L40" s="187" t="str">
        <f t="shared" si="3"/>
        <v/>
      </c>
      <c r="M40" s="202" t="str">
        <f>IF($H40="USD",IF(OR($L40="",$L40="-"),"",VLOOKUP($G40,為替!$A:$AX,$L40,FALSE))+$K$3,IF(OR($L40="",$L40="-"),"",VLOOKUP($G40,為替!$A:$AX,$L40,FALSE)))</f>
        <v/>
      </c>
      <c r="N40" s="203" t="str">
        <f t="shared" si="4"/>
        <v/>
      </c>
      <c r="O40" s="204" t="str">
        <f t="shared" si="0"/>
        <v/>
      </c>
      <c r="P40" s="205" t="str">
        <f t="shared" si="5"/>
        <v/>
      </c>
    </row>
    <row r="41" spans="3:16">
      <c r="C41" s="198"/>
      <c r="D41" s="199"/>
      <c r="E41" s="200"/>
      <c r="F41" s="198"/>
      <c r="H41" s="201"/>
      <c r="I41" s="184" t="str">
        <f t="shared" si="1"/>
        <v/>
      </c>
      <c r="J41" s="202" t="str">
        <f>IF($H41="USD",IF(OR($I41="",$I41="-"),"",VLOOKUP($G41,為替!$A:$AX,$I41,FALSE))+$J$3,IF(OR($I41="",$I41="-"),"",VLOOKUP($G41,為替!$A:$AX,$I41,FALSE)))</f>
        <v/>
      </c>
      <c r="K41" s="203" t="str">
        <f t="shared" si="2"/>
        <v/>
      </c>
      <c r="L41" s="187" t="str">
        <f t="shared" si="3"/>
        <v/>
      </c>
      <c r="M41" s="202" t="str">
        <f>IF($H41="USD",IF(OR($L41="",$L41="-"),"",VLOOKUP($G41,為替!$A:$AX,$L41,FALSE))+$K$3,IF(OR($L41="",$L41="-"),"",VLOOKUP($G41,為替!$A:$AX,$L41,FALSE)))</f>
        <v/>
      </c>
      <c r="N41" s="203" t="str">
        <f t="shared" si="4"/>
        <v/>
      </c>
      <c r="O41" s="204" t="str">
        <f t="shared" si="0"/>
        <v/>
      </c>
      <c r="P41" s="205" t="str">
        <f t="shared" si="5"/>
        <v/>
      </c>
    </row>
    <row r="42" spans="3:16">
      <c r="C42" s="198"/>
      <c r="D42" s="199"/>
      <c r="E42" s="200"/>
      <c r="F42" s="198"/>
      <c r="H42" s="201"/>
      <c r="I42" s="184" t="str">
        <f t="shared" si="1"/>
        <v/>
      </c>
      <c r="J42" s="202" t="str">
        <f>IF($H42="USD",IF(OR($I42="",$I42="-"),"",VLOOKUP($G42,為替!$A:$AX,$I42,FALSE))+$J$3,IF(OR($I42="",$I42="-"),"",VLOOKUP($G42,為替!$A:$AX,$I42,FALSE)))</f>
        <v/>
      </c>
      <c r="K42" s="203" t="str">
        <f t="shared" si="2"/>
        <v/>
      </c>
      <c r="L42" s="187" t="str">
        <f t="shared" si="3"/>
        <v/>
      </c>
      <c r="M42" s="202" t="str">
        <f>IF($H42="USD",IF(OR($L42="",$L42="-"),"",VLOOKUP($G42,為替!$A:$AX,$L42,FALSE))+$K$3,IF(OR($L42="",$L42="-"),"",VLOOKUP($G42,為替!$A:$AX,$L42,FALSE)))</f>
        <v/>
      </c>
      <c r="N42" s="203" t="str">
        <f t="shared" si="4"/>
        <v/>
      </c>
      <c r="O42" s="204" t="str">
        <f t="shared" si="0"/>
        <v/>
      </c>
      <c r="P42" s="205" t="str">
        <f t="shared" si="5"/>
        <v/>
      </c>
    </row>
    <row r="43" spans="3:16">
      <c r="C43" s="198"/>
      <c r="D43" s="199"/>
      <c r="E43" s="200"/>
      <c r="F43" s="198"/>
      <c r="H43" s="201"/>
      <c r="I43" s="184" t="str">
        <f t="shared" si="1"/>
        <v/>
      </c>
      <c r="J43" s="202" t="str">
        <f>IF($H43="USD",IF(OR($I43="",$I43="-"),"",VLOOKUP($G43,為替!$A:$AX,$I43,FALSE))+$J$3,IF(OR($I43="",$I43="-"),"",VLOOKUP($G43,為替!$A:$AX,$I43,FALSE)))</f>
        <v/>
      </c>
      <c r="K43" s="203" t="str">
        <f t="shared" si="2"/>
        <v/>
      </c>
      <c r="L43" s="187" t="str">
        <f t="shared" si="3"/>
        <v/>
      </c>
      <c r="M43" s="202" t="str">
        <f>IF($H43="USD",IF(OR($L43="",$L43="-"),"",VLOOKUP($G43,為替!$A:$AX,$L43,FALSE))+$K$3,IF(OR($L43="",$L43="-"),"",VLOOKUP($G43,為替!$A:$AX,$L43,FALSE)))</f>
        <v/>
      </c>
      <c r="N43" s="203" t="str">
        <f t="shared" si="4"/>
        <v/>
      </c>
      <c r="O43" s="204" t="str">
        <f t="shared" si="0"/>
        <v/>
      </c>
      <c r="P43" s="205" t="str">
        <f t="shared" si="5"/>
        <v/>
      </c>
    </row>
    <row r="44" spans="3:16">
      <c r="C44" s="198"/>
      <c r="D44" s="199"/>
      <c r="E44" s="200"/>
      <c r="F44" s="198"/>
      <c r="H44" s="201"/>
      <c r="I44" s="184" t="str">
        <f t="shared" si="1"/>
        <v/>
      </c>
      <c r="J44" s="202" t="str">
        <f>IF($H44="USD",IF(OR($I44="",$I44="-"),"",VLOOKUP($G44,為替!$A:$AX,$I44,FALSE))+$J$3,IF(OR($I44="",$I44="-"),"",VLOOKUP($G44,為替!$A:$AX,$I44,FALSE)))</f>
        <v/>
      </c>
      <c r="K44" s="203" t="str">
        <f t="shared" si="2"/>
        <v/>
      </c>
      <c r="L44" s="187" t="str">
        <f t="shared" si="3"/>
        <v/>
      </c>
      <c r="M44" s="202" t="str">
        <f>IF($H44="USD",IF(OR($L44="",$L44="-"),"",VLOOKUP($G44,為替!$A:$AX,$L44,FALSE))+$K$3,IF(OR($L44="",$L44="-"),"",VLOOKUP($G44,為替!$A:$AX,$L44,FALSE)))</f>
        <v/>
      </c>
      <c r="N44" s="203" t="str">
        <f t="shared" si="4"/>
        <v/>
      </c>
      <c r="O44" s="204" t="str">
        <f t="shared" si="0"/>
        <v/>
      </c>
      <c r="P44" s="205" t="str">
        <f t="shared" si="5"/>
        <v/>
      </c>
    </row>
    <row r="45" spans="3:16">
      <c r="C45" s="198"/>
      <c r="D45" s="199"/>
      <c r="E45" s="200"/>
      <c r="F45" s="198"/>
      <c r="H45" s="201"/>
      <c r="I45" s="184" t="str">
        <f t="shared" si="1"/>
        <v/>
      </c>
      <c r="J45" s="202" t="str">
        <f>IF($H45="USD",IF(OR($I45="",$I45="-"),"",VLOOKUP($G45,為替!$A:$AX,$I45,FALSE))+$J$3,IF(OR($I45="",$I45="-"),"",VLOOKUP($G45,為替!$A:$AX,$I45,FALSE)))</f>
        <v/>
      </c>
      <c r="K45" s="203" t="str">
        <f t="shared" si="2"/>
        <v/>
      </c>
      <c r="L45" s="187" t="str">
        <f t="shared" si="3"/>
        <v/>
      </c>
      <c r="M45" s="202" t="str">
        <f>IF($H45="USD",IF(OR($L45="",$L45="-"),"",VLOOKUP($G45,為替!$A:$AX,$L45,FALSE))+$K$3,IF(OR($L45="",$L45="-"),"",VLOOKUP($G45,為替!$A:$AX,$L45,FALSE)))</f>
        <v/>
      </c>
      <c r="N45" s="203" t="str">
        <f t="shared" si="4"/>
        <v/>
      </c>
      <c r="O45" s="204" t="str">
        <f t="shared" si="0"/>
        <v/>
      </c>
      <c r="P45" s="205" t="str">
        <f t="shared" si="5"/>
        <v/>
      </c>
    </row>
    <row r="46" spans="3:16">
      <c r="C46" s="198"/>
      <c r="D46" s="199"/>
      <c r="E46" s="200"/>
      <c r="F46" s="198"/>
      <c r="H46" s="201"/>
      <c r="I46" s="184" t="str">
        <f t="shared" si="1"/>
        <v/>
      </c>
      <c r="J46" s="202" t="str">
        <f>IF($H46="USD",IF(OR($I46="",$I46="-"),"",VLOOKUP($G46,為替!$A:$AX,$I46,FALSE))+$J$3,IF(OR($I46="",$I46="-"),"",VLOOKUP($G46,為替!$A:$AX,$I46,FALSE)))</f>
        <v/>
      </c>
      <c r="K46" s="203" t="str">
        <f t="shared" si="2"/>
        <v/>
      </c>
      <c r="L46" s="187" t="str">
        <f t="shared" si="3"/>
        <v/>
      </c>
      <c r="M46" s="202" t="str">
        <f>IF($H46="USD",IF(OR($L46="",$L46="-"),"",VLOOKUP($G46,為替!$A:$AX,$L46,FALSE))+$K$3,IF(OR($L46="",$L46="-"),"",VLOOKUP($G46,為替!$A:$AX,$L46,FALSE)))</f>
        <v/>
      </c>
      <c r="N46" s="203" t="str">
        <f t="shared" si="4"/>
        <v/>
      </c>
      <c r="O46" s="204" t="str">
        <f t="shared" si="0"/>
        <v/>
      </c>
      <c r="P46" s="205" t="str">
        <f t="shared" si="5"/>
        <v/>
      </c>
    </row>
    <row r="47" spans="3:16">
      <c r="C47" s="198"/>
      <c r="D47" s="199"/>
      <c r="E47" s="200"/>
      <c r="F47" s="198"/>
      <c r="H47" s="201"/>
      <c r="I47" s="184" t="str">
        <f t="shared" si="1"/>
        <v/>
      </c>
      <c r="J47" s="202" t="str">
        <f>IF($H47="USD",IF(OR($I47="",$I47="-"),"",VLOOKUP($G47,為替!$A:$AX,$I47,FALSE))+$J$3,IF(OR($I47="",$I47="-"),"",VLOOKUP($G47,為替!$A:$AX,$I47,FALSE)))</f>
        <v/>
      </c>
      <c r="K47" s="203" t="str">
        <f t="shared" si="2"/>
        <v/>
      </c>
      <c r="L47" s="187" t="str">
        <f t="shared" si="3"/>
        <v/>
      </c>
      <c r="M47" s="202" t="str">
        <f>IF($H47="USD",IF(OR($L47="",$L47="-"),"",VLOOKUP($G47,為替!$A:$AX,$L47,FALSE))+$K$3,IF(OR($L47="",$L47="-"),"",VLOOKUP($G47,為替!$A:$AX,$L47,FALSE)))</f>
        <v/>
      </c>
      <c r="N47" s="203" t="str">
        <f t="shared" si="4"/>
        <v/>
      </c>
      <c r="O47" s="204" t="str">
        <f t="shared" si="0"/>
        <v/>
      </c>
      <c r="P47" s="205" t="str">
        <f t="shared" si="5"/>
        <v/>
      </c>
    </row>
    <row r="48" spans="3:16">
      <c r="C48" s="198"/>
      <c r="D48" s="199"/>
      <c r="E48" s="200"/>
      <c r="F48" s="198"/>
      <c r="H48" s="201"/>
      <c r="I48" s="184" t="str">
        <f t="shared" si="1"/>
        <v/>
      </c>
      <c r="J48" s="202" t="str">
        <f>IF($H48="USD",IF(OR($I48="",$I48="-"),"",VLOOKUP($G48,為替!$A:$AX,$I48,FALSE))+$J$3,IF(OR($I48="",$I48="-"),"",VLOOKUP($G48,為替!$A:$AX,$I48,FALSE)))</f>
        <v/>
      </c>
      <c r="K48" s="203" t="str">
        <f t="shared" si="2"/>
        <v/>
      </c>
      <c r="L48" s="187" t="str">
        <f t="shared" si="3"/>
        <v/>
      </c>
      <c r="M48" s="202" t="str">
        <f>IF($H48="USD",IF(OR($L48="",$L48="-"),"",VLOOKUP($G48,為替!$A:$AX,$L48,FALSE))+$K$3,IF(OR($L48="",$L48="-"),"",VLOOKUP($G48,為替!$A:$AX,$L48,FALSE)))</f>
        <v/>
      </c>
      <c r="N48" s="203" t="str">
        <f t="shared" si="4"/>
        <v/>
      </c>
      <c r="O48" s="204" t="str">
        <f t="shared" si="0"/>
        <v/>
      </c>
      <c r="P48" s="205" t="str">
        <f t="shared" si="5"/>
        <v/>
      </c>
    </row>
    <row r="49" spans="3:16">
      <c r="C49" s="198"/>
      <c r="D49" s="199"/>
      <c r="E49" s="200"/>
      <c r="F49" s="198"/>
      <c r="H49" s="201"/>
      <c r="I49" s="184" t="str">
        <f t="shared" si="1"/>
        <v/>
      </c>
      <c r="J49" s="202" t="str">
        <f>IF($H49="USD",IF(OR($I49="",$I49="-"),"",VLOOKUP($G49,為替!$A:$AX,$I49,FALSE))+$J$3,IF(OR($I49="",$I49="-"),"",VLOOKUP($G49,為替!$A:$AX,$I49,FALSE)))</f>
        <v/>
      </c>
      <c r="K49" s="203" t="str">
        <f t="shared" si="2"/>
        <v/>
      </c>
      <c r="L49" s="187" t="str">
        <f t="shared" si="3"/>
        <v/>
      </c>
      <c r="M49" s="202" t="str">
        <f>IF($H49="USD",IF(OR($L49="",$L49="-"),"",VLOOKUP($G49,為替!$A:$AX,$L49,FALSE))+$K$3,IF(OR($L49="",$L49="-"),"",VLOOKUP($G49,為替!$A:$AX,$L49,FALSE)))</f>
        <v/>
      </c>
      <c r="N49" s="203" t="str">
        <f t="shared" si="4"/>
        <v/>
      </c>
      <c r="O49" s="204" t="str">
        <f t="shared" si="0"/>
        <v/>
      </c>
      <c r="P49" s="205" t="str">
        <f t="shared" si="5"/>
        <v/>
      </c>
    </row>
    <row r="50" spans="3:16">
      <c r="C50" s="198"/>
      <c r="D50" s="199"/>
      <c r="E50" s="200"/>
      <c r="F50" s="198"/>
      <c r="H50" s="201"/>
      <c r="I50" s="184" t="str">
        <f t="shared" si="1"/>
        <v/>
      </c>
      <c r="J50" s="202" t="str">
        <f>IF($H50="USD",IF(OR($I50="",$I50="-"),"",VLOOKUP($G50,為替!$A:$AX,$I50,FALSE))+$J$3,IF(OR($I50="",$I50="-"),"",VLOOKUP($G50,為替!$A:$AX,$I50,FALSE)))</f>
        <v/>
      </c>
      <c r="K50" s="203" t="str">
        <f t="shared" si="2"/>
        <v/>
      </c>
      <c r="L50" s="187" t="str">
        <f t="shared" si="3"/>
        <v/>
      </c>
      <c r="M50" s="202" t="str">
        <f>IF($H50="USD",IF(OR($L50="",$L50="-"),"",VLOOKUP($G50,為替!$A:$AX,$L50,FALSE))+$K$3,IF(OR($L50="",$L50="-"),"",VLOOKUP($G50,為替!$A:$AX,$L50,FALSE)))</f>
        <v/>
      </c>
      <c r="N50" s="203" t="str">
        <f t="shared" si="4"/>
        <v/>
      </c>
      <c r="O50" s="204" t="str">
        <f t="shared" si="0"/>
        <v/>
      </c>
      <c r="P50" s="205" t="str">
        <f t="shared" si="5"/>
        <v/>
      </c>
    </row>
    <row r="51" spans="3:16">
      <c r="C51" s="198"/>
      <c r="D51" s="199"/>
      <c r="E51" s="200"/>
      <c r="F51" s="198"/>
      <c r="H51" s="201"/>
      <c r="I51" s="184" t="str">
        <f t="shared" si="1"/>
        <v/>
      </c>
      <c r="J51" s="202" t="str">
        <f>IF($H51="USD",IF(OR($I51="",$I51="-"),"",VLOOKUP($G51,為替!$A:$AX,$I51,FALSE))+$J$3,IF(OR($I51="",$I51="-"),"",VLOOKUP($G51,為替!$A:$AX,$I51,FALSE)))</f>
        <v/>
      </c>
      <c r="K51" s="203" t="str">
        <f t="shared" si="2"/>
        <v/>
      </c>
      <c r="L51" s="187" t="str">
        <f t="shared" si="3"/>
        <v/>
      </c>
      <c r="M51" s="202" t="str">
        <f>IF($H51="USD",IF(OR($L51="",$L51="-"),"",VLOOKUP($G51,為替!$A:$AX,$L51,FALSE))+$K$3,IF(OR($L51="",$L51="-"),"",VLOOKUP($G51,為替!$A:$AX,$L51,FALSE)))</f>
        <v/>
      </c>
      <c r="N51" s="203" t="str">
        <f t="shared" si="4"/>
        <v/>
      </c>
      <c r="O51" s="204" t="str">
        <f t="shared" si="0"/>
        <v/>
      </c>
      <c r="P51" s="205" t="str">
        <f t="shared" si="5"/>
        <v/>
      </c>
    </row>
    <row r="52" spans="3:16">
      <c r="C52" s="198"/>
      <c r="D52" s="199"/>
      <c r="E52" s="200"/>
      <c r="F52" s="198"/>
      <c r="H52" s="201"/>
      <c r="I52" s="184" t="str">
        <f t="shared" si="1"/>
        <v/>
      </c>
      <c r="J52" s="202" t="str">
        <f>IF($H52="USD",IF(OR($I52="",$I52="-"),"",VLOOKUP($G52,為替!$A:$AX,$I52,FALSE))+$J$3,IF(OR($I52="",$I52="-"),"",VLOOKUP($G52,為替!$A:$AX,$I52,FALSE)))</f>
        <v/>
      </c>
      <c r="K52" s="203" t="str">
        <f t="shared" si="2"/>
        <v/>
      </c>
      <c r="L52" s="187" t="str">
        <f t="shared" si="3"/>
        <v/>
      </c>
      <c r="M52" s="202" t="str">
        <f>IF($H52="USD",IF(OR($L52="",$L52="-"),"",VLOOKUP($G52,為替!$A:$AX,$L52,FALSE))+$K$3,IF(OR($L52="",$L52="-"),"",VLOOKUP($G52,為替!$A:$AX,$L52,FALSE)))</f>
        <v/>
      </c>
      <c r="N52" s="203" t="str">
        <f t="shared" si="4"/>
        <v/>
      </c>
      <c r="O52" s="204" t="str">
        <f t="shared" si="0"/>
        <v/>
      </c>
      <c r="P52" s="205" t="str">
        <f t="shared" si="5"/>
        <v/>
      </c>
    </row>
    <row r="53" spans="3:16">
      <c r="C53" s="198"/>
      <c r="D53" s="199"/>
      <c r="E53" s="200"/>
      <c r="F53" s="198"/>
      <c r="H53" s="201"/>
      <c r="I53" s="184" t="str">
        <f t="shared" si="1"/>
        <v/>
      </c>
      <c r="J53" s="202" t="str">
        <f>IF($H53="USD",IF(OR($I53="",$I53="-"),"",VLOOKUP($G53,為替!$A:$AX,$I53,FALSE))+$J$3,IF(OR($I53="",$I53="-"),"",VLOOKUP($G53,為替!$A:$AX,$I53,FALSE)))</f>
        <v/>
      </c>
      <c r="K53" s="203" t="str">
        <f t="shared" si="2"/>
        <v/>
      </c>
      <c r="L53" s="187" t="str">
        <f t="shared" si="3"/>
        <v/>
      </c>
      <c r="M53" s="202" t="str">
        <f>IF($H53="USD",IF(OR($L53="",$L53="-"),"",VLOOKUP($G53,為替!$A:$AX,$L53,FALSE))+$K$3,IF(OR($L53="",$L53="-"),"",VLOOKUP($G53,為替!$A:$AX,$L53,FALSE)))</f>
        <v/>
      </c>
      <c r="N53" s="203" t="str">
        <f t="shared" si="4"/>
        <v/>
      </c>
      <c r="O53" s="204" t="str">
        <f t="shared" si="0"/>
        <v/>
      </c>
      <c r="P53" s="205" t="str">
        <f t="shared" si="5"/>
        <v/>
      </c>
    </row>
    <row r="54" spans="3:16">
      <c r="C54" s="198"/>
      <c r="D54" s="199"/>
      <c r="E54" s="200"/>
      <c r="F54" s="198"/>
      <c r="H54" s="201"/>
      <c r="I54" s="184" t="str">
        <f t="shared" si="1"/>
        <v/>
      </c>
      <c r="J54" s="202" t="str">
        <f>IF($H54="USD",IF(OR($I54="",$I54="-"),"",VLOOKUP($G54,為替!$A:$AX,$I54,FALSE))+$J$3,IF(OR($I54="",$I54="-"),"",VLOOKUP($G54,為替!$A:$AX,$I54,FALSE)))</f>
        <v/>
      </c>
      <c r="K54" s="203" t="str">
        <f t="shared" si="2"/>
        <v/>
      </c>
      <c r="L54" s="187" t="str">
        <f t="shared" si="3"/>
        <v/>
      </c>
      <c r="M54" s="202" t="str">
        <f>IF($H54="USD",IF(OR($L54="",$L54="-"),"",VLOOKUP($G54,為替!$A:$AX,$L54,FALSE))+$K$3,IF(OR($L54="",$L54="-"),"",VLOOKUP($G54,為替!$A:$AX,$L54,FALSE)))</f>
        <v/>
      </c>
      <c r="N54" s="203" t="str">
        <f t="shared" si="4"/>
        <v/>
      </c>
      <c r="O54" s="204" t="str">
        <f t="shared" si="0"/>
        <v/>
      </c>
      <c r="P54" s="205" t="str">
        <f t="shared" si="5"/>
        <v/>
      </c>
    </row>
    <row r="55" spans="3:16">
      <c r="C55" s="198"/>
      <c r="D55" s="199"/>
      <c r="E55" s="200"/>
      <c r="F55" s="198"/>
      <c r="H55" s="201"/>
      <c r="I55" s="184" t="str">
        <f t="shared" si="1"/>
        <v/>
      </c>
      <c r="J55" s="202" t="str">
        <f>IF($H55="USD",IF(OR($I55="",$I55="-"),"",VLOOKUP($G55,為替!$A:$AX,$I55,FALSE))+$J$3,IF(OR($I55="",$I55="-"),"",VLOOKUP($G55,為替!$A:$AX,$I55,FALSE)))</f>
        <v/>
      </c>
      <c r="K55" s="203" t="str">
        <f t="shared" si="2"/>
        <v/>
      </c>
      <c r="L55" s="187" t="str">
        <f t="shared" si="3"/>
        <v/>
      </c>
      <c r="M55" s="202" t="str">
        <f>IF($H55="USD",IF(OR($L55="",$L55="-"),"",VLOOKUP($G55,為替!$A:$AX,$L55,FALSE))+$K$3,IF(OR($L55="",$L55="-"),"",VLOOKUP($G55,為替!$A:$AX,$L55,FALSE)))</f>
        <v/>
      </c>
      <c r="N55" s="203" t="str">
        <f t="shared" si="4"/>
        <v/>
      </c>
      <c r="O55" s="204" t="str">
        <f t="shared" si="0"/>
        <v/>
      </c>
      <c r="P55" s="205" t="str">
        <f t="shared" si="5"/>
        <v/>
      </c>
    </row>
    <row r="56" spans="3:16">
      <c r="C56" s="198"/>
      <c r="D56" s="199"/>
      <c r="E56" s="200"/>
      <c r="F56" s="198"/>
      <c r="H56" s="201"/>
      <c r="I56" s="184" t="str">
        <f t="shared" si="1"/>
        <v/>
      </c>
      <c r="J56" s="202" t="str">
        <f>IF($H56="USD",IF(OR($I56="",$I56="-"),"",VLOOKUP($G56,為替!$A:$AX,$I56,FALSE))+$J$3,IF(OR($I56="",$I56="-"),"",VLOOKUP($G56,為替!$A:$AX,$I56,FALSE)))</f>
        <v/>
      </c>
      <c r="K56" s="203" t="str">
        <f t="shared" si="2"/>
        <v/>
      </c>
      <c r="L56" s="187" t="str">
        <f t="shared" si="3"/>
        <v/>
      </c>
      <c r="M56" s="202" t="str">
        <f>IF($H56="USD",IF(OR($L56="",$L56="-"),"",VLOOKUP($G56,為替!$A:$AX,$L56,FALSE))+$K$3,IF(OR($L56="",$L56="-"),"",VLOOKUP($G56,為替!$A:$AX,$L56,FALSE)))</f>
        <v/>
      </c>
      <c r="N56" s="203" t="str">
        <f t="shared" si="4"/>
        <v/>
      </c>
      <c r="O56" s="204" t="str">
        <f t="shared" si="0"/>
        <v/>
      </c>
      <c r="P56" s="205" t="str">
        <f t="shared" si="5"/>
        <v/>
      </c>
    </row>
    <row r="57" spans="3:16">
      <c r="C57" s="198"/>
      <c r="D57" s="199"/>
      <c r="E57" s="200"/>
      <c r="F57" s="198"/>
      <c r="H57" s="201"/>
      <c r="I57" s="184" t="str">
        <f t="shared" si="1"/>
        <v/>
      </c>
      <c r="J57" s="202" t="str">
        <f>IF($H57="USD",IF(OR($I57="",$I57="-"),"",VLOOKUP($G57,為替!$A:$AX,$I57,FALSE))+$J$3,IF(OR($I57="",$I57="-"),"",VLOOKUP($G57,為替!$A:$AX,$I57,FALSE)))</f>
        <v/>
      </c>
      <c r="K57" s="203" t="str">
        <f t="shared" si="2"/>
        <v/>
      </c>
      <c r="L57" s="187" t="str">
        <f t="shared" si="3"/>
        <v/>
      </c>
      <c r="M57" s="202" t="str">
        <f>IF($H57="USD",IF(OR($L57="",$L57="-"),"",VLOOKUP($G57,為替!$A:$AX,$L57,FALSE))+$K$3,IF(OR($L57="",$L57="-"),"",VLOOKUP($G57,為替!$A:$AX,$L57,FALSE)))</f>
        <v/>
      </c>
      <c r="N57" s="203" t="str">
        <f t="shared" si="4"/>
        <v/>
      </c>
      <c r="O57" s="204" t="str">
        <f t="shared" si="0"/>
        <v/>
      </c>
      <c r="P57" s="205" t="str">
        <f t="shared" si="5"/>
        <v/>
      </c>
    </row>
    <row r="58" spans="3:16">
      <c r="C58" s="198"/>
      <c r="D58" s="199"/>
      <c r="E58" s="200"/>
      <c r="F58" s="198"/>
      <c r="H58" s="201"/>
      <c r="I58" s="184" t="str">
        <f t="shared" si="1"/>
        <v/>
      </c>
      <c r="J58" s="202" t="str">
        <f>IF($H58="USD",IF(OR($I58="",$I58="-"),"",VLOOKUP($G58,為替!$A:$AX,$I58,FALSE))+$J$3,IF(OR($I58="",$I58="-"),"",VLOOKUP($G58,為替!$A:$AX,$I58,FALSE)))</f>
        <v/>
      </c>
      <c r="K58" s="203" t="str">
        <f t="shared" si="2"/>
        <v/>
      </c>
      <c r="L58" s="187" t="str">
        <f t="shared" si="3"/>
        <v/>
      </c>
      <c r="M58" s="202" t="str">
        <f>IF($H58="USD",IF(OR($L58="",$L58="-"),"",VLOOKUP($G58,為替!$A:$AX,$L58,FALSE))+$K$3,IF(OR($L58="",$L58="-"),"",VLOOKUP($G58,為替!$A:$AX,$L58,FALSE)))</f>
        <v/>
      </c>
      <c r="N58" s="203" t="str">
        <f t="shared" si="4"/>
        <v/>
      </c>
      <c r="O58" s="204" t="str">
        <f t="shared" si="0"/>
        <v/>
      </c>
      <c r="P58" s="205" t="str">
        <f t="shared" si="5"/>
        <v/>
      </c>
    </row>
    <row r="59" spans="3:16">
      <c r="C59" s="198"/>
      <c r="D59" s="199"/>
      <c r="E59" s="200"/>
      <c r="F59" s="198"/>
      <c r="H59" s="201"/>
      <c r="I59" s="184" t="str">
        <f t="shared" si="1"/>
        <v/>
      </c>
      <c r="J59" s="202" t="str">
        <f>IF($H59="USD",IF(OR($I59="",$I59="-"),"",VLOOKUP($G59,為替!$A:$AX,$I59,FALSE))+$J$3,IF(OR($I59="",$I59="-"),"",VLOOKUP($G59,為替!$A:$AX,$I59,FALSE)))</f>
        <v/>
      </c>
      <c r="K59" s="203" t="str">
        <f t="shared" si="2"/>
        <v/>
      </c>
      <c r="L59" s="187" t="str">
        <f t="shared" si="3"/>
        <v/>
      </c>
      <c r="M59" s="202" t="str">
        <f>IF($H59="USD",IF(OR($L59="",$L59="-"),"",VLOOKUP($G59,為替!$A:$AX,$L59,FALSE))+$K$3,IF(OR($L59="",$L59="-"),"",VLOOKUP($G59,為替!$A:$AX,$L59,FALSE)))</f>
        <v/>
      </c>
      <c r="N59" s="203" t="str">
        <f t="shared" si="4"/>
        <v/>
      </c>
      <c r="O59" s="204" t="str">
        <f t="shared" si="0"/>
        <v/>
      </c>
      <c r="P59" s="205" t="str">
        <f t="shared" si="5"/>
        <v/>
      </c>
    </row>
    <row r="60" spans="3:16">
      <c r="C60" s="198"/>
      <c r="D60" s="199"/>
      <c r="E60" s="200"/>
      <c r="F60" s="198"/>
      <c r="H60" s="201"/>
      <c r="I60" s="184" t="str">
        <f t="shared" si="1"/>
        <v/>
      </c>
      <c r="J60" s="202" t="str">
        <f>IF($H60="USD",IF(OR($I60="",$I60="-"),"",VLOOKUP($G60,為替!$A:$AX,$I60,FALSE))+$J$3,IF(OR($I60="",$I60="-"),"",VLOOKUP($G60,為替!$A:$AX,$I60,FALSE)))</f>
        <v/>
      </c>
      <c r="K60" s="203" t="str">
        <f t="shared" si="2"/>
        <v/>
      </c>
      <c r="L60" s="187" t="str">
        <f t="shared" si="3"/>
        <v/>
      </c>
      <c r="M60" s="202" t="str">
        <f>IF($H60="USD",IF(OR($L60="",$L60="-"),"",VLOOKUP($G60,為替!$A:$AX,$L60,FALSE))+$K$3,IF(OR($L60="",$L60="-"),"",VLOOKUP($G60,為替!$A:$AX,$L60,FALSE)))</f>
        <v/>
      </c>
      <c r="N60" s="203" t="str">
        <f t="shared" si="4"/>
        <v/>
      </c>
      <c r="O60" s="204" t="str">
        <f t="shared" si="0"/>
        <v/>
      </c>
      <c r="P60" s="205" t="str">
        <f t="shared" si="5"/>
        <v/>
      </c>
    </row>
    <row r="61" spans="3:16">
      <c r="C61" s="198"/>
      <c r="D61" s="199"/>
      <c r="E61" s="200"/>
      <c r="F61" s="198"/>
      <c r="H61" s="201"/>
      <c r="I61" s="184" t="str">
        <f t="shared" si="1"/>
        <v/>
      </c>
      <c r="J61" s="202" t="str">
        <f>IF($H61="USD",IF(OR($I61="",$I61="-"),"",VLOOKUP($G61,為替!$A:$AX,$I61,FALSE))+$J$3,IF(OR($I61="",$I61="-"),"",VLOOKUP($G61,為替!$A:$AX,$I61,FALSE)))</f>
        <v/>
      </c>
      <c r="K61" s="203" t="str">
        <f t="shared" si="2"/>
        <v/>
      </c>
      <c r="L61" s="187" t="str">
        <f t="shared" si="3"/>
        <v/>
      </c>
      <c r="M61" s="202" t="str">
        <f>IF($H61="USD",IF(OR($L61="",$L61="-"),"",VLOOKUP($G61,為替!$A:$AX,$L61,FALSE))+$K$3,IF(OR($L61="",$L61="-"),"",VLOOKUP($G61,為替!$A:$AX,$L61,FALSE)))</f>
        <v/>
      </c>
      <c r="N61" s="203" t="str">
        <f t="shared" si="4"/>
        <v/>
      </c>
      <c r="O61" s="204" t="str">
        <f t="shared" si="0"/>
        <v/>
      </c>
      <c r="P61" s="205" t="str">
        <f t="shared" si="5"/>
        <v/>
      </c>
    </row>
    <row r="62" spans="3:16">
      <c r="C62" s="198"/>
      <c r="D62" s="199"/>
      <c r="E62" s="200"/>
      <c r="F62" s="198"/>
      <c r="H62" s="201"/>
      <c r="I62" s="184" t="str">
        <f t="shared" si="1"/>
        <v/>
      </c>
      <c r="J62" s="202" t="str">
        <f>IF($H62="USD",IF(OR($I62="",$I62="-"),"",VLOOKUP($G62,為替!$A:$AX,$I62,FALSE))+$J$3,IF(OR($I62="",$I62="-"),"",VLOOKUP($G62,為替!$A:$AX,$I62,FALSE)))</f>
        <v/>
      </c>
      <c r="K62" s="203" t="str">
        <f t="shared" si="2"/>
        <v/>
      </c>
      <c r="L62" s="187" t="str">
        <f t="shared" si="3"/>
        <v/>
      </c>
      <c r="M62" s="202" t="str">
        <f>IF($H62="USD",IF(OR($L62="",$L62="-"),"",VLOOKUP($G62,為替!$A:$AX,$L62,FALSE))+$K$3,IF(OR($L62="",$L62="-"),"",VLOOKUP($G62,為替!$A:$AX,$L62,FALSE)))</f>
        <v/>
      </c>
      <c r="N62" s="203" t="str">
        <f t="shared" si="4"/>
        <v/>
      </c>
      <c r="O62" s="204" t="str">
        <f t="shared" si="0"/>
        <v/>
      </c>
      <c r="P62" s="205" t="str">
        <f t="shared" si="5"/>
        <v/>
      </c>
    </row>
    <row r="63" spans="3:16">
      <c r="C63" s="198"/>
      <c r="D63" s="199"/>
      <c r="E63" s="200"/>
      <c r="F63" s="198"/>
      <c r="H63" s="201"/>
      <c r="I63" s="184" t="str">
        <f t="shared" si="1"/>
        <v/>
      </c>
      <c r="J63" s="202" t="str">
        <f>IF($H63="USD",IF(OR($I63="",$I63="-"),"",VLOOKUP($G63,為替!$A:$AX,$I63,FALSE))+$J$3,IF(OR($I63="",$I63="-"),"",VLOOKUP($G63,為替!$A:$AX,$I63,FALSE)))</f>
        <v/>
      </c>
      <c r="K63" s="203" t="str">
        <f t="shared" si="2"/>
        <v/>
      </c>
      <c r="L63" s="187" t="str">
        <f t="shared" si="3"/>
        <v/>
      </c>
      <c r="M63" s="202" t="str">
        <f>IF($H63="USD",IF(OR($L63="",$L63="-"),"",VLOOKUP($G63,為替!$A:$AX,$L63,FALSE))+$K$3,IF(OR($L63="",$L63="-"),"",VLOOKUP($G63,為替!$A:$AX,$L63,FALSE)))</f>
        <v/>
      </c>
      <c r="N63" s="203" t="str">
        <f t="shared" si="4"/>
        <v/>
      </c>
      <c r="O63" s="204" t="str">
        <f t="shared" si="0"/>
        <v/>
      </c>
      <c r="P63" s="205" t="str">
        <f t="shared" si="5"/>
        <v/>
      </c>
    </row>
    <row r="64" spans="3:16">
      <c r="C64" s="198"/>
      <c r="D64" s="199"/>
      <c r="E64" s="200"/>
      <c r="F64" s="198"/>
      <c r="H64" s="201"/>
      <c r="I64" s="184" t="str">
        <f t="shared" si="1"/>
        <v/>
      </c>
      <c r="J64" s="202" t="str">
        <f>IF($H64="USD",IF(OR($I64="",$I64="-"),"",VLOOKUP($G64,為替!$A:$AX,$I64,FALSE))+$J$3,IF(OR($I64="",$I64="-"),"",VLOOKUP($G64,為替!$A:$AX,$I64,FALSE)))</f>
        <v/>
      </c>
      <c r="K64" s="203" t="str">
        <f t="shared" si="2"/>
        <v/>
      </c>
      <c r="L64" s="187" t="str">
        <f t="shared" si="3"/>
        <v/>
      </c>
      <c r="M64" s="202" t="str">
        <f>IF($H64="USD",IF(OR($L64="",$L64="-"),"",VLOOKUP($G64,為替!$A:$AX,$L64,FALSE))+$K$3,IF(OR($L64="",$L64="-"),"",VLOOKUP($G64,為替!$A:$AX,$L64,FALSE)))</f>
        <v/>
      </c>
      <c r="N64" s="203" t="str">
        <f t="shared" si="4"/>
        <v/>
      </c>
      <c r="O64" s="204" t="str">
        <f t="shared" si="0"/>
        <v/>
      </c>
      <c r="P64" s="205" t="str">
        <f t="shared" si="5"/>
        <v/>
      </c>
    </row>
    <row r="65" spans="3:16">
      <c r="C65" s="198"/>
      <c r="D65" s="199"/>
      <c r="E65" s="200"/>
      <c r="F65" s="198"/>
      <c r="H65" s="201"/>
      <c r="I65" s="184" t="str">
        <f t="shared" si="1"/>
        <v/>
      </c>
      <c r="J65" s="202" t="str">
        <f>IF($H65="USD",IF(OR($I65="",$I65="-"),"",VLOOKUP($G65,為替!$A:$AX,$I65,FALSE))+$J$3,IF(OR($I65="",$I65="-"),"",VLOOKUP($G65,為替!$A:$AX,$I65,FALSE)))</f>
        <v/>
      </c>
      <c r="K65" s="203" t="str">
        <f t="shared" si="2"/>
        <v/>
      </c>
      <c r="L65" s="187" t="str">
        <f t="shared" si="3"/>
        <v/>
      </c>
      <c r="M65" s="202" t="str">
        <f>IF($H65="USD",IF(OR($L65="",$L65="-"),"",VLOOKUP($G65,為替!$A:$AX,$L65,FALSE))+$K$3,IF(OR($L65="",$L65="-"),"",VLOOKUP($G65,為替!$A:$AX,$L65,FALSE)))</f>
        <v/>
      </c>
      <c r="N65" s="203" t="str">
        <f t="shared" si="4"/>
        <v/>
      </c>
      <c r="O65" s="204" t="str">
        <f t="shared" si="0"/>
        <v/>
      </c>
      <c r="P65" s="205" t="str">
        <f t="shared" si="5"/>
        <v/>
      </c>
    </row>
    <row r="66" spans="3:16">
      <c r="C66" s="198"/>
      <c r="D66" s="199"/>
      <c r="E66" s="200"/>
      <c r="F66" s="198"/>
      <c r="H66" s="201"/>
      <c r="I66" s="184" t="str">
        <f t="shared" si="1"/>
        <v/>
      </c>
      <c r="J66" s="202" t="str">
        <f>IF($H66="USD",IF(OR($I66="",$I66="-"),"",VLOOKUP($G66,為替!$A:$AX,$I66,FALSE))+$J$3,IF(OR($I66="",$I66="-"),"",VLOOKUP($G66,為替!$A:$AX,$I66,FALSE)))</f>
        <v/>
      </c>
      <c r="K66" s="203" t="str">
        <f t="shared" si="2"/>
        <v/>
      </c>
      <c r="L66" s="187" t="str">
        <f t="shared" si="3"/>
        <v/>
      </c>
      <c r="M66" s="202" t="str">
        <f>IF($H66="USD",IF(OR($L66="",$L66="-"),"",VLOOKUP($G66,為替!$A:$AX,$L66,FALSE))+$K$3,IF(OR($L66="",$L66="-"),"",VLOOKUP($G66,為替!$A:$AX,$L66,FALSE)))</f>
        <v/>
      </c>
      <c r="N66" s="203" t="str">
        <f t="shared" si="4"/>
        <v/>
      </c>
      <c r="O66" s="204" t="str">
        <f t="shared" si="0"/>
        <v/>
      </c>
      <c r="P66" s="205" t="str">
        <f t="shared" si="5"/>
        <v/>
      </c>
    </row>
    <row r="67" spans="3:16">
      <c r="C67" s="198"/>
      <c r="D67" s="199"/>
      <c r="E67" s="200"/>
      <c r="F67" s="198"/>
      <c r="H67" s="201"/>
      <c r="I67" s="184" t="str">
        <f t="shared" si="1"/>
        <v/>
      </c>
      <c r="J67" s="202" t="str">
        <f>IF($H67="USD",IF(OR($I67="",$I67="-"),"",VLOOKUP($G67,為替!$A:$AX,$I67,FALSE))+$J$3,IF(OR($I67="",$I67="-"),"",VLOOKUP($G67,為替!$A:$AX,$I67,FALSE)))</f>
        <v/>
      </c>
      <c r="K67" s="203" t="str">
        <f t="shared" si="2"/>
        <v/>
      </c>
      <c r="L67" s="187" t="str">
        <f t="shared" si="3"/>
        <v/>
      </c>
      <c r="M67" s="202" t="str">
        <f>IF($H67="USD",IF(OR($L67="",$L67="-"),"",VLOOKUP($G67,為替!$A:$AX,$L67,FALSE))+$K$3,IF(OR($L67="",$L67="-"),"",VLOOKUP($G67,為替!$A:$AX,$L67,FALSE)))</f>
        <v/>
      </c>
      <c r="N67" s="203" t="str">
        <f t="shared" si="4"/>
        <v/>
      </c>
      <c r="O67" s="204" t="str">
        <f t="shared" si="0"/>
        <v/>
      </c>
      <c r="P67" s="205" t="str">
        <f t="shared" si="5"/>
        <v/>
      </c>
    </row>
    <row r="68" spans="3:16">
      <c r="C68" s="198"/>
      <c r="D68" s="199"/>
      <c r="E68" s="200"/>
      <c r="F68" s="198"/>
      <c r="H68" s="201"/>
      <c r="I68" s="184" t="str">
        <f t="shared" si="1"/>
        <v/>
      </c>
      <c r="J68" s="202" t="str">
        <f>IF($H68="USD",IF(OR($I68="",$I68="-"),"",VLOOKUP($G68,為替!$A:$AX,$I68,FALSE))+$J$3,IF(OR($I68="",$I68="-"),"",VLOOKUP($G68,為替!$A:$AX,$I68,FALSE)))</f>
        <v/>
      </c>
      <c r="K68" s="203" t="str">
        <f t="shared" si="2"/>
        <v/>
      </c>
      <c r="L68" s="187" t="str">
        <f t="shared" si="3"/>
        <v/>
      </c>
      <c r="M68" s="202" t="str">
        <f>IF($H68="USD",IF(OR($L68="",$L68="-"),"",VLOOKUP($G68,為替!$A:$AX,$L68,FALSE))+$K$3,IF(OR($L68="",$L68="-"),"",VLOOKUP($G68,為替!$A:$AX,$L68,FALSE)))</f>
        <v/>
      </c>
      <c r="N68" s="203" t="str">
        <f t="shared" si="4"/>
        <v/>
      </c>
      <c r="O68" s="204" t="str">
        <f t="shared" si="0"/>
        <v/>
      </c>
      <c r="P68" s="205" t="str">
        <f t="shared" si="5"/>
        <v/>
      </c>
    </row>
    <row r="69" spans="3:16">
      <c r="C69" s="198"/>
      <c r="D69" s="199"/>
      <c r="E69" s="200"/>
      <c r="F69" s="198"/>
      <c r="H69" s="201"/>
      <c r="I69" s="184" t="str">
        <f t="shared" si="1"/>
        <v/>
      </c>
      <c r="J69" s="202" t="str">
        <f>IF($H69="USD",IF(OR($I69="",$I69="-"),"",VLOOKUP($G69,為替!$A:$AX,$I69,FALSE))+$J$3,IF(OR($I69="",$I69="-"),"",VLOOKUP($G69,為替!$A:$AX,$I69,FALSE)))</f>
        <v/>
      </c>
      <c r="K69" s="203" t="str">
        <f t="shared" si="2"/>
        <v/>
      </c>
      <c r="L69" s="187" t="str">
        <f t="shared" si="3"/>
        <v/>
      </c>
      <c r="M69" s="202" t="str">
        <f>IF($H69="USD",IF(OR($L69="",$L69="-"),"",VLOOKUP($G69,為替!$A:$AX,$L69,FALSE))+$K$3,IF(OR($L69="",$L69="-"),"",VLOOKUP($G69,為替!$A:$AX,$L69,FALSE)))</f>
        <v/>
      </c>
      <c r="N69" s="203" t="str">
        <f t="shared" si="4"/>
        <v/>
      </c>
      <c r="O69" s="204" t="str">
        <f t="shared" si="0"/>
        <v/>
      </c>
      <c r="P69" s="205" t="str">
        <f t="shared" si="5"/>
        <v/>
      </c>
    </row>
    <row r="70" spans="3:16">
      <c r="C70" s="198"/>
      <c r="D70" s="199"/>
      <c r="E70" s="200"/>
      <c r="F70" s="198"/>
      <c r="H70" s="201"/>
      <c r="I70" s="184" t="str">
        <f t="shared" si="1"/>
        <v/>
      </c>
      <c r="J70" s="202" t="str">
        <f>IF($H70="USD",IF(OR($I70="",$I70="-"),"",VLOOKUP($G70,為替!$A:$AX,$I70,FALSE))+$J$3,IF(OR($I70="",$I70="-"),"",VLOOKUP($G70,為替!$A:$AX,$I70,FALSE)))</f>
        <v/>
      </c>
      <c r="K70" s="203" t="str">
        <f t="shared" si="2"/>
        <v/>
      </c>
      <c r="L70" s="187" t="str">
        <f t="shared" si="3"/>
        <v/>
      </c>
      <c r="M70" s="202" t="str">
        <f>IF($H70="USD",IF(OR($L70="",$L70="-"),"",VLOOKUP($G70,為替!$A:$AX,$L70,FALSE))+$K$3,IF(OR($L70="",$L70="-"),"",VLOOKUP($G70,為替!$A:$AX,$L70,FALSE)))</f>
        <v/>
      </c>
      <c r="N70" s="203" t="str">
        <f t="shared" si="4"/>
        <v/>
      </c>
      <c r="O70" s="204" t="str">
        <f t="shared" ref="O70:O133" si="6">IF(OR(K70="",N70=""),"",K70-N70)</f>
        <v/>
      </c>
      <c r="P70" s="205" t="str">
        <f t="shared" si="5"/>
        <v/>
      </c>
    </row>
    <row r="71" spans="3:16">
      <c r="C71" s="198"/>
      <c r="D71" s="199"/>
      <c r="E71" s="200"/>
      <c r="F71" s="198"/>
      <c r="H71" s="201"/>
      <c r="I71" s="184" t="str">
        <f t="shared" ref="I71:I134" si="7">IF(H71="","",IF(H71="JPY","",IF($H71="USD",4, IF(H71="EUR",7,IF(H71="CNY",47,IF(H71="HKD",34))))))</f>
        <v/>
      </c>
      <c r="J71" s="202" t="str">
        <f>IF($H71="USD",IF(OR($I71="",$I71="-"),"",VLOOKUP($G71,為替!$A:$AX,$I71,FALSE))+$J$3,IF(OR($I71="",$I71="-"),"",VLOOKUP($G71,為替!$A:$AX,$I71,FALSE)))</f>
        <v/>
      </c>
      <c r="K71" s="203" t="str">
        <f t="shared" ref="K71:K134" si="8">IF($H71="JPY",$F71,IF($H71="","",$F71*$J71))</f>
        <v/>
      </c>
      <c r="L71" s="187" t="str">
        <f t="shared" ref="L71:L134" si="9">IF(H71="","",IF(H71="JPY","",IF($H71="USD",3, IF(H71="EUR",6,IF(H71="CNY",46,IF(H71="HKD",33))))))</f>
        <v/>
      </c>
      <c r="M71" s="202" t="str">
        <f>IF($H71="USD",IF(OR($L71="",$L71="-"),"",VLOOKUP($G71,為替!$A:$AX,$L71,FALSE))+$K$3,IF(OR($L71="",$L71="-"),"",VLOOKUP($G71,為替!$A:$AX,$L71,FALSE)))</f>
        <v/>
      </c>
      <c r="N71" s="203" t="str">
        <f t="shared" ref="N71:N134" si="10">IF($E71="JPY",($C71+$D71),IF($E71="","",($C71+$D71)*$M71))</f>
        <v/>
      </c>
      <c r="O71" s="204" t="str">
        <f t="shared" si="6"/>
        <v/>
      </c>
      <c r="P71" s="205" t="str">
        <f t="shared" ref="P71:P134" si="11">IF(OR(K71="",O71=""),"",O71/K71)</f>
        <v/>
      </c>
    </row>
    <row r="72" spans="3:16">
      <c r="C72" s="198"/>
      <c r="D72" s="199"/>
      <c r="E72" s="200"/>
      <c r="F72" s="198"/>
      <c r="H72" s="201"/>
      <c r="I72" s="184" t="str">
        <f t="shared" si="7"/>
        <v/>
      </c>
      <c r="J72" s="202" t="str">
        <f>IF($H72="USD",IF(OR($I72="",$I72="-"),"",VLOOKUP($G72,為替!$A:$AX,$I72,FALSE))+$J$3,IF(OR($I72="",$I72="-"),"",VLOOKUP($G72,為替!$A:$AX,$I72,FALSE)))</f>
        <v/>
      </c>
      <c r="K72" s="203" t="str">
        <f t="shared" si="8"/>
        <v/>
      </c>
      <c r="L72" s="187" t="str">
        <f t="shared" si="9"/>
        <v/>
      </c>
      <c r="M72" s="202" t="str">
        <f>IF($H72="USD",IF(OR($L72="",$L72="-"),"",VLOOKUP($G72,為替!$A:$AX,$L72,FALSE))+$K$3,IF(OR($L72="",$L72="-"),"",VLOOKUP($G72,為替!$A:$AX,$L72,FALSE)))</f>
        <v/>
      </c>
      <c r="N72" s="203" t="str">
        <f t="shared" si="10"/>
        <v/>
      </c>
      <c r="O72" s="204" t="str">
        <f t="shared" si="6"/>
        <v/>
      </c>
      <c r="P72" s="205" t="str">
        <f t="shared" si="11"/>
        <v/>
      </c>
    </row>
    <row r="73" spans="3:16">
      <c r="C73" s="198"/>
      <c r="D73" s="199"/>
      <c r="E73" s="200"/>
      <c r="F73" s="198"/>
      <c r="H73" s="201"/>
      <c r="I73" s="184" t="str">
        <f t="shared" si="7"/>
        <v/>
      </c>
      <c r="J73" s="202" t="str">
        <f>IF($H73="USD",IF(OR($I73="",$I73="-"),"",VLOOKUP($G73,為替!$A:$AX,$I73,FALSE))+$J$3,IF(OR($I73="",$I73="-"),"",VLOOKUP($G73,為替!$A:$AX,$I73,FALSE)))</f>
        <v/>
      </c>
      <c r="K73" s="203" t="str">
        <f t="shared" si="8"/>
        <v/>
      </c>
      <c r="L73" s="187" t="str">
        <f t="shared" si="9"/>
        <v/>
      </c>
      <c r="M73" s="202" t="str">
        <f>IF($H73="USD",IF(OR($L73="",$L73="-"),"",VLOOKUP($G73,為替!$A:$AX,$L73,FALSE))+$K$3,IF(OR($L73="",$L73="-"),"",VLOOKUP($G73,為替!$A:$AX,$L73,FALSE)))</f>
        <v/>
      </c>
      <c r="N73" s="203" t="str">
        <f t="shared" si="10"/>
        <v/>
      </c>
      <c r="O73" s="204" t="str">
        <f t="shared" si="6"/>
        <v/>
      </c>
      <c r="P73" s="205" t="str">
        <f t="shared" si="11"/>
        <v/>
      </c>
    </row>
    <row r="74" spans="3:16">
      <c r="C74" s="198"/>
      <c r="D74" s="199"/>
      <c r="E74" s="200"/>
      <c r="F74" s="198"/>
      <c r="H74" s="201"/>
      <c r="I74" s="184" t="str">
        <f t="shared" si="7"/>
        <v/>
      </c>
      <c r="J74" s="202" t="str">
        <f>IF($H74="USD",IF(OR($I74="",$I74="-"),"",VLOOKUP($G74,為替!$A:$AX,$I74,FALSE))+$J$3,IF(OR($I74="",$I74="-"),"",VLOOKUP($G74,為替!$A:$AX,$I74,FALSE)))</f>
        <v/>
      </c>
      <c r="K74" s="203" t="str">
        <f t="shared" si="8"/>
        <v/>
      </c>
      <c r="L74" s="187" t="str">
        <f t="shared" si="9"/>
        <v/>
      </c>
      <c r="M74" s="202" t="str">
        <f>IF($H74="USD",IF(OR($L74="",$L74="-"),"",VLOOKUP($G74,為替!$A:$AX,$L74,FALSE))+$K$3,IF(OR($L74="",$L74="-"),"",VLOOKUP($G74,為替!$A:$AX,$L74,FALSE)))</f>
        <v/>
      </c>
      <c r="N74" s="203" t="str">
        <f t="shared" si="10"/>
        <v/>
      </c>
      <c r="O74" s="204" t="str">
        <f t="shared" si="6"/>
        <v/>
      </c>
      <c r="P74" s="205" t="str">
        <f t="shared" si="11"/>
        <v/>
      </c>
    </row>
    <row r="75" spans="3:16">
      <c r="C75" s="198"/>
      <c r="D75" s="199"/>
      <c r="E75" s="200"/>
      <c r="F75" s="198"/>
      <c r="H75" s="201"/>
      <c r="I75" s="184" t="str">
        <f t="shared" si="7"/>
        <v/>
      </c>
      <c r="J75" s="202" t="str">
        <f>IF($H75="USD",IF(OR($I75="",$I75="-"),"",VLOOKUP($G75,為替!$A:$AX,$I75,FALSE))+$J$3,IF(OR($I75="",$I75="-"),"",VLOOKUP($G75,為替!$A:$AX,$I75,FALSE)))</f>
        <v/>
      </c>
      <c r="K75" s="203" t="str">
        <f t="shared" si="8"/>
        <v/>
      </c>
      <c r="L75" s="187" t="str">
        <f t="shared" si="9"/>
        <v/>
      </c>
      <c r="M75" s="202" t="str">
        <f>IF($H75="USD",IF(OR($L75="",$L75="-"),"",VLOOKUP($G75,為替!$A:$AX,$L75,FALSE))+$K$3,IF(OR($L75="",$L75="-"),"",VLOOKUP($G75,為替!$A:$AX,$L75,FALSE)))</f>
        <v/>
      </c>
      <c r="N75" s="203" t="str">
        <f t="shared" si="10"/>
        <v/>
      </c>
      <c r="O75" s="204" t="str">
        <f t="shared" si="6"/>
        <v/>
      </c>
      <c r="P75" s="205" t="str">
        <f t="shared" si="11"/>
        <v/>
      </c>
    </row>
    <row r="76" spans="3:16">
      <c r="C76" s="198"/>
      <c r="D76" s="199"/>
      <c r="E76" s="200"/>
      <c r="F76" s="198"/>
      <c r="H76" s="201"/>
      <c r="I76" s="184" t="str">
        <f t="shared" si="7"/>
        <v/>
      </c>
      <c r="J76" s="202" t="str">
        <f>IF($H76="USD",IF(OR($I76="",$I76="-"),"",VLOOKUP($G76,為替!$A:$AX,$I76,FALSE))+$J$3,IF(OR($I76="",$I76="-"),"",VLOOKUP($G76,為替!$A:$AX,$I76,FALSE)))</f>
        <v/>
      </c>
      <c r="K76" s="203" t="str">
        <f t="shared" si="8"/>
        <v/>
      </c>
      <c r="L76" s="187" t="str">
        <f t="shared" si="9"/>
        <v/>
      </c>
      <c r="M76" s="202" t="str">
        <f>IF($H76="USD",IF(OR($L76="",$L76="-"),"",VLOOKUP($G76,為替!$A:$AX,$L76,FALSE))+$K$3,IF(OR($L76="",$L76="-"),"",VLOOKUP($G76,為替!$A:$AX,$L76,FALSE)))</f>
        <v/>
      </c>
      <c r="N76" s="203" t="str">
        <f t="shared" si="10"/>
        <v/>
      </c>
      <c r="O76" s="204" t="str">
        <f t="shared" si="6"/>
        <v/>
      </c>
      <c r="P76" s="205" t="str">
        <f t="shared" si="11"/>
        <v/>
      </c>
    </row>
    <row r="77" spans="3:16">
      <c r="C77" s="198"/>
      <c r="D77" s="199"/>
      <c r="E77" s="200"/>
      <c r="F77" s="198"/>
      <c r="H77" s="201"/>
      <c r="I77" s="184" t="str">
        <f t="shared" si="7"/>
        <v/>
      </c>
      <c r="J77" s="202" t="str">
        <f>IF($H77="USD",IF(OR($I77="",$I77="-"),"",VLOOKUP($G77,為替!$A:$AX,$I77,FALSE))+$J$3,IF(OR($I77="",$I77="-"),"",VLOOKUP($G77,為替!$A:$AX,$I77,FALSE)))</f>
        <v/>
      </c>
      <c r="K77" s="203" t="str">
        <f t="shared" si="8"/>
        <v/>
      </c>
      <c r="L77" s="187" t="str">
        <f t="shared" si="9"/>
        <v/>
      </c>
      <c r="M77" s="202" t="str">
        <f>IF($H77="USD",IF(OR($L77="",$L77="-"),"",VLOOKUP($G77,為替!$A:$AX,$L77,FALSE))+$K$3,IF(OR($L77="",$L77="-"),"",VLOOKUP($G77,為替!$A:$AX,$L77,FALSE)))</f>
        <v/>
      </c>
      <c r="N77" s="203" t="str">
        <f t="shared" si="10"/>
        <v/>
      </c>
      <c r="O77" s="204" t="str">
        <f t="shared" si="6"/>
        <v/>
      </c>
      <c r="P77" s="205" t="str">
        <f t="shared" si="11"/>
        <v/>
      </c>
    </row>
    <row r="78" spans="3:16">
      <c r="C78" s="198"/>
      <c r="D78" s="199"/>
      <c r="E78" s="200"/>
      <c r="F78" s="198"/>
      <c r="H78" s="201"/>
      <c r="I78" s="184" t="str">
        <f t="shared" si="7"/>
        <v/>
      </c>
      <c r="J78" s="202" t="str">
        <f>IF($H78="USD",IF(OR($I78="",$I78="-"),"",VLOOKUP($G78,為替!$A:$AX,$I78,FALSE))+$J$3,IF(OR($I78="",$I78="-"),"",VLOOKUP($G78,為替!$A:$AX,$I78,FALSE)))</f>
        <v/>
      </c>
      <c r="K78" s="203" t="str">
        <f t="shared" si="8"/>
        <v/>
      </c>
      <c r="L78" s="187" t="str">
        <f t="shared" si="9"/>
        <v/>
      </c>
      <c r="M78" s="202" t="str">
        <f>IF($H78="USD",IF(OR($L78="",$L78="-"),"",VLOOKUP($G78,為替!$A:$AX,$L78,FALSE))+$K$3,IF(OR($L78="",$L78="-"),"",VLOOKUP($G78,為替!$A:$AX,$L78,FALSE)))</f>
        <v/>
      </c>
      <c r="N78" s="203" t="str">
        <f t="shared" si="10"/>
        <v/>
      </c>
      <c r="O78" s="204" t="str">
        <f t="shared" si="6"/>
        <v/>
      </c>
      <c r="P78" s="205" t="str">
        <f t="shared" si="11"/>
        <v/>
      </c>
    </row>
    <row r="79" spans="3:16">
      <c r="C79" s="198"/>
      <c r="D79" s="199"/>
      <c r="E79" s="200"/>
      <c r="F79" s="198"/>
      <c r="H79" s="201"/>
      <c r="I79" s="184" t="str">
        <f t="shared" si="7"/>
        <v/>
      </c>
      <c r="J79" s="202" t="str">
        <f>IF($H79="USD",IF(OR($I79="",$I79="-"),"",VLOOKUP($G79,為替!$A:$AX,$I79,FALSE))+$J$3,IF(OR($I79="",$I79="-"),"",VLOOKUP($G79,為替!$A:$AX,$I79,FALSE)))</f>
        <v/>
      </c>
      <c r="K79" s="203" t="str">
        <f t="shared" si="8"/>
        <v/>
      </c>
      <c r="L79" s="187" t="str">
        <f t="shared" si="9"/>
        <v/>
      </c>
      <c r="M79" s="202" t="str">
        <f>IF($H79="USD",IF(OR($L79="",$L79="-"),"",VLOOKUP($G79,為替!$A:$AX,$L79,FALSE))+$K$3,IF(OR($L79="",$L79="-"),"",VLOOKUP($G79,為替!$A:$AX,$L79,FALSE)))</f>
        <v/>
      </c>
      <c r="N79" s="203" t="str">
        <f t="shared" si="10"/>
        <v/>
      </c>
      <c r="O79" s="204" t="str">
        <f t="shared" si="6"/>
        <v/>
      </c>
      <c r="P79" s="205" t="str">
        <f t="shared" si="11"/>
        <v/>
      </c>
    </row>
    <row r="80" spans="3:16">
      <c r="C80" s="198"/>
      <c r="D80" s="199"/>
      <c r="E80" s="200"/>
      <c r="F80" s="198"/>
      <c r="H80" s="201"/>
      <c r="I80" s="184" t="str">
        <f t="shared" si="7"/>
        <v/>
      </c>
      <c r="J80" s="202" t="str">
        <f>IF($H80="USD",IF(OR($I80="",$I80="-"),"",VLOOKUP($G80,為替!$A:$AX,$I80,FALSE))+$J$3,IF(OR($I80="",$I80="-"),"",VLOOKUP($G80,為替!$A:$AX,$I80,FALSE)))</f>
        <v/>
      </c>
      <c r="K80" s="203" t="str">
        <f t="shared" si="8"/>
        <v/>
      </c>
      <c r="L80" s="187" t="str">
        <f t="shared" si="9"/>
        <v/>
      </c>
      <c r="M80" s="202" t="str">
        <f>IF($H80="USD",IF(OR($L80="",$L80="-"),"",VLOOKUP($G80,為替!$A:$AX,$L80,FALSE))+$K$3,IF(OR($L80="",$L80="-"),"",VLOOKUP($G80,為替!$A:$AX,$L80,FALSE)))</f>
        <v/>
      </c>
      <c r="N80" s="203" t="str">
        <f t="shared" si="10"/>
        <v/>
      </c>
      <c r="O80" s="204" t="str">
        <f t="shared" si="6"/>
        <v/>
      </c>
      <c r="P80" s="205" t="str">
        <f t="shared" si="11"/>
        <v/>
      </c>
    </row>
    <row r="81" spans="3:16">
      <c r="C81" s="198"/>
      <c r="D81" s="199"/>
      <c r="E81" s="200"/>
      <c r="F81" s="198"/>
      <c r="H81" s="201"/>
      <c r="I81" s="184" t="str">
        <f t="shared" si="7"/>
        <v/>
      </c>
      <c r="J81" s="202" t="str">
        <f>IF($H81="USD",IF(OR($I81="",$I81="-"),"",VLOOKUP($G81,為替!$A:$AX,$I81,FALSE))+$J$3,IF(OR($I81="",$I81="-"),"",VLOOKUP($G81,為替!$A:$AX,$I81,FALSE)))</f>
        <v/>
      </c>
      <c r="K81" s="203" t="str">
        <f t="shared" si="8"/>
        <v/>
      </c>
      <c r="L81" s="187" t="str">
        <f t="shared" si="9"/>
        <v/>
      </c>
      <c r="M81" s="202" t="str">
        <f>IF($H81="USD",IF(OR($L81="",$L81="-"),"",VLOOKUP($G81,為替!$A:$AX,$L81,FALSE))+$K$3,IF(OR($L81="",$L81="-"),"",VLOOKUP($G81,為替!$A:$AX,$L81,FALSE)))</f>
        <v/>
      </c>
      <c r="N81" s="203" t="str">
        <f t="shared" si="10"/>
        <v/>
      </c>
      <c r="O81" s="204" t="str">
        <f t="shared" si="6"/>
        <v/>
      </c>
      <c r="P81" s="205" t="str">
        <f t="shared" si="11"/>
        <v/>
      </c>
    </row>
    <row r="82" spans="3:16">
      <c r="C82" s="198"/>
      <c r="D82" s="199"/>
      <c r="E82" s="200"/>
      <c r="F82" s="198"/>
      <c r="H82" s="201"/>
      <c r="I82" s="184" t="str">
        <f t="shared" si="7"/>
        <v/>
      </c>
      <c r="J82" s="202" t="str">
        <f>IF($H82="USD",IF(OR($I82="",$I82="-"),"",VLOOKUP($G82,為替!$A:$AX,$I82,FALSE))+$J$3,IF(OR($I82="",$I82="-"),"",VLOOKUP($G82,為替!$A:$AX,$I82,FALSE)))</f>
        <v/>
      </c>
      <c r="K82" s="203" t="str">
        <f t="shared" si="8"/>
        <v/>
      </c>
      <c r="L82" s="187" t="str">
        <f t="shared" si="9"/>
        <v/>
      </c>
      <c r="M82" s="202" t="str">
        <f>IF($H82="USD",IF(OR($L82="",$L82="-"),"",VLOOKUP($G82,為替!$A:$AX,$L82,FALSE))+$K$3,IF(OR($L82="",$L82="-"),"",VLOOKUP($G82,為替!$A:$AX,$L82,FALSE)))</f>
        <v/>
      </c>
      <c r="N82" s="203" t="str">
        <f t="shared" si="10"/>
        <v/>
      </c>
      <c r="O82" s="204" t="str">
        <f t="shared" si="6"/>
        <v/>
      </c>
      <c r="P82" s="205" t="str">
        <f t="shared" si="11"/>
        <v/>
      </c>
    </row>
    <row r="83" spans="3:16">
      <c r="C83" s="198"/>
      <c r="D83" s="199"/>
      <c r="E83" s="200"/>
      <c r="F83" s="198"/>
      <c r="H83" s="201"/>
      <c r="I83" s="184" t="str">
        <f t="shared" si="7"/>
        <v/>
      </c>
      <c r="J83" s="202" t="str">
        <f>IF($H83="USD",IF(OR($I83="",$I83="-"),"",VLOOKUP($G83,為替!$A:$AX,$I83,FALSE))+$J$3,IF(OR($I83="",$I83="-"),"",VLOOKUP($G83,為替!$A:$AX,$I83,FALSE)))</f>
        <v/>
      </c>
      <c r="K83" s="203" t="str">
        <f t="shared" si="8"/>
        <v/>
      </c>
      <c r="L83" s="187" t="str">
        <f t="shared" si="9"/>
        <v/>
      </c>
      <c r="M83" s="202" t="str">
        <f>IF($H83="USD",IF(OR($L83="",$L83="-"),"",VLOOKUP($G83,為替!$A:$AX,$L83,FALSE))+$K$3,IF(OR($L83="",$L83="-"),"",VLOOKUP($G83,為替!$A:$AX,$L83,FALSE)))</f>
        <v/>
      </c>
      <c r="N83" s="203" t="str">
        <f t="shared" si="10"/>
        <v/>
      </c>
      <c r="O83" s="204" t="str">
        <f t="shared" si="6"/>
        <v/>
      </c>
      <c r="P83" s="205" t="str">
        <f t="shared" si="11"/>
        <v/>
      </c>
    </row>
    <row r="84" spans="3:16">
      <c r="C84" s="198"/>
      <c r="D84" s="199"/>
      <c r="E84" s="200"/>
      <c r="F84" s="198"/>
      <c r="H84" s="201"/>
      <c r="I84" s="184" t="str">
        <f t="shared" si="7"/>
        <v/>
      </c>
      <c r="J84" s="202" t="str">
        <f>IF($H84="USD",IF(OR($I84="",$I84="-"),"",VLOOKUP($G84,為替!$A:$AX,$I84,FALSE))+$J$3,IF(OR($I84="",$I84="-"),"",VLOOKUP($G84,為替!$A:$AX,$I84,FALSE)))</f>
        <v/>
      </c>
      <c r="K84" s="203" t="str">
        <f t="shared" si="8"/>
        <v/>
      </c>
      <c r="L84" s="187" t="str">
        <f t="shared" si="9"/>
        <v/>
      </c>
      <c r="M84" s="202" t="str">
        <f>IF($H84="USD",IF(OR($L84="",$L84="-"),"",VLOOKUP($G84,為替!$A:$AX,$L84,FALSE))+$K$3,IF(OR($L84="",$L84="-"),"",VLOOKUP($G84,為替!$A:$AX,$L84,FALSE)))</f>
        <v/>
      </c>
      <c r="N84" s="203" t="str">
        <f t="shared" si="10"/>
        <v/>
      </c>
      <c r="O84" s="204" t="str">
        <f t="shared" si="6"/>
        <v/>
      </c>
      <c r="P84" s="205" t="str">
        <f t="shared" si="11"/>
        <v/>
      </c>
    </row>
    <row r="85" spans="3:16">
      <c r="C85" s="198"/>
      <c r="D85" s="199"/>
      <c r="E85" s="200"/>
      <c r="F85" s="198"/>
      <c r="H85" s="201"/>
      <c r="I85" s="184" t="str">
        <f t="shared" si="7"/>
        <v/>
      </c>
      <c r="J85" s="202" t="str">
        <f>IF($H85="USD",IF(OR($I85="",$I85="-"),"",VLOOKUP($G85,為替!$A:$AX,$I85,FALSE))+$J$3,IF(OR($I85="",$I85="-"),"",VLOOKUP($G85,為替!$A:$AX,$I85,FALSE)))</f>
        <v/>
      </c>
      <c r="K85" s="203" t="str">
        <f t="shared" si="8"/>
        <v/>
      </c>
      <c r="L85" s="187" t="str">
        <f t="shared" si="9"/>
        <v/>
      </c>
      <c r="M85" s="202" t="str">
        <f>IF($H85="USD",IF(OR($L85="",$L85="-"),"",VLOOKUP($G85,為替!$A:$AX,$L85,FALSE))+$K$3,IF(OR($L85="",$L85="-"),"",VLOOKUP($G85,為替!$A:$AX,$L85,FALSE)))</f>
        <v/>
      </c>
      <c r="N85" s="203" t="str">
        <f t="shared" si="10"/>
        <v/>
      </c>
      <c r="O85" s="204" t="str">
        <f t="shared" si="6"/>
        <v/>
      </c>
      <c r="P85" s="205" t="str">
        <f t="shared" si="11"/>
        <v/>
      </c>
    </row>
    <row r="86" spans="3:16">
      <c r="C86" s="198"/>
      <c r="D86" s="199"/>
      <c r="E86" s="200"/>
      <c r="F86" s="198"/>
      <c r="H86" s="201"/>
      <c r="I86" s="184" t="str">
        <f t="shared" si="7"/>
        <v/>
      </c>
      <c r="J86" s="202" t="str">
        <f>IF($H86="USD",IF(OR($I86="",$I86="-"),"",VLOOKUP($G86,為替!$A:$AX,$I86,FALSE))+$J$3,IF(OR($I86="",$I86="-"),"",VLOOKUP($G86,為替!$A:$AX,$I86,FALSE)))</f>
        <v/>
      </c>
      <c r="K86" s="203" t="str">
        <f t="shared" si="8"/>
        <v/>
      </c>
      <c r="L86" s="187" t="str">
        <f t="shared" si="9"/>
        <v/>
      </c>
      <c r="M86" s="202" t="str">
        <f>IF($H86="USD",IF(OR($L86="",$L86="-"),"",VLOOKUP($G86,為替!$A:$AX,$L86,FALSE))+$K$3,IF(OR($L86="",$L86="-"),"",VLOOKUP($G86,為替!$A:$AX,$L86,FALSE)))</f>
        <v/>
      </c>
      <c r="N86" s="203" t="str">
        <f t="shared" si="10"/>
        <v/>
      </c>
      <c r="O86" s="204" t="str">
        <f t="shared" si="6"/>
        <v/>
      </c>
      <c r="P86" s="205" t="str">
        <f t="shared" si="11"/>
        <v/>
      </c>
    </row>
    <row r="87" spans="3:16">
      <c r="C87" s="198"/>
      <c r="D87" s="199"/>
      <c r="E87" s="200"/>
      <c r="F87" s="198"/>
      <c r="H87" s="201"/>
      <c r="I87" s="184" t="str">
        <f t="shared" si="7"/>
        <v/>
      </c>
      <c r="J87" s="202" t="str">
        <f>IF($H87="USD",IF(OR($I87="",$I87="-"),"",VLOOKUP($G87,為替!$A:$AX,$I87,FALSE))+$J$3,IF(OR($I87="",$I87="-"),"",VLOOKUP($G87,為替!$A:$AX,$I87,FALSE)))</f>
        <v/>
      </c>
      <c r="K87" s="203" t="str">
        <f t="shared" si="8"/>
        <v/>
      </c>
      <c r="L87" s="187" t="str">
        <f t="shared" si="9"/>
        <v/>
      </c>
      <c r="M87" s="202" t="str">
        <f>IF($H87="USD",IF(OR($L87="",$L87="-"),"",VLOOKUP($G87,為替!$A:$AX,$L87,FALSE))+$K$3,IF(OR($L87="",$L87="-"),"",VLOOKUP($G87,為替!$A:$AX,$L87,FALSE)))</f>
        <v/>
      </c>
      <c r="N87" s="203" t="str">
        <f t="shared" si="10"/>
        <v/>
      </c>
      <c r="O87" s="204" t="str">
        <f t="shared" si="6"/>
        <v/>
      </c>
      <c r="P87" s="205" t="str">
        <f t="shared" si="11"/>
        <v/>
      </c>
    </row>
    <row r="88" spans="3:16">
      <c r="C88" s="198"/>
      <c r="D88" s="199"/>
      <c r="E88" s="200"/>
      <c r="F88" s="198"/>
      <c r="H88" s="201"/>
      <c r="I88" s="184" t="str">
        <f t="shared" si="7"/>
        <v/>
      </c>
      <c r="J88" s="202" t="str">
        <f>IF($H88="USD",IF(OR($I88="",$I88="-"),"",VLOOKUP($G88,為替!$A:$AX,$I88,FALSE))+$J$3,IF(OR($I88="",$I88="-"),"",VLOOKUP($G88,為替!$A:$AX,$I88,FALSE)))</f>
        <v/>
      </c>
      <c r="K88" s="203" t="str">
        <f t="shared" si="8"/>
        <v/>
      </c>
      <c r="L88" s="187" t="str">
        <f t="shared" si="9"/>
        <v/>
      </c>
      <c r="M88" s="202" t="str">
        <f>IF($H88="USD",IF(OR($L88="",$L88="-"),"",VLOOKUP($G88,為替!$A:$AX,$L88,FALSE))+$K$3,IF(OR($L88="",$L88="-"),"",VLOOKUP($G88,為替!$A:$AX,$L88,FALSE)))</f>
        <v/>
      </c>
      <c r="N88" s="203" t="str">
        <f t="shared" si="10"/>
        <v/>
      </c>
      <c r="O88" s="204" t="str">
        <f t="shared" si="6"/>
        <v/>
      </c>
      <c r="P88" s="205" t="str">
        <f t="shared" si="11"/>
        <v/>
      </c>
    </row>
    <row r="89" spans="3:16">
      <c r="C89" s="198"/>
      <c r="D89" s="199"/>
      <c r="E89" s="200"/>
      <c r="F89" s="198"/>
      <c r="H89" s="201"/>
      <c r="I89" s="184" t="str">
        <f t="shared" si="7"/>
        <v/>
      </c>
      <c r="J89" s="202" t="str">
        <f>IF($H89="USD",IF(OR($I89="",$I89="-"),"",VLOOKUP($G89,為替!$A:$AX,$I89,FALSE))+$J$3,IF(OR($I89="",$I89="-"),"",VLOOKUP($G89,為替!$A:$AX,$I89,FALSE)))</f>
        <v/>
      </c>
      <c r="K89" s="203" t="str">
        <f t="shared" si="8"/>
        <v/>
      </c>
      <c r="L89" s="187" t="str">
        <f t="shared" si="9"/>
        <v/>
      </c>
      <c r="M89" s="202" t="str">
        <f>IF($H89="USD",IF(OR($L89="",$L89="-"),"",VLOOKUP($G89,為替!$A:$AX,$L89,FALSE))+$K$3,IF(OR($L89="",$L89="-"),"",VLOOKUP($G89,為替!$A:$AX,$L89,FALSE)))</f>
        <v/>
      </c>
      <c r="N89" s="203" t="str">
        <f t="shared" si="10"/>
        <v/>
      </c>
      <c r="O89" s="204" t="str">
        <f t="shared" si="6"/>
        <v/>
      </c>
      <c r="P89" s="205" t="str">
        <f t="shared" si="11"/>
        <v/>
      </c>
    </row>
    <row r="90" spans="3:16">
      <c r="C90" s="198"/>
      <c r="D90" s="199"/>
      <c r="E90" s="200"/>
      <c r="F90" s="198"/>
      <c r="H90" s="201"/>
      <c r="I90" s="184" t="str">
        <f t="shared" si="7"/>
        <v/>
      </c>
      <c r="J90" s="202" t="str">
        <f>IF($H90="USD",IF(OR($I90="",$I90="-"),"",VLOOKUP($G90,為替!$A:$AX,$I90,FALSE))+$J$3,IF(OR($I90="",$I90="-"),"",VLOOKUP($G90,為替!$A:$AX,$I90,FALSE)))</f>
        <v/>
      </c>
      <c r="K90" s="203" t="str">
        <f t="shared" si="8"/>
        <v/>
      </c>
      <c r="L90" s="187" t="str">
        <f t="shared" si="9"/>
        <v/>
      </c>
      <c r="M90" s="202" t="str">
        <f>IF($H90="USD",IF(OR($L90="",$L90="-"),"",VLOOKUP($G90,為替!$A:$AX,$L90,FALSE))+$K$3,IF(OR($L90="",$L90="-"),"",VLOOKUP($G90,為替!$A:$AX,$L90,FALSE)))</f>
        <v/>
      </c>
      <c r="N90" s="203" t="str">
        <f t="shared" si="10"/>
        <v/>
      </c>
      <c r="O90" s="204" t="str">
        <f t="shared" si="6"/>
        <v/>
      </c>
      <c r="P90" s="205" t="str">
        <f t="shared" si="11"/>
        <v/>
      </c>
    </row>
    <row r="91" spans="3:16">
      <c r="C91" s="198"/>
      <c r="D91" s="199"/>
      <c r="E91" s="200"/>
      <c r="F91" s="198"/>
      <c r="H91" s="201"/>
      <c r="I91" s="184" t="str">
        <f t="shared" si="7"/>
        <v/>
      </c>
      <c r="J91" s="202" t="str">
        <f>IF($H91="USD",IF(OR($I91="",$I91="-"),"",VLOOKUP($G91,為替!$A:$AX,$I91,FALSE))+$J$3,IF(OR($I91="",$I91="-"),"",VLOOKUP($G91,為替!$A:$AX,$I91,FALSE)))</f>
        <v/>
      </c>
      <c r="K91" s="203" t="str">
        <f t="shared" si="8"/>
        <v/>
      </c>
      <c r="L91" s="187" t="str">
        <f t="shared" si="9"/>
        <v/>
      </c>
      <c r="M91" s="202" t="str">
        <f>IF($H91="USD",IF(OR($L91="",$L91="-"),"",VLOOKUP($G91,為替!$A:$AX,$L91,FALSE))+$K$3,IF(OR($L91="",$L91="-"),"",VLOOKUP($G91,為替!$A:$AX,$L91,FALSE)))</f>
        <v/>
      </c>
      <c r="N91" s="203" t="str">
        <f t="shared" si="10"/>
        <v/>
      </c>
      <c r="O91" s="204" t="str">
        <f t="shared" si="6"/>
        <v/>
      </c>
      <c r="P91" s="205" t="str">
        <f t="shared" si="11"/>
        <v/>
      </c>
    </row>
    <row r="92" spans="3:16">
      <c r="C92" s="198"/>
      <c r="D92" s="199"/>
      <c r="E92" s="200"/>
      <c r="F92" s="198"/>
      <c r="H92" s="201"/>
      <c r="I92" s="184" t="str">
        <f t="shared" si="7"/>
        <v/>
      </c>
      <c r="J92" s="202" t="str">
        <f>IF($H92="USD",IF(OR($I92="",$I92="-"),"",VLOOKUP($G92,為替!$A:$AX,$I92,FALSE))+$J$3,IF(OR($I92="",$I92="-"),"",VLOOKUP($G92,為替!$A:$AX,$I92,FALSE)))</f>
        <v/>
      </c>
      <c r="K92" s="203" t="str">
        <f t="shared" si="8"/>
        <v/>
      </c>
      <c r="L92" s="187" t="str">
        <f t="shared" si="9"/>
        <v/>
      </c>
      <c r="M92" s="202" t="str">
        <f>IF($H92="USD",IF(OR($L92="",$L92="-"),"",VLOOKUP($G92,為替!$A:$AX,$L92,FALSE))+$K$3,IF(OR($L92="",$L92="-"),"",VLOOKUP($G92,為替!$A:$AX,$L92,FALSE)))</f>
        <v/>
      </c>
      <c r="N92" s="203" t="str">
        <f t="shared" si="10"/>
        <v/>
      </c>
      <c r="O92" s="204" t="str">
        <f t="shared" si="6"/>
        <v/>
      </c>
      <c r="P92" s="205" t="str">
        <f t="shared" si="11"/>
        <v/>
      </c>
    </row>
    <row r="93" spans="3:16">
      <c r="C93" s="198"/>
      <c r="D93" s="199"/>
      <c r="E93" s="200"/>
      <c r="F93" s="198"/>
      <c r="H93" s="201"/>
      <c r="I93" s="184" t="str">
        <f t="shared" si="7"/>
        <v/>
      </c>
      <c r="J93" s="202" t="str">
        <f>IF($H93="USD",IF(OR($I93="",$I93="-"),"",VLOOKUP($G93,為替!$A:$AX,$I93,FALSE))+$J$3,IF(OR($I93="",$I93="-"),"",VLOOKUP($G93,為替!$A:$AX,$I93,FALSE)))</f>
        <v/>
      </c>
      <c r="K93" s="203" t="str">
        <f t="shared" si="8"/>
        <v/>
      </c>
      <c r="L93" s="187" t="str">
        <f t="shared" si="9"/>
        <v/>
      </c>
      <c r="M93" s="202" t="str">
        <f>IF($H93="USD",IF(OR($L93="",$L93="-"),"",VLOOKUP($G93,為替!$A:$AX,$L93,FALSE))+$K$3,IF(OR($L93="",$L93="-"),"",VLOOKUP($G93,為替!$A:$AX,$L93,FALSE)))</f>
        <v/>
      </c>
      <c r="N93" s="203" t="str">
        <f t="shared" si="10"/>
        <v/>
      </c>
      <c r="O93" s="204" t="str">
        <f t="shared" si="6"/>
        <v/>
      </c>
      <c r="P93" s="205" t="str">
        <f t="shared" si="11"/>
        <v/>
      </c>
    </row>
    <row r="94" spans="3:16">
      <c r="C94" s="198"/>
      <c r="D94" s="199"/>
      <c r="E94" s="200"/>
      <c r="F94" s="198"/>
      <c r="H94" s="201"/>
      <c r="I94" s="184" t="str">
        <f t="shared" si="7"/>
        <v/>
      </c>
      <c r="J94" s="202" t="str">
        <f>IF($H94="USD",IF(OR($I94="",$I94="-"),"",VLOOKUP($G94,為替!$A:$AX,$I94,FALSE))+$J$3,IF(OR($I94="",$I94="-"),"",VLOOKUP($G94,為替!$A:$AX,$I94,FALSE)))</f>
        <v/>
      </c>
      <c r="K94" s="203" t="str">
        <f t="shared" si="8"/>
        <v/>
      </c>
      <c r="L94" s="187" t="str">
        <f t="shared" si="9"/>
        <v/>
      </c>
      <c r="M94" s="202" t="str">
        <f>IF($H94="USD",IF(OR($L94="",$L94="-"),"",VLOOKUP($G94,為替!$A:$AX,$L94,FALSE))+$K$3,IF(OR($L94="",$L94="-"),"",VLOOKUP($G94,為替!$A:$AX,$L94,FALSE)))</f>
        <v/>
      </c>
      <c r="N94" s="203" t="str">
        <f t="shared" si="10"/>
        <v/>
      </c>
      <c r="O94" s="204" t="str">
        <f t="shared" si="6"/>
        <v/>
      </c>
      <c r="P94" s="205" t="str">
        <f t="shared" si="11"/>
        <v/>
      </c>
    </row>
    <row r="95" spans="3:16">
      <c r="C95" s="198"/>
      <c r="D95" s="199"/>
      <c r="E95" s="200"/>
      <c r="F95" s="198"/>
      <c r="H95" s="201"/>
      <c r="I95" s="184" t="str">
        <f t="shared" si="7"/>
        <v/>
      </c>
      <c r="J95" s="202" t="str">
        <f>IF($H95="USD",IF(OR($I95="",$I95="-"),"",VLOOKUP($G95,為替!$A:$AX,$I95,FALSE))+$J$3,IF(OR($I95="",$I95="-"),"",VLOOKUP($G95,為替!$A:$AX,$I95,FALSE)))</f>
        <v/>
      </c>
      <c r="K95" s="203" t="str">
        <f t="shared" si="8"/>
        <v/>
      </c>
      <c r="L95" s="187" t="str">
        <f t="shared" si="9"/>
        <v/>
      </c>
      <c r="M95" s="202" t="str">
        <f>IF($H95="USD",IF(OR($L95="",$L95="-"),"",VLOOKUP($G95,為替!$A:$AX,$L95,FALSE))+$K$3,IF(OR($L95="",$L95="-"),"",VLOOKUP($G95,為替!$A:$AX,$L95,FALSE)))</f>
        <v/>
      </c>
      <c r="N95" s="203" t="str">
        <f t="shared" si="10"/>
        <v/>
      </c>
      <c r="O95" s="204" t="str">
        <f t="shared" si="6"/>
        <v/>
      </c>
      <c r="P95" s="205" t="str">
        <f t="shared" si="11"/>
        <v/>
      </c>
    </row>
    <row r="96" spans="3:16">
      <c r="C96" s="198"/>
      <c r="D96" s="199"/>
      <c r="E96" s="200"/>
      <c r="F96" s="198"/>
      <c r="H96" s="201"/>
      <c r="I96" s="184" t="str">
        <f t="shared" si="7"/>
        <v/>
      </c>
      <c r="J96" s="202" t="str">
        <f>IF($H96="USD",IF(OR($I96="",$I96="-"),"",VLOOKUP($G96,為替!$A:$AX,$I96,FALSE))+$J$3,IF(OR($I96="",$I96="-"),"",VLOOKUP($G96,為替!$A:$AX,$I96,FALSE)))</f>
        <v/>
      </c>
      <c r="K96" s="203" t="str">
        <f t="shared" si="8"/>
        <v/>
      </c>
      <c r="L96" s="187" t="str">
        <f t="shared" si="9"/>
        <v/>
      </c>
      <c r="M96" s="202" t="str">
        <f>IF($H96="USD",IF(OR($L96="",$L96="-"),"",VLOOKUP($G96,為替!$A:$AX,$L96,FALSE))+$K$3,IF(OR($L96="",$L96="-"),"",VLOOKUP($G96,為替!$A:$AX,$L96,FALSE)))</f>
        <v/>
      </c>
      <c r="N96" s="203" t="str">
        <f t="shared" si="10"/>
        <v/>
      </c>
      <c r="O96" s="204" t="str">
        <f t="shared" si="6"/>
        <v/>
      </c>
      <c r="P96" s="205" t="str">
        <f t="shared" si="11"/>
        <v/>
      </c>
    </row>
    <row r="97" spans="3:16">
      <c r="C97" s="198"/>
      <c r="D97" s="199"/>
      <c r="E97" s="200"/>
      <c r="F97" s="198"/>
      <c r="H97" s="201"/>
      <c r="I97" s="184" t="str">
        <f t="shared" si="7"/>
        <v/>
      </c>
      <c r="J97" s="202" t="str">
        <f>IF($H97="USD",IF(OR($I97="",$I97="-"),"",VLOOKUP($G97,為替!$A:$AX,$I97,FALSE))+$J$3,IF(OR($I97="",$I97="-"),"",VLOOKUP($G97,為替!$A:$AX,$I97,FALSE)))</f>
        <v/>
      </c>
      <c r="K97" s="203" t="str">
        <f t="shared" si="8"/>
        <v/>
      </c>
      <c r="L97" s="187" t="str">
        <f t="shared" si="9"/>
        <v/>
      </c>
      <c r="M97" s="202" t="str">
        <f>IF($H97="USD",IF(OR($L97="",$L97="-"),"",VLOOKUP($G97,為替!$A:$AX,$L97,FALSE))+$K$3,IF(OR($L97="",$L97="-"),"",VLOOKUP($G97,為替!$A:$AX,$L97,FALSE)))</f>
        <v/>
      </c>
      <c r="N97" s="203" t="str">
        <f t="shared" si="10"/>
        <v/>
      </c>
      <c r="O97" s="204" t="str">
        <f t="shared" si="6"/>
        <v/>
      </c>
      <c r="P97" s="205" t="str">
        <f t="shared" si="11"/>
        <v/>
      </c>
    </row>
    <row r="98" spans="3:16">
      <c r="C98" s="198"/>
      <c r="D98" s="199"/>
      <c r="E98" s="200"/>
      <c r="F98" s="198"/>
      <c r="H98" s="201"/>
      <c r="I98" s="184" t="str">
        <f t="shared" si="7"/>
        <v/>
      </c>
      <c r="J98" s="202" t="str">
        <f>IF($H98="USD",IF(OR($I98="",$I98="-"),"",VLOOKUP($G98,為替!$A:$AX,$I98,FALSE))+$J$3,IF(OR($I98="",$I98="-"),"",VLOOKUP($G98,為替!$A:$AX,$I98,FALSE)))</f>
        <v/>
      </c>
      <c r="K98" s="203" t="str">
        <f t="shared" si="8"/>
        <v/>
      </c>
      <c r="L98" s="187" t="str">
        <f t="shared" si="9"/>
        <v/>
      </c>
      <c r="M98" s="202" t="str">
        <f>IF($H98="USD",IF(OR($L98="",$L98="-"),"",VLOOKUP($G98,為替!$A:$AX,$L98,FALSE))+$K$3,IF(OR($L98="",$L98="-"),"",VLOOKUP($G98,為替!$A:$AX,$L98,FALSE)))</f>
        <v/>
      </c>
      <c r="N98" s="203" t="str">
        <f t="shared" si="10"/>
        <v/>
      </c>
      <c r="O98" s="204" t="str">
        <f t="shared" si="6"/>
        <v/>
      </c>
      <c r="P98" s="205" t="str">
        <f t="shared" si="11"/>
        <v/>
      </c>
    </row>
    <row r="99" spans="3:16">
      <c r="C99" s="198"/>
      <c r="D99" s="199"/>
      <c r="E99" s="200"/>
      <c r="F99" s="198"/>
      <c r="H99" s="201"/>
      <c r="I99" s="184" t="str">
        <f t="shared" si="7"/>
        <v/>
      </c>
      <c r="J99" s="202" t="str">
        <f>IF($H99="USD",IF(OR($I99="",$I99="-"),"",VLOOKUP($G99,為替!$A:$AX,$I99,FALSE))+$J$3,IF(OR($I99="",$I99="-"),"",VLOOKUP($G99,為替!$A:$AX,$I99,FALSE)))</f>
        <v/>
      </c>
      <c r="K99" s="203" t="str">
        <f t="shared" si="8"/>
        <v/>
      </c>
      <c r="L99" s="187" t="str">
        <f t="shared" si="9"/>
        <v/>
      </c>
      <c r="M99" s="202" t="str">
        <f>IF($H99="USD",IF(OR($L99="",$L99="-"),"",VLOOKUP($G99,為替!$A:$AX,$L99,FALSE))+$K$3,IF(OR($L99="",$L99="-"),"",VLOOKUP($G99,為替!$A:$AX,$L99,FALSE)))</f>
        <v/>
      </c>
      <c r="N99" s="203" t="str">
        <f t="shared" si="10"/>
        <v/>
      </c>
      <c r="O99" s="204" t="str">
        <f t="shared" si="6"/>
        <v/>
      </c>
      <c r="P99" s="205" t="str">
        <f t="shared" si="11"/>
        <v/>
      </c>
    </row>
    <row r="100" spans="3:16">
      <c r="C100" s="198"/>
      <c r="D100" s="199"/>
      <c r="E100" s="200"/>
      <c r="F100" s="198"/>
      <c r="H100" s="201"/>
      <c r="I100" s="184" t="str">
        <f t="shared" si="7"/>
        <v/>
      </c>
      <c r="J100" s="202" t="str">
        <f>IF($H100="USD",IF(OR($I100="",$I100="-"),"",VLOOKUP($G100,為替!$A:$AX,$I100,FALSE))+$J$3,IF(OR($I100="",$I100="-"),"",VLOOKUP($G100,為替!$A:$AX,$I100,FALSE)))</f>
        <v/>
      </c>
      <c r="K100" s="203" t="str">
        <f t="shared" si="8"/>
        <v/>
      </c>
      <c r="L100" s="187" t="str">
        <f t="shared" si="9"/>
        <v/>
      </c>
      <c r="M100" s="202" t="str">
        <f>IF($H100="USD",IF(OR($L100="",$L100="-"),"",VLOOKUP($G100,為替!$A:$AX,$L100,FALSE))+$K$3,IF(OR($L100="",$L100="-"),"",VLOOKUP($G100,為替!$A:$AX,$L100,FALSE)))</f>
        <v/>
      </c>
      <c r="N100" s="203" t="str">
        <f t="shared" si="10"/>
        <v/>
      </c>
      <c r="O100" s="204" t="str">
        <f t="shared" si="6"/>
        <v/>
      </c>
      <c r="P100" s="205" t="str">
        <f t="shared" si="11"/>
        <v/>
      </c>
    </row>
    <row r="101" spans="3:16">
      <c r="C101" s="198"/>
      <c r="D101" s="199"/>
      <c r="E101" s="200"/>
      <c r="F101" s="198"/>
      <c r="H101" s="201"/>
      <c r="I101" s="184" t="str">
        <f t="shared" si="7"/>
        <v/>
      </c>
      <c r="J101" s="202" t="str">
        <f>IF($H101="USD",IF(OR($I101="",$I101="-"),"",VLOOKUP($G101,為替!$A:$AX,$I101,FALSE))+$J$3,IF(OR($I101="",$I101="-"),"",VLOOKUP($G101,為替!$A:$AX,$I101,FALSE)))</f>
        <v/>
      </c>
      <c r="K101" s="203" t="str">
        <f t="shared" si="8"/>
        <v/>
      </c>
      <c r="L101" s="187" t="str">
        <f t="shared" si="9"/>
        <v/>
      </c>
      <c r="M101" s="202" t="str">
        <f>IF($H101="USD",IF(OR($L101="",$L101="-"),"",VLOOKUP($G101,為替!$A:$AX,$L101,FALSE))+$K$3,IF(OR($L101="",$L101="-"),"",VLOOKUP($G101,為替!$A:$AX,$L101,FALSE)))</f>
        <v/>
      </c>
      <c r="N101" s="203" t="str">
        <f t="shared" si="10"/>
        <v/>
      </c>
      <c r="O101" s="204" t="str">
        <f t="shared" si="6"/>
        <v/>
      </c>
      <c r="P101" s="205" t="str">
        <f t="shared" si="11"/>
        <v/>
      </c>
    </row>
    <row r="102" spans="3:16">
      <c r="C102" s="198"/>
      <c r="D102" s="199"/>
      <c r="E102" s="200"/>
      <c r="F102" s="198"/>
      <c r="H102" s="201"/>
      <c r="I102" s="184" t="str">
        <f t="shared" si="7"/>
        <v/>
      </c>
      <c r="J102" s="202" t="str">
        <f>IF($H102="USD",IF(OR($I102="",$I102="-"),"",VLOOKUP($G102,為替!$A:$AX,$I102,FALSE))+$J$3,IF(OR($I102="",$I102="-"),"",VLOOKUP($G102,為替!$A:$AX,$I102,FALSE)))</f>
        <v/>
      </c>
      <c r="K102" s="203" t="str">
        <f t="shared" si="8"/>
        <v/>
      </c>
      <c r="L102" s="187" t="str">
        <f t="shared" si="9"/>
        <v/>
      </c>
      <c r="M102" s="202" t="str">
        <f>IF($H102="USD",IF(OR($L102="",$L102="-"),"",VLOOKUP($G102,為替!$A:$AX,$L102,FALSE))+$K$3,IF(OR($L102="",$L102="-"),"",VLOOKUP($G102,為替!$A:$AX,$L102,FALSE)))</f>
        <v/>
      </c>
      <c r="N102" s="203" t="str">
        <f t="shared" si="10"/>
        <v/>
      </c>
      <c r="O102" s="204" t="str">
        <f t="shared" si="6"/>
        <v/>
      </c>
      <c r="P102" s="205" t="str">
        <f t="shared" si="11"/>
        <v/>
      </c>
    </row>
    <row r="103" spans="3:16">
      <c r="C103" s="198"/>
      <c r="D103" s="199"/>
      <c r="E103" s="200"/>
      <c r="F103" s="198"/>
      <c r="H103" s="201"/>
      <c r="I103" s="184" t="str">
        <f t="shared" si="7"/>
        <v/>
      </c>
      <c r="J103" s="202" t="str">
        <f>IF($H103="USD",IF(OR($I103="",$I103="-"),"",VLOOKUP($G103,為替!$A:$AX,$I103,FALSE))+$J$3,IF(OR($I103="",$I103="-"),"",VLOOKUP($G103,為替!$A:$AX,$I103,FALSE)))</f>
        <v/>
      </c>
      <c r="K103" s="203" t="str">
        <f t="shared" si="8"/>
        <v/>
      </c>
      <c r="L103" s="187" t="str">
        <f t="shared" si="9"/>
        <v/>
      </c>
      <c r="M103" s="202" t="str">
        <f>IF($H103="USD",IF(OR($L103="",$L103="-"),"",VLOOKUP($G103,為替!$A:$AX,$L103,FALSE))+$K$3,IF(OR($L103="",$L103="-"),"",VLOOKUP($G103,為替!$A:$AX,$L103,FALSE)))</f>
        <v/>
      </c>
      <c r="N103" s="203" t="str">
        <f t="shared" si="10"/>
        <v/>
      </c>
      <c r="O103" s="204" t="str">
        <f t="shared" si="6"/>
        <v/>
      </c>
      <c r="P103" s="205" t="str">
        <f t="shared" si="11"/>
        <v/>
      </c>
    </row>
    <row r="104" spans="3:16">
      <c r="C104" s="198"/>
      <c r="D104" s="199"/>
      <c r="E104" s="200"/>
      <c r="F104" s="198"/>
      <c r="H104" s="201"/>
      <c r="I104" s="184" t="str">
        <f t="shared" si="7"/>
        <v/>
      </c>
      <c r="J104" s="202" t="str">
        <f>IF($H104="USD",IF(OR($I104="",$I104="-"),"",VLOOKUP($G104,為替!$A:$AX,$I104,FALSE))+$J$3,IF(OR($I104="",$I104="-"),"",VLOOKUP($G104,為替!$A:$AX,$I104,FALSE)))</f>
        <v/>
      </c>
      <c r="K104" s="203" t="str">
        <f t="shared" si="8"/>
        <v/>
      </c>
      <c r="L104" s="187" t="str">
        <f t="shared" si="9"/>
        <v/>
      </c>
      <c r="M104" s="202" t="str">
        <f>IF($H104="USD",IF(OR($L104="",$L104="-"),"",VLOOKUP($G104,為替!$A:$AX,$L104,FALSE))+$K$3,IF(OR($L104="",$L104="-"),"",VLOOKUP($G104,為替!$A:$AX,$L104,FALSE)))</f>
        <v/>
      </c>
      <c r="N104" s="203" t="str">
        <f t="shared" si="10"/>
        <v/>
      </c>
      <c r="O104" s="204" t="str">
        <f t="shared" si="6"/>
        <v/>
      </c>
      <c r="P104" s="205" t="str">
        <f t="shared" si="11"/>
        <v/>
      </c>
    </row>
    <row r="105" spans="3:16">
      <c r="C105" s="198"/>
      <c r="D105" s="199"/>
      <c r="E105" s="200"/>
      <c r="F105" s="198"/>
      <c r="H105" s="201"/>
      <c r="I105" s="184" t="str">
        <f t="shared" si="7"/>
        <v/>
      </c>
      <c r="J105" s="202" t="str">
        <f>IF($H105="USD",IF(OR($I105="",$I105="-"),"",VLOOKUP($G105,為替!$A:$AX,$I105,FALSE))+$J$3,IF(OR($I105="",$I105="-"),"",VLOOKUP($G105,為替!$A:$AX,$I105,FALSE)))</f>
        <v/>
      </c>
      <c r="K105" s="203" t="str">
        <f t="shared" si="8"/>
        <v/>
      </c>
      <c r="L105" s="187" t="str">
        <f t="shared" si="9"/>
        <v/>
      </c>
      <c r="M105" s="202" t="str">
        <f>IF($H105="USD",IF(OR($L105="",$L105="-"),"",VLOOKUP($G105,為替!$A:$AX,$L105,FALSE))+$K$3,IF(OR($L105="",$L105="-"),"",VLOOKUP($G105,為替!$A:$AX,$L105,FALSE)))</f>
        <v/>
      </c>
      <c r="N105" s="203" t="str">
        <f t="shared" si="10"/>
        <v/>
      </c>
      <c r="O105" s="204" t="str">
        <f t="shared" si="6"/>
        <v/>
      </c>
      <c r="P105" s="205" t="str">
        <f t="shared" si="11"/>
        <v/>
      </c>
    </row>
    <row r="106" spans="3:16">
      <c r="C106" s="198"/>
      <c r="D106" s="199"/>
      <c r="E106" s="200"/>
      <c r="F106" s="198"/>
      <c r="H106" s="201"/>
      <c r="I106" s="184" t="str">
        <f t="shared" si="7"/>
        <v/>
      </c>
      <c r="J106" s="202" t="str">
        <f>IF($H106="USD",IF(OR($I106="",$I106="-"),"",VLOOKUP($G106,為替!$A:$AX,$I106,FALSE))+$J$3,IF(OR($I106="",$I106="-"),"",VLOOKUP($G106,為替!$A:$AX,$I106,FALSE)))</f>
        <v/>
      </c>
      <c r="K106" s="203" t="str">
        <f t="shared" si="8"/>
        <v/>
      </c>
      <c r="L106" s="187" t="str">
        <f t="shared" si="9"/>
        <v/>
      </c>
      <c r="M106" s="202" t="str">
        <f>IF($H106="USD",IF(OR($L106="",$L106="-"),"",VLOOKUP($G106,為替!$A:$AX,$L106,FALSE))+$K$3,IF(OR($L106="",$L106="-"),"",VLOOKUP($G106,為替!$A:$AX,$L106,FALSE)))</f>
        <v/>
      </c>
      <c r="N106" s="203" t="str">
        <f t="shared" si="10"/>
        <v/>
      </c>
      <c r="O106" s="204" t="str">
        <f t="shared" si="6"/>
        <v/>
      </c>
      <c r="P106" s="205" t="str">
        <f t="shared" si="11"/>
        <v/>
      </c>
    </row>
    <row r="107" spans="3:16">
      <c r="C107" s="198"/>
      <c r="D107" s="199"/>
      <c r="E107" s="200"/>
      <c r="F107" s="198"/>
      <c r="H107" s="201"/>
      <c r="I107" s="184" t="str">
        <f t="shared" si="7"/>
        <v/>
      </c>
      <c r="J107" s="202" t="str">
        <f>IF($H107="USD",IF(OR($I107="",$I107="-"),"",VLOOKUP($G107,為替!$A:$AX,$I107,FALSE))+$J$3,IF(OR($I107="",$I107="-"),"",VLOOKUP($G107,為替!$A:$AX,$I107,FALSE)))</f>
        <v/>
      </c>
      <c r="K107" s="203" t="str">
        <f t="shared" si="8"/>
        <v/>
      </c>
      <c r="L107" s="187" t="str">
        <f t="shared" si="9"/>
        <v/>
      </c>
      <c r="M107" s="202" t="str">
        <f>IF($H107="USD",IF(OR($L107="",$L107="-"),"",VLOOKUP($G107,為替!$A:$AX,$L107,FALSE))+$K$3,IF(OR($L107="",$L107="-"),"",VLOOKUP($G107,為替!$A:$AX,$L107,FALSE)))</f>
        <v/>
      </c>
      <c r="N107" s="203" t="str">
        <f t="shared" si="10"/>
        <v/>
      </c>
      <c r="O107" s="204" t="str">
        <f t="shared" si="6"/>
        <v/>
      </c>
      <c r="P107" s="205" t="str">
        <f t="shared" si="11"/>
        <v/>
      </c>
    </row>
    <row r="108" spans="3:16">
      <c r="C108" s="198"/>
      <c r="D108" s="199"/>
      <c r="E108" s="200"/>
      <c r="F108" s="198"/>
      <c r="H108" s="201"/>
      <c r="I108" s="184" t="str">
        <f t="shared" si="7"/>
        <v/>
      </c>
      <c r="J108" s="202" t="str">
        <f>IF($H108="USD",IF(OR($I108="",$I108="-"),"",VLOOKUP($G108,為替!$A:$AX,$I108,FALSE))+$J$3,IF(OR($I108="",$I108="-"),"",VLOOKUP($G108,為替!$A:$AX,$I108,FALSE)))</f>
        <v/>
      </c>
      <c r="K108" s="203" t="str">
        <f t="shared" si="8"/>
        <v/>
      </c>
      <c r="L108" s="187" t="str">
        <f t="shared" si="9"/>
        <v/>
      </c>
      <c r="M108" s="202" t="str">
        <f>IF($H108="USD",IF(OR($L108="",$L108="-"),"",VLOOKUP($G108,為替!$A:$AX,$L108,FALSE))+$K$3,IF(OR($L108="",$L108="-"),"",VLOOKUP($G108,為替!$A:$AX,$L108,FALSE)))</f>
        <v/>
      </c>
      <c r="N108" s="203" t="str">
        <f t="shared" si="10"/>
        <v/>
      </c>
      <c r="O108" s="204" t="str">
        <f t="shared" si="6"/>
        <v/>
      </c>
      <c r="P108" s="205" t="str">
        <f t="shared" si="11"/>
        <v/>
      </c>
    </row>
    <row r="109" spans="3:16">
      <c r="C109" s="198"/>
      <c r="D109" s="199"/>
      <c r="E109" s="200"/>
      <c r="F109" s="198"/>
      <c r="H109" s="201"/>
      <c r="I109" s="184" t="str">
        <f t="shared" si="7"/>
        <v/>
      </c>
      <c r="J109" s="202" t="str">
        <f>IF($H109="USD",IF(OR($I109="",$I109="-"),"",VLOOKUP($G109,為替!$A:$AX,$I109,FALSE))+$J$3,IF(OR($I109="",$I109="-"),"",VLOOKUP($G109,為替!$A:$AX,$I109,FALSE)))</f>
        <v/>
      </c>
      <c r="K109" s="203" t="str">
        <f t="shared" si="8"/>
        <v/>
      </c>
      <c r="L109" s="187" t="str">
        <f t="shared" si="9"/>
        <v/>
      </c>
      <c r="M109" s="202" t="str">
        <f>IF($H109="USD",IF(OR($L109="",$L109="-"),"",VLOOKUP($G109,為替!$A:$AX,$L109,FALSE))+$K$3,IF(OR($L109="",$L109="-"),"",VLOOKUP($G109,為替!$A:$AX,$L109,FALSE)))</f>
        <v/>
      </c>
      <c r="N109" s="203" t="str">
        <f t="shared" si="10"/>
        <v/>
      </c>
      <c r="O109" s="204" t="str">
        <f t="shared" si="6"/>
        <v/>
      </c>
      <c r="P109" s="205" t="str">
        <f t="shared" si="11"/>
        <v/>
      </c>
    </row>
    <row r="110" spans="3:16">
      <c r="C110" s="198"/>
      <c r="D110" s="199"/>
      <c r="E110" s="200"/>
      <c r="F110" s="198"/>
      <c r="H110" s="201"/>
      <c r="I110" s="184" t="str">
        <f t="shared" si="7"/>
        <v/>
      </c>
      <c r="J110" s="202" t="str">
        <f>IF($H110="USD",IF(OR($I110="",$I110="-"),"",VLOOKUP($G110,為替!$A:$AX,$I110,FALSE))+$J$3,IF(OR($I110="",$I110="-"),"",VLOOKUP($G110,為替!$A:$AX,$I110,FALSE)))</f>
        <v/>
      </c>
      <c r="K110" s="203" t="str">
        <f t="shared" si="8"/>
        <v/>
      </c>
      <c r="L110" s="187" t="str">
        <f t="shared" si="9"/>
        <v/>
      </c>
      <c r="M110" s="202" t="str">
        <f>IF($H110="USD",IF(OR($L110="",$L110="-"),"",VLOOKUP($G110,為替!$A:$AX,$L110,FALSE))+$K$3,IF(OR($L110="",$L110="-"),"",VLOOKUP($G110,為替!$A:$AX,$L110,FALSE)))</f>
        <v/>
      </c>
      <c r="N110" s="203" t="str">
        <f t="shared" si="10"/>
        <v/>
      </c>
      <c r="O110" s="204" t="str">
        <f t="shared" si="6"/>
        <v/>
      </c>
      <c r="P110" s="205" t="str">
        <f t="shared" si="11"/>
        <v/>
      </c>
    </row>
    <row r="111" spans="3:16">
      <c r="C111" s="198"/>
      <c r="D111" s="199"/>
      <c r="E111" s="200"/>
      <c r="F111" s="198"/>
      <c r="H111" s="201"/>
      <c r="I111" s="184" t="str">
        <f t="shared" si="7"/>
        <v/>
      </c>
      <c r="J111" s="202" t="str">
        <f>IF($H111="USD",IF(OR($I111="",$I111="-"),"",VLOOKUP($G111,為替!$A:$AX,$I111,FALSE))+$J$3,IF(OR($I111="",$I111="-"),"",VLOOKUP($G111,為替!$A:$AX,$I111,FALSE)))</f>
        <v/>
      </c>
      <c r="K111" s="203" t="str">
        <f t="shared" si="8"/>
        <v/>
      </c>
      <c r="L111" s="187" t="str">
        <f t="shared" si="9"/>
        <v/>
      </c>
      <c r="M111" s="202" t="str">
        <f>IF($H111="USD",IF(OR($L111="",$L111="-"),"",VLOOKUP($G111,為替!$A:$AX,$L111,FALSE))+$K$3,IF(OR($L111="",$L111="-"),"",VLOOKUP($G111,為替!$A:$AX,$L111,FALSE)))</f>
        <v/>
      </c>
      <c r="N111" s="203" t="str">
        <f t="shared" si="10"/>
        <v/>
      </c>
      <c r="O111" s="204" t="str">
        <f t="shared" si="6"/>
        <v/>
      </c>
      <c r="P111" s="205" t="str">
        <f t="shared" si="11"/>
        <v/>
      </c>
    </row>
    <row r="112" spans="3:16">
      <c r="C112" s="198"/>
      <c r="D112" s="199"/>
      <c r="E112" s="200"/>
      <c r="F112" s="198"/>
      <c r="H112" s="201"/>
      <c r="I112" s="184" t="str">
        <f t="shared" si="7"/>
        <v/>
      </c>
      <c r="J112" s="202" t="str">
        <f>IF($H112="USD",IF(OR($I112="",$I112="-"),"",VLOOKUP($G112,為替!$A:$AX,$I112,FALSE))+$J$3,IF(OR($I112="",$I112="-"),"",VLOOKUP($G112,為替!$A:$AX,$I112,FALSE)))</f>
        <v/>
      </c>
      <c r="K112" s="203" t="str">
        <f t="shared" si="8"/>
        <v/>
      </c>
      <c r="L112" s="187" t="str">
        <f t="shared" si="9"/>
        <v/>
      </c>
      <c r="M112" s="202" t="str">
        <f>IF($H112="USD",IF(OR($L112="",$L112="-"),"",VLOOKUP($G112,為替!$A:$AX,$L112,FALSE))+$K$3,IF(OR($L112="",$L112="-"),"",VLOOKUP($G112,為替!$A:$AX,$L112,FALSE)))</f>
        <v/>
      </c>
      <c r="N112" s="203" t="str">
        <f t="shared" si="10"/>
        <v/>
      </c>
      <c r="O112" s="204" t="str">
        <f t="shared" si="6"/>
        <v/>
      </c>
      <c r="P112" s="205" t="str">
        <f t="shared" si="11"/>
        <v/>
      </c>
    </row>
    <row r="113" spans="3:16">
      <c r="C113" s="198"/>
      <c r="D113" s="199"/>
      <c r="E113" s="200"/>
      <c r="F113" s="198"/>
      <c r="H113" s="201"/>
      <c r="I113" s="184" t="str">
        <f t="shared" si="7"/>
        <v/>
      </c>
      <c r="J113" s="202" t="str">
        <f>IF($H113="USD",IF(OR($I113="",$I113="-"),"",VLOOKUP($G113,為替!$A:$AX,$I113,FALSE))+$J$3,IF(OR($I113="",$I113="-"),"",VLOOKUP($G113,為替!$A:$AX,$I113,FALSE)))</f>
        <v/>
      </c>
      <c r="K113" s="203" t="str">
        <f t="shared" si="8"/>
        <v/>
      </c>
      <c r="L113" s="187" t="str">
        <f t="shared" si="9"/>
        <v/>
      </c>
      <c r="M113" s="202" t="str">
        <f>IF($H113="USD",IF(OR($L113="",$L113="-"),"",VLOOKUP($G113,為替!$A:$AX,$L113,FALSE))+$K$3,IF(OR($L113="",$L113="-"),"",VLOOKUP($G113,為替!$A:$AX,$L113,FALSE)))</f>
        <v/>
      </c>
      <c r="N113" s="203" t="str">
        <f t="shared" si="10"/>
        <v/>
      </c>
      <c r="O113" s="204" t="str">
        <f t="shared" si="6"/>
        <v/>
      </c>
      <c r="P113" s="205" t="str">
        <f t="shared" si="11"/>
        <v/>
      </c>
    </row>
    <row r="114" spans="3:16">
      <c r="C114" s="198"/>
      <c r="D114" s="199"/>
      <c r="E114" s="200"/>
      <c r="F114" s="198"/>
      <c r="H114" s="201"/>
      <c r="I114" s="184" t="str">
        <f t="shared" si="7"/>
        <v/>
      </c>
      <c r="J114" s="202" t="str">
        <f>IF($H114="USD",IF(OR($I114="",$I114="-"),"",VLOOKUP($G114,為替!$A:$AX,$I114,FALSE))+$J$3,IF(OR($I114="",$I114="-"),"",VLOOKUP($G114,為替!$A:$AX,$I114,FALSE)))</f>
        <v/>
      </c>
      <c r="K114" s="203" t="str">
        <f t="shared" si="8"/>
        <v/>
      </c>
      <c r="L114" s="187" t="str">
        <f t="shared" si="9"/>
        <v/>
      </c>
      <c r="M114" s="202" t="str">
        <f>IF($H114="USD",IF(OR($L114="",$L114="-"),"",VLOOKUP($G114,為替!$A:$AX,$L114,FALSE))+$K$3,IF(OR($L114="",$L114="-"),"",VLOOKUP($G114,為替!$A:$AX,$L114,FALSE)))</f>
        <v/>
      </c>
      <c r="N114" s="203" t="str">
        <f t="shared" si="10"/>
        <v/>
      </c>
      <c r="O114" s="204" t="str">
        <f t="shared" si="6"/>
        <v/>
      </c>
      <c r="P114" s="205" t="str">
        <f t="shared" si="11"/>
        <v/>
      </c>
    </row>
    <row r="115" spans="3:16">
      <c r="C115" s="198"/>
      <c r="D115" s="199"/>
      <c r="E115" s="200"/>
      <c r="F115" s="198"/>
      <c r="H115" s="201"/>
      <c r="I115" s="184" t="str">
        <f t="shared" si="7"/>
        <v/>
      </c>
      <c r="J115" s="202" t="str">
        <f>IF($H115="USD",IF(OR($I115="",$I115="-"),"",VLOOKUP($G115,為替!$A:$AX,$I115,FALSE))+$J$3,IF(OR($I115="",$I115="-"),"",VLOOKUP($G115,為替!$A:$AX,$I115,FALSE)))</f>
        <v/>
      </c>
      <c r="K115" s="203" t="str">
        <f t="shared" si="8"/>
        <v/>
      </c>
      <c r="L115" s="187" t="str">
        <f t="shared" si="9"/>
        <v/>
      </c>
      <c r="M115" s="202" t="str">
        <f>IF($H115="USD",IF(OR($L115="",$L115="-"),"",VLOOKUP($G115,為替!$A:$AX,$L115,FALSE))+$K$3,IF(OR($L115="",$L115="-"),"",VLOOKUP($G115,為替!$A:$AX,$L115,FALSE)))</f>
        <v/>
      </c>
      <c r="N115" s="203" t="str">
        <f t="shared" si="10"/>
        <v/>
      </c>
      <c r="O115" s="204" t="str">
        <f t="shared" si="6"/>
        <v/>
      </c>
      <c r="P115" s="205" t="str">
        <f t="shared" si="11"/>
        <v/>
      </c>
    </row>
    <row r="116" spans="3:16">
      <c r="C116" s="198"/>
      <c r="D116" s="199"/>
      <c r="E116" s="200"/>
      <c r="F116" s="198"/>
      <c r="H116" s="201"/>
      <c r="I116" s="184" t="str">
        <f t="shared" si="7"/>
        <v/>
      </c>
      <c r="J116" s="202" t="str">
        <f>IF($H116="USD",IF(OR($I116="",$I116="-"),"",VLOOKUP($G116,為替!$A:$AX,$I116,FALSE))+$J$3,IF(OR($I116="",$I116="-"),"",VLOOKUP($G116,為替!$A:$AX,$I116,FALSE)))</f>
        <v/>
      </c>
      <c r="K116" s="203" t="str">
        <f t="shared" si="8"/>
        <v/>
      </c>
      <c r="L116" s="187" t="str">
        <f t="shared" si="9"/>
        <v/>
      </c>
      <c r="M116" s="202" t="str">
        <f>IF($H116="USD",IF(OR($L116="",$L116="-"),"",VLOOKUP($G116,為替!$A:$AX,$L116,FALSE))+$K$3,IF(OR($L116="",$L116="-"),"",VLOOKUP($G116,為替!$A:$AX,$L116,FALSE)))</f>
        <v/>
      </c>
      <c r="N116" s="203" t="str">
        <f t="shared" si="10"/>
        <v/>
      </c>
      <c r="O116" s="204" t="str">
        <f t="shared" si="6"/>
        <v/>
      </c>
      <c r="P116" s="205" t="str">
        <f t="shared" si="11"/>
        <v/>
      </c>
    </row>
    <row r="117" spans="3:16">
      <c r="C117" s="198"/>
      <c r="D117" s="199"/>
      <c r="E117" s="200"/>
      <c r="F117" s="198"/>
      <c r="H117" s="201"/>
      <c r="I117" s="184" t="str">
        <f t="shared" si="7"/>
        <v/>
      </c>
      <c r="J117" s="202" t="str">
        <f>IF($H117="USD",IF(OR($I117="",$I117="-"),"",VLOOKUP($G117,為替!$A:$AX,$I117,FALSE))+$J$3,IF(OR($I117="",$I117="-"),"",VLOOKUP($G117,為替!$A:$AX,$I117,FALSE)))</f>
        <v/>
      </c>
      <c r="K117" s="203" t="str">
        <f t="shared" si="8"/>
        <v/>
      </c>
      <c r="L117" s="187" t="str">
        <f t="shared" si="9"/>
        <v/>
      </c>
      <c r="M117" s="202" t="str">
        <f>IF($H117="USD",IF(OR($L117="",$L117="-"),"",VLOOKUP($G117,為替!$A:$AX,$L117,FALSE))+$K$3,IF(OR($L117="",$L117="-"),"",VLOOKUP($G117,為替!$A:$AX,$L117,FALSE)))</f>
        <v/>
      </c>
      <c r="N117" s="203" t="str">
        <f t="shared" si="10"/>
        <v/>
      </c>
      <c r="O117" s="204" t="str">
        <f t="shared" si="6"/>
        <v/>
      </c>
      <c r="P117" s="205" t="str">
        <f t="shared" si="11"/>
        <v/>
      </c>
    </row>
    <row r="118" spans="3:16">
      <c r="C118" s="198"/>
      <c r="D118" s="199"/>
      <c r="E118" s="200"/>
      <c r="F118" s="198"/>
      <c r="H118" s="201"/>
      <c r="I118" s="184" t="str">
        <f t="shared" si="7"/>
        <v/>
      </c>
      <c r="J118" s="202" t="str">
        <f>IF($H118="USD",IF(OR($I118="",$I118="-"),"",VLOOKUP($G118,為替!$A:$AX,$I118,FALSE))+$J$3,IF(OR($I118="",$I118="-"),"",VLOOKUP($G118,為替!$A:$AX,$I118,FALSE)))</f>
        <v/>
      </c>
      <c r="K118" s="203" t="str">
        <f t="shared" si="8"/>
        <v/>
      </c>
      <c r="L118" s="187" t="str">
        <f t="shared" si="9"/>
        <v/>
      </c>
      <c r="M118" s="202" t="str">
        <f>IF($H118="USD",IF(OR($L118="",$L118="-"),"",VLOOKUP($G118,為替!$A:$AX,$L118,FALSE))+$K$3,IF(OR($L118="",$L118="-"),"",VLOOKUP($G118,為替!$A:$AX,$L118,FALSE)))</f>
        <v/>
      </c>
      <c r="N118" s="203" t="str">
        <f t="shared" si="10"/>
        <v/>
      </c>
      <c r="O118" s="204" t="str">
        <f t="shared" si="6"/>
        <v/>
      </c>
      <c r="P118" s="205" t="str">
        <f t="shared" si="11"/>
        <v/>
      </c>
    </row>
    <row r="119" spans="3:16">
      <c r="C119" s="198"/>
      <c r="D119" s="199"/>
      <c r="E119" s="200"/>
      <c r="F119" s="198"/>
      <c r="H119" s="201"/>
      <c r="I119" s="184" t="str">
        <f t="shared" si="7"/>
        <v/>
      </c>
      <c r="J119" s="202" t="str">
        <f>IF($H119="USD",IF(OR($I119="",$I119="-"),"",VLOOKUP($G119,為替!$A:$AX,$I119,FALSE))+$J$3,IF(OR($I119="",$I119="-"),"",VLOOKUP($G119,為替!$A:$AX,$I119,FALSE)))</f>
        <v/>
      </c>
      <c r="K119" s="203" t="str">
        <f t="shared" si="8"/>
        <v/>
      </c>
      <c r="L119" s="187" t="str">
        <f t="shared" si="9"/>
        <v/>
      </c>
      <c r="M119" s="202" t="str">
        <f>IF($H119="USD",IF(OR($L119="",$L119="-"),"",VLOOKUP($G119,為替!$A:$AX,$L119,FALSE))+$K$3,IF(OR($L119="",$L119="-"),"",VLOOKUP($G119,為替!$A:$AX,$L119,FALSE)))</f>
        <v/>
      </c>
      <c r="N119" s="203" t="str">
        <f t="shared" si="10"/>
        <v/>
      </c>
      <c r="O119" s="204" t="str">
        <f t="shared" si="6"/>
        <v/>
      </c>
      <c r="P119" s="205" t="str">
        <f t="shared" si="11"/>
        <v/>
      </c>
    </row>
    <row r="120" spans="3:16">
      <c r="C120" s="198"/>
      <c r="D120" s="199"/>
      <c r="E120" s="200"/>
      <c r="F120" s="198"/>
      <c r="H120" s="201"/>
      <c r="I120" s="184" t="str">
        <f t="shared" si="7"/>
        <v/>
      </c>
      <c r="J120" s="202" t="str">
        <f>IF($H120="USD",IF(OR($I120="",$I120="-"),"",VLOOKUP($G120,為替!$A:$AX,$I120,FALSE))+$J$3,IF(OR($I120="",$I120="-"),"",VLOOKUP($G120,為替!$A:$AX,$I120,FALSE)))</f>
        <v/>
      </c>
      <c r="K120" s="203" t="str">
        <f t="shared" si="8"/>
        <v/>
      </c>
      <c r="L120" s="187" t="str">
        <f t="shared" si="9"/>
        <v/>
      </c>
      <c r="M120" s="202" t="str">
        <f>IF($H120="USD",IF(OR($L120="",$L120="-"),"",VLOOKUP($G120,為替!$A:$AX,$L120,FALSE))+$K$3,IF(OR($L120="",$L120="-"),"",VLOOKUP($G120,為替!$A:$AX,$L120,FALSE)))</f>
        <v/>
      </c>
      <c r="N120" s="203" t="str">
        <f t="shared" si="10"/>
        <v/>
      </c>
      <c r="O120" s="204" t="str">
        <f t="shared" si="6"/>
        <v/>
      </c>
      <c r="P120" s="205" t="str">
        <f t="shared" si="11"/>
        <v/>
      </c>
    </row>
    <row r="121" spans="3:16">
      <c r="C121" s="198"/>
      <c r="D121" s="199"/>
      <c r="E121" s="200"/>
      <c r="F121" s="198"/>
      <c r="H121" s="201"/>
      <c r="I121" s="184" t="str">
        <f t="shared" si="7"/>
        <v/>
      </c>
      <c r="J121" s="202" t="str">
        <f>IF($H121="USD",IF(OR($I121="",$I121="-"),"",VLOOKUP($G121,為替!$A:$AX,$I121,FALSE))+$J$3,IF(OR($I121="",$I121="-"),"",VLOOKUP($G121,為替!$A:$AX,$I121,FALSE)))</f>
        <v/>
      </c>
      <c r="K121" s="203" t="str">
        <f t="shared" si="8"/>
        <v/>
      </c>
      <c r="L121" s="187" t="str">
        <f t="shared" si="9"/>
        <v/>
      </c>
      <c r="M121" s="202" t="str">
        <f>IF($H121="USD",IF(OR($L121="",$L121="-"),"",VLOOKUP($G121,為替!$A:$AX,$L121,FALSE))+$K$3,IF(OR($L121="",$L121="-"),"",VLOOKUP($G121,為替!$A:$AX,$L121,FALSE)))</f>
        <v/>
      </c>
      <c r="N121" s="203" t="str">
        <f t="shared" si="10"/>
        <v/>
      </c>
      <c r="O121" s="204" t="str">
        <f t="shared" si="6"/>
        <v/>
      </c>
      <c r="P121" s="205" t="str">
        <f t="shared" si="11"/>
        <v/>
      </c>
    </row>
    <row r="122" spans="3:16">
      <c r="C122" s="198"/>
      <c r="D122" s="199"/>
      <c r="E122" s="200"/>
      <c r="F122" s="198"/>
      <c r="H122" s="201"/>
      <c r="I122" s="184" t="str">
        <f t="shared" si="7"/>
        <v/>
      </c>
      <c r="J122" s="202" t="str">
        <f>IF($H122="USD",IF(OR($I122="",$I122="-"),"",VLOOKUP($G122,為替!$A:$AX,$I122,FALSE))+$J$3,IF(OR($I122="",$I122="-"),"",VLOOKUP($G122,為替!$A:$AX,$I122,FALSE)))</f>
        <v/>
      </c>
      <c r="K122" s="203" t="str">
        <f t="shared" si="8"/>
        <v/>
      </c>
      <c r="L122" s="187" t="str">
        <f t="shared" si="9"/>
        <v/>
      </c>
      <c r="M122" s="202" t="str">
        <f>IF($H122="USD",IF(OR($L122="",$L122="-"),"",VLOOKUP($G122,為替!$A:$AX,$L122,FALSE))+$K$3,IF(OR($L122="",$L122="-"),"",VLOOKUP($G122,為替!$A:$AX,$L122,FALSE)))</f>
        <v/>
      </c>
      <c r="N122" s="203" t="str">
        <f t="shared" si="10"/>
        <v/>
      </c>
      <c r="O122" s="204" t="str">
        <f t="shared" si="6"/>
        <v/>
      </c>
      <c r="P122" s="205" t="str">
        <f t="shared" si="11"/>
        <v/>
      </c>
    </row>
    <row r="123" spans="3:16">
      <c r="C123" s="198"/>
      <c r="D123" s="199"/>
      <c r="E123" s="200"/>
      <c r="F123" s="198"/>
      <c r="H123" s="201"/>
      <c r="I123" s="184" t="str">
        <f t="shared" si="7"/>
        <v/>
      </c>
      <c r="J123" s="202" t="str">
        <f>IF($H123="USD",IF(OR($I123="",$I123="-"),"",VLOOKUP($G123,為替!$A:$AX,$I123,FALSE))+$J$3,IF(OR($I123="",$I123="-"),"",VLOOKUP($G123,為替!$A:$AX,$I123,FALSE)))</f>
        <v/>
      </c>
      <c r="K123" s="203" t="str">
        <f t="shared" si="8"/>
        <v/>
      </c>
      <c r="L123" s="187" t="str">
        <f t="shared" si="9"/>
        <v/>
      </c>
      <c r="M123" s="202" t="str">
        <f>IF($H123="USD",IF(OR($L123="",$L123="-"),"",VLOOKUP($G123,為替!$A:$AX,$L123,FALSE))+$K$3,IF(OR($L123="",$L123="-"),"",VLOOKUP($G123,為替!$A:$AX,$L123,FALSE)))</f>
        <v/>
      </c>
      <c r="N123" s="203" t="str">
        <f t="shared" si="10"/>
        <v/>
      </c>
      <c r="O123" s="204" t="str">
        <f t="shared" si="6"/>
        <v/>
      </c>
      <c r="P123" s="205" t="str">
        <f t="shared" si="11"/>
        <v/>
      </c>
    </row>
    <row r="124" spans="3:16">
      <c r="C124" s="198"/>
      <c r="D124" s="199"/>
      <c r="E124" s="200"/>
      <c r="F124" s="198"/>
      <c r="H124" s="201"/>
      <c r="I124" s="184" t="str">
        <f t="shared" si="7"/>
        <v/>
      </c>
      <c r="J124" s="202" t="str">
        <f>IF($H124="USD",IF(OR($I124="",$I124="-"),"",VLOOKUP($G124,為替!$A:$AX,$I124,FALSE))+$J$3,IF(OR($I124="",$I124="-"),"",VLOOKUP($G124,為替!$A:$AX,$I124,FALSE)))</f>
        <v/>
      </c>
      <c r="K124" s="203" t="str">
        <f t="shared" si="8"/>
        <v/>
      </c>
      <c r="L124" s="187" t="str">
        <f t="shared" si="9"/>
        <v/>
      </c>
      <c r="M124" s="202" t="str">
        <f>IF($H124="USD",IF(OR($L124="",$L124="-"),"",VLOOKUP($G124,為替!$A:$AX,$L124,FALSE))+$K$3,IF(OR($L124="",$L124="-"),"",VLOOKUP($G124,為替!$A:$AX,$L124,FALSE)))</f>
        <v/>
      </c>
      <c r="N124" s="203" t="str">
        <f t="shared" si="10"/>
        <v/>
      </c>
      <c r="O124" s="204" t="str">
        <f t="shared" si="6"/>
        <v/>
      </c>
      <c r="P124" s="205" t="str">
        <f t="shared" si="11"/>
        <v/>
      </c>
    </row>
    <row r="125" spans="3:16">
      <c r="C125" s="198"/>
      <c r="D125" s="199"/>
      <c r="E125" s="200"/>
      <c r="F125" s="198"/>
      <c r="H125" s="201"/>
      <c r="I125" s="184" t="str">
        <f t="shared" si="7"/>
        <v/>
      </c>
      <c r="J125" s="202" t="str">
        <f>IF($H125="USD",IF(OR($I125="",$I125="-"),"",VLOOKUP($G125,為替!$A:$AX,$I125,FALSE))+$J$3,IF(OR($I125="",$I125="-"),"",VLOOKUP($G125,為替!$A:$AX,$I125,FALSE)))</f>
        <v/>
      </c>
      <c r="K125" s="203" t="str">
        <f t="shared" si="8"/>
        <v/>
      </c>
      <c r="L125" s="187" t="str">
        <f t="shared" si="9"/>
        <v/>
      </c>
      <c r="M125" s="202" t="str">
        <f>IF($H125="USD",IF(OR($L125="",$L125="-"),"",VLOOKUP($G125,為替!$A:$AX,$L125,FALSE))+$K$3,IF(OR($L125="",$L125="-"),"",VLOOKUP($G125,為替!$A:$AX,$L125,FALSE)))</f>
        <v/>
      </c>
      <c r="N125" s="203" t="str">
        <f t="shared" si="10"/>
        <v/>
      </c>
      <c r="O125" s="204" t="str">
        <f t="shared" si="6"/>
        <v/>
      </c>
      <c r="P125" s="205" t="str">
        <f t="shared" si="11"/>
        <v/>
      </c>
    </row>
    <row r="126" spans="3:16">
      <c r="C126" s="198"/>
      <c r="D126" s="199"/>
      <c r="E126" s="200"/>
      <c r="F126" s="198"/>
      <c r="H126" s="201"/>
      <c r="I126" s="184" t="str">
        <f t="shared" si="7"/>
        <v/>
      </c>
      <c r="J126" s="202" t="str">
        <f>IF($H126="USD",IF(OR($I126="",$I126="-"),"",VLOOKUP($G126,為替!$A:$AX,$I126,FALSE))+$J$3,IF(OR($I126="",$I126="-"),"",VLOOKUP($G126,為替!$A:$AX,$I126,FALSE)))</f>
        <v/>
      </c>
      <c r="K126" s="203" t="str">
        <f t="shared" si="8"/>
        <v/>
      </c>
      <c r="L126" s="187" t="str">
        <f t="shared" si="9"/>
        <v/>
      </c>
      <c r="M126" s="202" t="str">
        <f>IF($H126="USD",IF(OR($L126="",$L126="-"),"",VLOOKUP($G126,為替!$A:$AX,$L126,FALSE))+$K$3,IF(OR($L126="",$L126="-"),"",VLOOKUP($G126,為替!$A:$AX,$L126,FALSE)))</f>
        <v/>
      </c>
      <c r="N126" s="203" t="str">
        <f t="shared" si="10"/>
        <v/>
      </c>
      <c r="O126" s="204" t="str">
        <f t="shared" si="6"/>
        <v/>
      </c>
      <c r="P126" s="205" t="str">
        <f t="shared" si="11"/>
        <v/>
      </c>
    </row>
    <row r="127" spans="3:16">
      <c r="C127" s="198"/>
      <c r="D127" s="199"/>
      <c r="E127" s="200"/>
      <c r="F127" s="198"/>
      <c r="H127" s="201"/>
      <c r="I127" s="184" t="str">
        <f t="shared" si="7"/>
        <v/>
      </c>
      <c r="J127" s="202" t="str">
        <f>IF($H127="USD",IF(OR($I127="",$I127="-"),"",VLOOKUP($G127,為替!$A:$AX,$I127,FALSE))+$J$3,IF(OR($I127="",$I127="-"),"",VLOOKUP($G127,為替!$A:$AX,$I127,FALSE)))</f>
        <v/>
      </c>
      <c r="K127" s="203" t="str">
        <f t="shared" si="8"/>
        <v/>
      </c>
      <c r="L127" s="187" t="str">
        <f t="shared" si="9"/>
        <v/>
      </c>
      <c r="M127" s="202" t="str">
        <f>IF($H127="USD",IF(OR($L127="",$L127="-"),"",VLOOKUP($G127,為替!$A:$AX,$L127,FALSE))+$K$3,IF(OR($L127="",$L127="-"),"",VLOOKUP($G127,為替!$A:$AX,$L127,FALSE)))</f>
        <v/>
      </c>
      <c r="N127" s="203" t="str">
        <f t="shared" si="10"/>
        <v/>
      </c>
      <c r="O127" s="204" t="str">
        <f t="shared" si="6"/>
        <v/>
      </c>
      <c r="P127" s="205" t="str">
        <f t="shared" si="11"/>
        <v/>
      </c>
    </row>
    <row r="128" spans="3:16">
      <c r="C128" s="198"/>
      <c r="D128" s="199"/>
      <c r="E128" s="200"/>
      <c r="F128" s="198"/>
      <c r="H128" s="201"/>
      <c r="I128" s="184" t="str">
        <f t="shared" si="7"/>
        <v/>
      </c>
      <c r="J128" s="202" t="str">
        <f>IF($H128="USD",IF(OR($I128="",$I128="-"),"",VLOOKUP($G128,為替!$A:$AX,$I128,FALSE))+$J$3,IF(OR($I128="",$I128="-"),"",VLOOKUP($G128,為替!$A:$AX,$I128,FALSE)))</f>
        <v/>
      </c>
      <c r="K128" s="203" t="str">
        <f t="shared" si="8"/>
        <v/>
      </c>
      <c r="L128" s="187" t="str">
        <f t="shared" si="9"/>
        <v/>
      </c>
      <c r="M128" s="202" t="str">
        <f>IF($H128="USD",IF(OR($L128="",$L128="-"),"",VLOOKUP($G128,為替!$A:$AX,$L128,FALSE))+$K$3,IF(OR($L128="",$L128="-"),"",VLOOKUP($G128,為替!$A:$AX,$L128,FALSE)))</f>
        <v/>
      </c>
      <c r="N128" s="203" t="str">
        <f t="shared" si="10"/>
        <v/>
      </c>
      <c r="O128" s="204" t="str">
        <f t="shared" si="6"/>
        <v/>
      </c>
      <c r="P128" s="205" t="str">
        <f t="shared" si="11"/>
        <v/>
      </c>
    </row>
    <row r="129" spans="3:16">
      <c r="C129" s="198"/>
      <c r="D129" s="199"/>
      <c r="E129" s="200"/>
      <c r="F129" s="198"/>
      <c r="H129" s="201"/>
      <c r="I129" s="184" t="str">
        <f t="shared" si="7"/>
        <v/>
      </c>
      <c r="J129" s="202" t="str">
        <f>IF($H129="USD",IF(OR($I129="",$I129="-"),"",VLOOKUP($G129,為替!$A:$AX,$I129,FALSE))+$J$3,IF(OR($I129="",$I129="-"),"",VLOOKUP($G129,為替!$A:$AX,$I129,FALSE)))</f>
        <v/>
      </c>
      <c r="K129" s="203" t="str">
        <f t="shared" si="8"/>
        <v/>
      </c>
      <c r="L129" s="187" t="str">
        <f t="shared" si="9"/>
        <v/>
      </c>
      <c r="M129" s="202" t="str">
        <f>IF($H129="USD",IF(OR($L129="",$L129="-"),"",VLOOKUP($G129,為替!$A:$AX,$L129,FALSE))+$K$3,IF(OR($L129="",$L129="-"),"",VLOOKUP($G129,為替!$A:$AX,$L129,FALSE)))</f>
        <v/>
      </c>
      <c r="N129" s="203" t="str">
        <f t="shared" si="10"/>
        <v/>
      </c>
      <c r="O129" s="204" t="str">
        <f t="shared" si="6"/>
        <v/>
      </c>
      <c r="P129" s="205" t="str">
        <f t="shared" si="11"/>
        <v/>
      </c>
    </row>
    <row r="130" spans="3:16">
      <c r="C130" s="198"/>
      <c r="D130" s="199"/>
      <c r="E130" s="200"/>
      <c r="F130" s="198"/>
      <c r="H130" s="201"/>
      <c r="I130" s="184" t="str">
        <f t="shared" si="7"/>
        <v/>
      </c>
      <c r="J130" s="202" t="str">
        <f>IF($H130="USD",IF(OR($I130="",$I130="-"),"",VLOOKUP($G130,為替!$A:$AX,$I130,FALSE))+$J$3,IF(OR($I130="",$I130="-"),"",VLOOKUP($G130,為替!$A:$AX,$I130,FALSE)))</f>
        <v/>
      </c>
      <c r="K130" s="203" t="str">
        <f t="shared" si="8"/>
        <v/>
      </c>
      <c r="L130" s="187" t="str">
        <f t="shared" si="9"/>
        <v/>
      </c>
      <c r="M130" s="202" t="str">
        <f>IF($H130="USD",IF(OR($L130="",$L130="-"),"",VLOOKUP($G130,為替!$A:$AX,$L130,FALSE))+$K$3,IF(OR($L130="",$L130="-"),"",VLOOKUP($G130,為替!$A:$AX,$L130,FALSE)))</f>
        <v/>
      </c>
      <c r="N130" s="203" t="str">
        <f t="shared" si="10"/>
        <v/>
      </c>
      <c r="O130" s="204" t="str">
        <f t="shared" si="6"/>
        <v/>
      </c>
      <c r="P130" s="205" t="str">
        <f t="shared" si="11"/>
        <v/>
      </c>
    </row>
    <row r="131" spans="3:16">
      <c r="C131" s="198"/>
      <c r="D131" s="199"/>
      <c r="E131" s="200"/>
      <c r="F131" s="198"/>
      <c r="H131" s="201"/>
      <c r="I131" s="184" t="str">
        <f t="shared" si="7"/>
        <v/>
      </c>
      <c r="J131" s="202" t="str">
        <f>IF($H131="USD",IF(OR($I131="",$I131="-"),"",VLOOKUP($G131,為替!$A:$AX,$I131,FALSE))+$J$3,IF(OR($I131="",$I131="-"),"",VLOOKUP($G131,為替!$A:$AX,$I131,FALSE)))</f>
        <v/>
      </c>
      <c r="K131" s="203" t="str">
        <f t="shared" si="8"/>
        <v/>
      </c>
      <c r="L131" s="187" t="str">
        <f t="shared" si="9"/>
        <v/>
      </c>
      <c r="M131" s="202" t="str">
        <f>IF($H131="USD",IF(OR($L131="",$L131="-"),"",VLOOKUP($G131,為替!$A:$AX,$L131,FALSE))+$K$3,IF(OR($L131="",$L131="-"),"",VLOOKUP($G131,為替!$A:$AX,$L131,FALSE)))</f>
        <v/>
      </c>
      <c r="N131" s="203" t="str">
        <f t="shared" si="10"/>
        <v/>
      </c>
      <c r="O131" s="204" t="str">
        <f t="shared" si="6"/>
        <v/>
      </c>
      <c r="P131" s="205" t="str">
        <f t="shared" si="11"/>
        <v/>
      </c>
    </row>
    <row r="132" spans="3:16">
      <c r="C132" s="198"/>
      <c r="D132" s="199"/>
      <c r="E132" s="200"/>
      <c r="F132" s="198"/>
      <c r="H132" s="201"/>
      <c r="I132" s="184" t="str">
        <f t="shared" si="7"/>
        <v/>
      </c>
      <c r="J132" s="202" t="str">
        <f>IF($H132="USD",IF(OR($I132="",$I132="-"),"",VLOOKUP($G132,為替!$A:$AX,$I132,FALSE))+$J$3,IF(OR($I132="",$I132="-"),"",VLOOKUP($G132,為替!$A:$AX,$I132,FALSE)))</f>
        <v/>
      </c>
      <c r="K132" s="203" t="str">
        <f t="shared" si="8"/>
        <v/>
      </c>
      <c r="L132" s="187" t="str">
        <f t="shared" si="9"/>
        <v/>
      </c>
      <c r="M132" s="202" t="str">
        <f>IF($H132="USD",IF(OR($L132="",$L132="-"),"",VLOOKUP($G132,為替!$A:$AX,$L132,FALSE))+$K$3,IF(OR($L132="",$L132="-"),"",VLOOKUP($G132,為替!$A:$AX,$L132,FALSE)))</f>
        <v/>
      </c>
      <c r="N132" s="203" t="str">
        <f t="shared" si="10"/>
        <v/>
      </c>
      <c r="O132" s="204" t="str">
        <f t="shared" si="6"/>
        <v/>
      </c>
      <c r="P132" s="205" t="str">
        <f t="shared" si="11"/>
        <v/>
      </c>
    </row>
    <row r="133" spans="3:16">
      <c r="C133" s="198"/>
      <c r="D133" s="199"/>
      <c r="E133" s="200"/>
      <c r="F133" s="198"/>
      <c r="H133" s="201"/>
      <c r="I133" s="184" t="str">
        <f t="shared" si="7"/>
        <v/>
      </c>
      <c r="J133" s="202" t="str">
        <f>IF($H133="USD",IF(OR($I133="",$I133="-"),"",VLOOKUP($G133,為替!$A:$AX,$I133,FALSE))+$J$3,IF(OR($I133="",$I133="-"),"",VLOOKUP($G133,為替!$A:$AX,$I133,FALSE)))</f>
        <v/>
      </c>
      <c r="K133" s="203" t="str">
        <f t="shared" si="8"/>
        <v/>
      </c>
      <c r="L133" s="187" t="str">
        <f t="shared" si="9"/>
        <v/>
      </c>
      <c r="M133" s="202" t="str">
        <f>IF($H133="USD",IF(OR($L133="",$L133="-"),"",VLOOKUP($G133,為替!$A:$AX,$L133,FALSE))+$K$3,IF(OR($L133="",$L133="-"),"",VLOOKUP($G133,為替!$A:$AX,$L133,FALSE)))</f>
        <v/>
      </c>
      <c r="N133" s="203" t="str">
        <f t="shared" si="10"/>
        <v/>
      </c>
      <c r="O133" s="204" t="str">
        <f t="shared" si="6"/>
        <v/>
      </c>
      <c r="P133" s="205" t="str">
        <f t="shared" si="11"/>
        <v/>
      </c>
    </row>
    <row r="134" spans="3:16">
      <c r="C134" s="198"/>
      <c r="D134" s="199"/>
      <c r="E134" s="200"/>
      <c r="F134" s="198"/>
      <c r="H134" s="201"/>
      <c r="I134" s="184" t="str">
        <f t="shared" si="7"/>
        <v/>
      </c>
      <c r="J134" s="202" t="str">
        <f>IF($H134="USD",IF(OR($I134="",$I134="-"),"",VLOOKUP($G134,為替!$A:$AX,$I134,FALSE))+$J$3,IF(OR($I134="",$I134="-"),"",VLOOKUP($G134,為替!$A:$AX,$I134,FALSE)))</f>
        <v/>
      </c>
      <c r="K134" s="203" t="str">
        <f t="shared" si="8"/>
        <v/>
      </c>
      <c r="L134" s="187" t="str">
        <f t="shared" si="9"/>
        <v/>
      </c>
      <c r="M134" s="202" t="str">
        <f>IF($H134="USD",IF(OR($L134="",$L134="-"),"",VLOOKUP($G134,為替!$A:$AX,$L134,FALSE))+$K$3,IF(OR($L134="",$L134="-"),"",VLOOKUP($G134,為替!$A:$AX,$L134,FALSE)))</f>
        <v/>
      </c>
      <c r="N134" s="203" t="str">
        <f t="shared" si="10"/>
        <v/>
      </c>
      <c r="O134" s="204" t="str">
        <f t="shared" ref="O134:O197" si="12">IF(OR(K134="",N134=""),"",K134-N134)</f>
        <v/>
      </c>
      <c r="P134" s="205" t="str">
        <f t="shared" si="11"/>
        <v/>
      </c>
    </row>
    <row r="135" spans="3:16">
      <c r="C135" s="198"/>
      <c r="D135" s="199"/>
      <c r="E135" s="200"/>
      <c r="F135" s="198"/>
      <c r="H135" s="201"/>
      <c r="I135" s="184" t="str">
        <f t="shared" ref="I135:I198" si="13">IF(H135="","",IF(H135="JPY","",IF($H135="USD",4, IF(H135="EUR",7,IF(H135="CNY",47,IF(H135="HKD",34))))))</f>
        <v/>
      </c>
      <c r="J135" s="202" t="str">
        <f>IF($H135="USD",IF(OR($I135="",$I135="-"),"",VLOOKUP($G135,為替!$A:$AX,$I135,FALSE))+$J$3,IF(OR($I135="",$I135="-"),"",VLOOKUP($G135,為替!$A:$AX,$I135,FALSE)))</f>
        <v/>
      </c>
      <c r="K135" s="203" t="str">
        <f t="shared" ref="K135:K198" si="14">IF($H135="JPY",$F135,IF($H135="","",$F135*$J135))</f>
        <v/>
      </c>
      <c r="L135" s="187" t="str">
        <f t="shared" ref="L135:L198" si="15">IF(H135="","",IF(H135="JPY","",IF($H135="USD",3, IF(H135="EUR",6,IF(H135="CNY",46,IF(H135="HKD",33))))))</f>
        <v/>
      </c>
      <c r="M135" s="202" t="str">
        <f>IF($H135="USD",IF(OR($L135="",$L135="-"),"",VLOOKUP($G135,為替!$A:$AX,$L135,FALSE))+$K$3,IF(OR($L135="",$L135="-"),"",VLOOKUP($G135,為替!$A:$AX,$L135,FALSE)))</f>
        <v/>
      </c>
      <c r="N135" s="203" t="str">
        <f t="shared" ref="N135:N198" si="16">IF($E135="JPY",($C135+$D135),IF($E135="","",($C135+$D135)*$M135))</f>
        <v/>
      </c>
      <c r="O135" s="204" t="str">
        <f t="shared" si="12"/>
        <v/>
      </c>
      <c r="P135" s="205" t="str">
        <f t="shared" ref="P135:P198" si="17">IF(OR(K135="",O135=""),"",O135/K135)</f>
        <v/>
      </c>
    </row>
    <row r="136" spans="3:16">
      <c r="C136" s="198"/>
      <c r="D136" s="199"/>
      <c r="E136" s="200"/>
      <c r="F136" s="198"/>
      <c r="H136" s="201"/>
      <c r="I136" s="184" t="str">
        <f t="shared" si="13"/>
        <v/>
      </c>
      <c r="J136" s="202" t="str">
        <f>IF($H136="USD",IF(OR($I136="",$I136="-"),"",VLOOKUP($G136,為替!$A:$AX,$I136,FALSE))+$J$3,IF(OR($I136="",$I136="-"),"",VLOOKUP($G136,為替!$A:$AX,$I136,FALSE)))</f>
        <v/>
      </c>
      <c r="K136" s="203" t="str">
        <f t="shared" si="14"/>
        <v/>
      </c>
      <c r="L136" s="187" t="str">
        <f t="shared" si="15"/>
        <v/>
      </c>
      <c r="M136" s="202" t="str">
        <f>IF($H136="USD",IF(OR($L136="",$L136="-"),"",VLOOKUP($G136,為替!$A:$AX,$L136,FALSE))+$K$3,IF(OR($L136="",$L136="-"),"",VLOOKUP($G136,為替!$A:$AX,$L136,FALSE)))</f>
        <v/>
      </c>
      <c r="N136" s="203" t="str">
        <f t="shared" si="16"/>
        <v/>
      </c>
      <c r="O136" s="204" t="str">
        <f t="shared" si="12"/>
        <v/>
      </c>
      <c r="P136" s="205" t="str">
        <f t="shared" si="17"/>
        <v/>
      </c>
    </row>
    <row r="137" spans="3:16">
      <c r="C137" s="198"/>
      <c r="D137" s="199"/>
      <c r="E137" s="200"/>
      <c r="F137" s="198"/>
      <c r="H137" s="201"/>
      <c r="I137" s="184" t="str">
        <f t="shared" si="13"/>
        <v/>
      </c>
      <c r="J137" s="202" t="str">
        <f>IF($H137="USD",IF(OR($I137="",$I137="-"),"",VLOOKUP($G137,為替!$A:$AX,$I137,FALSE))+$J$3,IF(OR($I137="",$I137="-"),"",VLOOKUP($G137,為替!$A:$AX,$I137,FALSE)))</f>
        <v/>
      </c>
      <c r="K137" s="203" t="str">
        <f t="shared" si="14"/>
        <v/>
      </c>
      <c r="L137" s="187" t="str">
        <f t="shared" si="15"/>
        <v/>
      </c>
      <c r="M137" s="202" t="str">
        <f>IF($H137="USD",IF(OR($L137="",$L137="-"),"",VLOOKUP($G137,為替!$A:$AX,$L137,FALSE))+$K$3,IF(OR($L137="",$L137="-"),"",VLOOKUP($G137,為替!$A:$AX,$L137,FALSE)))</f>
        <v/>
      </c>
      <c r="N137" s="203" t="str">
        <f t="shared" si="16"/>
        <v/>
      </c>
      <c r="O137" s="204" t="str">
        <f t="shared" si="12"/>
        <v/>
      </c>
      <c r="P137" s="205" t="str">
        <f t="shared" si="17"/>
        <v/>
      </c>
    </row>
    <row r="138" spans="3:16">
      <c r="C138" s="198"/>
      <c r="D138" s="199"/>
      <c r="E138" s="200"/>
      <c r="F138" s="198"/>
      <c r="H138" s="201"/>
      <c r="I138" s="184" t="str">
        <f t="shared" si="13"/>
        <v/>
      </c>
      <c r="J138" s="202" t="str">
        <f>IF($H138="USD",IF(OR($I138="",$I138="-"),"",VLOOKUP($G138,為替!$A:$AX,$I138,FALSE))+$J$3,IF(OR($I138="",$I138="-"),"",VLOOKUP($G138,為替!$A:$AX,$I138,FALSE)))</f>
        <v/>
      </c>
      <c r="K138" s="203" t="str">
        <f t="shared" si="14"/>
        <v/>
      </c>
      <c r="L138" s="187" t="str">
        <f t="shared" si="15"/>
        <v/>
      </c>
      <c r="M138" s="202" t="str">
        <f>IF($H138="USD",IF(OR($L138="",$L138="-"),"",VLOOKUP($G138,為替!$A:$AX,$L138,FALSE))+$K$3,IF(OR($L138="",$L138="-"),"",VLOOKUP($G138,為替!$A:$AX,$L138,FALSE)))</f>
        <v/>
      </c>
      <c r="N138" s="203" t="str">
        <f t="shared" si="16"/>
        <v/>
      </c>
      <c r="O138" s="204" t="str">
        <f t="shared" si="12"/>
        <v/>
      </c>
      <c r="P138" s="205" t="str">
        <f t="shared" si="17"/>
        <v/>
      </c>
    </row>
    <row r="139" spans="3:16">
      <c r="C139" s="198"/>
      <c r="D139" s="199"/>
      <c r="E139" s="200"/>
      <c r="F139" s="198"/>
      <c r="H139" s="201"/>
      <c r="I139" s="184" t="str">
        <f t="shared" si="13"/>
        <v/>
      </c>
      <c r="J139" s="202" t="str">
        <f>IF($H139="USD",IF(OR($I139="",$I139="-"),"",VLOOKUP($G139,為替!$A:$AX,$I139,FALSE))+$J$3,IF(OR($I139="",$I139="-"),"",VLOOKUP($G139,為替!$A:$AX,$I139,FALSE)))</f>
        <v/>
      </c>
      <c r="K139" s="203" t="str">
        <f t="shared" si="14"/>
        <v/>
      </c>
      <c r="L139" s="187" t="str">
        <f t="shared" si="15"/>
        <v/>
      </c>
      <c r="M139" s="202" t="str">
        <f>IF($H139="USD",IF(OR($L139="",$L139="-"),"",VLOOKUP($G139,為替!$A:$AX,$L139,FALSE))+$K$3,IF(OR($L139="",$L139="-"),"",VLOOKUP($G139,為替!$A:$AX,$L139,FALSE)))</f>
        <v/>
      </c>
      <c r="N139" s="203" t="str">
        <f t="shared" si="16"/>
        <v/>
      </c>
      <c r="O139" s="204" t="str">
        <f t="shared" si="12"/>
        <v/>
      </c>
      <c r="P139" s="205" t="str">
        <f t="shared" si="17"/>
        <v/>
      </c>
    </row>
    <row r="140" spans="3:16">
      <c r="C140" s="198"/>
      <c r="D140" s="199"/>
      <c r="E140" s="200"/>
      <c r="F140" s="198"/>
      <c r="H140" s="201"/>
      <c r="I140" s="184" t="str">
        <f t="shared" si="13"/>
        <v/>
      </c>
      <c r="J140" s="202" t="str">
        <f>IF($H140="USD",IF(OR($I140="",$I140="-"),"",VLOOKUP($G140,為替!$A:$AX,$I140,FALSE))+$J$3,IF(OR($I140="",$I140="-"),"",VLOOKUP($G140,為替!$A:$AX,$I140,FALSE)))</f>
        <v/>
      </c>
      <c r="K140" s="203" t="str">
        <f t="shared" si="14"/>
        <v/>
      </c>
      <c r="L140" s="187" t="str">
        <f t="shared" si="15"/>
        <v/>
      </c>
      <c r="M140" s="202" t="str">
        <f>IF($H140="USD",IF(OR($L140="",$L140="-"),"",VLOOKUP($G140,為替!$A:$AX,$L140,FALSE))+$K$3,IF(OR($L140="",$L140="-"),"",VLOOKUP($G140,為替!$A:$AX,$L140,FALSE)))</f>
        <v/>
      </c>
      <c r="N140" s="203" t="str">
        <f t="shared" si="16"/>
        <v/>
      </c>
      <c r="O140" s="204" t="str">
        <f t="shared" si="12"/>
        <v/>
      </c>
      <c r="P140" s="205" t="str">
        <f t="shared" si="17"/>
        <v/>
      </c>
    </row>
    <row r="141" spans="3:16">
      <c r="C141" s="198"/>
      <c r="D141" s="199"/>
      <c r="E141" s="200"/>
      <c r="F141" s="198"/>
      <c r="H141" s="201"/>
      <c r="I141" s="184" t="str">
        <f t="shared" si="13"/>
        <v/>
      </c>
      <c r="J141" s="202" t="str">
        <f>IF($H141="USD",IF(OR($I141="",$I141="-"),"",VLOOKUP($G141,為替!$A:$AX,$I141,FALSE))+$J$3,IF(OR($I141="",$I141="-"),"",VLOOKUP($G141,為替!$A:$AX,$I141,FALSE)))</f>
        <v/>
      </c>
      <c r="K141" s="203" t="str">
        <f t="shared" si="14"/>
        <v/>
      </c>
      <c r="L141" s="187" t="str">
        <f t="shared" si="15"/>
        <v/>
      </c>
      <c r="M141" s="202" t="str">
        <f>IF($H141="USD",IF(OR($L141="",$L141="-"),"",VLOOKUP($G141,為替!$A:$AX,$L141,FALSE))+$K$3,IF(OR($L141="",$L141="-"),"",VLOOKUP($G141,為替!$A:$AX,$L141,FALSE)))</f>
        <v/>
      </c>
      <c r="N141" s="203" t="str">
        <f t="shared" si="16"/>
        <v/>
      </c>
      <c r="O141" s="204" t="str">
        <f t="shared" si="12"/>
        <v/>
      </c>
      <c r="P141" s="205" t="str">
        <f t="shared" si="17"/>
        <v/>
      </c>
    </row>
    <row r="142" spans="3:16">
      <c r="C142" s="198"/>
      <c r="D142" s="199"/>
      <c r="E142" s="200"/>
      <c r="F142" s="198"/>
      <c r="H142" s="201"/>
      <c r="I142" s="184" t="str">
        <f t="shared" si="13"/>
        <v/>
      </c>
      <c r="J142" s="202" t="str">
        <f>IF($H142="USD",IF(OR($I142="",$I142="-"),"",VLOOKUP($G142,為替!$A:$AX,$I142,FALSE))+$J$3,IF(OR($I142="",$I142="-"),"",VLOOKUP($G142,為替!$A:$AX,$I142,FALSE)))</f>
        <v/>
      </c>
      <c r="K142" s="203" t="str">
        <f t="shared" si="14"/>
        <v/>
      </c>
      <c r="L142" s="187" t="str">
        <f t="shared" si="15"/>
        <v/>
      </c>
      <c r="M142" s="202" t="str">
        <f>IF($H142="USD",IF(OR($L142="",$L142="-"),"",VLOOKUP($G142,為替!$A:$AX,$L142,FALSE))+$K$3,IF(OR($L142="",$L142="-"),"",VLOOKUP($G142,為替!$A:$AX,$L142,FALSE)))</f>
        <v/>
      </c>
      <c r="N142" s="203" t="str">
        <f t="shared" si="16"/>
        <v/>
      </c>
      <c r="O142" s="204" t="str">
        <f t="shared" si="12"/>
        <v/>
      </c>
      <c r="P142" s="205" t="str">
        <f t="shared" si="17"/>
        <v/>
      </c>
    </row>
    <row r="143" spans="3:16">
      <c r="C143" s="198"/>
      <c r="D143" s="199"/>
      <c r="E143" s="200"/>
      <c r="F143" s="198"/>
      <c r="H143" s="201"/>
      <c r="I143" s="184" t="str">
        <f t="shared" si="13"/>
        <v/>
      </c>
      <c r="J143" s="202" t="str">
        <f>IF($H143="USD",IF(OR($I143="",$I143="-"),"",VLOOKUP($G143,為替!$A:$AX,$I143,FALSE))+$J$3,IF(OR($I143="",$I143="-"),"",VLOOKUP($G143,為替!$A:$AX,$I143,FALSE)))</f>
        <v/>
      </c>
      <c r="K143" s="203" t="str">
        <f t="shared" si="14"/>
        <v/>
      </c>
      <c r="L143" s="187" t="str">
        <f t="shared" si="15"/>
        <v/>
      </c>
      <c r="M143" s="202" t="str">
        <f>IF($H143="USD",IF(OR($L143="",$L143="-"),"",VLOOKUP($G143,為替!$A:$AX,$L143,FALSE))+$K$3,IF(OR($L143="",$L143="-"),"",VLOOKUP($G143,為替!$A:$AX,$L143,FALSE)))</f>
        <v/>
      </c>
      <c r="N143" s="203" t="str">
        <f t="shared" si="16"/>
        <v/>
      </c>
      <c r="O143" s="204" t="str">
        <f t="shared" si="12"/>
        <v/>
      </c>
      <c r="P143" s="205" t="str">
        <f t="shared" si="17"/>
        <v/>
      </c>
    </row>
    <row r="144" spans="3:16">
      <c r="C144" s="198"/>
      <c r="D144" s="199"/>
      <c r="E144" s="200"/>
      <c r="F144" s="198"/>
      <c r="H144" s="201"/>
      <c r="I144" s="184" t="str">
        <f t="shared" si="13"/>
        <v/>
      </c>
      <c r="J144" s="202" t="str">
        <f>IF($H144="USD",IF(OR($I144="",$I144="-"),"",VLOOKUP($G144,為替!$A:$AX,$I144,FALSE))+$J$3,IF(OR($I144="",$I144="-"),"",VLOOKUP($G144,為替!$A:$AX,$I144,FALSE)))</f>
        <v/>
      </c>
      <c r="K144" s="203" t="str">
        <f t="shared" si="14"/>
        <v/>
      </c>
      <c r="L144" s="187" t="str">
        <f t="shared" si="15"/>
        <v/>
      </c>
      <c r="M144" s="202" t="str">
        <f>IF($H144="USD",IF(OR($L144="",$L144="-"),"",VLOOKUP($G144,為替!$A:$AX,$L144,FALSE))+$K$3,IF(OR($L144="",$L144="-"),"",VLOOKUP($G144,為替!$A:$AX,$L144,FALSE)))</f>
        <v/>
      </c>
      <c r="N144" s="203" t="str">
        <f t="shared" si="16"/>
        <v/>
      </c>
      <c r="O144" s="204" t="str">
        <f t="shared" si="12"/>
        <v/>
      </c>
      <c r="P144" s="205" t="str">
        <f t="shared" si="17"/>
        <v/>
      </c>
    </row>
    <row r="145" spans="3:16">
      <c r="C145" s="198"/>
      <c r="D145" s="199"/>
      <c r="E145" s="200"/>
      <c r="F145" s="198"/>
      <c r="H145" s="201"/>
      <c r="I145" s="184" t="str">
        <f t="shared" si="13"/>
        <v/>
      </c>
      <c r="J145" s="202" t="str">
        <f>IF($H145="USD",IF(OR($I145="",$I145="-"),"",VLOOKUP($G145,為替!$A:$AX,$I145,FALSE))+$J$3,IF(OR($I145="",$I145="-"),"",VLOOKUP($G145,為替!$A:$AX,$I145,FALSE)))</f>
        <v/>
      </c>
      <c r="K145" s="203" t="str">
        <f t="shared" si="14"/>
        <v/>
      </c>
      <c r="L145" s="187" t="str">
        <f t="shared" si="15"/>
        <v/>
      </c>
      <c r="M145" s="202" t="str">
        <f>IF($H145="USD",IF(OR($L145="",$L145="-"),"",VLOOKUP($G145,為替!$A:$AX,$L145,FALSE))+$K$3,IF(OR($L145="",$L145="-"),"",VLOOKUP($G145,為替!$A:$AX,$L145,FALSE)))</f>
        <v/>
      </c>
      <c r="N145" s="203" t="str">
        <f t="shared" si="16"/>
        <v/>
      </c>
      <c r="O145" s="204" t="str">
        <f t="shared" si="12"/>
        <v/>
      </c>
      <c r="P145" s="205" t="str">
        <f t="shared" si="17"/>
        <v/>
      </c>
    </row>
    <row r="146" spans="3:16">
      <c r="C146" s="198"/>
      <c r="D146" s="199"/>
      <c r="E146" s="200"/>
      <c r="F146" s="198"/>
      <c r="H146" s="201"/>
      <c r="I146" s="184" t="str">
        <f t="shared" si="13"/>
        <v/>
      </c>
      <c r="J146" s="202" t="str">
        <f>IF($H146="USD",IF(OR($I146="",$I146="-"),"",VLOOKUP($G146,為替!$A:$AX,$I146,FALSE))+$J$3,IF(OR($I146="",$I146="-"),"",VLOOKUP($G146,為替!$A:$AX,$I146,FALSE)))</f>
        <v/>
      </c>
      <c r="K146" s="203" t="str">
        <f t="shared" si="14"/>
        <v/>
      </c>
      <c r="L146" s="187" t="str">
        <f t="shared" si="15"/>
        <v/>
      </c>
      <c r="M146" s="202" t="str">
        <f>IF($H146="USD",IF(OR($L146="",$L146="-"),"",VLOOKUP($G146,為替!$A:$AX,$L146,FALSE))+$K$3,IF(OR($L146="",$L146="-"),"",VLOOKUP($G146,為替!$A:$AX,$L146,FALSE)))</f>
        <v/>
      </c>
      <c r="N146" s="203" t="str">
        <f t="shared" si="16"/>
        <v/>
      </c>
      <c r="O146" s="204" t="str">
        <f t="shared" si="12"/>
        <v/>
      </c>
      <c r="P146" s="205" t="str">
        <f t="shared" si="17"/>
        <v/>
      </c>
    </row>
    <row r="147" spans="3:16">
      <c r="C147" s="198"/>
      <c r="D147" s="199"/>
      <c r="E147" s="200"/>
      <c r="F147" s="198"/>
      <c r="H147" s="201"/>
      <c r="I147" s="184" t="str">
        <f t="shared" si="13"/>
        <v/>
      </c>
      <c r="J147" s="202" t="str">
        <f>IF($H147="USD",IF(OR($I147="",$I147="-"),"",VLOOKUP($G147,為替!$A:$AX,$I147,FALSE))+$J$3,IF(OR($I147="",$I147="-"),"",VLOOKUP($G147,為替!$A:$AX,$I147,FALSE)))</f>
        <v/>
      </c>
      <c r="K147" s="203" t="str">
        <f t="shared" si="14"/>
        <v/>
      </c>
      <c r="L147" s="187" t="str">
        <f t="shared" si="15"/>
        <v/>
      </c>
      <c r="M147" s="202" t="str">
        <f>IF($H147="USD",IF(OR($L147="",$L147="-"),"",VLOOKUP($G147,為替!$A:$AX,$L147,FALSE))+$K$3,IF(OR($L147="",$L147="-"),"",VLOOKUP($G147,為替!$A:$AX,$L147,FALSE)))</f>
        <v/>
      </c>
      <c r="N147" s="203" t="str">
        <f t="shared" si="16"/>
        <v/>
      </c>
      <c r="O147" s="204" t="str">
        <f t="shared" si="12"/>
        <v/>
      </c>
      <c r="P147" s="205" t="str">
        <f t="shared" si="17"/>
        <v/>
      </c>
    </row>
    <row r="148" spans="3:16">
      <c r="C148" s="198"/>
      <c r="D148" s="199"/>
      <c r="E148" s="200"/>
      <c r="F148" s="198"/>
      <c r="H148" s="201"/>
      <c r="I148" s="184" t="str">
        <f t="shared" si="13"/>
        <v/>
      </c>
      <c r="J148" s="202" t="str">
        <f>IF($H148="USD",IF(OR($I148="",$I148="-"),"",VLOOKUP($G148,為替!$A:$AX,$I148,FALSE))+$J$3,IF(OR($I148="",$I148="-"),"",VLOOKUP($G148,為替!$A:$AX,$I148,FALSE)))</f>
        <v/>
      </c>
      <c r="K148" s="203" t="str">
        <f t="shared" si="14"/>
        <v/>
      </c>
      <c r="L148" s="187" t="str">
        <f t="shared" si="15"/>
        <v/>
      </c>
      <c r="M148" s="202" t="str">
        <f>IF($H148="USD",IF(OR($L148="",$L148="-"),"",VLOOKUP($G148,為替!$A:$AX,$L148,FALSE))+$K$3,IF(OR($L148="",$L148="-"),"",VLOOKUP($G148,為替!$A:$AX,$L148,FALSE)))</f>
        <v/>
      </c>
      <c r="N148" s="203" t="str">
        <f t="shared" si="16"/>
        <v/>
      </c>
      <c r="O148" s="204" t="str">
        <f t="shared" si="12"/>
        <v/>
      </c>
      <c r="P148" s="205" t="str">
        <f t="shared" si="17"/>
        <v/>
      </c>
    </row>
    <row r="149" spans="3:16">
      <c r="C149" s="198"/>
      <c r="D149" s="199"/>
      <c r="E149" s="200"/>
      <c r="F149" s="198"/>
      <c r="H149" s="201"/>
      <c r="I149" s="184" t="str">
        <f t="shared" si="13"/>
        <v/>
      </c>
      <c r="J149" s="202" t="str">
        <f>IF($H149="USD",IF(OR($I149="",$I149="-"),"",VLOOKUP($G149,為替!$A:$AX,$I149,FALSE))+$J$3,IF(OR($I149="",$I149="-"),"",VLOOKUP($G149,為替!$A:$AX,$I149,FALSE)))</f>
        <v/>
      </c>
      <c r="K149" s="203" t="str">
        <f t="shared" si="14"/>
        <v/>
      </c>
      <c r="L149" s="187" t="str">
        <f t="shared" si="15"/>
        <v/>
      </c>
      <c r="M149" s="202" t="str">
        <f>IF($H149="USD",IF(OR($L149="",$L149="-"),"",VLOOKUP($G149,為替!$A:$AX,$L149,FALSE))+$K$3,IF(OR($L149="",$L149="-"),"",VLOOKUP($G149,為替!$A:$AX,$L149,FALSE)))</f>
        <v/>
      </c>
      <c r="N149" s="203" t="str">
        <f t="shared" si="16"/>
        <v/>
      </c>
      <c r="O149" s="204" t="str">
        <f t="shared" si="12"/>
        <v/>
      </c>
      <c r="P149" s="205" t="str">
        <f t="shared" si="17"/>
        <v/>
      </c>
    </row>
    <row r="150" spans="3:16">
      <c r="C150" s="198"/>
      <c r="D150" s="199"/>
      <c r="E150" s="200"/>
      <c r="F150" s="198"/>
      <c r="H150" s="201"/>
      <c r="I150" s="184" t="str">
        <f t="shared" si="13"/>
        <v/>
      </c>
      <c r="J150" s="202" t="str">
        <f>IF($H150="USD",IF(OR($I150="",$I150="-"),"",VLOOKUP($G150,為替!$A:$AX,$I150,FALSE))+$J$3,IF(OR($I150="",$I150="-"),"",VLOOKUP($G150,為替!$A:$AX,$I150,FALSE)))</f>
        <v/>
      </c>
      <c r="K150" s="203" t="str">
        <f t="shared" si="14"/>
        <v/>
      </c>
      <c r="L150" s="187" t="str">
        <f t="shared" si="15"/>
        <v/>
      </c>
      <c r="M150" s="202" t="str">
        <f>IF($H150="USD",IF(OR($L150="",$L150="-"),"",VLOOKUP($G150,為替!$A:$AX,$L150,FALSE))+$K$3,IF(OR($L150="",$L150="-"),"",VLOOKUP($G150,為替!$A:$AX,$L150,FALSE)))</f>
        <v/>
      </c>
      <c r="N150" s="203" t="str">
        <f t="shared" si="16"/>
        <v/>
      </c>
      <c r="O150" s="204" t="str">
        <f t="shared" si="12"/>
        <v/>
      </c>
      <c r="P150" s="205" t="str">
        <f t="shared" si="17"/>
        <v/>
      </c>
    </row>
    <row r="151" spans="3:16">
      <c r="C151" s="198"/>
      <c r="D151" s="199"/>
      <c r="E151" s="200"/>
      <c r="F151" s="198"/>
      <c r="H151" s="201"/>
      <c r="I151" s="184" t="str">
        <f t="shared" si="13"/>
        <v/>
      </c>
      <c r="J151" s="202" t="str">
        <f>IF($H151="USD",IF(OR($I151="",$I151="-"),"",VLOOKUP($G151,為替!$A:$AX,$I151,FALSE))+$J$3,IF(OR($I151="",$I151="-"),"",VLOOKUP($G151,為替!$A:$AX,$I151,FALSE)))</f>
        <v/>
      </c>
      <c r="K151" s="203" t="str">
        <f t="shared" si="14"/>
        <v/>
      </c>
      <c r="L151" s="187" t="str">
        <f t="shared" si="15"/>
        <v/>
      </c>
      <c r="M151" s="202" t="str">
        <f>IF($H151="USD",IF(OR($L151="",$L151="-"),"",VLOOKUP($G151,為替!$A:$AX,$L151,FALSE))+$K$3,IF(OR($L151="",$L151="-"),"",VLOOKUP($G151,為替!$A:$AX,$L151,FALSE)))</f>
        <v/>
      </c>
      <c r="N151" s="203" t="str">
        <f t="shared" si="16"/>
        <v/>
      </c>
      <c r="O151" s="204" t="str">
        <f t="shared" si="12"/>
        <v/>
      </c>
      <c r="P151" s="205" t="str">
        <f t="shared" si="17"/>
        <v/>
      </c>
    </row>
    <row r="152" spans="3:16">
      <c r="C152" s="198"/>
      <c r="D152" s="199"/>
      <c r="E152" s="200"/>
      <c r="F152" s="198"/>
      <c r="H152" s="201"/>
      <c r="I152" s="184" t="str">
        <f t="shared" si="13"/>
        <v/>
      </c>
      <c r="J152" s="202" t="str">
        <f>IF($H152="USD",IF(OR($I152="",$I152="-"),"",VLOOKUP($G152,為替!$A:$AX,$I152,FALSE))+$J$3,IF(OR($I152="",$I152="-"),"",VLOOKUP($G152,為替!$A:$AX,$I152,FALSE)))</f>
        <v/>
      </c>
      <c r="K152" s="203" t="str">
        <f t="shared" si="14"/>
        <v/>
      </c>
      <c r="L152" s="187" t="str">
        <f t="shared" si="15"/>
        <v/>
      </c>
      <c r="M152" s="202" t="str">
        <f>IF($H152="USD",IF(OR($L152="",$L152="-"),"",VLOOKUP($G152,為替!$A:$AX,$L152,FALSE))+$K$3,IF(OR($L152="",$L152="-"),"",VLOOKUP($G152,為替!$A:$AX,$L152,FALSE)))</f>
        <v/>
      </c>
      <c r="N152" s="203" t="str">
        <f t="shared" si="16"/>
        <v/>
      </c>
      <c r="O152" s="204" t="str">
        <f t="shared" si="12"/>
        <v/>
      </c>
      <c r="P152" s="205" t="str">
        <f t="shared" si="17"/>
        <v/>
      </c>
    </row>
    <row r="153" spans="3:16">
      <c r="C153" s="198"/>
      <c r="D153" s="199"/>
      <c r="E153" s="200"/>
      <c r="F153" s="198"/>
      <c r="H153" s="201"/>
      <c r="I153" s="184" t="str">
        <f t="shared" si="13"/>
        <v/>
      </c>
      <c r="J153" s="202" t="str">
        <f>IF($H153="USD",IF(OR($I153="",$I153="-"),"",VLOOKUP($G153,為替!$A:$AX,$I153,FALSE))+$J$3,IF(OR($I153="",$I153="-"),"",VLOOKUP($G153,為替!$A:$AX,$I153,FALSE)))</f>
        <v/>
      </c>
      <c r="K153" s="203" t="str">
        <f t="shared" si="14"/>
        <v/>
      </c>
      <c r="L153" s="187" t="str">
        <f t="shared" si="15"/>
        <v/>
      </c>
      <c r="M153" s="202" t="str">
        <f>IF($H153="USD",IF(OR($L153="",$L153="-"),"",VLOOKUP($G153,為替!$A:$AX,$L153,FALSE))+$K$3,IF(OR($L153="",$L153="-"),"",VLOOKUP($G153,為替!$A:$AX,$L153,FALSE)))</f>
        <v/>
      </c>
      <c r="N153" s="203" t="str">
        <f t="shared" si="16"/>
        <v/>
      </c>
      <c r="O153" s="204" t="str">
        <f t="shared" si="12"/>
        <v/>
      </c>
      <c r="P153" s="205" t="str">
        <f t="shared" si="17"/>
        <v/>
      </c>
    </row>
    <row r="154" spans="3:16">
      <c r="C154" s="198"/>
      <c r="D154" s="199"/>
      <c r="E154" s="200"/>
      <c r="F154" s="198"/>
      <c r="H154" s="201"/>
      <c r="I154" s="184" t="str">
        <f t="shared" si="13"/>
        <v/>
      </c>
      <c r="J154" s="202" t="str">
        <f>IF($H154="USD",IF(OR($I154="",$I154="-"),"",VLOOKUP($G154,為替!$A:$AX,$I154,FALSE))+$J$3,IF(OR($I154="",$I154="-"),"",VLOOKUP($G154,為替!$A:$AX,$I154,FALSE)))</f>
        <v/>
      </c>
      <c r="K154" s="203" t="str">
        <f t="shared" si="14"/>
        <v/>
      </c>
      <c r="L154" s="187" t="str">
        <f t="shared" si="15"/>
        <v/>
      </c>
      <c r="M154" s="202" t="str">
        <f>IF($H154="USD",IF(OR($L154="",$L154="-"),"",VLOOKUP($G154,為替!$A:$AX,$L154,FALSE))+$K$3,IF(OR($L154="",$L154="-"),"",VLOOKUP($G154,為替!$A:$AX,$L154,FALSE)))</f>
        <v/>
      </c>
      <c r="N154" s="203" t="str">
        <f t="shared" si="16"/>
        <v/>
      </c>
      <c r="O154" s="204" t="str">
        <f t="shared" si="12"/>
        <v/>
      </c>
      <c r="P154" s="205" t="str">
        <f t="shared" si="17"/>
        <v/>
      </c>
    </row>
    <row r="155" spans="3:16">
      <c r="C155" s="198"/>
      <c r="D155" s="199"/>
      <c r="E155" s="200"/>
      <c r="F155" s="198"/>
      <c r="H155" s="201"/>
      <c r="I155" s="184" t="str">
        <f t="shared" si="13"/>
        <v/>
      </c>
      <c r="J155" s="202" t="str">
        <f>IF($H155="USD",IF(OR($I155="",$I155="-"),"",VLOOKUP($G155,為替!$A:$AX,$I155,FALSE))+$J$3,IF(OR($I155="",$I155="-"),"",VLOOKUP($G155,為替!$A:$AX,$I155,FALSE)))</f>
        <v/>
      </c>
      <c r="K155" s="203" t="str">
        <f t="shared" si="14"/>
        <v/>
      </c>
      <c r="L155" s="187" t="str">
        <f t="shared" si="15"/>
        <v/>
      </c>
      <c r="M155" s="202" t="str">
        <f>IF($H155="USD",IF(OR($L155="",$L155="-"),"",VLOOKUP($G155,為替!$A:$AX,$L155,FALSE))+$K$3,IF(OR($L155="",$L155="-"),"",VLOOKUP($G155,為替!$A:$AX,$L155,FALSE)))</f>
        <v/>
      </c>
      <c r="N155" s="203" t="str">
        <f t="shared" si="16"/>
        <v/>
      </c>
      <c r="O155" s="204" t="str">
        <f t="shared" si="12"/>
        <v/>
      </c>
      <c r="P155" s="205" t="str">
        <f t="shared" si="17"/>
        <v/>
      </c>
    </row>
    <row r="156" spans="3:16">
      <c r="C156" s="198"/>
      <c r="D156" s="199"/>
      <c r="E156" s="200"/>
      <c r="F156" s="198"/>
      <c r="H156" s="201"/>
      <c r="I156" s="184" t="str">
        <f t="shared" si="13"/>
        <v/>
      </c>
      <c r="J156" s="202" t="str">
        <f>IF($H156="USD",IF(OR($I156="",$I156="-"),"",VLOOKUP($G156,為替!$A:$AX,$I156,FALSE))+$J$3,IF(OR($I156="",$I156="-"),"",VLOOKUP($G156,為替!$A:$AX,$I156,FALSE)))</f>
        <v/>
      </c>
      <c r="K156" s="203" t="str">
        <f t="shared" si="14"/>
        <v/>
      </c>
      <c r="L156" s="187" t="str">
        <f t="shared" si="15"/>
        <v/>
      </c>
      <c r="M156" s="202" t="str">
        <f>IF($H156="USD",IF(OR($L156="",$L156="-"),"",VLOOKUP($G156,為替!$A:$AX,$L156,FALSE))+$K$3,IF(OR($L156="",$L156="-"),"",VLOOKUP($G156,為替!$A:$AX,$L156,FALSE)))</f>
        <v/>
      </c>
      <c r="N156" s="203" t="str">
        <f t="shared" si="16"/>
        <v/>
      </c>
      <c r="O156" s="204" t="str">
        <f t="shared" si="12"/>
        <v/>
      </c>
      <c r="P156" s="205" t="str">
        <f t="shared" si="17"/>
        <v/>
      </c>
    </row>
    <row r="157" spans="3:16">
      <c r="C157" s="198"/>
      <c r="D157" s="199"/>
      <c r="E157" s="200"/>
      <c r="F157" s="198"/>
      <c r="H157" s="201"/>
      <c r="I157" s="184" t="str">
        <f t="shared" si="13"/>
        <v/>
      </c>
      <c r="J157" s="202" t="str">
        <f>IF($H157="USD",IF(OR($I157="",$I157="-"),"",VLOOKUP($G157,為替!$A:$AX,$I157,FALSE))+$J$3,IF(OR($I157="",$I157="-"),"",VLOOKUP($G157,為替!$A:$AX,$I157,FALSE)))</f>
        <v/>
      </c>
      <c r="K157" s="203" t="str">
        <f t="shared" si="14"/>
        <v/>
      </c>
      <c r="L157" s="187" t="str">
        <f t="shared" si="15"/>
        <v/>
      </c>
      <c r="M157" s="202" t="str">
        <f>IF($H157="USD",IF(OR($L157="",$L157="-"),"",VLOOKUP($G157,為替!$A:$AX,$L157,FALSE))+$K$3,IF(OR($L157="",$L157="-"),"",VLOOKUP($G157,為替!$A:$AX,$L157,FALSE)))</f>
        <v/>
      </c>
      <c r="N157" s="203" t="str">
        <f t="shared" si="16"/>
        <v/>
      </c>
      <c r="O157" s="204" t="str">
        <f t="shared" si="12"/>
        <v/>
      </c>
      <c r="P157" s="205" t="str">
        <f t="shared" si="17"/>
        <v/>
      </c>
    </row>
    <row r="158" spans="3:16">
      <c r="C158" s="198"/>
      <c r="D158" s="199"/>
      <c r="E158" s="200"/>
      <c r="F158" s="198"/>
      <c r="H158" s="201"/>
      <c r="I158" s="184" t="str">
        <f t="shared" si="13"/>
        <v/>
      </c>
      <c r="J158" s="202" t="str">
        <f>IF($H158="USD",IF(OR($I158="",$I158="-"),"",VLOOKUP($G158,為替!$A:$AX,$I158,FALSE))+$J$3,IF(OR($I158="",$I158="-"),"",VLOOKUP($G158,為替!$A:$AX,$I158,FALSE)))</f>
        <v/>
      </c>
      <c r="K158" s="203" t="str">
        <f t="shared" si="14"/>
        <v/>
      </c>
      <c r="L158" s="187" t="str">
        <f t="shared" si="15"/>
        <v/>
      </c>
      <c r="M158" s="202" t="str">
        <f>IF($H158="USD",IF(OR($L158="",$L158="-"),"",VLOOKUP($G158,為替!$A:$AX,$L158,FALSE))+$K$3,IF(OR($L158="",$L158="-"),"",VLOOKUP($G158,為替!$A:$AX,$L158,FALSE)))</f>
        <v/>
      </c>
      <c r="N158" s="203" t="str">
        <f t="shared" si="16"/>
        <v/>
      </c>
      <c r="O158" s="204" t="str">
        <f t="shared" si="12"/>
        <v/>
      </c>
      <c r="P158" s="205" t="str">
        <f t="shared" si="17"/>
        <v/>
      </c>
    </row>
    <row r="159" spans="3:16">
      <c r="C159" s="198"/>
      <c r="D159" s="199"/>
      <c r="E159" s="200"/>
      <c r="F159" s="198"/>
      <c r="H159" s="201"/>
      <c r="I159" s="184" t="str">
        <f t="shared" si="13"/>
        <v/>
      </c>
      <c r="J159" s="202" t="str">
        <f>IF($H159="USD",IF(OR($I159="",$I159="-"),"",VLOOKUP($G159,為替!$A:$AX,$I159,FALSE))+$J$3,IF(OR($I159="",$I159="-"),"",VLOOKUP($G159,為替!$A:$AX,$I159,FALSE)))</f>
        <v/>
      </c>
      <c r="K159" s="203" t="str">
        <f t="shared" si="14"/>
        <v/>
      </c>
      <c r="L159" s="187" t="str">
        <f t="shared" si="15"/>
        <v/>
      </c>
      <c r="M159" s="202" t="str">
        <f>IF($H159="USD",IF(OR($L159="",$L159="-"),"",VLOOKUP($G159,為替!$A:$AX,$L159,FALSE))+$K$3,IF(OR($L159="",$L159="-"),"",VLOOKUP($G159,為替!$A:$AX,$L159,FALSE)))</f>
        <v/>
      </c>
      <c r="N159" s="203" t="str">
        <f t="shared" si="16"/>
        <v/>
      </c>
      <c r="O159" s="204" t="str">
        <f t="shared" si="12"/>
        <v/>
      </c>
      <c r="P159" s="205" t="str">
        <f t="shared" si="17"/>
        <v/>
      </c>
    </row>
    <row r="160" spans="3:16">
      <c r="C160" s="198"/>
      <c r="D160" s="199"/>
      <c r="E160" s="200"/>
      <c r="F160" s="198"/>
      <c r="H160" s="201"/>
      <c r="I160" s="184" t="str">
        <f t="shared" si="13"/>
        <v/>
      </c>
      <c r="J160" s="202" t="str">
        <f>IF($H160="USD",IF(OR($I160="",$I160="-"),"",VLOOKUP($G160,為替!$A:$AX,$I160,FALSE))+$J$3,IF(OR($I160="",$I160="-"),"",VLOOKUP($G160,為替!$A:$AX,$I160,FALSE)))</f>
        <v/>
      </c>
      <c r="K160" s="203" t="str">
        <f t="shared" si="14"/>
        <v/>
      </c>
      <c r="L160" s="187" t="str">
        <f t="shared" si="15"/>
        <v/>
      </c>
      <c r="M160" s="202" t="str">
        <f>IF($H160="USD",IF(OR($L160="",$L160="-"),"",VLOOKUP($G160,為替!$A:$AX,$L160,FALSE))+$K$3,IF(OR($L160="",$L160="-"),"",VLOOKUP($G160,為替!$A:$AX,$L160,FALSE)))</f>
        <v/>
      </c>
      <c r="N160" s="203" t="str">
        <f t="shared" si="16"/>
        <v/>
      </c>
      <c r="O160" s="204" t="str">
        <f t="shared" si="12"/>
        <v/>
      </c>
      <c r="P160" s="205" t="str">
        <f t="shared" si="17"/>
        <v/>
      </c>
    </row>
    <row r="161" spans="3:16">
      <c r="C161" s="198"/>
      <c r="D161" s="199"/>
      <c r="E161" s="200"/>
      <c r="F161" s="198"/>
      <c r="H161" s="201"/>
      <c r="I161" s="184" t="str">
        <f t="shared" si="13"/>
        <v/>
      </c>
      <c r="J161" s="202" t="str">
        <f>IF($H161="USD",IF(OR($I161="",$I161="-"),"",VLOOKUP($G161,為替!$A:$AX,$I161,FALSE))+$J$3,IF(OR($I161="",$I161="-"),"",VLOOKUP($G161,為替!$A:$AX,$I161,FALSE)))</f>
        <v/>
      </c>
      <c r="K161" s="203" t="str">
        <f t="shared" si="14"/>
        <v/>
      </c>
      <c r="L161" s="187" t="str">
        <f t="shared" si="15"/>
        <v/>
      </c>
      <c r="M161" s="202" t="str">
        <f>IF($H161="USD",IF(OR($L161="",$L161="-"),"",VLOOKUP($G161,為替!$A:$AX,$L161,FALSE))+$K$3,IF(OR($L161="",$L161="-"),"",VLOOKUP($G161,為替!$A:$AX,$L161,FALSE)))</f>
        <v/>
      </c>
      <c r="N161" s="203" t="str">
        <f t="shared" si="16"/>
        <v/>
      </c>
      <c r="O161" s="204" t="str">
        <f t="shared" si="12"/>
        <v/>
      </c>
      <c r="P161" s="205" t="str">
        <f t="shared" si="17"/>
        <v/>
      </c>
    </row>
    <row r="162" spans="3:16">
      <c r="C162" s="198"/>
      <c r="D162" s="199"/>
      <c r="E162" s="200"/>
      <c r="F162" s="198"/>
      <c r="H162" s="201"/>
      <c r="I162" s="184" t="str">
        <f t="shared" si="13"/>
        <v/>
      </c>
      <c r="J162" s="202" t="str">
        <f>IF($H162="USD",IF(OR($I162="",$I162="-"),"",VLOOKUP($G162,為替!$A:$AX,$I162,FALSE))+$J$3,IF(OR($I162="",$I162="-"),"",VLOOKUP($G162,為替!$A:$AX,$I162,FALSE)))</f>
        <v/>
      </c>
      <c r="K162" s="203" t="str">
        <f t="shared" si="14"/>
        <v/>
      </c>
      <c r="L162" s="187" t="str">
        <f t="shared" si="15"/>
        <v/>
      </c>
      <c r="M162" s="202" t="str">
        <f>IF($H162="USD",IF(OR($L162="",$L162="-"),"",VLOOKUP($G162,為替!$A:$AX,$L162,FALSE))+$K$3,IF(OR($L162="",$L162="-"),"",VLOOKUP($G162,為替!$A:$AX,$L162,FALSE)))</f>
        <v/>
      </c>
      <c r="N162" s="203" t="str">
        <f t="shared" si="16"/>
        <v/>
      </c>
      <c r="O162" s="204" t="str">
        <f t="shared" si="12"/>
        <v/>
      </c>
      <c r="P162" s="205" t="str">
        <f t="shared" si="17"/>
        <v/>
      </c>
    </row>
    <row r="163" spans="3:16">
      <c r="C163" s="198"/>
      <c r="D163" s="199"/>
      <c r="E163" s="200"/>
      <c r="F163" s="198"/>
      <c r="H163" s="201"/>
      <c r="I163" s="184" t="str">
        <f t="shared" si="13"/>
        <v/>
      </c>
      <c r="J163" s="202" t="str">
        <f>IF($H163="USD",IF(OR($I163="",$I163="-"),"",VLOOKUP($G163,為替!$A:$AX,$I163,FALSE))+$J$3,IF(OR($I163="",$I163="-"),"",VLOOKUP($G163,為替!$A:$AX,$I163,FALSE)))</f>
        <v/>
      </c>
      <c r="K163" s="203" t="str">
        <f t="shared" si="14"/>
        <v/>
      </c>
      <c r="L163" s="187" t="str">
        <f t="shared" si="15"/>
        <v/>
      </c>
      <c r="M163" s="202" t="str">
        <f>IF($H163="USD",IF(OR($L163="",$L163="-"),"",VLOOKUP($G163,為替!$A:$AX,$L163,FALSE))+$K$3,IF(OR($L163="",$L163="-"),"",VLOOKUP($G163,為替!$A:$AX,$L163,FALSE)))</f>
        <v/>
      </c>
      <c r="N163" s="203" t="str">
        <f t="shared" si="16"/>
        <v/>
      </c>
      <c r="O163" s="204" t="str">
        <f t="shared" si="12"/>
        <v/>
      </c>
      <c r="P163" s="205" t="str">
        <f t="shared" si="17"/>
        <v/>
      </c>
    </row>
    <row r="164" spans="3:16">
      <c r="C164" s="198"/>
      <c r="D164" s="199"/>
      <c r="E164" s="200"/>
      <c r="F164" s="198"/>
      <c r="H164" s="201"/>
      <c r="I164" s="184" t="str">
        <f t="shared" si="13"/>
        <v/>
      </c>
      <c r="J164" s="202" t="str">
        <f>IF($H164="USD",IF(OR($I164="",$I164="-"),"",VLOOKUP($G164,為替!$A:$AX,$I164,FALSE))+$J$3,IF(OR($I164="",$I164="-"),"",VLOOKUP($G164,為替!$A:$AX,$I164,FALSE)))</f>
        <v/>
      </c>
      <c r="K164" s="203" t="str">
        <f t="shared" si="14"/>
        <v/>
      </c>
      <c r="L164" s="187" t="str">
        <f t="shared" si="15"/>
        <v/>
      </c>
      <c r="M164" s="202" t="str">
        <f>IF($H164="USD",IF(OR($L164="",$L164="-"),"",VLOOKUP($G164,為替!$A:$AX,$L164,FALSE))+$K$3,IF(OR($L164="",$L164="-"),"",VLOOKUP($G164,為替!$A:$AX,$L164,FALSE)))</f>
        <v/>
      </c>
      <c r="N164" s="203" t="str">
        <f t="shared" si="16"/>
        <v/>
      </c>
      <c r="O164" s="204" t="str">
        <f t="shared" si="12"/>
        <v/>
      </c>
      <c r="P164" s="205" t="str">
        <f t="shared" si="17"/>
        <v/>
      </c>
    </row>
    <row r="165" spans="3:16">
      <c r="C165" s="198"/>
      <c r="D165" s="199"/>
      <c r="E165" s="200"/>
      <c r="F165" s="198"/>
      <c r="H165" s="201"/>
      <c r="I165" s="184" t="str">
        <f t="shared" si="13"/>
        <v/>
      </c>
      <c r="J165" s="202" t="str">
        <f>IF($H165="USD",IF(OR($I165="",$I165="-"),"",VLOOKUP($G165,為替!$A:$AX,$I165,FALSE))+$J$3,IF(OR($I165="",$I165="-"),"",VLOOKUP($G165,為替!$A:$AX,$I165,FALSE)))</f>
        <v/>
      </c>
      <c r="K165" s="203" t="str">
        <f t="shared" si="14"/>
        <v/>
      </c>
      <c r="L165" s="187" t="str">
        <f t="shared" si="15"/>
        <v/>
      </c>
      <c r="M165" s="202" t="str">
        <f>IF($H165="USD",IF(OR($L165="",$L165="-"),"",VLOOKUP($G165,為替!$A:$AX,$L165,FALSE))+$K$3,IF(OR($L165="",$L165="-"),"",VLOOKUP($G165,為替!$A:$AX,$L165,FALSE)))</f>
        <v/>
      </c>
      <c r="N165" s="203" t="str">
        <f t="shared" si="16"/>
        <v/>
      </c>
      <c r="O165" s="204" t="str">
        <f t="shared" si="12"/>
        <v/>
      </c>
      <c r="P165" s="205" t="str">
        <f t="shared" si="17"/>
        <v/>
      </c>
    </row>
    <row r="166" spans="3:16">
      <c r="C166" s="198"/>
      <c r="D166" s="199"/>
      <c r="E166" s="200"/>
      <c r="F166" s="198"/>
      <c r="H166" s="201"/>
      <c r="I166" s="184" t="str">
        <f t="shared" si="13"/>
        <v/>
      </c>
      <c r="J166" s="202" t="str">
        <f>IF($H166="USD",IF(OR($I166="",$I166="-"),"",VLOOKUP($G166,為替!$A:$AX,$I166,FALSE))+$J$3,IF(OR($I166="",$I166="-"),"",VLOOKUP($G166,為替!$A:$AX,$I166,FALSE)))</f>
        <v/>
      </c>
      <c r="K166" s="203" t="str">
        <f t="shared" si="14"/>
        <v/>
      </c>
      <c r="L166" s="187" t="str">
        <f t="shared" si="15"/>
        <v/>
      </c>
      <c r="M166" s="202" t="str">
        <f>IF($H166="USD",IF(OR($L166="",$L166="-"),"",VLOOKUP($G166,為替!$A:$AX,$L166,FALSE))+$K$3,IF(OR($L166="",$L166="-"),"",VLOOKUP($G166,為替!$A:$AX,$L166,FALSE)))</f>
        <v/>
      </c>
      <c r="N166" s="203" t="str">
        <f t="shared" si="16"/>
        <v/>
      </c>
      <c r="O166" s="204" t="str">
        <f t="shared" si="12"/>
        <v/>
      </c>
      <c r="P166" s="205" t="str">
        <f t="shared" si="17"/>
        <v/>
      </c>
    </row>
    <row r="167" spans="3:16">
      <c r="C167" s="198"/>
      <c r="D167" s="199"/>
      <c r="E167" s="200"/>
      <c r="F167" s="198"/>
      <c r="H167" s="201"/>
      <c r="I167" s="184" t="str">
        <f t="shared" si="13"/>
        <v/>
      </c>
      <c r="J167" s="202" t="str">
        <f>IF($H167="USD",IF(OR($I167="",$I167="-"),"",VLOOKUP($G167,為替!$A:$AX,$I167,FALSE))+$J$3,IF(OR($I167="",$I167="-"),"",VLOOKUP($G167,為替!$A:$AX,$I167,FALSE)))</f>
        <v/>
      </c>
      <c r="K167" s="203" t="str">
        <f t="shared" si="14"/>
        <v/>
      </c>
      <c r="L167" s="187" t="str">
        <f t="shared" si="15"/>
        <v/>
      </c>
      <c r="M167" s="202" t="str">
        <f>IF($H167="USD",IF(OR($L167="",$L167="-"),"",VLOOKUP($G167,為替!$A:$AX,$L167,FALSE))+$K$3,IF(OR($L167="",$L167="-"),"",VLOOKUP($G167,為替!$A:$AX,$L167,FALSE)))</f>
        <v/>
      </c>
      <c r="N167" s="203" t="str">
        <f t="shared" si="16"/>
        <v/>
      </c>
      <c r="O167" s="204" t="str">
        <f t="shared" si="12"/>
        <v/>
      </c>
      <c r="P167" s="205" t="str">
        <f t="shared" si="17"/>
        <v/>
      </c>
    </row>
    <row r="168" spans="3:16">
      <c r="C168" s="198"/>
      <c r="D168" s="199"/>
      <c r="E168" s="200"/>
      <c r="F168" s="198"/>
      <c r="H168" s="201"/>
      <c r="I168" s="184" t="str">
        <f t="shared" si="13"/>
        <v/>
      </c>
      <c r="J168" s="202" t="str">
        <f>IF($H168="USD",IF(OR($I168="",$I168="-"),"",VLOOKUP($G168,為替!$A:$AX,$I168,FALSE))+$J$3,IF(OR($I168="",$I168="-"),"",VLOOKUP($G168,為替!$A:$AX,$I168,FALSE)))</f>
        <v/>
      </c>
      <c r="K168" s="203" t="str">
        <f t="shared" si="14"/>
        <v/>
      </c>
      <c r="L168" s="187" t="str">
        <f t="shared" si="15"/>
        <v/>
      </c>
      <c r="M168" s="202" t="str">
        <f>IF($H168="USD",IF(OR($L168="",$L168="-"),"",VLOOKUP($G168,為替!$A:$AX,$L168,FALSE))+$K$3,IF(OR($L168="",$L168="-"),"",VLOOKUP($G168,為替!$A:$AX,$L168,FALSE)))</f>
        <v/>
      </c>
      <c r="N168" s="203" t="str">
        <f t="shared" si="16"/>
        <v/>
      </c>
      <c r="O168" s="204" t="str">
        <f t="shared" si="12"/>
        <v/>
      </c>
      <c r="P168" s="205" t="str">
        <f t="shared" si="17"/>
        <v/>
      </c>
    </row>
    <row r="169" spans="3:16">
      <c r="C169" s="198"/>
      <c r="D169" s="199"/>
      <c r="E169" s="200"/>
      <c r="F169" s="198"/>
      <c r="H169" s="201"/>
      <c r="I169" s="184" t="str">
        <f t="shared" si="13"/>
        <v/>
      </c>
      <c r="J169" s="202" t="str">
        <f>IF($H169="USD",IF(OR($I169="",$I169="-"),"",VLOOKUP($G169,為替!$A:$AX,$I169,FALSE))+$J$3,IF(OR($I169="",$I169="-"),"",VLOOKUP($G169,為替!$A:$AX,$I169,FALSE)))</f>
        <v/>
      </c>
      <c r="K169" s="203" t="str">
        <f t="shared" si="14"/>
        <v/>
      </c>
      <c r="L169" s="187" t="str">
        <f t="shared" si="15"/>
        <v/>
      </c>
      <c r="M169" s="202" t="str">
        <f>IF($H169="USD",IF(OR($L169="",$L169="-"),"",VLOOKUP($G169,為替!$A:$AX,$L169,FALSE))+$K$3,IF(OR($L169="",$L169="-"),"",VLOOKUP($G169,為替!$A:$AX,$L169,FALSE)))</f>
        <v/>
      </c>
      <c r="N169" s="203" t="str">
        <f t="shared" si="16"/>
        <v/>
      </c>
      <c r="O169" s="204" t="str">
        <f t="shared" si="12"/>
        <v/>
      </c>
      <c r="P169" s="205" t="str">
        <f t="shared" si="17"/>
        <v/>
      </c>
    </row>
    <row r="170" spans="3:16">
      <c r="C170" s="198"/>
      <c r="D170" s="199"/>
      <c r="E170" s="200"/>
      <c r="F170" s="198"/>
      <c r="H170" s="201"/>
      <c r="I170" s="184" t="str">
        <f t="shared" si="13"/>
        <v/>
      </c>
      <c r="J170" s="202" t="str">
        <f>IF($H170="USD",IF(OR($I170="",$I170="-"),"",VLOOKUP($G170,為替!$A:$AX,$I170,FALSE))+$J$3,IF(OR($I170="",$I170="-"),"",VLOOKUP($G170,為替!$A:$AX,$I170,FALSE)))</f>
        <v/>
      </c>
      <c r="K170" s="203" t="str">
        <f t="shared" si="14"/>
        <v/>
      </c>
      <c r="L170" s="187" t="str">
        <f t="shared" si="15"/>
        <v/>
      </c>
      <c r="M170" s="202" t="str">
        <f>IF($H170="USD",IF(OR($L170="",$L170="-"),"",VLOOKUP($G170,為替!$A:$AX,$L170,FALSE))+$K$3,IF(OR($L170="",$L170="-"),"",VLOOKUP($G170,為替!$A:$AX,$L170,FALSE)))</f>
        <v/>
      </c>
      <c r="N170" s="203" t="str">
        <f t="shared" si="16"/>
        <v/>
      </c>
      <c r="O170" s="204" t="str">
        <f t="shared" si="12"/>
        <v/>
      </c>
      <c r="P170" s="205" t="str">
        <f t="shared" si="17"/>
        <v/>
      </c>
    </row>
    <row r="171" spans="3:16">
      <c r="C171" s="198"/>
      <c r="D171" s="199"/>
      <c r="E171" s="200"/>
      <c r="F171" s="198"/>
      <c r="H171" s="201"/>
      <c r="I171" s="184" t="str">
        <f t="shared" si="13"/>
        <v/>
      </c>
      <c r="J171" s="202" t="str">
        <f>IF($H171="USD",IF(OR($I171="",$I171="-"),"",VLOOKUP($G171,為替!$A:$AX,$I171,FALSE))+$J$3,IF(OR($I171="",$I171="-"),"",VLOOKUP($G171,為替!$A:$AX,$I171,FALSE)))</f>
        <v/>
      </c>
      <c r="K171" s="203" t="str">
        <f t="shared" si="14"/>
        <v/>
      </c>
      <c r="L171" s="187" t="str">
        <f t="shared" si="15"/>
        <v/>
      </c>
      <c r="M171" s="202" t="str">
        <f>IF($H171="USD",IF(OR($L171="",$L171="-"),"",VLOOKUP($G171,為替!$A:$AX,$L171,FALSE))+$K$3,IF(OR($L171="",$L171="-"),"",VLOOKUP($G171,為替!$A:$AX,$L171,FALSE)))</f>
        <v/>
      </c>
      <c r="N171" s="203" t="str">
        <f t="shared" si="16"/>
        <v/>
      </c>
      <c r="O171" s="204" t="str">
        <f t="shared" si="12"/>
        <v/>
      </c>
      <c r="P171" s="205" t="str">
        <f t="shared" si="17"/>
        <v/>
      </c>
    </row>
    <row r="172" spans="3:16">
      <c r="C172" s="198"/>
      <c r="D172" s="199"/>
      <c r="E172" s="200"/>
      <c r="F172" s="198"/>
      <c r="H172" s="201"/>
      <c r="I172" s="184" t="str">
        <f t="shared" si="13"/>
        <v/>
      </c>
      <c r="J172" s="202" t="str">
        <f>IF($H172="USD",IF(OR($I172="",$I172="-"),"",VLOOKUP($G172,為替!$A:$AX,$I172,FALSE))+$J$3,IF(OR($I172="",$I172="-"),"",VLOOKUP($G172,為替!$A:$AX,$I172,FALSE)))</f>
        <v/>
      </c>
      <c r="K172" s="203" t="str">
        <f t="shared" si="14"/>
        <v/>
      </c>
      <c r="L172" s="187" t="str">
        <f t="shared" si="15"/>
        <v/>
      </c>
      <c r="M172" s="202" t="str">
        <f>IF($H172="USD",IF(OR($L172="",$L172="-"),"",VLOOKUP($G172,為替!$A:$AX,$L172,FALSE))+$K$3,IF(OR($L172="",$L172="-"),"",VLOOKUP($G172,為替!$A:$AX,$L172,FALSE)))</f>
        <v/>
      </c>
      <c r="N172" s="203" t="str">
        <f t="shared" si="16"/>
        <v/>
      </c>
      <c r="O172" s="204" t="str">
        <f t="shared" si="12"/>
        <v/>
      </c>
      <c r="P172" s="205" t="str">
        <f t="shared" si="17"/>
        <v/>
      </c>
    </row>
    <row r="173" spans="3:16">
      <c r="C173" s="198"/>
      <c r="D173" s="199"/>
      <c r="E173" s="200"/>
      <c r="F173" s="198"/>
      <c r="H173" s="201"/>
      <c r="I173" s="184" t="str">
        <f t="shared" si="13"/>
        <v/>
      </c>
      <c r="J173" s="202" t="str">
        <f>IF($H173="USD",IF(OR($I173="",$I173="-"),"",VLOOKUP($G173,為替!$A:$AX,$I173,FALSE))+$J$3,IF(OR($I173="",$I173="-"),"",VLOOKUP($G173,為替!$A:$AX,$I173,FALSE)))</f>
        <v/>
      </c>
      <c r="K173" s="203" t="str">
        <f t="shared" si="14"/>
        <v/>
      </c>
      <c r="L173" s="187" t="str">
        <f t="shared" si="15"/>
        <v/>
      </c>
      <c r="M173" s="202" t="str">
        <f>IF($H173="USD",IF(OR($L173="",$L173="-"),"",VLOOKUP($G173,為替!$A:$AX,$L173,FALSE))+$K$3,IF(OR($L173="",$L173="-"),"",VLOOKUP($G173,為替!$A:$AX,$L173,FALSE)))</f>
        <v/>
      </c>
      <c r="N173" s="203" t="str">
        <f t="shared" si="16"/>
        <v/>
      </c>
      <c r="O173" s="204" t="str">
        <f t="shared" si="12"/>
        <v/>
      </c>
      <c r="P173" s="205" t="str">
        <f t="shared" si="17"/>
        <v/>
      </c>
    </row>
    <row r="174" spans="3:16">
      <c r="C174" s="198"/>
      <c r="D174" s="199"/>
      <c r="E174" s="200"/>
      <c r="F174" s="198"/>
      <c r="H174" s="201"/>
      <c r="I174" s="184" t="str">
        <f t="shared" si="13"/>
        <v/>
      </c>
      <c r="J174" s="202" t="str">
        <f>IF($H174="USD",IF(OR($I174="",$I174="-"),"",VLOOKUP($G174,為替!$A:$AX,$I174,FALSE))+$J$3,IF(OR($I174="",$I174="-"),"",VLOOKUP($G174,為替!$A:$AX,$I174,FALSE)))</f>
        <v/>
      </c>
      <c r="K174" s="203" t="str">
        <f t="shared" si="14"/>
        <v/>
      </c>
      <c r="L174" s="187" t="str">
        <f t="shared" si="15"/>
        <v/>
      </c>
      <c r="M174" s="202" t="str">
        <f>IF($H174="USD",IF(OR($L174="",$L174="-"),"",VLOOKUP($G174,為替!$A:$AX,$L174,FALSE))+$K$3,IF(OR($L174="",$L174="-"),"",VLOOKUP($G174,為替!$A:$AX,$L174,FALSE)))</f>
        <v/>
      </c>
      <c r="N174" s="203" t="str">
        <f t="shared" si="16"/>
        <v/>
      </c>
      <c r="O174" s="204" t="str">
        <f t="shared" si="12"/>
        <v/>
      </c>
      <c r="P174" s="205" t="str">
        <f t="shared" si="17"/>
        <v/>
      </c>
    </row>
    <row r="175" spans="3:16">
      <c r="C175" s="198"/>
      <c r="D175" s="199"/>
      <c r="E175" s="200"/>
      <c r="F175" s="198"/>
      <c r="H175" s="201"/>
      <c r="I175" s="184" t="str">
        <f t="shared" si="13"/>
        <v/>
      </c>
      <c r="J175" s="202" t="str">
        <f>IF($H175="USD",IF(OR($I175="",$I175="-"),"",VLOOKUP($G175,為替!$A:$AX,$I175,FALSE))+$J$3,IF(OR($I175="",$I175="-"),"",VLOOKUP($G175,為替!$A:$AX,$I175,FALSE)))</f>
        <v/>
      </c>
      <c r="K175" s="203" t="str">
        <f t="shared" si="14"/>
        <v/>
      </c>
      <c r="L175" s="187" t="str">
        <f t="shared" si="15"/>
        <v/>
      </c>
      <c r="M175" s="202" t="str">
        <f>IF($H175="USD",IF(OR($L175="",$L175="-"),"",VLOOKUP($G175,為替!$A:$AX,$L175,FALSE))+$K$3,IF(OR($L175="",$L175="-"),"",VLOOKUP($G175,為替!$A:$AX,$L175,FALSE)))</f>
        <v/>
      </c>
      <c r="N175" s="203" t="str">
        <f t="shared" si="16"/>
        <v/>
      </c>
      <c r="O175" s="204" t="str">
        <f t="shared" si="12"/>
        <v/>
      </c>
      <c r="P175" s="205" t="str">
        <f t="shared" si="17"/>
        <v/>
      </c>
    </row>
    <row r="176" spans="3:16">
      <c r="C176" s="198"/>
      <c r="D176" s="199"/>
      <c r="E176" s="200"/>
      <c r="F176" s="198"/>
      <c r="H176" s="201"/>
      <c r="I176" s="184" t="str">
        <f t="shared" si="13"/>
        <v/>
      </c>
      <c r="J176" s="202" t="str">
        <f>IF($H176="USD",IF(OR($I176="",$I176="-"),"",VLOOKUP($G176,為替!$A:$AX,$I176,FALSE))+$J$3,IF(OR($I176="",$I176="-"),"",VLOOKUP($G176,為替!$A:$AX,$I176,FALSE)))</f>
        <v/>
      </c>
      <c r="K176" s="203" t="str">
        <f t="shared" si="14"/>
        <v/>
      </c>
      <c r="L176" s="187" t="str">
        <f t="shared" si="15"/>
        <v/>
      </c>
      <c r="M176" s="202" t="str">
        <f>IF($H176="USD",IF(OR($L176="",$L176="-"),"",VLOOKUP($G176,為替!$A:$AX,$L176,FALSE))+$K$3,IF(OR($L176="",$L176="-"),"",VLOOKUP($G176,為替!$A:$AX,$L176,FALSE)))</f>
        <v/>
      </c>
      <c r="N176" s="203" t="str">
        <f t="shared" si="16"/>
        <v/>
      </c>
      <c r="O176" s="204" t="str">
        <f t="shared" si="12"/>
        <v/>
      </c>
      <c r="P176" s="205" t="str">
        <f t="shared" si="17"/>
        <v/>
      </c>
    </row>
    <row r="177" spans="3:16">
      <c r="C177" s="198"/>
      <c r="D177" s="199"/>
      <c r="E177" s="200"/>
      <c r="F177" s="198"/>
      <c r="H177" s="201"/>
      <c r="I177" s="184" t="str">
        <f t="shared" si="13"/>
        <v/>
      </c>
      <c r="J177" s="202" t="str">
        <f>IF($H177="USD",IF(OR($I177="",$I177="-"),"",VLOOKUP($G177,為替!$A:$AX,$I177,FALSE))+$J$3,IF(OR($I177="",$I177="-"),"",VLOOKUP($G177,為替!$A:$AX,$I177,FALSE)))</f>
        <v/>
      </c>
      <c r="K177" s="203" t="str">
        <f t="shared" si="14"/>
        <v/>
      </c>
      <c r="L177" s="187" t="str">
        <f t="shared" si="15"/>
        <v/>
      </c>
      <c r="M177" s="202" t="str">
        <f>IF($H177="USD",IF(OR($L177="",$L177="-"),"",VLOOKUP($G177,為替!$A:$AX,$L177,FALSE))+$K$3,IF(OR($L177="",$L177="-"),"",VLOOKUP($G177,為替!$A:$AX,$L177,FALSE)))</f>
        <v/>
      </c>
      <c r="N177" s="203" t="str">
        <f t="shared" si="16"/>
        <v/>
      </c>
      <c r="O177" s="204" t="str">
        <f t="shared" si="12"/>
        <v/>
      </c>
      <c r="P177" s="205" t="str">
        <f t="shared" si="17"/>
        <v/>
      </c>
    </row>
    <row r="178" spans="3:16">
      <c r="C178" s="198"/>
      <c r="D178" s="199"/>
      <c r="E178" s="200"/>
      <c r="F178" s="198"/>
      <c r="H178" s="201"/>
      <c r="I178" s="184" t="str">
        <f t="shared" si="13"/>
        <v/>
      </c>
      <c r="J178" s="202" t="str">
        <f>IF($H178="USD",IF(OR($I178="",$I178="-"),"",VLOOKUP($G178,為替!$A:$AX,$I178,FALSE))+$J$3,IF(OR($I178="",$I178="-"),"",VLOOKUP($G178,為替!$A:$AX,$I178,FALSE)))</f>
        <v/>
      </c>
      <c r="K178" s="203" t="str">
        <f t="shared" si="14"/>
        <v/>
      </c>
      <c r="L178" s="187" t="str">
        <f t="shared" si="15"/>
        <v/>
      </c>
      <c r="M178" s="202" t="str">
        <f>IF($H178="USD",IF(OR($L178="",$L178="-"),"",VLOOKUP($G178,為替!$A:$AX,$L178,FALSE))+$K$3,IF(OR($L178="",$L178="-"),"",VLOOKUP($G178,為替!$A:$AX,$L178,FALSE)))</f>
        <v/>
      </c>
      <c r="N178" s="203" t="str">
        <f t="shared" si="16"/>
        <v/>
      </c>
      <c r="O178" s="204" t="str">
        <f t="shared" si="12"/>
        <v/>
      </c>
      <c r="P178" s="205" t="str">
        <f t="shared" si="17"/>
        <v/>
      </c>
    </row>
    <row r="179" spans="3:16">
      <c r="C179" s="198"/>
      <c r="D179" s="199"/>
      <c r="E179" s="200"/>
      <c r="F179" s="198"/>
      <c r="H179" s="201"/>
      <c r="I179" s="184" t="str">
        <f t="shared" si="13"/>
        <v/>
      </c>
      <c r="J179" s="202" t="str">
        <f>IF($H179="USD",IF(OR($I179="",$I179="-"),"",VLOOKUP($G179,為替!$A:$AX,$I179,FALSE))+$J$3,IF(OR($I179="",$I179="-"),"",VLOOKUP($G179,為替!$A:$AX,$I179,FALSE)))</f>
        <v/>
      </c>
      <c r="K179" s="203" t="str">
        <f t="shared" si="14"/>
        <v/>
      </c>
      <c r="L179" s="187" t="str">
        <f t="shared" si="15"/>
        <v/>
      </c>
      <c r="M179" s="202" t="str">
        <f>IF($H179="USD",IF(OR($L179="",$L179="-"),"",VLOOKUP($G179,為替!$A:$AX,$L179,FALSE))+$K$3,IF(OR($L179="",$L179="-"),"",VLOOKUP($G179,為替!$A:$AX,$L179,FALSE)))</f>
        <v/>
      </c>
      <c r="N179" s="203" t="str">
        <f t="shared" si="16"/>
        <v/>
      </c>
      <c r="O179" s="204" t="str">
        <f t="shared" si="12"/>
        <v/>
      </c>
      <c r="P179" s="205" t="str">
        <f t="shared" si="17"/>
        <v/>
      </c>
    </row>
    <row r="180" spans="3:16">
      <c r="C180" s="198"/>
      <c r="D180" s="199"/>
      <c r="E180" s="200"/>
      <c r="F180" s="198"/>
      <c r="H180" s="201"/>
      <c r="I180" s="184" t="str">
        <f t="shared" si="13"/>
        <v/>
      </c>
      <c r="J180" s="202" t="str">
        <f>IF($H180="USD",IF(OR($I180="",$I180="-"),"",VLOOKUP($G180,為替!$A:$AX,$I180,FALSE))+$J$3,IF(OR($I180="",$I180="-"),"",VLOOKUP($G180,為替!$A:$AX,$I180,FALSE)))</f>
        <v/>
      </c>
      <c r="K180" s="203" t="str">
        <f t="shared" si="14"/>
        <v/>
      </c>
      <c r="L180" s="187" t="str">
        <f t="shared" si="15"/>
        <v/>
      </c>
      <c r="M180" s="202" t="str">
        <f>IF($H180="USD",IF(OR($L180="",$L180="-"),"",VLOOKUP($G180,為替!$A:$AX,$L180,FALSE))+$K$3,IF(OR($L180="",$L180="-"),"",VLOOKUP($G180,為替!$A:$AX,$L180,FALSE)))</f>
        <v/>
      </c>
      <c r="N180" s="203" t="str">
        <f t="shared" si="16"/>
        <v/>
      </c>
      <c r="O180" s="204" t="str">
        <f t="shared" si="12"/>
        <v/>
      </c>
      <c r="P180" s="205" t="str">
        <f t="shared" si="17"/>
        <v/>
      </c>
    </row>
    <row r="181" spans="3:16">
      <c r="C181" s="198"/>
      <c r="D181" s="199"/>
      <c r="E181" s="200"/>
      <c r="F181" s="198"/>
      <c r="H181" s="201"/>
      <c r="I181" s="184" t="str">
        <f t="shared" si="13"/>
        <v/>
      </c>
      <c r="J181" s="202" t="str">
        <f>IF($H181="USD",IF(OR($I181="",$I181="-"),"",VLOOKUP($G181,為替!$A:$AX,$I181,FALSE))+$J$3,IF(OR($I181="",$I181="-"),"",VLOOKUP($G181,為替!$A:$AX,$I181,FALSE)))</f>
        <v/>
      </c>
      <c r="K181" s="203" t="str">
        <f t="shared" si="14"/>
        <v/>
      </c>
      <c r="L181" s="187" t="str">
        <f t="shared" si="15"/>
        <v/>
      </c>
      <c r="M181" s="202" t="str">
        <f>IF($H181="USD",IF(OR($L181="",$L181="-"),"",VLOOKUP($G181,為替!$A:$AX,$L181,FALSE))+$K$3,IF(OR($L181="",$L181="-"),"",VLOOKUP($G181,為替!$A:$AX,$L181,FALSE)))</f>
        <v/>
      </c>
      <c r="N181" s="203" t="str">
        <f t="shared" si="16"/>
        <v/>
      </c>
      <c r="O181" s="204" t="str">
        <f t="shared" si="12"/>
        <v/>
      </c>
      <c r="P181" s="205" t="str">
        <f t="shared" si="17"/>
        <v/>
      </c>
    </row>
    <row r="182" spans="3:16">
      <c r="C182" s="198"/>
      <c r="D182" s="199"/>
      <c r="E182" s="200"/>
      <c r="F182" s="198"/>
      <c r="H182" s="201"/>
      <c r="I182" s="184" t="str">
        <f t="shared" si="13"/>
        <v/>
      </c>
      <c r="J182" s="202" t="str">
        <f>IF($H182="USD",IF(OR($I182="",$I182="-"),"",VLOOKUP($G182,為替!$A:$AX,$I182,FALSE))+$J$3,IF(OR($I182="",$I182="-"),"",VLOOKUP($G182,為替!$A:$AX,$I182,FALSE)))</f>
        <v/>
      </c>
      <c r="K182" s="203" t="str">
        <f t="shared" si="14"/>
        <v/>
      </c>
      <c r="L182" s="187" t="str">
        <f t="shared" si="15"/>
        <v/>
      </c>
      <c r="M182" s="202" t="str">
        <f>IF($H182="USD",IF(OR($L182="",$L182="-"),"",VLOOKUP($G182,為替!$A:$AX,$L182,FALSE))+$K$3,IF(OR($L182="",$L182="-"),"",VLOOKUP($G182,為替!$A:$AX,$L182,FALSE)))</f>
        <v/>
      </c>
      <c r="N182" s="203" t="str">
        <f t="shared" si="16"/>
        <v/>
      </c>
      <c r="O182" s="204" t="str">
        <f t="shared" si="12"/>
        <v/>
      </c>
      <c r="P182" s="205" t="str">
        <f t="shared" si="17"/>
        <v/>
      </c>
    </row>
    <row r="183" spans="3:16">
      <c r="C183" s="198"/>
      <c r="D183" s="199"/>
      <c r="E183" s="200"/>
      <c r="F183" s="198"/>
      <c r="H183" s="201"/>
      <c r="I183" s="184" t="str">
        <f t="shared" si="13"/>
        <v/>
      </c>
      <c r="J183" s="202" t="str">
        <f>IF($H183="USD",IF(OR($I183="",$I183="-"),"",VLOOKUP($G183,為替!$A:$AX,$I183,FALSE))+$J$3,IF(OR($I183="",$I183="-"),"",VLOOKUP($G183,為替!$A:$AX,$I183,FALSE)))</f>
        <v/>
      </c>
      <c r="K183" s="203" t="str">
        <f t="shared" si="14"/>
        <v/>
      </c>
      <c r="L183" s="187" t="str">
        <f t="shared" si="15"/>
        <v/>
      </c>
      <c r="M183" s="202" t="str">
        <f>IF($H183="USD",IF(OR($L183="",$L183="-"),"",VLOOKUP($G183,為替!$A:$AX,$L183,FALSE))+$K$3,IF(OR($L183="",$L183="-"),"",VLOOKUP($G183,為替!$A:$AX,$L183,FALSE)))</f>
        <v/>
      </c>
      <c r="N183" s="203" t="str">
        <f t="shared" si="16"/>
        <v/>
      </c>
      <c r="O183" s="204" t="str">
        <f t="shared" si="12"/>
        <v/>
      </c>
      <c r="P183" s="205" t="str">
        <f t="shared" si="17"/>
        <v/>
      </c>
    </row>
    <row r="184" spans="3:16">
      <c r="C184" s="198"/>
      <c r="D184" s="199"/>
      <c r="E184" s="200"/>
      <c r="F184" s="198"/>
      <c r="H184" s="201"/>
      <c r="I184" s="184" t="str">
        <f t="shared" si="13"/>
        <v/>
      </c>
      <c r="J184" s="202" t="str">
        <f>IF($H184="USD",IF(OR($I184="",$I184="-"),"",VLOOKUP($G184,為替!$A:$AX,$I184,FALSE))+$J$3,IF(OR($I184="",$I184="-"),"",VLOOKUP($G184,為替!$A:$AX,$I184,FALSE)))</f>
        <v/>
      </c>
      <c r="K184" s="203" t="str">
        <f t="shared" si="14"/>
        <v/>
      </c>
      <c r="L184" s="187" t="str">
        <f t="shared" si="15"/>
        <v/>
      </c>
      <c r="M184" s="202" t="str">
        <f>IF($H184="USD",IF(OR($L184="",$L184="-"),"",VLOOKUP($G184,為替!$A:$AX,$L184,FALSE))+$K$3,IF(OR($L184="",$L184="-"),"",VLOOKUP($G184,為替!$A:$AX,$L184,FALSE)))</f>
        <v/>
      </c>
      <c r="N184" s="203" t="str">
        <f t="shared" si="16"/>
        <v/>
      </c>
      <c r="O184" s="204" t="str">
        <f t="shared" si="12"/>
        <v/>
      </c>
      <c r="P184" s="205" t="str">
        <f t="shared" si="17"/>
        <v/>
      </c>
    </row>
    <row r="185" spans="3:16">
      <c r="C185" s="198"/>
      <c r="D185" s="199"/>
      <c r="E185" s="200"/>
      <c r="F185" s="198"/>
      <c r="H185" s="201"/>
      <c r="I185" s="184" t="str">
        <f t="shared" si="13"/>
        <v/>
      </c>
      <c r="J185" s="202" t="str">
        <f>IF($H185="USD",IF(OR($I185="",$I185="-"),"",VLOOKUP($G185,為替!$A:$AX,$I185,FALSE))+$J$3,IF(OR($I185="",$I185="-"),"",VLOOKUP($G185,為替!$A:$AX,$I185,FALSE)))</f>
        <v/>
      </c>
      <c r="K185" s="203" t="str">
        <f t="shared" si="14"/>
        <v/>
      </c>
      <c r="L185" s="187" t="str">
        <f t="shared" si="15"/>
        <v/>
      </c>
      <c r="M185" s="202" t="str">
        <f>IF($H185="USD",IF(OR($L185="",$L185="-"),"",VLOOKUP($G185,為替!$A:$AX,$L185,FALSE))+$K$3,IF(OR($L185="",$L185="-"),"",VLOOKUP($G185,為替!$A:$AX,$L185,FALSE)))</f>
        <v/>
      </c>
      <c r="N185" s="203" t="str">
        <f t="shared" si="16"/>
        <v/>
      </c>
      <c r="O185" s="204" t="str">
        <f t="shared" si="12"/>
        <v/>
      </c>
      <c r="P185" s="205" t="str">
        <f t="shared" si="17"/>
        <v/>
      </c>
    </row>
    <row r="186" spans="3:16">
      <c r="C186" s="198"/>
      <c r="D186" s="199"/>
      <c r="E186" s="200"/>
      <c r="F186" s="198"/>
      <c r="H186" s="201"/>
      <c r="I186" s="184" t="str">
        <f t="shared" si="13"/>
        <v/>
      </c>
      <c r="J186" s="202" t="str">
        <f>IF($H186="USD",IF(OR($I186="",$I186="-"),"",VLOOKUP($G186,為替!$A:$AX,$I186,FALSE))+$J$3,IF(OR($I186="",$I186="-"),"",VLOOKUP($G186,為替!$A:$AX,$I186,FALSE)))</f>
        <v/>
      </c>
      <c r="K186" s="203" t="str">
        <f t="shared" si="14"/>
        <v/>
      </c>
      <c r="L186" s="187" t="str">
        <f t="shared" si="15"/>
        <v/>
      </c>
      <c r="M186" s="202" t="str">
        <f>IF($H186="USD",IF(OR($L186="",$L186="-"),"",VLOOKUP($G186,為替!$A:$AX,$L186,FALSE))+$K$3,IF(OR($L186="",$L186="-"),"",VLOOKUP($G186,為替!$A:$AX,$L186,FALSE)))</f>
        <v/>
      </c>
      <c r="N186" s="203" t="str">
        <f t="shared" si="16"/>
        <v/>
      </c>
      <c r="O186" s="204" t="str">
        <f t="shared" si="12"/>
        <v/>
      </c>
      <c r="P186" s="205" t="str">
        <f t="shared" si="17"/>
        <v/>
      </c>
    </row>
    <row r="187" spans="3:16">
      <c r="C187" s="198"/>
      <c r="D187" s="199"/>
      <c r="E187" s="200"/>
      <c r="F187" s="198"/>
      <c r="H187" s="201"/>
      <c r="I187" s="184" t="str">
        <f t="shared" si="13"/>
        <v/>
      </c>
      <c r="J187" s="202" t="str">
        <f>IF($H187="USD",IF(OR($I187="",$I187="-"),"",VLOOKUP($G187,為替!$A:$AX,$I187,FALSE))+$J$3,IF(OR($I187="",$I187="-"),"",VLOOKUP($G187,為替!$A:$AX,$I187,FALSE)))</f>
        <v/>
      </c>
      <c r="K187" s="203" t="str">
        <f t="shared" si="14"/>
        <v/>
      </c>
      <c r="L187" s="187" t="str">
        <f t="shared" si="15"/>
        <v/>
      </c>
      <c r="M187" s="202" t="str">
        <f>IF($H187="USD",IF(OR($L187="",$L187="-"),"",VLOOKUP($G187,為替!$A:$AX,$L187,FALSE))+$K$3,IF(OR($L187="",$L187="-"),"",VLOOKUP($G187,為替!$A:$AX,$L187,FALSE)))</f>
        <v/>
      </c>
      <c r="N187" s="203" t="str">
        <f t="shared" si="16"/>
        <v/>
      </c>
      <c r="O187" s="204" t="str">
        <f t="shared" si="12"/>
        <v/>
      </c>
      <c r="P187" s="205" t="str">
        <f t="shared" si="17"/>
        <v/>
      </c>
    </row>
    <row r="188" spans="3:16">
      <c r="C188" s="198"/>
      <c r="D188" s="199"/>
      <c r="E188" s="200"/>
      <c r="F188" s="198"/>
      <c r="H188" s="201"/>
      <c r="I188" s="184" t="str">
        <f t="shared" si="13"/>
        <v/>
      </c>
      <c r="J188" s="202" t="str">
        <f>IF($H188="USD",IF(OR($I188="",$I188="-"),"",VLOOKUP($G188,為替!$A:$AX,$I188,FALSE))+$J$3,IF(OR($I188="",$I188="-"),"",VLOOKUP($G188,為替!$A:$AX,$I188,FALSE)))</f>
        <v/>
      </c>
      <c r="K188" s="203" t="str">
        <f t="shared" si="14"/>
        <v/>
      </c>
      <c r="L188" s="187" t="str">
        <f t="shared" si="15"/>
        <v/>
      </c>
      <c r="M188" s="202" t="str">
        <f>IF($H188="USD",IF(OR($L188="",$L188="-"),"",VLOOKUP($G188,為替!$A:$AX,$L188,FALSE))+$K$3,IF(OR($L188="",$L188="-"),"",VLOOKUP($G188,為替!$A:$AX,$L188,FALSE)))</f>
        <v/>
      </c>
      <c r="N188" s="203" t="str">
        <f t="shared" si="16"/>
        <v/>
      </c>
      <c r="O188" s="204" t="str">
        <f t="shared" si="12"/>
        <v/>
      </c>
      <c r="P188" s="205" t="str">
        <f t="shared" si="17"/>
        <v/>
      </c>
    </row>
    <row r="189" spans="3:16">
      <c r="C189" s="198"/>
      <c r="D189" s="199"/>
      <c r="E189" s="200"/>
      <c r="F189" s="198"/>
      <c r="H189" s="201"/>
      <c r="I189" s="184" t="str">
        <f t="shared" si="13"/>
        <v/>
      </c>
      <c r="J189" s="202" t="str">
        <f>IF($H189="USD",IF(OR($I189="",$I189="-"),"",VLOOKUP($G189,為替!$A:$AX,$I189,FALSE))+$J$3,IF(OR($I189="",$I189="-"),"",VLOOKUP($G189,為替!$A:$AX,$I189,FALSE)))</f>
        <v/>
      </c>
      <c r="K189" s="203" t="str">
        <f t="shared" si="14"/>
        <v/>
      </c>
      <c r="L189" s="187" t="str">
        <f t="shared" si="15"/>
        <v/>
      </c>
      <c r="M189" s="202" t="str">
        <f>IF($H189="USD",IF(OR($L189="",$L189="-"),"",VLOOKUP($G189,為替!$A:$AX,$L189,FALSE))+$K$3,IF(OR($L189="",$L189="-"),"",VLOOKUP($G189,為替!$A:$AX,$L189,FALSE)))</f>
        <v/>
      </c>
      <c r="N189" s="203" t="str">
        <f t="shared" si="16"/>
        <v/>
      </c>
      <c r="O189" s="204" t="str">
        <f t="shared" si="12"/>
        <v/>
      </c>
      <c r="P189" s="205" t="str">
        <f t="shared" si="17"/>
        <v/>
      </c>
    </row>
    <row r="190" spans="3:16">
      <c r="C190" s="198"/>
      <c r="D190" s="199"/>
      <c r="E190" s="200"/>
      <c r="F190" s="198"/>
      <c r="H190" s="201"/>
      <c r="I190" s="184" t="str">
        <f t="shared" si="13"/>
        <v/>
      </c>
      <c r="J190" s="202" t="str">
        <f>IF($H190="USD",IF(OR($I190="",$I190="-"),"",VLOOKUP($G190,為替!$A:$AX,$I190,FALSE))+$J$3,IF(OR($I190="",$I190="-"),"",VLOOKUP($G190,為替!$A:$AX,$I190,FALSE)))</f>
        <v/>
      </c>
      <c r="K190" s="203" t="str">
        <f t="shared" si="14"/>
        <v/>
      </c>
      <c r="L190" s="187" t="str">
        <f t="shared" si="15"/>
        <v/>
      </c>
      <c r="M190" s="202" t="str">
        <f>IF($H190="USD",IF(OR($L190="",$L190="-"),"",VLOOKUP($G190,為替!$A:$AX,$L190,FALSE))+$K$3,IF(OR($L190="",$L190="-"),"",VLOOKUP($G190,為替!$A:$AX,$L190,FALSE)))</f>
        <v/>
      </c>
      <c r="N190" s="203" t="str">
        <f t="shared" si="16"/>
        <v/>
      </c>
      <c r="O190" s="204" t="str">
        <f t="shared" si="12"/>
        <v/>
      </c>
      <c r="P190" s="205" t="str">
        <f t="shared" si="17"/>
        <v/>
      </c>
    </row>
    <row r="191" spans="3:16">
      <c r="C191" s="198"/>
      <c r="D191" s="199"/>
      <c r="E191" s="200"/>
      <c r="F191" s="198"/>
      <c r="H191" s="201"/>
      <c r="I191" s="184" t="str">
        <f t="shared" si="13"/>
        <v/>
      </c>
      <c r="J191" s="202" t="str">
        <f>IF($H191="USD",IF(OR($I191="",$I191="-"),"",VLOOKUP($G191,為替!$A:$AX,$I191,FALSE))+$J$3,IF(OR($I191="",$I191="-"),"",VLOOKUP($G191,為替!$A:$AX,$I191,FALSE)))</f>
        <v/>
      </c>
      <c r="K191" s="203" t="str">
        <f t="shared" si="14"/>
        <v/>
      </c>
      <c r="L191" s="187" t="str">
        <f t="shared" si="15"/>
        <v/>
      </c>
      <c r="M191" s="202" t="str">
        <f>IF($H191="USD",IF(OR($L191="",$L191="-"),"",VLOOKUP($G191,為替!$A:$AX,$L191,FALSE))+$K$3,IF(OR($L191="",$L191="-"),"",VLOOKUP($G191,為替!$A:$AX,$L191,FALSE)))</f>
        <v/>
      </c>
      <c r="N191" s="203" t="str">
        <f t="shared" si="16"/>
        <v/>
      </c>
      <c r="O191" s="204" t="str">
        <f t="shared" si="12"/>
        <v/>
      </c>
      <c r="P191" s="205" t="str">
        <f t="shared" si="17"/>
        <v/>
      </c>
    </row>
    <row r="192" spans="3:16">
      <c r="C192" s="198"/>
      <c r="D192" s="199"/>
      <c r="E192" s="200"/>
      <c r="F192" s="198"/>
      <c r="H192" s="201"/>
      <c r="I192" s="184" t="str">
        <f t="shared" si="13"/>
        <v/>
      </c>
      <c r="J192" s="202" t="str">
        <f>IF($H192="USD",IF(OR($I192="",$I192="-"),"",VLOOKUP($G192,為替!$A:$AX,$I192,FALSE))+$J$3,IF(OR($I192="",$I192="-"),"",VLOOKUP($G192,為替!$A:$AX,$I192,FALSE)))</f>
        <v/>
      </c>
      <c r="K192" s="203" t="str">
        <f t="shared" si="14"/>
        <v/>
      </c>
      <c r="L192" s="187" t="str">
        <f t="shared" si="15"/>
        <v/>
      </c>
      <c r="M192" s="202" t="str">
        <f>IF($H192="USD",IF(OR($L192="",$L192="-"),"",VLOOKUP($G192,為替!$A:$AX,$L192,FALSE))+$K$3,IF(OR($L192="",$L192="-"),"",VLOOKUP($G192,為替!$A:$AX,$L192,FALSE)))</f>
        <v/>
      </c>
      <c r="N192" s="203" t="str">
        <f t="shared" si="16"/>
        <v/>
      </c>
      <c r="O192" s="204" t="str">
        <f t="shared" si="12"/>
        <v/>
      </c>
      <c r="P192" s="205" t="str">
        <f t="shared" si="17"/>
        <v/>
      </c>
    </row>
    <row r="193" spans="3:16">
      <c r="C193" s="198"/>
      <c r="D193" s="199"/>
      <c r="E193" s="200"/>
      <c r="F193" s="198"/>
      <c r="H193" s="201"/>
      <c r="I193" s="184" t="str">
        <f t="shared" si="13"/>
        <v/>
      </c>
      <c r="J193" s="202" t="str">
        <f>IF($H193="USD",IF(OR($I193="",$I193="-"),"",VLOOKUP($G193,為替!$A:$AX,$I193,FALSE))+$J$3,IF(OR($I193="",$I193="-"),"",VLOOKUP($G193,為替!$A:$AX,$I193,FALSE)))</f>
        <v/>
      </c>
      <c r="K193" s="203" t="str">
        <f t="shared" si="14"/>
        <v/>
      </c>
      <c r="L193" s="187" t="str">
        <f t="shared" si="15"/>
        <v/>
      </c>
      <c r="M193" s="202" t="str">
        <f>IF($H193="USD",IF(OR($L193="",$L193="-"),"",VLOOKUP($G193,為替!$A:$AX,$L193,FALSE))+$K$3,IF(OR($L193="",$L193="-"),"",VLOOKUP($G193,為替!$A:$AX,$L193,FALSE)))</f>
        <v/>
      </c>
      <c r="N193" s="203" t="str">
        <f t="shared" si="16"/>
        <v/>
      </c>
      <c r="O193" s="204" t="str">
        <f t="shared" si="12"/>
        <v/>
      </c>
      <c r="P193" s="205" t="str">
        <f t="shared" si="17"/>
        <v/>
      </c>
    </row>
    <row r="194" spans="3:16">
      <c r="C194" s="198"/>
      <c r="D194" s="199"/>
      <c r="E194" s="200"/>
      <c r="F194" s="198"/>
      <c r="H194" s="201"/>
      <c r="I194" s="184" t="str">
        <f t="shared" si="13"/>
        <v/>
      </c>
      <c r="J194" s="202" t="str">
        <f>IF($H194="USD",IF(OR($I194="",$I194="-"),"",VLOOKUP($G194,為替!$A:$AX,$I194,FALSE))+$J$3,IF(OR($I194="",$I194="-"),"",VLOOKUP($G194,為替!$A:$AX,$I194,FALSE)))</f>
        <v/>
      </c>
      <c r="K194" s="203" t="str">
        <f t="shared" si="14"/>
        <v/>
      </c>
      <c r="L194" s="187" t="str">
        <f t="shared" si="15"/>
        <v/>
      </c>
      <c r="M194" s="202" t="str">
        <f>IF($H194="USD",IF(OR($L194="",$L194="-"),"",VLOOKUP($G194,為替!$A:$AX,$L194,FALSE))+$K$3,IF(OR($L194="",$L194="-"),"",VLOOKUP($G194,為替!$A:$AX,$L194,FALSE)))</f>
        <v/>
      </c>
      <c r="N194" s="203" t="str">
        <f t="shared" si="16"/>
        <v/>
      </c>
      <c r="O194" s="204" t="str">
        <f t="shared" si="12"/>
        <v/>
      </c>
      <c r="P194" s="205" t="str">
        <f t="shared" si="17"/>
        <v/>
      </c>
    </row>
    <row r="195" spans="3:16">
      <c r="C195" s="198"/>
      <c r="D195" s="199"/>
      <c r="E195" s="200"/>
      <c r="F195" s="198"/>
      <c r="H195" s="201"/>
      <c r="I195" s="184" t="str">
        <f t="shared" si="13"/>
        <v/>
      </c>
      <c r="J195" s="202" t="str">
        <f>IF($H195="USD",IF(OR($I195="",$I195="-"),"",VLOOKUP($G195,為替!$A:$AX,$I195,FALSE))+$J$3,IF(OR($I195="",$I195="-"),"",VLOOKUP($G195,為替!$A:$AX,$I195,FALSE)))</f>
        <v/>
      </c>
      <c r="K195" s="203" t="str">
        <f t="shared" si="14"/>
        <v/>
      </c>
      <c r="L195" s="187" t="str">
        <f t="shared" si="15"/>
        <v/>
      </c>
      <c r="M195" s="202" t="str">
        <f>IF($H195="USD",IF(OR($L195="",$L195="-"),"",VLOOKUP($G195,為替!$A:$AX,$L195,FALSE))+$K$3,IF(OR($L195="",$L195="-"),"",VLOOKUP($G195,為替!$A:$AX,$L195,FALSE)))</f>
        <v/>
      </c>
      <c r="N195" s="203" t="str">
        <f t="shared" si="16"/>
        <v/>
      </c>
      <c r="O195" s="204" t="str">
        <f t="shared" si="12"/>
        <v/>
      </c>
      <c r="P195" s="205" t="str">
        <f t="shared" si="17"/>
        <v/>
      </c>
    </row>
    <row r="196" spans="3:16">
      <c r="C196" s="198"/>
      <c r="D196" s="199"/>
      <c r="E196" s="200"/>
      <c r="F196" s="198"/>
      <c r="H196" s="201"/>
      <c r="I196" s="184" t="str">
        <f t="shared" si="13"/>
        <v/>
      </c>
      <c r="J196" s="202" t="str">
        <f>IF($H196="USD",IF(OR($I196="",$I196="-"),"",VLOOKUP($G196,為替!$A:$AX,$I196,FALSE))+$J$3,IF(OR($I196="",$I196="-"),"",VLOOKUP($G196,為替!$A:$AX,$I196,FALSE)))</f>
        <v/>
      </c>
      <c r="K196" s="203" t="str">
        <f t="shared" si="14"/>
        <v/>
      </c>
      <c r="L196" s="187" t="str">
        <f t="shared" si="15"/>
        <v/>
      </c>
      <c r="M196" s="202" t="str">
        <f>IF($H196="USD",IF(OR($L196="",$L196="-"),"",VLOOKUP($G196,為替!$A:$AX,$L196,FALSE))+$K$3,IF(OR($L196="",$L196="-"),"",VLOOKUP($G196,為替!$A:$AX,$L196,FALSE)))</f>
        <v/>
      </c>
      <c r="N196" s="203" t="str">
        <f t="shared" si="16"/>
        <v/>
      </c>
      <c r="O196" s="204" t="str">
        <f t="shared" si="12"/>
        <v/>
      </c>
      <c r="P196" s="205" t="str">
        <f t="shared" si="17"/>
        <v/>
      </c>
    </row>
    <row r="197" spans="3:16">
      <c r="C197" s="198"/>
      <c r="D197" s="199"/>
      <c r="E197" s="200"/>
      <c r="F197" s="198"/>
      <c r="H197" s="201"/>
      <c r="I197" s="184" t="str">
        <f t="shared" si="13"/>
        <v/>
      </c>
      <c r="J197" s="202" t="str">
        <f>IF($H197="USD",IF(OR($I197="",$I197="-"),"",VLOOKUP($G197,為替!$A:$AX,$I197,FALSE))+$J$3,IF(OR($I197="",$I197="-"),"",VLOOKUP($G197,為替!$A:$AX,$I197,FALSE)))</f>
        <v/>
      </c>
      <c r="K197" s="203" t="str">
        <f t="shared" si="14"/>
        <v/>
      </c>
      <c r="L197" s="187" t="str">
        <f t="shared" si="15"/>
        <v/>
      </c>
      <c r="M197" s="202" t="str">
        <f>IF($H197="USD",IF(OR($L197="",$L197="-"),"",VLOOKUP($G197,為替!$A:$AX,$L197,FALSE))+$K$3,IF(OR($L197="",$L197="-"),"",VLOOKUP($G197,為替!$A:$AX,$L197,FALSE)))</f>
        <v/>
      </c>
      <c r="N197" s="203" t="str">
        <f t="shared" si="16"/>
        <v/>
      </c>
      <c r="O197" s="204" t="str">
        <f t="shared" si="12"/>
        <v/>
      </c>
      <c r="P197" s="205" t="str">
        <f t="shared" si="17"/>
        <v/>
      </c>
    </row>
    <row r="198" spans="3:16">
      <c r="C198" s="198"/>
      <c r="D198" s="199"/>
      <c r="E198" s="200"/>
      <c r="F198" s="198"/>
      <c r="H198" s="201"/>
      <c r="I198" s="184" t="str">
        <f t="shared" si="13"/>
        <v/>
      </c>
      <c r="J198" s="202" t="str">
        <f>IF($H198="USD",IF(OR($I198="",$I198="-"),"",VLOOKUP($G198,為替!$A:$AX,$I198,FALSE))+$J$3,IF(OR($I198="",$I198="-"),"",VLOOKUP($G198,為替!$A:$AX,$I198,FALSE)))</f>
        <v/>
      </c>
      <c r="K198" s="203" t="str">
        <f t="shared" si="14"/>
        <v/>
      </c>
      <c r="L198" s="187" t="str">
        <f t="shared" si="15"/>
        <v/>
      </c>
      <c r="M198" s="202" t="str">
        <f>IF($H198="USD",IF(OR($L198="",$L198="-"),"",VLOOKUP($G198,為替!$A:$AX,$L198,FALSE))+$K$3,IF(OR($L198="",$L198="-"),"",VLOOKUP($G198,為替!$A:$AX,$L198,FALSE)))</f>
        <v/>
      </c>
      <c r="N198" s="203" t="str">
        <f t="shared" si="16"/>
        <v/>
      </c>
      <c r="O198" s="204" t="str">
        <f t="shared" ref="O198:O261" si="18">IF(OR(K198="",N198=""),"",K198-N198)</f>
        <v/>
      </c>
      <c r="P198" s="205" t="str">
        <f t="shared" si="17"/>
        <v/>
      </c>
    </row>
    <row r="199" spans="3:16">
      <c r="C199" s="198"/>
      <c r="D199" s="199"/>
      <c r="E199" s="200"/>
      <c r="F199" s="198"/>
      <c r="H199" s="201"/>
      <c r="I199" s="184" t="str">
        <f t="shared" ref="I199:I262" si="19">IF(H199="","",IF(H199="JPY","",IF($H199="USD",4, IF(H199="EUR",7,IF(H199="CNY",47,IF(H199="HKD",34))))))</f>
        <v/>
      </c>
      <c r="J199" s="202" t="str">
        <f>IF($H199="USD",IF(OR($I199="",$I199="-"),"",VLOOKUP($G199,為替!$A:$AX,$I199,FALSE))+$J$3,IF(OR($I199="",$I199="-"),"",VLOOKUP($G199,為替!$A:$AX,$I199,FALSE)))</f>
        <v/>
      </c>
      <c r="K199" s="203" t="str">
        <f t="shared" ref="K199:K262" si="20">IF($H199="JPY",$F199,IF($H199="","",$F199*$J199))</f>
        <v/>
      </c>
      <c r="L199" s="187" t="str">
        <f t="shared" ref="L199:L262" si="21">IF(H199="","",IF(H199="JPY","",IF($H199="USD",3, IF(H199="EUR",6,IF(H199="CNY",46,IF(H199="HKD",33))))))</f>
        <v/>
      </c>
      <c r="M199" s="202" t="str">
        <f>IF($H199="USD",IF(OR($L199="",$L199="-"),"",VLOOKUP($G199,為替!$A:$AX,$L199,FALSE))+$K$3,IF(OR($L199="",$L199="-"),"",VLOOKUP($G199,為替!$A:$AX,$L199,FALSE)))</f>
        <v/>
      </c>
      <c r="N199" s="203" t="str">
        <f t="shared" ref="N199:N262" si="22">IF($E199="JPY",($C199+$D199),IF($E199="","",($C199+$D199)*$M199))</f>
        <v/>
      </c>
      <c r="O199" s="204" t="str">
        <f t="shared" si="18"/>
        <v/>
      </c>
      <c r="P199" s="205" t="str">
        <f t="shared" ref="P199:P262" si="23">IF(OR(K199="",O199=""),"",O199/K199)</f>
        <v/>
      </c>
    </row>
    <row r="200" spans="3:16">
      <c r="C200" s="198"/>
      <c r="D200" s="199"/>
      <c r="E200" s="200"/>
      <c r="F200" s="198"/>
      <c r="H200" s="201"/>
      <c r="I200" s="184" t="str">
        <f t="shared" si="19"/>
        <v/>
      </c>
      <c r="J200" s="202" t="str">
        <f>IF($H200="USD",IF(OR($I200="",$I200="-"),"",VLOOKUP($G200,為替!$A:$AX,$I200,FALSE))+$J$3,IF(OR($I200="",$I200="-"),"",VLOOKUP($G200,為替!$A:$AX,$I200,FALSE)))</f>
        <v/>
      </c>
      <c r="K200" s="203" t="str">
        <f t="shared" si="20"/>
        <v/>
      </c>
      <c r="L200" s="187" t="str">
        <f t="shared" si="21"/>
        <v/>
      </c>
      <c r="M200" s="202" t="str">
        <f>IF($H200="USD",IF(OR($L200="",$L200="-"),"",VLOOKUP($G200,為替!$A:$AX,$L200,FALSE))+$K$3,IF(OR($L200="",$L200="-"),"",VLOOKUP($G200,為替!$A:$AX,$L200,FALSE)))</f>
        <v/>
      </c>
      <c r="N200" s="203" t="str">
        <f t="shared" si="22"/>
        <v/>
      </c>
      <c r="O200" s="204" t="str">
        <f t="shared" si="18"/>
        <v/>
      </c>
      <c r="P200" s="205" t="str">
        <f t="shared" si="23"/>
        <v/>
      </c>
    </row>
    <row r="201" spans="3:16">
      <c r="C201" s="198"/>
      <c r="D201" s="199"/>
      <c r="E201" s="200"/>
      <c r="F201" s="198"/>
      <c r="H201" s="201"/>
      <c r="I201" s="184" t="str">
        <f t="shared" si="19"/>
        <v/>
      </c>
      <c r="J201" s="202" t="str">
        <f>IF($H201="USD",IF(OR($I201="",$I201="-"),"",VLOOKUP($G201,為替!$A:$AX,$I201,FALSE))+$J$3,IF(OR($I201="",$I201="-"),"",VLOOKUP($G201,為替!$A:$AX,$I201,FALSE)))</f>
        <v/>
      </c>
      <c r="K201" s="203" t="str">
        <f t="shared" si="20"/>
        <v/>
      </c>
      <c r="L201" s="187" t="str">
        <f t="shared" si="21"/>
        <v/>
      </c>
      <c r="M201" s="202" t="str">
        <f>IF($H201="USD",IF(OR($L201="",$L201="-"),"",VLOOKUP($G201,為替!$A:$AX,$L201,FALSE))+$K$3,IF(OR($L201="",$L201="-"),"",VLOOKUP($G201,為替!$A:$AX,$L201,FALSE)))</f>
        <v/>
      </c>
      <c r="N201" s="203" t="str">
        <f t="shared" si="22"/>
        <v/>
      </c>
      <c r="O201" s="204" t="str">
        <f t="shared" si="18"/>
        <v/>
      </c>
      <c r="P201" s="205" t="str">
        <f t="shared" si="23"/>
        <v/>
      </c>
    </row>
    <row r="202" spans="3:16">
      <c r="C202" s="198"/>
      <c r="D202" s="199"/>
      <c r="E202" s="200"/>
      <c r="F202" s="198"/>
      <c r="H202" s="201"/>
      <c r="I202" s="184" t="str">
        <f t="shared" si="19"/>
        <v/>
      </c>
      <c r="J202" s="202" t="str">
        <f>IF($H202="USD",IF(OR($I202="",$I202="-"),"",VLOOKUP($G202,為替!$A:$AX,$I202,FALSE))+$J$3,IF(OR($I202="",$I202="-"),"",VLOOKUP($G202,為替!$A:$AX,$I202,FALSE)))</f>
        <v/>
      </c>
      <c r="K202" s="203" t="str">
        <f t="shared" si="20"/>
        <v/>
      </c>
      <c r="L202" s="187" t="str">
        <f t="shared" si="21"/>
        <v/>
      </c>
      <c r="M202" s="202" t="str">
        <f>IF($H202="USD",IF(OR($L202="",$L202="-"),"",VLOOKUP($G202,為替!$A:$AX,$L202,FALSE))+$K$3,IF(OR($L202="",$L202="-"),"",VLOOKUP($G202,為替!$A:$AX,$L202,FALSE)))</f>
        <v/>
      </c>
      <c r="N202" s="203" t="str">
        <f t="shared" si="22"/>
        <v/>
      </c>
      <c r="O202" s="204" t="str">
        <f t="shared" si="18"/>
        <v/>
      </c>
      <c r="P202" s="205" t="str">
        <f t="shared" si="23"/>
        <v/>
      </c>
    </row>
    <row r="203" spans="3:16">
      <c r="C203" s="198"/>
      <c r="D203" s="199"/>
      <c r="E203" s="200"/>
      <c r="F203" s="198"/>
      <c r="H203" s="201"/>
      <c r="I203" s="184" t="str">
        <f t="shared" si="19"/>
        <v/>
      </c>
      <c r="J203" s="202" t="str">
        <f>IF($H203="USD",IF(OR($I203="",$I203="-"),"",VLOOKUP($G203,為替!$A:$AX,$I203,FALSE))+$J$3,IF(OR($I203="",$I203="-"),"",VLOOKUP($G203,為替!$A:$AX,$I203,FALSE)))</f>
        <v/>
      </c>
      <c r="K203" s="203" t="str">
        <f t="shared" si="20"/>
        <v/>
      </c>
      <c r="L203" s="187" t="str">
        <f t="shared" si="21"/>
        <v/>
      </c>
      <c r="M203" s="202" t="str">
        <f>IF($H203="USD",IF(OR($L203="",$L203="-"),"",VLOOKUP($G203,為替!$A:$AX,$L203,FALSE))+$K$3,IF(OR($L203="",$L203="-"),"",VLOOKUP($G203,為替!$A:$AX,$L203,FALSE)))</f>
        <v/>
      </c>
      <c r="N203" s="203" t="str">
        <f t="shared" si="22"/>
        <v/>
      </c>
      <c r="O203" s="204" t="str">
        <f t="shared" si="18"/>
        <v/>
      </c>
      <c r="P203" s="205" t="str">
        <f t="shared" si="23"/>
        <v/>
      </c>
    </row>
    <row r="204" spans="3:16">
      <c r="C204" s="198"/>
      <c r="D204" s="199"/>
      <c r="E204" s="200"/>
      <c r="F204" s="198"/>
      <c r="H204" s="201"/>
      <c r="I204" s="184" t="str">
        <f t="shared" si="19"/>
        <v/>
      </c>
      <c r="J204" s="202" t="str">
        <f>IF($H204="USD",IF(OR($I204="",$I204="-"),"",VLOOKUP($G204,為替!$A:$AX,$I204,FALSE))+$J$3,IF(OR($I204="",$I204="-"),"",VLOOKUP($G204,為替!$A:$AX,$I204,FALSE)))</f>
        <v/>
      </c>
      <c r="K204" s="203" t="str">
        <f t="shared" si="20"/>
        <v/>
      </c>
      <c r="L204" s="187" t="str">
        <f t="shared" si="21"/>
        <v/>
      </c>
      <c r="M204" s="202" t="str">
        <f>IF($H204="USD",IF(OR($L204="",$L204="-"),"",VLOOKUP($G204,為替!$A:$AX,$L204,FALSE))+$K$3,IF(OR($L204="",$L204="-"),"",VLOOKUP($G204,為替!$A:$AX,$L204,FALSE)))</f>
        <v/>
      </c>
      <c r="N204" s="203" t="str">
        <f t="shared" si="22"/>
        <v/>
      </c>
      <c r="O204" s="204" t="str">
        <f t="shared" si="18"/>
        <v/>
      </c>
      <c r="P204" s="205" t="str">
        <f t="shared" si="23"/>
        <v/>
      </c>
    </row>
    <row r="205" spans="3:16">
      <c r="C205" s="198"/>
      <c r="D205" s="199"/>
      <c r="E205" s="200"/>
      <c r="F205" s="198"/>
      <c r="H205" s="201"/>
      <c r="I205" s="184" t="str">
        <f t="shared" si="19"/>
        <v/>
      </c>
      <c r="J205" s="202" t="str">
        <f>IF($H205="USD",IF(OR($I205="",$I205="-"),"",VLOOKUP($G205,為替!$A:$AX,$I205,FALSE))+$J$3,IF(OR($I205="",$I205="-"),"",VLOOKUP($G205,為替!$A:$AX,$I205,FALSE)))</f>
        <v/>
      </c>
      <c r="K205" s="203" t="str">
        <f t="shared" si="20"/>
        <v/>
      </c>
      <c r="L205" s="187" t="str">
        <f t="shared" si="21"/>
        <v/>
      </c>
      <c r="M205" s="202" t="str">
        <f>IF($H205="USD",IF(OR($L205="",$L205="-"),"",VLOOKUP($G205,為替!$A:$AX,$L205,FALSE))+$K$3,IF(OR($L205="",$L205="-"),"",VLOOKUP($G205,為替!$A:$AX,$L205,FALSE)))</f>
        <v/>
      </c>
      <c r="N205" s="203" t="str">
        <f t="shared" si="22"/>
        <v/>
      </c>
      <c r="O205" s="204" t="str">
        <f t="shared" si="18"/>
        <v/>
      </c>
      <c r="P205" s="205" t="str">
        <f t="shared" si="23"/>
        <v/>
      </c>
    </row>
    <row r="206" spans="3:16">
      <c r="C206" s="198"/>
      <c r="D206" s="199"/>
      <c r="E206" s="200"/>
      <c r="F206" s="198"/>
      <c r="H206" s="201"/>
      <c r="I206" s="184" t="str">
        <f t="shared" si="19"/>
        <v/>
      </c>
      <c r="J206" s="202" t="str">
        <f>IF($H206="USD",IF(OR($I206="",$I206="-"),"",VLOOKUP($G206,為替!$A:$AX,$I206,FALSE))+$J$3,IF(OR($I206="",$I206="-"),"",VLOOKUP($G206,為替!$A:$AX,$I206,FALSE)))</f>
        <v/>
      </c>
      <c r="K206" s="203" t="str">
        <f t="shared" si="20"/>
        <v/>
      </c>
      <c r="L206" s="187" t="str">
        <f t="shared" si="21"/>
        <v/>
      </c>
      <c r="M206" s="202" t="str">
        <f>IF($H206="USD",IF(OR($L206="",$L206="-"),"",VLOOKUP($G206,為替!$A:$AX,$L206,FALSE))+$K$3,IF(OR($L206="",$L206="-"),"",VLOOKUP($G206,為替!$A:$AX,$L206,FALSE)))</f>
        <v/>
      </c>
      <c r="N206" s="203" t="str">
        <f t="shared" si="22"/>
        <v/>
      </c>
      <c r="O206" s="204" t="str">
        <f t="shared" si="18"/>
        <v/>
      </c>
      <c r="P206" s="205" t="str">
        <f t="shared" si="23"/>
        <v/>
      </c>
    </row>
    <row r="207" spans="3:16">
      <c r="C207" s="198"/>
      <c r="D207" s="199"/>
      <c r="E207" s="200"/>
      <c r="F207" s="198"/>
      <c r="H207" s="201"/>
      <c r="I207" s="184" t="str">
        <f t="shared" si="19"/>
        <v/>
      </c>
      <c r="J207" s="202" t="str">
        <f>IF($H207="USD",IF(OR($I207="",$I207="-"),"",VLOOKUP($G207,為替!$A:$AX,$I207,FALSE))+$J$3,IF(OR($I207="",$I207="-"),"",VLOOKUP($G207,為替!$A:$AX,$I207,FALSE)))</f>
        <v/>
      </c>
      <c r="K207" s="203" t="str">
        <f t="shared" si="20"/>
        <v/>
      </c>
      <c r="L207" s="187" t="str">
        <f t="shared" si="21"/>
        <v/>
      </c>
      <c r="M207" s="202" t="str">
        <f>IF($H207="USD",IF(OR($L207="",$L207="-"),"",VLOOKUP($G207,為替!$A:$AX,$L207,FALSE))+$K$3,IF(OR($L207="",$L207="-"),"",VLOOKUP($G207,為替!$A:$AX,$L207,FALSE)))</f>
        <v/>
      </c>
      <c r="N207" s="203" t="str">
        <f t="shared" si="22"/>
        <v/>
      </c>
      <c r="O207" s="204" t="str">
        <f t="shared" si="18"/>
        <v/>
      </c>
      <c r="P207" s="205" t="str">
        <f t="shared" si="23"/>
        <v/>
      </c>
    </row>
    <row r="208" spans="3:16">
      <c r="C208" s="198"/>
      <c r="D208" s="199"/>
      <c r="E208" s="200"/>
      <c r="F208" s="198"/>
      <c r="H208" s="201"/>
      <c r="I208" s="184" t="str">
        <f t="shared" si="19"/>
        <v/>
      </c>
      <c r="J208" s="202" t="str">
        <f>IF($H208="USD",IF(OR($I208="",$I208="-"),"",VLOOKUP($G208,為替!$A:$AX,$I208,FALSE))+$J$3,IF(OR($I208="",$I208="-"),"",VLOOKUP($G208,為替!$A:$AX,$I208,FALSE)))</f>
        <v/>
      </c>
      <c r="K208" s="203" t="str">
        <f t="shared" si="20"/>
        <v/>
      </c>
      <c r="L208" s="187" t="str">
        <f t="shared" si="21"/>
        <v/>
      </c>
      <c r="M208" s="202" t="str">
        <f>IF($H208="USD",IF(OR($L208="",$L208="-"),"",VLOOKUP($G208,為替!$A:$AX,$L208,FALSE))+$K$3,IF(OR($L208="",$L208="-"),"",VLOOKUP($G208,為替!$A:$AX,$L208,FALSE)))</f>
        <v/>
      </c>
      <c r="N208" s="203" t="str">
        <f t="shared" si="22"/>
        <v/>
      </c>
      <c r="O208" s="204" t="str">
        <f t="shared" si="18"/>
        <v/>
      </c>
      <c r="P208" s="205" t="str">
        <f t="shared" si="23"/>
        <v/>
      </c>
    </row>
    <row r="209" spans="3:16">
      <c r="C209" s="198"/>
      <c r="D209" s="199"/>
      <c r="E209" s="200"/>
      <c r="F209" s="198"/>
      <c r="H209" s="201"/>
      <c r="I209" s="184" t="str">
        <f t="shared" si="19"/>
        <v/>
      </c>
      <c r="J209" s="202" t="str">
        <f>IF($H209="USD",IF(OR($I209="",$I209="-"),"",VLOOKUP($G209,為替!$A:$AX,$I209,FALSE))+$J$3,IF(OR($I209="",$I209="-"),"",VLOOKUP($G209,為替!$A:$AX,$I209,FALSE)))</f>
        <v/>
      </c>
      <c r="K209" s="203" t="str">
        <f t="shared" si="20"/>
        <v/>
      </c>
      <c r="L209" s="187" t="str">
        <f t="shared" si="21"/>
        <v/>
      </c>
      <c r="M209" s="202" t="str">
        <f>IF($H209="USD",IF(OR($L209="",$L209="-"),"",VLOOKUP($G209,為替!$A:$AX,$L209,FALSE))+$K$3,IF(OR($L209="",$L209="-"),"",VLOOKUP($G209,為替!$A:$AX,$L209,FALSE)))</f>
        <v/>
      </c>
      <c r="N209" s="203" t="str">
        <f t="shared" si="22"/>
        <v/>
      </c>
      <c r="O209" s="204" t="str">
        <f t="shared" si="18"/>
        <v/>
      </c>
      <c r="P209" s="205" t="str">
        <f t="shared" si="23"/>
        <v/>
      </c>
    </row>
    <row r="210" spans="3:16">
      <c r="C210" s="198"/>
      <c r="D210" s="199"/>
      <c r="E210" s="200"/>
      <c r="F210" s="198"/>
      <c r="H210" s="201"/>
      <c r="I210" s="184" t="str">
        <f t="shared" si="19"/>
        <v/>
      </c>
      <c r="J210" s="202" t="str">
        <f>IF($H210="USD",IF(OR($I210="",$I210="-"),"",VLOOKUP($G210,為替!$A:$AX,$I210,FALSE))+$J$3,IF(OR($I210="",$I210="-"),"",VLOOKUP($G210,為替!$A:$AX,$I210,FALSE)))</f>
        <v/>
      </c>
      <c r="K210" s="203" t="str">
        <f t="shared" si="20"/>
        <v/>
      </c>
      <c r="L210" s="187" t="str">
        <f t="shared" si="21"/>
        <v/>
      </c>
      <c r="M210" s="202" t="str">
        <f>IF($H210="USD",IF(OR($L210="",$L210="-"),"",VLOOKUP($G210,為替!$A:$AX,$L210,FALSE))+$K$3,IF(OR($L210="",$L210="-"),"",VLOOKUP($G210,為替!$A:$AX,$L210,FALSE)))</f>
        <v/>
      </c>
      <c r="N210" s="203" t="str">
        <f t="shared" si="22"/>
        <v/>
      </c>
      <c r="O210" s="204" t="str">
        <f t="shared" si="18"/>
        <v/>
      </c>
      <c r="P210" s="205" t="str">
        <f t="shared" si="23"/>
        <v/>
      </c>
    </row>
    <row r="211" spans="3:16">
      <c r="C211" s="198"/>
      <c r="D211" s="199"/>
      <c r="E211" s="200"/>
      <c r="F211" s="198"/>
      <c r="H211" s="201"/>
      <c r="I211" s="184" t="str">
        <f t="shared" si="19"/>
        <v/>
      </c>
      <c r="J211" s="202" t="str">
        <f>IF($H211="USD",IF(OR($I211="",$I211="-"),"",VLOOKUP($G211,為替!$A:$AX,$I211,FALSE))+$J$3,IF(OR($I211="",$I211="-"),"",VLOOKUP($G211,為替!$A:$AX,$I211,FALSE)))</f>
        <v/>
      </c>
      <c r="K211" s="203" t="str">
        <f t="shared" si="20"/>
        <v/>
      </c>
      <c r="L211" s="187" t="str">
        <f t="shared" si="21"/>
        <v/>
      </c>
      <c r="M211" s="202" t="str">
        <f>IF($H211="USD",IF(OR($L211="",$L211="-"),"",VLOOKUP($G211,為替!$A:$AX,$L211,FALSE))+$K$3,IF(OR($L211="",$L211="-"),"",VLOOKUP($G211,為替!$A:$AX,$L211,FALSE)))</f>
        <v/>
      </c>
      <c r="N211" s="203" t="str">
        <f t="shared" si="22"/>
        <v/>
      </c>
      <c r="O211" s="204" t="str">
        <f t="shared" si="18"/>
        <v/>
      </c>
      <c r="P211" s="205" t="str">
        <f t="shared" si="23"/>
        <v/>
      </c>
    </row>
    <row r="212" spans="3:16">
      <c r="C212" s="198"/>
      <c r="D212" s="199"/>
      <c r="E212" s="200"/>
      <c r="F212" s="198"/>
      <c r="H212" s="201"/>
      <c r="I212" s="184" t="str">
        <f t="shared" si="19"/>
        <v/>
      </c>
      <c r="J212" s="202" t="str">
        <f>IF($H212="USD",IF(OR($I212="",$I212="-"),"",VLOOKUP($G212,為替!$A:$AX,$I212,FALSE))+$J$3,IF(OR($I212="",$I212="-"),"",VLOOKUP($G212,為替!$A:$AX,$I212,FALSE)))</f>
        <v/>
      </c>
      <c r="K212" s="203" t="str">
        <f t="shared" si="20"/>
        <v/>
      </c>
      <c r="L212" s="187" t="str">
        <f t="shared" si="21"/>
        <v/>
      </c>
      <c r="M212" s="202" t="str">
        <f>IF($H212="USD",IF(OR($L212="",$L212="-"),"",VLOOKUP($G212,為替!$A:$AX,$L212,FALSE))+$K$3,IF(OR($L212="",$L212="-"),"",VLOOKUP($G212,為替!$A:$AX,$L212,FALSE)))</f>
        <v/>
      </c>
      <c r="N212" s="203" t="str">
        <f t="shared" si="22"/>
        <v/>
      </c>
      <c r="O212" s="204" t="str">
        <f t="shared" si="18"/>
        <v/>
      </c>
      <c r="P212" s="205" t="str">
        <f t="shared" si="23"/>
        <v/>
      </c>
    </row>
    <row r="213" spans="3:16">
      <c r="C213" s="198"/>
      <c r="D213" s="199"/>
      <c r="E213" s="200"/>
      <c r="F213" s="198"/>
      <c r="H213" s="201"/>
      <c r="I213" s="184" t="str">
        <f t="shared" si="19"/>
        <v/>
      </c>
      <c r="J213" s="202" t="str">
        <f>IF($H213="USD",IF(OR($I213="",$I213="-"),"",VLOOKUP($G213,為替!$A:$AX,$I213,FALSE))+$J$3,IF(OR($I213="",$I213="-"),"",VLOOKUP($G213,為替!$A:$AX,$I213,FALSE)))</f>
        <v/>
      </c>
      <c r="K213" s="203" t="str">
        <f t="shared" si="20"/>
        <v/>
      </c>
      <c r="L213" s="187" t="str">
        <f t="shared" si="21"/>
        <v/>
      </c>
      <c r="M213" s="202" t="str">
        <f>IF($H213="USD",IF(OR($L213="",$L213="-"),"",VLOOKUP($G213,為替!$A:$AX,$L213,FALSE))+$K$3,IF(OR($L213="",$L213="-"),"",VLOOKUP($G213,為替!$A:$AX,$L213,FALSE)))</f>
        <v/>
      </c>
      <c r="N213" s="203" t="str">
        <f t="shared" si="22"/>
        <v/>
      </c>
      <c r="O213" s="204" t="str">
        <f t="shared" si="18"/>
        <v/>
      </c>
      <c r="P213" s="205" t="str">
        <f t="shared" si="23"/>
        <v/>
      </c>
    </row>
    <row r="214" spans="3:16">
      <c r="C214" s="198"/>
      <c r="D214" s="199"/>
      <c r="E214" s="200"/>
      <c r="F214" s="198"/>
      <c r="H214" s="201"/>
      <c r="I214" s="184" t="str">
        <f t="shared" si="19"/>
        <v/>
      </c>
      <c r="J214" s="202" t="str">
        <f>IF($H214="USD",IF(OR($I214="",$I214="-"),"",VLOOKUP($G214,為替!$A:$AX,$I214,FALSE))+$J$3,IF(OR($I214="",$I214="-"),"",VLOOKUP($G214,為替!$A:$AX,$I214,FALSE)))</f>
        <v/>
      </c>
      <c r="K214" s="203" t="str">
        <f t="shared" si="20"/>
        <v/>
      </c>
      <c r="L214" s="187" t="str">
        <f t="shared" si="21"/>
        <v/>
      </c>
      <c r="M214" s="202" t="str">
        <f>IF($H214="USD",IF(OR($L214="",$L214="-"),"",VLOOKUP($G214,為替!$A:$AX,$L214,FALSE))+$K$3,IF(OR($L214="",$L214="-"),"",VLOOKUP($G214,為替!$A:$AX,$L214,FALSE)))</f>
        <v/>
      </c>
      <c r="N214" s="203" t="str">
        <f t="shared" si="22"/>
        <v/>
      </c>
      <c r="O214" s="204" t="str">
        <f t="shared" si="18"/>
        <v/>
      </c>
      <c r="P214" s="205" t="str">
        <f t="shared" si="23"/>
        <v/>
      </c>
    </row>
    <row r="215" spans="3:16">
      <c r="C215" s="198"/>
      <c r="D215" s="199"/>
      <c r="E215" s="200"/>
      <c r="F215" s="198"/>
      <c r="H215" s="201"/>
      <c r="I215" s="184" t="str">
        <f t="shared" si="19"/>
        <v/>
      </c>
      <c r="J215" s="202" t="str">
        <f>IF($H215="USD",IF(OR($I215="",$I215="-"),"",VLOOKUP($G215,為替!$A:$AX,$I215,FALSE))+$J$3,IF(OR($I215="",$I215="-"),"",VLOOKUP($G215,為替!$A:$AX,$I215,FALSE)))</f>
        <v/>
      </c>
      <c r="K215" s="203" t="str">
        <f t="shared" si="20"/>
        <v/>
      </c>
      <c r="L215" s="187" t="str">
        <f t="shared" si="21"/>
        <v/>
      </c>
      <c r="M215" s="202" t="str">
        <f>IF($H215="USD",IF(OR($L215="",$L215="-"),"",VLOOKUP($G215,為替!$A:$AX,$L215,FALSE))+$K$3,IF(OR($L215="",$L215="-"),"",VLOOKUP($G215,為替!$A:$AX,$L215,FALSE)))</f>
        <v/>
      </c>
      <c r="N215" s="203" t="str">
        <f t="shared" si="22"/>
        <v/>
      </c>
      <c r="O215" s="204" t="str">
        <f t="shared" si="18"/>
        <v/>
      </c>
      <c r="P215" s="205" t="str">
        <f t="shared" si="23"/>
        <v/>
      </c>
    </row>
    <row r="216" spans="3:16">
      <c r="C216" s="198"/>
      <c r="D216" s="199"/>
      <c r="E216" s="200"/>
      <c r="F216" s="198"/>
      <c r="H216" s="201"/>
      <c r="I216" s="184" t="str">
        <f t="shared" si="19"/>
        <v/>
      </c>
      <c r="J216" s="202" t="str">
        <f>IF($H216="USD",IF(OR($I216="",$I216="-"),"",VLOOKUP($G216,為替!$A:$AX,$I216,FALSE))+$J$3,IF(OR($I216="",$I216="-"),"",VLOOKUP($G216,為替!$A:$AX,$I216,FALSE)))</f>
        <v/>
      </c>
      <c r="K216" s="203" t="str">
        <f t="shared" si="20"/>
        <v/>
      </c>
      <c r="L216" s="187" t="str">
        <f t="shared" si="21"/>
        <v/>
      </c>
      <c r="M216" s="202" t="str">
        <f>IF($H216="USD",IF(OR($L216="",$L216="-"),"",VLOOKUP($G216,為替!$A:$AX,$L216,FALSE))+$K$3,IF(OR($L216="",$L216="-"),"",VLOOKUP($G216,為替!$A:$AX,$L216,FALSE)))</f>
        <v/>
      </c>
      <c r="N216" s="203" t="str">
        <f t="shared" si="22"/>
        <v/>
      </c>
      <c r="O216" s="204" t="str">
        <f t="shared" si="18"/>
        <v/>
      </c>
      <c r="P216" s="205" t="str">
        <f t="shared" si="23"/>
        <v/>
      </c>
    </row>
    <row r="217" spans="3:16">
      <c r="C217" s="198"/>
      <c r="D217" s="199"/>
      <c r="E217" s="200"/>
      <c r="F217" s="198"/>
      <c r="H217" s="201"/>
      <c r="I217" s="184" t="str">
        <f t="shared" si="19"/>
        <v/>
      </c>
      <c r="J217" s="202" t="str">
        <f>IF($H217="USD",IF(OR($I217="",$I217="-"),"",VLOOKUP($G217,為替!$A:$AX,$I217,FALSE))+$J$3,IF(OR($I217="",$I217="-"),"",VLOOKUP($G217,為替!$A:$AX,$I217,FALSE)))</f>
        <v/>
      </c>
      <c r="K217" s="203" t="str">
        <f t="shared" si="20"/>
        <v/>
      </c>
      <c r="L217" s="187" t="str">
        <f t="shared" si="21"/>
        <v/>
      </c>
      <c r="M217" s="202" t="str">
        <f>IF($H217="USD",IF(OR($L217="",$L217="-"),"",VLOOKUP($G217,為替!$A:$AX,$L217,FALSE))+$K$3,IF(OR($L217="",$L217="-"),"",VLOOKUP($G217,為替!$A:$AX,$L217,FALSE)))</f>
        <v/>
      </c>
      <c r="N217" s="203" t="str">
        <f t="shared" si="22"/>
        <v/>
      </c>
      <c r="O217" s="204" t="str">
        <f t="shared" si="18"/>
        <v/>
      </c>
      <c r="P217" s="205" t="str">
        <f t="shared" si="23"/>
        <v/>
      </c>
    </row>
    <row r="218" spans="3:16">
      <c r="C218" s="198"/>
      <c r="D218" s="199"/>
      <c r="E218" s="200"/>
      <c r="F218" s="198"/>
      <c r="H218" s="201"/>
      <c r="I218" s="184" t="str">
        <f t="shared" si="19"/>
        <v/>
      </c>
      <c r="J218" s="202" t="str">
        <f>IF($H218="USD",IF(OR($I218="",$I218="-"),"",VLOOKUP($G218,為替!$A:$AX,$I218,FALSE))+$J$3,IF(OR($I218="",$I218="-"),"",VLOOKUP($G218,為替!$A:$AX,$I218,FALSE)))</f>
        <v/>
      </c>
      <c r="K218" s="203" t="str">
        <f t="shared" si="20"/>
        <v/>
      </c>
      <c r="L218" s="187" t="str">
        <f t="shared" si="21"/>
        <v/>
      </c>
      <c r="M218" s="202" t="str">
        <f>IF($H218="USD",IF(OR($L218="",$L218="-"),"",VLOOKUP($G218,為替!$A:$AX,$L218,FALSE))+$K$3,IF(OR($L218="",$L218="-"),"",VLOOKUP($G218,為替!$A:$AX,$L218,FALSE)))</f>
        <v/>
      </c>
      <c r="N218" s="203" t="str">
        <f t="shared" si="22"/>
        <v/>
      </c>
      <c r="O218" s="204" t="str">
        <f t="shared" si="18"/>
        <v/>
      </c>
      <c r="P218" s="205" t="str">
        <f t="shared" si="23"/>
        <v/>
      </c>
    </row>
    <row r="219" spans="3:16">
      <c r="C219" s="198"/>
      <c r="D219" s="199"/>
      <c r="E219" s="200"/>
      <c r="F219" s="198"/>
      <c r="H219" s="201"/>
      <c r="I219" s="184" t="str">
        <f t="shared" si="19"/>
        <v/>
      </c>
      <c r="J219" s="202" t="str">
        <f>IF($H219="USD",IF(OR($I219="",$I219="-"),"",VLOOKUP($G219,為替!$A:$AX,$I219,FALSE))+$J$3,IF(OR($I219="",$I219="-"),"",VLOOKUP($G219,為替!$A:$AX,$I219,FALSE)))</f>
        <v/>
      </c>
      <c r="K219" s="203" t="str">
        <f t="shared" si="20"/>
        <v/>
      </c>
      <c r="L219" s="187" t="str">
        <f t="shared" si="21"/>
        <v/>
      </c>
      <c r="M219" s="202" t="str">
        <f>IF($H219="USD",IF(OR($L219="",$L219="-"),"",VLOOKUP($G219,為替!$A:$AX,$L219,FALSE))+$K$3,IF(OR($L219="",$L219="-"),"",VLOOKUP($G219,為替!$A:$AX,$L219,FALSE)))</f>
        <v/>
      </c>
      <c r="N219" s="203" t="str">
        <f t="shared" si="22"/>
        <v/>
      </c>
      <c r="O219" s="204" t="str">
        <f t="shared" si="18"/>
        <v/>
      </c>
      <c r="P219" s="205" t="str">
        <f t="shared" si="23"/>
        <v/>
      </c>
    </row>
    <row r="220" spans="3:16">
      <c r="C220" s="198"/>
      <c r="D220" s="199"/>
      <c r="E220" s="200"/>
      <c r="F220" s="198"/>
      <c r="H220" s="201"/>
      <c r="I220" s="184" t="str">
        <f t="shared" si="19"/>
        <v/>
      </c>
      <c r="J220" s="202" t="str">
        <f>IF($H220="USD",IF(OR($I220="",$I220="-"),"",VLOOKUP($G220,為替!$A:$AX,$I220,FALSE))+$J$3,IF(OR($I220="",$I220="-"),"",VLOOKUP($G220,為替!$A:$AX,$I220,FALSE)))</f>
        <v/>
      </c>
      <c r="K220" s="203" t="str">
        <f t="shared" si="20"/>
        <v/>
      </c>
      <c r="L220" s="187" t="str">
        <f t="shared" si="21"/>
        <v/>
      </c>
      <c r="M220" s="202" t="str">
        <f>IF($H220="USD",IF(OR($L220="",$L220="-"),"",VLOOKUP($G220,為替!$A:$AX,$L220,FALSE))+$K$3,IF(OR($L220="",$L220="-"),"",VLOOKUP($G220,為替!$A:$AX,$L220,FALSE)))</f>
        <v/>
      </c>
      <c r="N220" s="203" t="str">
        <f t="shared" si="22"/>
        <v/>
      </c>
      <c r="O220" s="204" t="str">
        <f t="shared" si="18"/>
        <v/>
      </c>
      <c r="P220" s="205" t="str">
        <f t="shared" si="23"/>
        <v/>
      </c>
    </row>
    <row r="221" spans="3:16">
      <c r="C221" s="198"/>
      <c r="D221" s="199"/>
      <c r="E221" s="200"/>
      <c r="F221" s="198"/>
      <c r="H221" s="201"/>
      <c r="I221" s="184" t="str">
        <f t="shared" si="19"/>
        <v/>
      </c>
      <c r="J221" s="202" t="str">
        <f>IF($H221="USD",IF(OR($I221="",$I221="-"),"",VLOOKUP($G221,為替!$A:$AX,$I221,FALSE))+$J$3,IF(OR($I221="",$I221="-"),"",VLOOKUP($G221,為替!$A:$AX,$I221,FALSE)))</f>
        <v/>
      </c>
      <c r="K221" s="203" t="str">
        <f t="shared" si="20"/>
        <v/>
      </c>
      <c r="L221" s="187" t="str">
        <f t="shared" si="21"/>
        <v/>
      </c>
      <c r="M221" s="202" t="str">
        <f>IF($H221="USD",IF(OR($L221="",$L221="-"),"",VLOOKUP($G221,為替!$A:$AX,$L221,FALSE))+$K$3,IF(OR($L221="",$L221="-"),"",VLOOKUP($G221,為替!$A:$AX,$L221,FALSE)))</f>
        <v/>
      </c>
      <c r="N221" s="203" t="str">
        <f t="shared" si="22"/>
        <v/>
      </c>
      <c r="O221" s="204" t="str">
        <f t="shared" si="18"/>
        <v/>
      </c>
      <c r="P221" s="205" t="str">
        <f t="shared" si="23"/>
        <v/>
      </c>
    </row>
    <row r="222" spans="3:16">
      <c r="C222" s="198"/>
      <c r="D222" s="199"/>
      <c r="E222" s="200"/>
      <c r="F222" s="198"/>
      <c r="H222" s="201"/>
      <c r="I222" s="184" t="str">
        <f t="shared" si="19"/>
        <v/>
      </c>
      <c r="J222" s="202" t="str">
        <f>IF($H222="USD",IF(OR($I222="",$I222="-"),"",VLOOKUP($G222,為替!$A:$AX,$I222,FALSE))+$J$3,IF(OR($I222="",$I222="-"),"",VLOOKUP($G222,為替!$A:$AX,$I222,FALSE)))</f>
        <v/>
      </c>
      <c r="K222" s="203" t="str">
        <f t="shared" si="20"/>
        <v/>
      </c>
      <c r="L222" s="187" t="str">
        <f t="shared" si="21"/>
        <v/>
      </c>
      <c r="M222" s="202" t="str">
        <f>IF($H222="USD",IF(OR($L222="",$L222="-"),"",VLOOKUP($G222,為替!$A:$AX,$L222,FALSE))+$K$3,IF(OR($L222="",$L222="-"),"",VLOOKUP($G222,為替!$A:$AX,$L222,FALSE)))</f>
        <v/>
      </c>
      <c r="N222" s="203" t="str">
        <f t="shared" si="22"/>
        <v/>
      </c>
      <c r="O222" s="204" t="str">
        <f t="shared" si="18"/>
        <v/>
      </c>
      <c r="P222" s="205" t="str">
        <f t="shared" si="23"/>
        <v/>
      </c>
    </row>
    <row r="223" spans="3:16">
      <c r="C223" s="198"/>
      <c r="D223" s="199"/>
      <c r="E223" s="200"/>
      <c r="F223" s="198"/>
      <c r="H223" s="201"/>
      <c r="I223" s="184" t="str">
        <f t="shared" si="19"/>
        <v/>
      </c>
      <c r="J223" s="202" t="str">
        <f>IF($H223="USD",IF(OR($I223="",$I223="-"),"",VLOOKUP($G223,為替!$A:$AX,$I223,FALSE))+$J$3,IF(OR($I223="",$I223="-"),"",VLOOKUP($G223,為替!$A:$AX,$I223,FALSE)))</f>
        <v/>
      </c>
      <c r="K223" s="203" t="str">
        <f t="shared" si="20"/>
        <v/>
      </c>
      <c r="L223" s="187" t="str">
        <f t="shared" si="21"/>
        <v/>
      </c>
      <c r="M223" s="202" t="str">
        <f>IF($H223="USD",IF(OR($L223="",$L223="-"),"",VLOOKUP($G223,為替!$A:$AX,$L223,FALSE))+$K$3,IF(OR($L223="",$L223="-"),"",VLOOKUP($G223,為替!$A:$AX,$L223,FALSE)))</f>
        <v/>
      </c>
      <c r="N223" s="203" t="str">
        <f t="shared" si="22"/>
        <v/>
      </c>
      <c r="O223" s="204" t="str">
        <f t="shared" si="18"/>
        <v/>
      </c>
      <c r="P223" s="205" t="str">
        <f t="shared" si="23"/>
        <v/>
      </c>
    </row>
    <row r="224" spans="3:16">
      <c r="C224" s="198"/>
      <c r="D224" s="199"/>
      <c r="E224" s="200"/>
      <c r="F224" s="198"/>
      <c r="H224" s="201"/>
      <c r="I224" s="184" t="str">
        <f t="shared" si="19"/>
        <v/>
      </c>
      <c r="J224" s="202" t="str">
        <f>IF($H224="USD",IF(OR($I224="",$I224="-"),"",VLOOKUP($G224,為替!$A:$AX,$I224,FALSE))+$J$3,IF(OR($I224="",$I224="-"),"",VLOOKUP($G224,為替!$A:$AX,$I224,FALSE)))</f>
        <v/>
      </c>
      <c r="K224" s="203" t="str">
        <f t="shared" si="20"/>
        <v/>
      </c>
      <c r="L224" s="187" t="str">
        <f t="shared" si="21"/>
        <v/>
      </c>
      <c r="M224" s="202" t="str">
        <f>IF($H224="USD",IF(OR($L224="",$L224="-"),"",VLOOKUP($G224,為替!$A:$AX,$L224,FALSE))+$K$3,IF(OR($L224="",$L224="-"),"",VLOOKUP($G224,為替!$A:$AX,$L224,FALSE)))</f>
        <v/>
      </c>
      <c r="N224" s="203" t="str">
        <f t="shared" si="22"/>
        <v/>
      </c>
      <c r="O224" s="204" t="str">
        <f t="shared" si="18"/>
        <v/>
      </c>
      <c r="P224" s="205" t="str">
        <f t="shared" si="23"/>
        <v/>
      </c>
    </row>
    <row r="225" spans="3:16">
      <c r="C225" s="198"/>
      <c r="D225" s="199"/>
      <c r="E225" s="200"/>
      <c r="F225" s="198"/>
      <c r="H225" s="201"/>
      <c r="I225" s="184" t="str">
        <f t="shared" si="19"/>
        <v/>
      </c>
      <c r="J225" s="202" t="str">
        <f>IF($H225="USD",IF(OR($I225="",$I225="-"),"",VLOOKUP($G225,為替!$A:$AX,$I225,FALSE))+$J$3,IF(OR($I225="",$I225="-"),"",VLOOKUP($G225,為替!$A:$AX,$I225,FALSE)))</f>
        <v/>
      </c>
      <c r="K225" s="203" t="str">
        <f t="shared" si="20"/>
        <v/>
      </c>
      <c r="L225" s="187" t="str">
        <f t="shared" si="21"/>
        <v/>
      </c>
      <c r="M225" s="202" t="str">
        <f>IF($H225="USD",IF(OR($L225="",$L225="-"),"",VLOOKUP($G225,為替!$A:$AX,$L225,FALSE))+$K$3,IF(OR($L225="",$L225="-"),"",VLOOKUP($G225,為替!$A:$AX,$L225,FALSE)))</f>
        <v/>
      </c>
      <c r="N225" s="203" t="str">
        <f t="shared" si="22"/>
        <v/>
      </c>
      <c r="O225" s="204" t="str">
        <f t="shared" si="18"/>
        <v/>
      </c>
      <c r="P225" s="205" t="str">
        <f t="shared" si="23"/>
        <v/>
      </c>
    </row>
    <row r="226" spans="3:16">
      <c r="C226" s="198"/>
      <c r="D226" s="199"/>
      <c r="E226" s="200"/>
      <c r="F226" s="198"/>
      <c r="H226" s="201"/>
      <c r="I226" s="184" t="str">
        <f t="shared" si="19"/>
        <v/>
      </c>
      <c r="J226" s="202" t="str">
        <f>IF($H226="USD",IF(OR($I226="",$I226="-"),"",VLOOKUP($G226,為替!$A:$AX,$I226,FALSE))+$J$3,IF(OR($I226="",$I226="-"),"",VLOOKUP($G226,為替!$A:$AX,$I226,FALSE)))</f>
        <v/>
      </c>
      <c r="K226" s="203" t="str">
        <f t="shared" si="20"/>
        <v/>
      </c>
      <c r="L226" s="187" t="str">
        <f t="shared" si="21"/>
        <v/>
      </c>
      <c r="M226" s="202" t="str">
        <f>IF($H226="USD",IF(OR($L226="",$L226="-"),"",VLOOKUP($G226,為替!$A:$AX,$L226,FALSE))+$K$3,IF(OR($L226="",$L226="-"),"",VLOOKUP($G226,為替!$A:$AX,$L226,FALSE)))</f>
        <v/>
      </c>
      <c r="N226" s="203" t="str">
        <f t="shared" si="22"/>
        <v/>
      </c>
      <c r="O226" s="204" t="str">
        <f t="shared" si="18"/>
        <v/>
      </c>
      <c r="P226" s="205" t="str">
        <f t="shared" si="23"/>
        <v/>
      </c>
    </row>
    <row r="227" spans="3:16">
      <c r="C227" s="198"/>
      <c r="D227" s="199"/>
      <c r="E227" s="200"/>
      <c r="F227" s="198"/>
      <c r="H227" s="201"/>
      <c r="I227" s="184" t="str">
        <f t="shared" si="19"/>
        <v/>
      </c>
      <c r="J227" s="202" t="str">
        <f>IF($H227="USD",IF(OR($I227="",$I227="-"),"",VLOOKUP($G227,為替!$A:$AX,$I227,FALSE))+$J$3,IF(OR($I227="",$I227="-"),"",VLOOKUP($G227,為替!$A:$AX,$I227,FALSE)))</f>
        <v/>
      </c>
      <c r="K227" s="203" t="str">
        <f t="shared" si="20"/>
        <v/>
      </c>
      <c r="L227" s="187" t="str">
        <f t="shared" si="21"/>
        <v/>
      </c>
      <c r="M227" s="202" t="str">
        <f>IF($H227="USD",IF(OR($L227="",$L227="-"),"",VLOOKUP($G227,為替!$A:$AX,$L227,FALSE))+$K$3,IF(OR($L227="",$L227="-"),"",VLOOKUP($G227,為替!$A:$AX,$L227,FALSE)))</f>
        <v/>
      </c>
      <c r="N227" s="203" t="str">
        <f t="shared" si="22"/>
        <v/>
      </c>
      <c r="O227" s="204" t="str">
        <f t="shared" si="18"/>
        <v/>
      </c>
      <c r="P227" s="205" t="str">
        <f t="shared" si="23"/>
        <v/>
      </c>
    </row>
    <row r="228" spans="3:16">
      <c r="C228" s="198"/>
      <c r="D228" s="199"/>
      <c r="E228" s="200"/>
      <c r="F228" s="198"/>
      <c r="H228" s="201"/>
      <c r="I228" s="184" t="str">
        <f t="shared" si="19"/>
        <v/>
      </c>
      <c r="J228" s="202" t="str">
        <f>IF($H228="USD",IF(OR($I228="",$I228="-"),"",VLOOKUP($G228,為替!$A:$AX,$I228,FALSE))+$J$3,IF(OR($I228="",$I228="-"),"",VLOOKUP($G228,為替!$A:$AX,$I228,FALSE)))</f>
        <v/>
      </c>
      <c r="K228" s="203" t="str">
        <f t="shared" si="20"/>
        <v/>
      </c>
      <c r="L228" s="187" t="str">
        <f t="shared" si="21"/>
        <v/>
      </c>
      <c r="M228" s="202" t="str">
        <f>IF($H228="USD",IF(OR($L228="",$L228="-"),"",VLOOKUP($G228,為替!$A:$AX,$L228,FALSE))+$K$3,IF(OR($L228="",$L228="-"),"",VLOOKUP($G228,為替!$A:$AX,$L228,FALSE)))</f>
        <v/>
      </c>
      <c r="N228" s="203" t="str">
        <f t="shared" si="22"/>
        <v/>
      </c>
      <c r="O228" s="204" t="str">
        <f t="shared" si="18"/>
        <v/>
      </c>
      <c r="P228" s="205" t="str">
        <f t="shared" si="23"/>
        <v/>
      </c>
    </row>
    <row r="229" spans="3:16">
      <c r="C229" s="198"/>
      <c r="D229" s="199"/>
      <c r="E229" s="200"/>
      <c r="F229" s="198"/>
      <c r="H229" s="201"/>
      <c r="I229" s="184" t="str">
        <f t="shared" si="19"/>
        <v/>
      </c>
      <c r="J229" s="202" t="str">
        <f>IF($H229="USD",IF(OR($I229="",$I229="-"),"",VLOOKUP($G229,為替!$A:$AX,$I229,FALSE))+$J$3,IF(OR($I229="",$I229="-"),"",VLOOKUP($G229,為替!$A:$AX,$I229,FALSE)))</f>
        <v/>
      </c>
      <c r="K229" s="203" t="str">
        <f t="shared" si="20"/>
        <v/>
      </c>
      <c r="L229" s="187" t="str">
        <f t="shared" si="21"/>
        <v/>
      </c>
      <c r="M229" s="202" t="str">
        <f>IF($H229="USD",IF(OR($L229="",$L229="-"),"",VLOOKUP($G229,為替!$A:$AX,$L229,FALSE))+$K$3,IF(OR($L229="",$L229="-"),"",VLOOKUP($G229,為替!$A:$AX,$L229,FALSE)))</f>
        <v/>
      </c>
      <c r="N229" s="203" t="str">
        <f t="shared" si="22"/>
        <v/>
      </c>
      <c r="O229" s="204" t="str">
        <f t="shared" si="18"/>
        <v/>
      </c>
      <c r="P229" s="205" t="str">
        <f t="shared" si="23"/>
        <v/>
      </c>
    </row>
    <row r="230" spans="3:16">
      <c r="C230" s="198"/>
      <c r="D230" s="199"/>
      <c r="E230" s="200"/>
      <c r="F230" s="198"/>
      <c r="H230" s="201"/>
      <c r="I230" s="184" t="str">
        <f t="shared" si="19"/>
        <v/>
      </c>
      <c r="J230" s="202" t="str">
        <f>IF($H230="USD",IF(OR($I230="",$I230="-"),"",VLOOKUP($G230,為替!$A:$AX,$I230,FALSE))+$J$3,IF(OR($I230="",$I230="-"),"",VLOOKUP($G230,為替!$A:$AX,$I230,FALSE)))</f>
        <v/>
      </c>
      <c r="K230" s="203" t="str">
        <f t="shared" si="20"/>
        <v/>
      </c>
      <c r="L230" s="187" t="str">
        <f t="shared" si="21"/>
        <v/>
      </c>
      <c r="M230" s="202" t="str">
        <f>IF($H230="USD",IF(OR($L230="",$L230="-"),"",VLOOKUP($G230,為替!$A:$AX,$L230,FALSE))+$K$3,IF(OR($L230="",$L230="-"),"",VLOOKUP($G230,為替!$A:$AX,$L230,FALSE)))</f>
        <v/>
      </c>
      <c r="N230" s="203" t="str">
        <f t="shared" si="22"/>
        <v/>
      </c>
      <c r="O230" s="204" t="str">
        <f t="shared" si="18"/>
        <v/>
      </c>
      <c r="P230" s="205" t="str">
        <f t="shared" si="23"/>
        <v/>
      </c>
    </row>
    <row r="231" spans="3:16">
      <c r="C231" s="198"/>
      <c r="D231" s="199"/>
      <c r="E231" s="200"/>
      <c r="F231" s="198"/>
      <c r="H231" s="201"/>
      <c r="I231" s="184" t="str">
        <f t="shared" si="19"/>
        <v/>
      </c>
      <c r="J231" s="202" t="str">
        <f>IF($H231="USD",IF(OR($I231="",$I231="-"),"",VLOOKUP($G231,為替!$A:$AX,$I231,FALSE))+$J$3,IF(OR($I231="",$I231="-"),"",VLOOKUP($G231,為替!$A:$AX,$I231,FALSE)))</f>
        <v/>
      </c>
      <c r="K231" s="203" t="str">
        <f t="shared" si="20"/>
        <v/>
      </c>
      <c r="L231" s="187" t="str">
        <f t="shared" si="21"/>
        <v/>
      </c>
      <c r="M231" s="202" t="str">
        <f>IF($H231="USD",IF(OR($L231="",$L231="-"),"",VLOOKUP($G231,為替!$A:$AX,$L231,FALSE))+$K$3,IF(OR($L231="",$L231="-"),"",VLOOKUP($G231,為替!$A:$AX,$L231,FALSE)))</f>
        <v/>
      </c>
      <c r="N231" s="203" t="str">
        <f t="shared" si="22"/>
        <v/>
      </c>
      <c r="O231" s="204" t="str">
        <f t="shared" si="18"/>
        <v/>
      </c>
      <c r="P231" s="205" t="str">
        <f t="shared" si="23"/>
        <v/>
      </c>
    </row>
    <row r="232" spans="3:16">
      <c r="C232" s="198"/>
      <c r="D232" s="199"/>
      <c r="E232" s="200"/>
      <c r="F232" s="198"/>
      <c r="H232" s="201"/>
      <c r="I232" s="184" t="str">
        <f t="shared" si="19"/>
        <v/>
      </c>
      <c r="J232" s="202" t="str">
        <f>IF($H232="USD",IF(OR($I232="",$I232="-"),"",VLOOKUP($G232,為替!$A:$AX,$I232,FALSE))+$J$3,IF(OR($I232="",$I232="-"),"",VLOOKUP($G232,為替!$A:$AX,$I232,FALSE)))</f>
        <v/>
      </c>
      <c r="K232" s="203" t="str">
        <f t="shared" si="20"/>
        <v/>
      </c>
      <c r="L232" s="187" t="str">
        <f t="shared" si="21"/>
        <v/>
      </c>
      <c r="M232" s="202" t="str">
        <f>IF($H232="USD",IF(OR($L232="",$L232="-"),"",VLOOKUP($G232,為替!$A:$AX,$L232,FALSE))+$K$3,IF(OR($L232="",$L232="-"),"",VLOOKUP($G232,為替!$A:$AX,$L232,FALSE)))</f>
        <v/>
      </c>
      <c r="N232" s="203" t="str">
        <f t="shared" si="22"/>
        <v/>
      </c>
      <c r="O232" s="204" t="str">
        <f t="shared" si="18"/>
        <v/>
      </c>
      <c r="P232" s="205" t="str">
        <f t="shared" si="23"/>
        <v/>
      </c>
    </row>
    <row r="233" spans="3:16">
      <c r="C233" s="198"/>
      <c r="D233" s="199"/>
      <c r="E233" s="200"/>
      <c r="F233" s="198"/>
      <c r="H233" s="201"/>
      <c r="I233" s="184" t="str">
        <f t="shared" si="19"/>
        <v/>
      </c>
      <c r="J233" s="202" t="str">
        <f>IF($H233="USD",IF(OR($I233="",$I233="-"),"",VLOOKUP($G233,為替!$A:$AX,$I233,FALSE))+$J$3,IF(OR($I233="",$I233="-"),"",VLOOKUP($G233,為替!$A:$AX,$I233,FALSE)))</f>
        <v/>
      </c>
      <c r="K233" s="203" t="str">
        <f t="shared" si="20"/>
        <v/>
      </c>
      <c r="L233" s="187" t="str">
        <f t="shared" si="21"/>
        <v/>
      </c>
      <c r="M233" s="202" t="str">
        <f>IF($H233="USD",IF(OR($L233="",$L233="-"),"",VLOOKUP($G233,為替!$A:$AX,$L233,FALSE))+$K$3,IF(OR($L233="",$L233="-"),"",VLOOKUP($G233,為替!$A:$AX,$L233,FALSE)))</f>
        <v/>
      </c>
      <c r="N233" s="203" t="str">
        <f t="shared" si="22"/>
        <v/>
      </c>
      <c r="O233" s="204" t="str">
        <f t="shared" si="18"/>
        <v/>
      </c>
      <c r="P233" s="205" t="str">
        <f t="shared" si="23"/>
        <v/>
      </c>
    </row>
    <row r="234" spans="3:16">
      <c r="C234" s="198"/>
      <c r="D234" s="199"/>
      <c r="E234" s="200"/>
      <c r="F234" s="198"/>
      <c r="H234" s="201"/>
      <c r="I234" s="184" t="str">
        <f t="shared" si="19"/>
        <v/>
      </c>
      <c r="J234" s="202" t="str">
        <f>IF($H234="USD",IF(OR($I234="",$I234="-"),"",VLOOKUP($G234,為替!$A:$AX,$I234,FALSE))+$J$3,IF(OR($I234="",$I234="-"),"",VLOOKUP($G234,為替!$A:$AX,$I234,FALSE)))</f>
        <v/>
      </c>
      <c r="K234" s="203" t="str">
        <f t="shared" si="20"/>
        <v/>
      </c>
      <c r="L234" s="187" t="str">
        <f t="shared" si="21"/>
        <v/>
      </c>
      <c r="M234" s="202" t="str">
        <f>IF($H234="USD",IF(OR($L234="",$L234="-"),"",VLOOKUP($G234,為替!$A:$AX,$L234,FALSE))+$K$3,IF(OR($L234="",$L234="-"),"",VLOOKUP($G234,為替!$A:$AX,$L234,FALSE)))</f>
        <v/>
      </c>
      <c r="N234" s="203" t="str">
        <f t="shared" si="22"/>
        <v/>
      </c>
      <c r="O234" s="204" t="str">
        <f t="shared" si="18"/>
        <v/>
      </c>
      <c r="P234" s="205" t="str">
        <f t="shared" si="23"/>
        <v/>
      </c>
    </row>
    <row r="235" spans="3:16">
      <c r="C235" s="198"/>
      <c r="D235" s="199"/>
      <c r="E235" s="200"/>
      <c r="F235" s="198"/>
      <c r="H235" s="201"/>
      <c r="I235" s="184" t="str">
        <f t="shared" si="19"/>
        <v/>
      </c>
      <c r="J235" s="202" t="str">
        <f>IF($H235="USD",IF(OR($I235="",$I235="-"),"",VLOOKUP($G235,為替!$A:$AX,$I235,FALSE))+$J$3,IF(OR($I235="",$I235="-"),"",VLOOKUP($G235,為替!$A:$AX,$I235,FALSE)))</f>
        <v/>
      </c>
      <c r="K235" s="203" t="str">
        <f t="shared" si="20"/>
        <v/>
      </c>
      <c r="L235" s="187" t="str">
        <f t="shared" si="21"/>
        <v/>
      </c>
      <c r="M235" s="202" t="str">
        <f>IF($H235="USD",IF(OR($L235="",$L235="-"),"",VLOOKUP($G235,為替!$A:$AX,$L235,FALSE))+$K$3,IF(OR($L235="",$L235="-"),"",VLOOKUP($G235,為替!$A:$AX,$L235,FALSE)))</f>
        <v/>
      </c>
      <c r="N235" s="203" t="str">
        <f t="shared" si="22"/>
        <v/>
      </c>
      <c r="O235" s="204" t="str">
        <f t="shared" si="18"/>
        <v/>
      </c>
      <c r="P235" s="205" t="str">
        <f t="shared" si="23"/>
        <v/>
      </c>
    </row>
    <row r="236" spans="3:16">
      <c r="C236" s="198"/>
      <c r="D236" s="199"/>
      <c r="E236" s="200"/>
      <c r="F236" s="198"/>
      <c r="H236" s="201"/>
      <c r="I236" s="184" t="str">
        <f t="shared" si="19"/>
        <v/>
      </c>
      <c r="J236" s="202" t="str">
        <f>IF($H236="USD",IF(OR($I236="",$I236="-"),"",VLOOKUP($G236,為替!$A:$AX,$I236,FALSE))+$J$3,IF(OR($I236="",$I236="-"),"",VLOOKUP($G236,為替!$A:$AX,$I236,FALSE)))</f>
        <v/>
      </c>
      <c r="K236" s="203" t="str">
        <f t="shared" si="20"/>
        <v/>
      </c>
      <c r="L236" s="187" t="str">
        <f t="shared" si="21"/>
        <v/>
      </c>
      <c r="M236" s="202" t="str">
        <f>IF($H236="USD",IF(OR($L236="",$L236="-"),"",VLOOKUP($G236,為替!$A:$AX,$L236,FALSE))+$K$3,IF(OR($L236="",$L236="-"),"",VLOOKUP($G236,為替!$A:$AX,$L236,FALSE)))</f>
        <v/>
      </c>
      <c r="N236" s="203" t="str">
        <f t="shared" si="22"/>
        <v/>
      </c>
      <c r="O236" s="204" t="str">
        <f t="shared" si="18"/>
        <v/>
      </c>
      <c r="P236" s="205" t="str">
        <f t="shared" si="23"/>
        <v/>
      </c>
    </row>
    <row r="237" spans="3:16">
      <c r="C237" s="198"/>
      <c r="D237" s="199"/>
      <c r="E237" s="200"/>
      <c r="F237" s="198"/>
      <c r="H237" s="201"/>
      <c r="I237" s="184" t="str">
        <f t="shared" si="19"/>
        <v/>
      </c>
      <c r="J237" s="202" t="str">
        <f>IF($H237="USD",IF(OR($I237="",$I237="-"),"",VLOOKUP($G237,為替!$A:$AX,$I237,FALSE))+$J$3,IF(OR($I237="",$I237="-"),"",VLOOKUP($G237,為替!$A:$AX,$I237,FALSE)))</f>
        <v/>
      </c>
      <c r="K237" s="203" t="str">
        <f t="shared" si="20"/>
        <v/>
      </c>
      <c r="L237" s="187" t="str">
        <f t="shared" si="21"/>
        <v/>
      </c>
      <c r="M237" s="202" t="str">
        <f>IF($H237="USD",IF(OR($L237="",$L237="-"),"",VLOOKUP($G237,為替!$A:$AX,$L237,FALSE))+$K$3,IF(OR($L237="",$L237="-"),"",VLOOKUP($G237,為替!$A:$AX,$L237,FALSE)))</f>
        <v/>
      </c>
      <c r="N237" s="203" t="str">
        <f t="shared" si="22"/>
        <v/>
      </c>
      <c r="O237" s="204" t="str">
        <f t="shared" si="18"/>
        <v/>
      </c>
      <c r="P237" s="205" t="str">
        <f t="shared" si="23"/>
        <v/>
      </c>
    </row>
    <row r="238" spans="3:16">
      <c r="C238" s="198"/>
      <c r="D238" s="199"/>
      <c r="E238" s="200"/>
      <c r="F238" s="198"/>
      <c r="H238" s="201"/>
      <c r="I238" s="184" t="str">
        <f t="shared" si="19"/>
        <v/>
      </c>
      <c r="J238" s="202" t="str">
        <f>IF($H238="USD",IF(OR($I238="",$I238="-"),"",VLOOKUP($G238,為替!$A:$AX,$I238,FALSE))+$J$3,IF(OR($I238="",$I238="-"),"",VLOOKUP($G238,為替!$A:$AX,$I238,FALSE)))</f>
        <v/>
      </c>
      <c r="K238" s="203" t="str">
        <f t="shared" si="20"/>
        <v/>
      </c>
      <c r="L238" s="187" t="str">
        <f t="shared" si="21"/>
        <v/>
      </c>
      <c r="M238" s="202" t="str">
        <f>IF($H238="USD",IF(OR($L238="",$L238="-"),"",VLOOKUP($G238,為替!$A:$AX,$L238,FALSE))+$K$3,IF(OR($L238="",$L238="-"),"",VLOOKUP($G238,為替!$A:$AX,$L238,FALSE)))</f>
        <v/>
      </c>
      <c r="N238" s="203" t="str">
        <f t="shared" si="22"/>
        <v/>
      </c>
      <c r="O238" s="204" t="str">
        <f t="shared" si="18"/>
        <v/>
      </c>
      <c r="P238" s="205" t="str">
        <f t="shared" si="23"/>
        <v/>
      </c>
    </row>
    <row r="239" spans="3:16">
      <c r="C239" s="198"/>
      <c r="D239" s="199"/>
      <c r="E239" s="200"/>
      <c r="F239" s="198"/>
      <c r="H239" s="201"/>
      <c r="I239" s="184" t="str">
        <f t="shared" si="19"/>
        <v/>
      </c>
      <c r="J239" s="202" t="str">
        <f>IF($H239="USD",IF(OR($I239="",$I239="-"),"",VLOOKUP($G239,為替!$A:$AX,$I239,FALSE))+$J$3,IF(OR($I239="",$I239="-"),"",VLOOKUP($G239,為替!$A:$AX,$I239,FALSE)))</f>
        <v/>
      </c>
      <c r="K239" s="203" t="str">
        <f t="shared" si="20"/>
        <v/>
      </c>
      <c r="L239" s="187" t="str">
        <f t="shared" si="21"/>
        <v/>
      </c>
      <c r="M239" s="202" t="str">
        <f>IF($H239="USD",IF(OR($L239="",$L239="-"),"",VLOOKUP($G239,為替!$A:$AX,$L239,FALSE))+$K$3,IF(OR($L239="",$L239="-"),"",VLOOKUP($G239,為替!$A:$AX,$L239,FALSE)))</f>
        <v/>
      </c>
      <c r="N239" s="203" t="str">
        <f t="shared" si="22"/>
        <v/>
      </c>
      <c r="O239" s="204" t="str">
        <f t="shared" si="18"/>
        <v/>
      </c>
      <c r="P239" s="205" t="str">
        <f t="shared" si="23"/>
        <v/>
      </c>
    </row>
    <row r="240" spans="3:16">
      <c r="C240" s="198"/>
      <c r="D240" s="199"/>
      <c r="E240" s="200"/>
      <c r="F240" s="198"/>
      <c r="H240" s="201"/>
      <c r="I240" s="184" t="str">
        <f t="shared" si="19"/>
        <v/>
      </c>
      <c r="J240" s="202" t="str">
        <f>IF($H240="USD",IF(OR($I240="",$I240="-"),"",VLOOKUP($G240,為替!$A:$AX,$I240,FALSE))+$J$3,IF(OR($I240="",$I240="-"),"",VLOOKUP($G240,為替!$A:$AX,$I240,FALSE)))</f>
        <v/>
      </c>
      <c r="K240" s="203" t="str">
        <f t="shared" si="20"/>
        <v/>
      </c>
      <c r="L240" s="187" t="str">
        <f t="shared" si="21"/>
        <v/>
      </c>
      <c r="M240" s="202" t="str">
        <f>IF($H240="USD",IF(OR($L240="",$L240="-"),"",VLOOKUP($G240,為替!$A:$AX,$L240,FALSE))+$K$3,IF(OR($L240="",$L240="-"),"",VLOOKUP($G240,為替!$A:$AX,$L240,FALSE)))</f>
        <v/>
      </c>
      <c r="N240" s="203" t="str">
        <f t="shared" si="22"/>
        <v/>
      </c>
      <c r="O240" s="204" t="str">
        <f t="shared" si="18"/>
        <v/>
      </c>
      <c r="P240" s="205" t="str">
        <f t="shared" si="23"/>
        <v/>
      </c>
    </row>
    <row r="241" spans="3:16">
      <c r="C241" s="198"/>
      <c r="D241" s="199"/>
      <c r="E241" s="200"/>
      <c r="F241" s="198"/>
      <c r="H241" s="201"/>
      <c r="I241" s="184" t="str">
        <f t="shared" si="19"/>
        <v/>
      </c>
      <c r="J241" s="202" t="str">
        <f>IF($H241="USD",IF(OR($I241="",$I241="-"),"",VLOOKUP($G241,為替!$A:$AX,$I241,FALSE))+$J$3,IF(OR($I241="",$I241="-"),"",VLOOKUP($G241,為替!$A:$AX,$I241,FALSE)))</f>
        <v/>
      </c>
      <c r="K241" s="203" t="str">
        <f t="shared" si="20"/>
        <v/>
      </c>
      <c r="L241" s="187" t="str">
        <f t="shared" si="21"/>
        <v/>
      </c>
      <c r="M241" s="202" t="str">
        <f>IF($H241="USD",IF(OR($L241="",$L241="-"),"",VLOOKUP($G241,為替!$A:$AX,$L241,FALSE))+$K$3,IF(OR($L241="",$L241="-"),"",VLOOKUP($G241,為替!$A:$AX,$L241,FALSE)))</f>
        <v/>
      </c>
      <c r="N241" s="203" t="str">
        <f t="shared" si="22"/>
        <v/>
      </c>
      <c r="O241" s="204" t="str">
        <f t="shared" si="18"/>
        <v/>
      </c>
      <c r="P241" s="205" t="str">
        <f t="shared" si="23"/>
        <v/>
      </c>
    </row>
    <row r="242" spans="3:16">
      <c r="C242" s="198"/>
      <c r="D242" s="199"/>
      <c r="E242" s="200"/>
      <c r="F242" s="198"/>
      <c r="H242" s="201"/>
      <c r="I242" s="184" t="str">
        <f t="shared" si="19"/>
        <v/>
      </c>
      <c r="J242" s="202" t="str">
        <f>IF($H242="USD",IF(OR($I242="",$I242="-"),"",VLOOKUP($G242,為替!$A:$AX,$I242,FALSE))+$J$3,IF(OR($I242="",$I242="-"),"",VLOOKUP($G242,為替!$A:$AX,$I242,FALSE)))</f>
        <v/>
      </c>
      <c r="K242" s="203" t="str">
        <f t="shared" si="20"/>
        <v/>
      </c>
      <c r="L242" s="187" t="str">
        <f t="shared" si="21"/>
        <v/>
      </c>
      <c r="M242" s="202" t="str">
        <f>IF($H242="USD",IF(OR($L242="",$L242="-"),"",VLOOKUP($G242,為替!$A:$AX,$L242,FALSE))+$K$3,IF(OR($L242="",$L242="-"),"",VLOOKUP($G242,為替!$A:$AX,$L242,FALSE)))</f>
        <v/>
      </c>
      <c r="N242" s="203" t="str">
        <f t="shared" si="22"/>
        <v/>
      </c>
      <c r="O242" s="204" t="str">
        <f t="shared" si="18"/>
        <v/>
      </c>
      <c r="P242" s="205" t="str">
        <f t="shared" si="23"/>
        <v/>
      </c>
    </row>
    <row r="243" spans="3:16">
      <c r="C243" s="198"/>
      <c r="D243" s="199"/>
      <c r="E243" s="200"/>
      <c r="F243" s="198"/>
      <c r="H243" s="201"/>
      <c r="I243" s="184" t="str">
        <f t="shared" si="19"/>
        <v/>
      </c>
      <c r="J243" s="202" t="str">
        <f>IF($H243="USD",IF(OR($I243="",$I243="-"),"",VLOOKUP($G243,為替!$A:$AX,$I243,FALSE))+$J$3,IF(OR($I243="",$I243="-"),"",VLOOKUP($G243,為替!$A:$AX,$I243,FALSE)))</f>
        <v/>
      </c>
      <c r="K243" s="203" t="str">
        <f t="shared" si="20"/>
        <v/>
      </c>
      <c r="L243" s="187" t="str">
        <f t="shared" si="21"/>
        <v/>
      </c>
      <c r="M243" s="202" t="str">
        <f>IF($H243="USD",IF(OR($L243="",$L243="-"),"",VLOOKUP($G243,為替!$A:$AX,$L243,FALSE))+$K$3,IF(OR($L243="",$L243="-"),"",VLOOKUP($G243,為替!$A:$AX,$L243,FALSE)))</f>
        <v/>
      </c>
      <c r="N243" s="203" t="str">
        <f t="shared" si="22"/>
        <v/>
      </c>
      <c r="O243" s="204" t="str">
        <f t="shared" si="18"/>
        <v/>
      </c>
      <c r="P243" s="205" t="str">
        <f t="shared" si="23"/>
        <v/>
      </c>
    </row>
    <row r="244" spans="3:16">
      <c r="C244" s="198"/>
      <c r="D244" s="199"/>
      <c r="E244" s="200"/>
      <c r="F244" s="198"/>
      <c r="H244" s="201"/>
      <c r="I244" s="184" t="str">
        <f t="shared" si="19"/>
        <v/>
      </c>
      <c r="J244" s="202" t="str">
        <f>IF($H244="USD",IF(OR($I244="",$I244="-"),"",VLOOKUP($G244,為替!$A:$AX,$I244,FALSE))+$J$3,IF(OR($I244="",$I244="-"),"",VLOOKUP($G244,為替!$A:$AX,$I244,FALSE)))</f>
        <v/>
      </c>
      <c r="K244" s="203" t="str">
        <f t="shared" si="20"/>
        <v/>
      </c>
      <c r="L244" s="187" t="str">
        <f t="shared" si="21"/>
        <v/>
      </c>
      <c r="M244" s="202" t="str">
        <f>IF($H244="USD",IF(OR($L244="",$L244="-"),"",VLOOKUP($G244,為替!$A:$AX,$L244,FALSE))+$K$3,IF(OR($L244="",$L244="-"),"",VLOOKUP($G244,為替!$A:$AX,$L244,FALSE)))</f>
        <v/>
      </c>
      <c r="N244" s="203" t="str">
        <f t="shared" si="22"/>
        <v/>
      </c>
      <c r="O244" s="204" t="str">
        <f t="shared" si="18"/>
        <v/>
      </c>
      <c r="P244" s="205" t="str">
        <f t="shared" si="23"/>
        <v/>
      </c>
    </row>
    <row r="245" spans="3:16">
      <c r="C245" s="198"/>
      <c r="D245" s="199"/>
      <c r="E245" s="200"/>
      <c r="F245" s="198"/>
      <c r="H245" s="201"/>
      <c r="I245" s="184" t="str">
        <f t="shared" si="19"/>
        <v/>
      </c>
      <c r="J245" s="202" t="str">
        <f>IF($H245="USD",IF(OR($I245="",$I245="-"),"",VLOOKUP($G245,為替!$A:$AX,$I245,FALSE))+$J$3,IF(OR($I245="",$I245="-"),"",VLOOKUP($G245,為替!$A:$AX,$I245,FALSE)))</f>
        <v/>
      </c>
      <c r="K245" s="203" t="str">
        <f t="shared" si="20"/>
        <v/>
      </c>
      <c r="L245" s="187" t="str">
        <f t="shared" si="21"/>
        <v/>
      </c>
      <c r="M245" s="202" t="str">
        <f>IF($H245="USD",IF(OR($L245="",$L245="-"),"",VLOOKUP($G245,為替!$A:$AX,$L245,FALSE))+$K$3,IF(OR($L245="",$L245="-"),"",VLOOKUP($G245,為替!$A:$AX,$L245,FALSE)))</f>
        <v/>
      </c>
      <c r="N245" s="203" t="str">
        <f t="shared" si="22"/>
        <v/>
      </c>
      <c r="O245" s="204" t="str">
        <f t="shared" si="18"/>
        <v/>
      </c>
      <c r="P245" s="205" t="str">
        <f t="shared" si="23"/>
        <v/>
      </c>
    </row>
    <row r="246" spans="3:16">
      <c r="C246" s="198"/>
      <c r="D246" s="199"/>
      <c r="E246" s="200"/>
      <c r="F246" s="198"/>
      <c r="H246" s="201"/>
      <c r="I246" s="184" t="str">
        <f t="shared" si="19"/>
        <v/>
      </c>
      <c r="J246" s="202" t="str">
        <f>IF($H246="USD",IF(OR($I246="",$I246="-"),"",VLOOKUP($G246,為替!$A:$AX,$I246,FALSE))+$J$3,IF(OR($I246="",$I246="-"),"",VLOOKUP($G246,為替!$A:$AX,$I246,FALSE)))</f>
        <v/>
      </c>
      <c r="K246" s="203" t="str">
        <f t="shared" si="20"/>
        <v/>
      </c>
      <c r="L246" s="187" t="str">
        <f t="shared" si="21"/>
        <v/>
      </c>
      <c r="M246" s="202" t="str">
        <f>IF($H246="USD",IF(OR($L246="",$L246="-"),"",VLOOKUP($G246,為替!$A:$AX,$L246,FALSE))+$K$3,IF(OR($L246="",$L246="-"),"",VLOOKUP($G246,為替!$A:$AX,$L246,FALSE)))</f>
        <v/>
      </c>
      <c r="N246" s="203" t="str">
        <f t="shared" si="22"/>
        <v/>
      </c>
      <c r="O246" s="204" t="str">
        <f t="shared" si="18"/>
        <v/>
      </c>
      <c r="P246" s="205" t="str">
        <f t="shared" si="23"/>
        <v/>
      </c>
    </row>
    <row r="247" spans="3:16">
      <c r="C247" s="198"/>
      <c r="D247" s="199"/>
      <c r="E247" s="200"/>
      <c r="F247" s="198"/>
      <c r="H247" s="201"/>
      <c r="I247" s="184" t="str">
        <f t="shared" si="19"/>
        <v/>
      </c>
      <c r="J247" s="202" t="str">
        <f>IF($H247="USD",IF(OR($I247="",$I247="-"),"",VLOOKUP($G247,為替!$A:$AX,$I247,FALSE))+$J$3,IF(OR($I247="",$I247="-"),"",VLOOKUP($G247,為替!$A:$AX,$I247,FALSE)))</f>
        <v/>
      </c>
      <c r="K247" s="203" t="str">
        <f t="shared" si="20"/>
        <v/>
      </c>
      <c r="L247" s="187" t="str">
        <f t="shared" si="21"/>
        <v/>
      </c>
      <c r="M247" s="202" t="str">
        <f>IF($H247="USD",IF(OR($L247="",$L247="-"),"",VLOOKUP($G247,為替!$A:$AX,$L247,FALSE))+$K$3,IF(OR($L247="",$L247="-"),"",VLOOKUP($G247,為替!$A:$AX,$L247,FALSE)))</f>
        <v/>
      </c>
      <c r="N247" s="203" t="str">
        <f t="shared" si="22"/>
        <v/>
      </c>
      <c r="O247" s="204" t="str">
        <f t="shared" si="18"/>
        <v/>
      </c>
      <c r="P247" s="205" t="str">
        <f t="shared" si="23"/>
        <v/>
      </c>
    </row>
    <row r="248" spans="3:16">
      <c r="C248" s="198"/>
      <c r="D248" s="199"/>
      <c r="E248" s="200"/>
      <c r="F248" s="198"/>
      <c r="H248" s="201"/>
      <c r="I248" s="184" t="str">
        <f t="shared" si="19"/>
        <v/>
      </c>
      <c r="J248" s="202" t="str">
        <f>IF($H248="USD",IF(OR($I248="",$I248="-"),"",VLOOKUP($G248,為替!$A:$AX,$I248,FALSE))+$J$3,IF(OR($I248="",$I248="-"),"",VLOOKUP($G248,為替!$A:$AX,$I248,FALSE)))</f>
        <v/>
      </c>
      <c r="K248" s="203" t="str">
        <f t="shared" si="20"/>
        <v/>
      </c>
      <c r="L248" s="187" t="str">
        <f t="shared" si="21"/>
        <v/>
      </c>
      <c r="M248" s="202" t="str">
        <f>IF($H248="USD",IF(OR($L248="",$L248="-"),"",VLOOKUP($G248,為替!$A:$AX,$L248,FALSE))+$K$3,IF(OR($L248="",$L248="-"),"",VLOOKUP($G248,為替!$A:$AX,$L248,FALSE)))</f>
        <v/>
      </c>
      <c r="N248" s="203" t="str">
        <f t="shared" si="22"/>
        <v/>
      </c>
      <c r="O248" s="204" t="str">
        <f t="shared" si="18"/>
        <v/>
      </c>
      <c r="P248" s="205" t="str">
        <f t="shared" si="23"/>
        <v/>
      </c>
    </row>
    <row r="249" spans="3:16">
      <c r="C249" s="198"/>
      <c r="D249" s="199"/>
      <c r="E249" s="200"/>
      <c r="F249" s="198"/>
      <c r="H249" s="201"/>
      <c r="I249" s="184" t="str">
        <f t="shared" si="19"/>
        <v/>
      </c>
      <c r="J249" s="202" t="str">
        <f>IF($H249="USD",IF(OR($I249="",$I249="-"),"",VLOOKUP($G249,為替!$A:$AX,$I249,FALSE))+$J$3,IF(OR($I249="",$I249="-"),"",VLOOKUP($G249,為替!$A:$AX,$I249,FALSE)))</f>
        <v/>
      </c>
      <c r="K249" s="203" t="str">
        <f t="shared" si="20"/>
        <v/>
      </c>
      <c r="L249" s="187" t="str">
        <f t="shared" si="21"/>
        <v/>
      </c>
      <c r="M249" s="202" t="str">
        <f>IF($H249="USD",IF(OR($L249="",$L249="-"),"",VLOOKUP($G249,為替!$A:$AX,$L249,FALSE))+$K$3,IF(OR($L249="",$L249="-"),"",VLOOKUP($G249,為替!$A:$AX,$L249,FALSE)))</f>
        <v/>
      </c>
      <c r="N249" s="203" t="str">
        <f t="shared" si="22"/>
        <v/>
      </c>
      <c r="O249" s="204" t="str">
        <f t="shared" si="18"/>
        <v/>
      </c>
      <c r="P249" s="205" t="str">
        <f t="shared" si="23"/>
        <v/>
      </c>
    </row>
    <row r="250" spans="3:16">
      <c r="C250" s="198"/>
      <c r="D250" s="199"/>
      <c r="E250" s="200"/>
      <c r="F250" s="198"/>
      <c r="H250" s="201"/>
      <c r="I250" s="184" t="str">
        <f t="shared" si="19"/>
        <v/>
      </c>
      <c r="J250" s="202" t="str">
        <f>IF($H250="USD",IF(OR($I250="",$I250="-"),"",VLOOKUP($G250,為替!$A:$AX,$I250,FALSE))+$J$3,IF(OR($I250="",$I250="-"),"",VLOOKUP($G250,為替!$A:$AX,$I250,FALSE)))</f>
        <v/>
      </c>
      <c r="K250" s="203" t="str">
        <f t="shared" si="20"/>
        <v/>
      </c>
      <c r="L250" s="187" t="str">
        <f t="shared" si="21"/>
        <v/>
      </c>
      <c r="M250" s="202" t="str">
        <f>IF($H250="USD",IF(OR($L250="",$L250="-"),"",VLOOKUP($G250,為替!$A:$AX,$L250,FALSE))+$K$3,IF(OR($L250="",$L250="-"),"",VLOOKUP($G250,為替!$A:$AX,$L250,FALSE)))</f>
        <v/>
      </c>
      <c r="N250" s="203" t="str">
        <f t="shared" si="22"/>
        <v/>
      </c>
      <c r="O250" s="204" t="str">
        <f t="shared" si="18"/>
        <v/>
      </c>
      <c r="P250" s="205" t="str">
        <f t="shared" si="23"/>
        <v/>
      </c>
    </row>
    <row r="251" spans="3:16">
      <c r="C251" s="198"/>
      <c r="D251" s="199"/>
      <c r="E251" s="200"/>
      <c r="F251" s="198"/>
      <c r="H251" s="201"/>
      <c r="I251" s="184" t="str">
        <f t="shared" si="19"/>
        <v/>
      </c>
      <c r="J251" s="202" t="str">
        <f>IF($H251="USD",IF(OR($I251="",$I251="-"),"",VLOOKUP($G251,為替!$A:$AX,$I251,FALSE))+$J$3,IF(OR($I251="",$I251="-"),"",VLOOKUP($G251,為替!$A:$AX,$I251,FALSE)))</f>
        <v/>
      </c>
      <c r="K251" s="203" t="str">
        <f t="shared" si="20"/>
        <v/>
      </c>
      <c r="L251" s="187" t="str">
        <f t="shared" si="21"/>
        <v/>
      </c>
      <c r="M251" s="202" t="str">
        <f>IF($H251="USD",IF(OR($L251="",$L251="-"),"",VLOOKUP($G251,為替!$A:$AX,$L251,FALSE))+$K$3,IF(OR($L251="",$L251="-"),"",VLOOKUP($G251,為替!$A:$AX,$L251,FALSE)))</f>
        <v/>
      </c>
      <c r="N251" s="203" t="str">
        <f t="shared" si="22"/>
        <v/>
      </c>
      <c r="O251" s="204" t="str">
        <f t="shared" si="18"/>
        <v/>
      </c>
      <c r="P251" s="205" t="str">
        <f t="shared" si="23"/>
        <v/>
      </c>
    </row>
    <row r="252" spans="3:16">
      <c r="C252" s="198"/>
      <c r="D252" s="199"/>
      <c r="E252" s="200"/>
      <c r="F252" s="198"/>
      <c r="H252" s="201"/>
      <c r="I252" s="184" t="str">
        <f t="shared" si="19"/>
        <v/>
      </c>
      <c r="J252" s="202" t="str">
        <f>IF($H252="USD",IF(OR($I252="",$I252="-"),"",VLOOKUP($G252,為替!$A:$AX,$I252,FALSE))+$J$3,IF(OR($I252="",$I252="-"),"",VLOOKUP($G252,為替!$A:$AX,$I252,FALSE)))</f>
        <v/>
      </c>
      <c r="K252" s="203" t="str">
        <f t="shared" si="20"/>
        <v/>
      </c>
      <c r="L252" s="187" t="str">
        <f t="shared" si="21"/>
        <v/>
      </c>
      <c r="M252" s="202" t="str">
        <f>IF($H252="USD",IF(OR($L252="",$L252="-"),"",VLOOKUP($G252,為替!$A:$AX,$L252,FALSE))+$K$3,IF(OR($L252="",$L252="-"),"",VLOOKUP($G252,為替!$A:$AX,$L252,FALSE)))</f>
        <v/>
      </c>
      <c r="N252" s="203" t="str">
        <f t="shared" si="22"/>
        <v/>
      </c>
      <c r="O252" s="204" t="str">
        <f t="shared" si="18"/>
        <v/>
      </c>
      <c r="P252" s="205" t="str">
        <f t="shared" si="23"/>
        <v/>
      </c>
    </row>
    <row r="253" spans="3:16">
      <c r="C253" s="198"/>
      <c r="D253" s="199"/>
      <c r="E253" s="200"/>
      <c r="F253" s="198"/>
      <c r="H253" s="201"/>
      <c r="I253" s="184" t="str">
        <f t="shared" si="19"/>
        <v/>
      </c>
      <c r="J253" s="202" t="str">
        <f>IF($H253="USD",IF(OR($I253="",$I253="-"),"",VLOOKUP($G253,為替!$A:$AX,$I253,FALSE))+$J$3,IF(OR($I253="",$I253="-"),"",VLOOKUP($G253,為替!$A:$AX,$I253,FALSE)))</f>
        <v/>
      </c>
      <c r="K253" s="203" t="str">
        <f t="shared" si="20"/>
        <v/>
      </c>
      <c r="L253" s="187" t="str">
        <f t="shared" si="21"/>
        <v/>
      </c>
      <c r="M253" s="202" t="str">
        <f>IF($H253="USD",IF(OR($L253="",$L253="-"),"",VLOOKUP($G253,為替!$A:$AX,$L253,FALSE))+$K$3,IF(OR($L253="",$L253="-"),"",VLOOKUP($G253,為替!$A:$AX,$L253,FALSE)))</f>
        <v/>
      </c>
      <c r="N253" s="203" t="str">
        <f t="shared" si="22"/>
        <v/>
      </c>
      <c r="O253" s="204" t="str">
        <f t="shared" si="18"/>
        <v/>
      </c>
      <c r="P253" s="205" t="str">
        <f t="shared" si="23"/>
        <v/>
      </c>
    </row>
    <row r="254" spans="3:16">
      <c r="C254" s="198"/>
      <c r="D254" s="199"/>
      <c r="E254" s="200"/>
      <c r="F254" s="198"/>
      <c r="H254" s="201"/>
      <c r="I254" s="184" t="str">
        <f t="shared" si="19"/>
        <v/>
      </c>
      <c r="J254" s="202" t="str">
        <f>IF($H254="USD",IF(OR($I254="",$I254="-"),"",VLOOKUP($G254,為替!$A:$AX,$I254,FALSE))+$J$3,IF(OR($I254="",$I254="-"),"",VLOOKUP($G254,為替!$A:$AX,$I254,FALSE)))</f>
        <v/>
      </c>
      <c r="K254" s="203" t="str">
        <f t="shared" si="20"/>
        <v/>
      </c>
      <c r="L254" s="187" t="str">
        <f t="shared" si="21"/>
        <v/>
      </c>
      <c r="M254" s="202" t="str">
        <f>IF($H254="USD",IF(OR($L254="",$L254="-"),"",VLOOKUP($G254,為替!$A:$AX,$L254,FALSE))+$K$3,IF(OR($L254="",$L254="-"),"",VLOOKUP($G254,為替!$A:$AX,$L254,FALSE)))</f>
        <v/>
      </c>
      <c r="N254" s="203" t="str">
        <f t="shared" si="22"/>
        <v/>
      </c>
      <c r="O254" s="204" t="str">
        <f t="shared" si="18"/>
        <v/>
      </c>
      <c r="P254" s="205" t="str">
        <f t="shared" si="23"/>
        <v/>
      </c>
    </row>
    <row r="255" spans="3:16">
      <c r="C255" s="198"/>
      <c r="D255" s="199"/>
      <c r="E255" s="200"/>
      <c r="F255" s="198"/>
      <c r="H255" s="201"/>
      <c r="I255" s="184" t="str">
        <f t="shared" si="19"/>
        <v/>
      </c>
      <c r="J255" s="202" t="str">
        <f>IF($H255="USD",IF(OR($I255="",$I255="-"),"",VLOOKUP($G255,為替!$A:$AX,$I255,FALSE))+$J$3,IF(OR($I255="",$I255="-"),"",VLOOKUP($G255,為替!$A:$AX,$I255,FALSE)))</f>
        <v/>
      </c>
      <c r="K255" s="203" t="str">
        <f t="shared" si="20"/>
        <v/>
      </c>
      <c r="L255" s="187" t="str">
        <f t="shared" si="21"/>
        <v/>
      </c>
      <c r="M255" s="202" t="str">
        <f>IF($H255="USD",IF(OR($L255="",$L255="-"),"",VLOOKUP($G255,為替!$A:$AX,$L255,FALSE))+$K$3,IF(OR($L255="",$L255="-"),"",VLOOKUP($G255,為替!$A:$AX,$L255,FALSE)))</f>
        <v/>
      </c>
      <c r="N255" s="203" t="str">
        <f t="shared" si="22"/>
        <v/>
      </c>
      <c r="O255" s="204" t="str">
        <f t="shared" si="18"/>
        <v/>
      </c>
      <c r="P255" s="205" t="str">
        <f t="shared" si="23"/>
        <v/>
      </c>
    </row>
    <row r="256" spans="3:16">
      <c r="C256" s="198"/>
      <c r="D256" s="199"/>
      <c r="E256" s="200"/>
      <c r="F256" s="198"/>
      <c r="H256" s="201"/>
      <c r="I256" s="184" t="str">
        <f t="shared" si="19"/>
        <v/>
      </c>
      <c r="J256" s="202" t="str">
        <f>IF($H256="USD",IF(OR($I256="",$I256="-"),"",VLOOKUP($G256,為替!$A:$AX,$I256,FALSE))+$J$3,IF(OR($I256="",$I256="-"),"",VLOOKUP($G256,為替!$A:$AX,$I256,FALSE)))</f>
        <v/>
      </c>
      <c r="K256" s="203" t="str">
        <f t="shared" si="20"/>
        <v/>
      </c>
      <c r="L256" s="187" t="str">
        <f t="shared" si="21"/>
        <v/>
      </c>
      <c r="M256" s="202" t="str">
        <f>IF($H256="USD",IF(OR($L256="",$L256="-"),"",VLOOKUP($G256,為替!$A:$AX,$L256,FALSE))+$K$3,IF(OR($L256="",$L256="-"),"",VLOOKUP($G256,為替!$A:$AX,$L256,FALSE)))</f>
        <v/>
      </c>
      <c r="N256" s="203" t="str">
        <f t="shared" si="22"/>
        <v/>
      </c>
      <c r="O256" s="204" t="str">
        <f t="shared" si="18"/>
        <v/>
      </c>
      <c r="P256" s="205" t="str">
        <f t="shared" si="23"/>
        <v/>
      </c>
    </row>
    <row r="257" spans="3:16">
      <c r="C257" s="198"/>
      <c r="D257" s="199"/>
      <c r="E257" s="200"/>
      <c r="F257" s="198"/>
      <c r="H257" s="201"/>
      <c r="I257" s="184" t="str">
        <f t="shared" si="19"/>
        <v/>
      </c>
      <c r="J257" s="202" t="str">
        <f>IF($H257="USD",IF(OR($I257="",$I257="-"),"",VLOOKUP($G257,為替!$A:$AX,$I257,FALSE))+$J$3,IF(OR($I257="",$I257="-"),"",VLOOKUP($G257,為替!$A:$AX,$I257,FALSE)))</f>
        <v/>
      </c>
      <c r="K257" s="203" t="str">
        <f t="shared" si="20"/>
        <v/>
      </c>
      <c r="L257" s="187" t="str">
        <f t="shared" si="21"/>
        <v/>
      </c>
      <c r="M257" s="202" t="str">
        <f>IF($H257="USD",IF(OR($L257="",$L257="-"),"",VLOOKUP($G257,為替!$A:$AX,$L257,FALSE))+$K$3,IF(OR($L257="",$L257="-"),"",VLOOKUP($G257,為替!$A:$AX,$L257,FALSE)))</f>
        <v/>
      </c>
      <c r="N257" s="203" t="str">
        <f t="shared" si="22"/>
        <v/>
      </c>
      <c r="O257" s="204" t="str">
        <f t="shared" si="18"/>
        <v/>
      </c>
      <c r="P257" s="205" t="str">
        <f t="shared" si="23"/>
        <v/>
      </c>
    </row>
    <row r="258" spans="3:16">
      <c r="C258" s="198"/>
      <c r="D258" s="199"/>
      <c r="E258" s="200"/>
      <c r="F258" s="198"/>
      <c r="H258" s="201"/>
      <c r="I258" s="184" t="str">
        <f t="shared" si="19"/>
        <v/>
      </c>
      <c r="J258" s="202" t="str">
        <f>IF($H258="USD",IF(OR($I258="",$I258="-"),"",VLOOKUP($G258,為替!$A:$AX,$I258,FALSE))+$J$3,IF(OR($I258="",$I258="-"),"",VLOOKUP($G258,為替!$A:$AX,$I258,FALSE)))</f>
        <v/>
      </c>
      <c r="K258" s="203" t="str">
        <f t="shared" si="20"/>
        <v/>
      </c>
      <c r="L258" s="187" t="str">
        <f t="shared" si="21"/>
        <v/>
      </c>
      <c r="M258" s="202" t="str">
        <f>IF($H258="USD",IF(OR($L258="",$L258="-"),"",VLOOKUP($G258,為替!$A:$AX,$L258,FALSE))+$K$3,IF(OR($L258="",$L258="-"),"",VLOOKUP($G258,為替!$A:$AX,$L258,FALSE)))</f>
        <v/>
      </c>
      <c r="N258" s="203" t="str">
        <f t="shared" si="22"/>
        <v/>
      </c>
      <c r="O258" s="204" t="str">
        <f t="shared" si="18"/>
        <v/>
      </c>
      <c r="P258" s="205" t="str">
        <f t="shared" si="23"/>
        <v/>
      </c>
    </row>
    <row r="259" spans="3:16">
      <c r="C259" s="198"/>
      <c r="D259" s="199"/>
      <c r="E259" s="200"/>
      <c r="F259" s="198"/>
      <c r="H259" s="201"/>
      <c r="I259" s="184" t="str">
        <f t="shared" si="19"/>
        <v/>
      </c>
      <c r="J259" s="202" t="str">
        <f>IF($H259="USD",IF(OR($I259="",$I259="-"),"",VLOOKUP($G259,為替!$A:$AX,$I259,FALSE))+$J$3,IF(OR($I259="",$I259="-"),"",VLOOKUP($G259,為替!$A:$AX,$I259,FALSE)))</f>
        <v/>
      </c>
      <c r="K259" s="203" t="str">
        <f t="shared" si="20"/>
        <v/>
      </c>
      <c r="L259" s="187" t="str">
        <f t="shared" si="21"/>
        <v/>
      </c>
      <c r="M259" s="202" t="str">
        <f>IF($H259="USD",IF(OR($L259="",$L259="-"),"",VLOOKUP($G259,為替!$A:$AX,$L259,FALSE))+$K$3,IF(OR($L259="",$L259="-"),"",VLOOKUP($G259,為替!$A:$AX,$L259,FALSE)))</f>
        <v/>
      </c>
      <c r="N259" s="203" t="str">
        <f t="shared" si="22"/>
        <v/>
      </c>
      <c r="O259" s="204" t="str">
        <f t="shared" si="18"/>
        <v/>
      </c>
      <c r="P259" s="205" t="str">
        <f t="shared" si="23"/>
        <v/>
      </c>
    </row>
    <row r="260" spans="3:16">
      <c r="C260" s="198"/>
      <c r="D260" s="199"/>
      <c r="E260" s="200"/>
      <c r="F260" s="198"/>
      <c r="H260" s="201"/>
      <c r="I260" s="184" t="str">
        <f t="shared" si="19"/>
        <v/>
      </c>
      <c r="J260" s="202" t="str">
        <f>IF($H260="USD",IF(OR($I260="",$I260="-"),"",VLOOKUP($G260,為替!$A:$AX,$I260,FALSE))+$J$3,IF(OR($I260="",$I260="-"),"",VLOOKUP($G260,為替!$A:$AX,$I260,FALSE)))</f>
        <v/>
      </c>
      <c r="K260" s="203" t="str">
        <f t="shared" si="20"/>
        <v/>
      </c>
      <c r="L260" s="187" t="str">
        <f t="shared" si="21"/>
        <v/>
      </c>
      <c r="M260" s="202" t="str">
        <f>IF($H260="USD",IF(OR($L260="",$L260="-"),"",VLOOKUP($G260,為替!$A:$AX,$L260,FALSE))+$K$3,IF(OR($L260="",$L260="-"),"",VLOOKUP($G260,為替!$A:$AX,$L260,FALSE)))</f>
        <v/>
      </c>
      <c r="N260" s="203" t="str">
        <f t="shared" si="22"/>
        <v/>
      </c>
      <c r="O260" s="204" t="str">
        <f t="shared" si="18"/>
        <v/>
      </c>
      <c r="P260" s="205" t="str">
        <f t="shared" si="23"/>
        <v/>
      </c>
    </row>
    <row r="261" spans="3:16">
      <c r="C261" s="198"/>
      <c r="D261" s="199"/>
      <c r="E261" s="200"/>
      <c r="F261" s="198"/>
      <c r="H261" s="201"/>
      <c r="I261" s="184" t="str">
        <f t="shared" si="19"/>
        <v/>
      </c>
      <c r="J261" s="202" t="str">
        <f>IF($H261="USD",IF(OR($I261="",$I261="-"),"",VLOOKUP($G261,為替!$A:$AX,$I261,FALSE))+$J$3,IF(OR($I261="",$I261="-"),"",VLOOKUP($G261,為替!$A:$AX,$I261,FALSE)))</f>
        <v/>
      </c>
      <c r="K261" s="203" t="str">
        <f t="shared" si="20"/>
        <v/>
      </c>
      <c r="L261" s="187" t="str">
        <f t="shared" si="21"/>
        <v/>
      </c>
      <c r="M261" s="202" t="str">
        <f>IF($H261="USD",IF(OR($L261="",$L261="-"),"",VLOOKUP($G261,為替!$A:$AX,$L261,FALSE))+$K$3,IF(OR($L261="",$L261="-"),"",VLOOKUP($G261,為替!$A:$AX,$L261,FALSE)))</f>
        <v/>
      </c>
      <c r="N261" s="203" t="str">
        <f t="shared" si="22"/>
        <v/>
      </c>
      <c r="O261" s="204" t="str">
        <f t="shared" si="18"/>
        <v/>
      </c>
      <c r="P261" s="205" t="str">
        <f t="shared" si="23"/>
        <v/>
      </c>
    </row>
    <row r="262" spans="3:16">
      <c r="C262" s="198"/>
      <c r="D262" s="199"/>
      <c r="E262" s="200"/>
      <c r="F262" s="198"/>
      <c r="H262" s="201"/>
      <c r="I262" s="184" t="str">
        <f t="shared" si="19"/>
        <v/>
      </c>
      <c r="J262" s="202" t="str">
        <f>IF($H262="USD",IF(OR($I262="",$I262="-"),"",VLOOKUP($G262,為替!$A:$AX,$I262,FALSE))+$J$3,IF(OR($I262="",$I262="-"),"",VLOOKUP($G262,為替!$A:$AX,$I262,FALSE)))</f>
        <v/>
      </c>
      <c r="K262" s="203" t="str">
        <f t="shared" si="20"/>
        <v/>
      </c>
      <c r="L262" s="187" t="str">
        <f t="shared" si="21"/>
        <v/>
      </c>
      <c r="M262" s="202" t="str">
        <f>IF($H262="USD",IF(OR($L262="",$L262="-"),"",VLOOKUP($G262,為替!$A:$AX,$L262,FALSE))+$K$3,IF(OR($L262="",$L262="-"),"",VLOOKUP($G262,為替!$A:$AX,$L262,FALSE)))</f>
        <v/>
      </c>
      <c r="N262" s="203" t="str">
        <f t="shared" si="22"/>
        <v/>
      </c>
      <c r="O262" s="204" t="str">
        <f t="shared" ref="O262:O325" si="24">IF(OR(K262="",N262=""),"",K262-N262)</f>
        <v/>
      </c>
      <c r="P262" s="205" t="str">
        <f t="shared" si="23"/>
        <v/>
      </c>
    </row>
    <row r="263" spans="3:16">
      <c r="C263" s="198"/>
      <c r="D263" s="199"/>
      <c r="E263" s="200"/>
      <c r="F263" s="198"/>
      <c r="H263" s="201"/>
      <c r="I263" s="184" t="str">
        <f t="shared" ref="I263:I326" si="25">IF(H263="","",IF(H263="JPY","",IF($H263="USD",4, IF(H263="EUR",7,IF(H263="CNY",47,IF(H263="HKD",34))))))</f>
        <v/>
      </c>
      <c r="J263" s="202" t="str">
        <f>IF($H263="USD",IF(OR($I263="",$I263="-"),"",VLOOKUP($G263,為替!$A:$AX,$I263,FALSE))+$J$3,IF(OR($I263="",$I263="-"),"",VLOOKUP($G263,為替!$A:$AX,$I263,FALSE)))</f>
        <v/>
      </c>
      <c r="K263" s="203" t="str">
        <f t="shared" ref="K263:K326" si="26">IF($H263="JPY",$F263,IF($H263="","",$F263*$J263))</f>
        <v/>
      </c>
      <c r="L263" s="187" t="str">
        <f t="shared" ref="L263:L326" si="27">IF(H263="","",IF(H263="JPY","",IF($H263="USD",3, IF(H263="EUR",6,IF(H263="CNY",46,IF(H263="HKD",33))))))</f>
        <v/>
      </c>
      <c r="M263" s="202" t="str">
        <f>IF($H263="USD",IF(OR($L263="",$L263="-"),"",VLOOKUP($G263,為替!$A:$AX,$L263,FALSE))+$K$3,IF(OR($L263="",$L263="-"),"",VLOOKUP($G263,為替!$A:$AX,$L263,FALSE)))</f>
        <v/>
      </c>
      <c r="N263" s="203" t="str">
        <f t="shared" ref="N263:N326" si="28">IF($E263="JPY",($C263+$D263),IF($E263="","",($C263+$D263)*$M263))</f>
        <v/>
      </c>
      <c r="O263" s="204" t="str">
        <f t="shared" si="24"/>
        <v/>
      </c>
      <c r="P263" s="205" t="str">
        <f t="shared" ref="P263:P326" si="29">IF(OR(K263="",O263=""),"",O263/K263)</f>
        <v/>
      </c>
    </row>
    <row r="264" spans="3:16">
      <c r="C264" s="198"/>
      <c r="D264" s="199"/>
      <c r="E264" s="200"/>
      <c r="F264" s="198"/>
      <c r="H264" s="201"/>
      <c r="I264" s="184" t="str">
        <f t="shared" si="25"/>
        <v/>
      </c>
      <c r="J264" s="202" t="str">
        <f>IF($H264="USD",IF(OR($I264="",$I264="-"),"",VLOOKUP($G264,為替!$A:$AX,$I264,FALSE))+$J$3,IF(OR($I264="",$I264="-"),"",VLOOKUP($G264,為替!$A:$AX,$I264,FALSE)))</f>
        <v/>
      </c>
      <c r="K264" s="203" t="str">
        <f t="shared" si="26"/>
        <v/>
      </c>
      <c r="L264" s="187" t="str">
        <f t="shared" si="27"/>
        <v/>
      </c>
      <c r="M264" s="202" t="str">
        <f>IF($H264="USD",IF(OR($L264="",$L264="-"),"",VLOOKUP($G264,為替!$A:$AX,$L264,FALSE))+$K$3,IF(OR($L264="",$L264="-"),"",VLOOKUP($G264,為替!$A:$AX,$L264,FALSE)))</f>
        <v/>
      </c>
      <c r="N264" s="203" t="str">
        <f t="shared" si="28"/>
        <v/>
      </c>
      <c r="O264" s="204" t="str">
        <f t="shared" si="24"/>
        <v/>
      </c>
      <c r="P264" s="205" t="str">
        <f t="shared" si="29"/>
        <v/>
      </c>
    </row>
    <row r="265" spans="3:16">
      <c r="C265" s="198"/>
      <c r="D265" s="199"/>
      <c r="E265" s="200"/>
      <c r="F265" s="198"/>
      <c r="H265" s="201"/>
      <c r="I265" s="184" t="str">
        <f t="shared" si="25"/>
        <v/>
      </c>
      <c r="J265" s="202" t="str">
        <f>IF($H265="USD",IF(OR($I265="",$I265="-"),"",VLOOKUP($G265,為替!$A:$AX,$I265,FALSE))+$J$3,IF(OR($I265="",$I265="-"),"",VLOOKUP($G265,為替!$A:$AX,$I265,FALSE)))</f>
        <v/>
      </c>
      <c r="K265" s="203" t="str">
        <f t="shared" si="26"/>
        <v/>
      </c>
      <c r="L265" s="187" t="str">
        <f t="shared" si="27"/>
        <v/>
      </c>
      <c r="M265" s="202" t="str">
        <f>IF($H265="USD",IF(OR($L265="",$L265="-"),"",VLOOKUP($G265,為替!$A:$AX,$L265,FALSE))+$K$3,IF(OR($L265="",$L265="-"),"",VLOOKUP($G265,為替!$A:$AX,$L265,FALSE)))</f>
        <v/>
      </c>
      <c r="N265" s="203" t="str">
        <f t="shared" si="28"/>
        <v/>
      </c>
      <c r="O265" s="204" t="str">
        <f t="shared" si="24"/>
        <v/>
      </c>
      <c r="P265" s="205" t="str">
        <f t="shared" si="29"/>
        <v/>
      </c>
    </row>
    <row r="266" spans="3:16">
      <c r="C266" s="198"/>
      <c r="D266" s="199"/>
      <c r="E266" s="200"/>
      <c r="F266" s="198"/>
      <c r="H266" s="201"/>
      <c r="I266" s="184" t="str">
        <f t="shared" si="25"/>
        <v/>
      </c>
      <c r="J266" s="202" t="str">
        <f>IF($H266="USD",IF(OR($I266="",$I266="-"),"",VLOOKUP($G266,為替!$A:$AX,$I266,FALSE))+$J$3,IF(OR($I266="",$I266="-"),"",VLOOKUP($G266,為替!$A:$AX,$I266,FALSE)))</f>
        <v/>
      </c>
      <c r="K266" s="203" t="str">
        <f t="shared" si="26"/>
        <v/>
      </c>
      <c r="L266" s="187" t="str">
        <f t="shared" si="27"/>
        <v/>
      </c>
      <c r="M266" s="202" t="str">
        <f>IF($H266="USD",IF(OR($L266="",$L266="-"),"",VLOOKUP($G266,為替!$A:$AX,$L266,FALSE))+$K$3,IF(OR($L266="",$L266="-"),"",VLOOKUP($G266,為替!$A:$AX,$L266,FALSE)))</f>
        <v/>
      </c>
      <c r="N266" s="203" t="str">
        <f t="shared" si="28"/>
        <v/>
      </c>
      <c r="O266" s="204" t="str">
        <f t="shared" si="24"/>
        <v/>
      </c>
      <c r="P266" s="205" t="str">
        <f t="shared" si="29"/>
        <v/>
      </c>
    </row>
    <row r="267" spans="3:16">
      <c r="C267" s="198"/>
      <c r="D267" s="199"/>
      <c r="E267" s="200"/>
      <c r="F267" s="198"/>
      <c r="H267" s="201"/>
      <c r="I267" s="184" t="str">
        <f t="shared" si="25"/>
        <v/>
      </c>
      <c r="J267" s="202" t="str">
        <f>IF($H267="USD",IF(OR($I267="",$I267="-"),"",VLOOKUP($G267,為替!$A:$AX,$I267,FALSE))+$J$3,IF(OR($I267="",$I267="-"),"",VLOOKUP($G267,為替!$A:$AX,$I267,FALSE)))</f>
        <v/>
      </c>
      <c r="K267" s="203" t="str">
        <f t="shared" si="26"/>
        <v/>
      </c>
      <c r="L267" s="187" t="str">
        <f t="shared" si="27"/>
        <v/>
      </c>
      <c r="M267" s="202" t="str">
        <f>IF($H267="USD",IF(OR($L267="",$L267="-"),"",VLOOKUP($G267,為替!$A:$AX,$L267,FALSE))+$K$3,IF(OR($L267="",$L267="-"),"",VLOOKUP($G267,為替!$A:$AX,$L267,FALSE)))</f>
        <v/>
      </c>
      <c r="N267" s="203" t="str">
        <f t="shared" si="28"/>
        <v/>
      </c>
      <c r="O267" s="204" t="str">
        <f t="shared" si="24"/>
        <v/>
      </c>
      <c r="P267" s="205" t="str">
        <f t="shared" si="29"/>
        <v/>
      </c>
    </row>
    <row r="268" spans="3:16">
      <c r="C268" s="198"/>
      <c r="D268" s="199"/>
      <c r="E268" s="200"/>
      <c r="F268" s="198"/>
      <c r="H268" s="201"/>
      <c r="I268" s="184" t="str">
        <f t="shared" si="25"/>
        <v/>
      </c>
      <c r="J268" s="202" t="str">
        <f>IF($H268="USD",IF(OR($I268="",$I268="-"),"",VLOOKUP($G268,為替!$A:$AX,$I268,FALSE))+$J$3,IF(OR($I268="",$I268="-"),"",VLOOKUP($G268,為替!$A:$AX,$I268,FALSE)))</f>
        <v/>
      </c>
      <c r="K268" s="203" t="str">
        <f t="shared" si="26"/>
        <v/>
      </c>
      <c r="L268" s="187" t="str">
        <f t="shared" si="27"/>
        <v/>
      </c>
      <c r="M268" s="202" t="str">
        <f>IF($H268="USD",IF(OR($L268="",$L268="-"),"",VLOOKUP($G268,為替!$A:$AX,$L268,FALSE))+$K$3,IF(OR($L268="",$L268="-"),"",VLOOKUP($G268,為替!$A:$AX,$L268,FALSE)))</f>
        <v/>
      </c>
      <c r="N268" s="203" t="str">
        <f t="shared" si="28"/>
        <v/>
      </c>
      <c r="O268" s="204" t="str">
        <f t="shared" si="24"/>
        <v/>
      </c>
      <c r="P268" s="205" t="str">
        <f t="shared" si="29"/>
        <v/>
      </c>
    </row>
    <row r="269" spans="3:16">
      <c r="C269" s="198"/>
      <c r="D269" s="199"/>
      <c r="E269" s="200"/>
      <c r="F269" s="198"/>
      <c r="H269" s="201"/>
      <c r="I269" s="184" t="str">
        <f t="shared" si="25"/>
        <v/>
      </c>
      <c r="J269" s="202" t="str">
        <f>IF($H269="USD",IF(OR($I269="",$I269="-"),"",VLOOKUP($G269,為替!$A:$AX,$I269,FALSE))+$J$3,IF(OR($I269="",$I269="-"),"",VLOOKUP($G269,為替!$A:$AX,$I269,FALSE)))</f>
        <v/>
      </c>
      <c r="K269" s="203" t="str">
        <f t="shared" si="26"/>
        <v/>
      </c>
      <c r="L269" s="187" t="str">
        <f t="shared" si="27"/>
        <v/>
      </c>
      <c r="M269" s="202" t="str">
        <f>IF($H269="USD",IF(OR($L269="",$L269="-"),"",VLOOKUP($G269,為替!$A:$AX,$L269,FALSE))+$K$3,IF(OR($L269="",$L269="-"),"",VLOOKUP($G269,為替!$A:$AX,$L269,FALSE)))</f>
        <v/>
      </c>
      <c r="N269" s="203" t="str">
        <f t="shared" si="28"/>
        <v/>
      </c>
      <c r="O269" s="204" t="str">
        <f t="shared" si="24"/>
        <v/>
      </c>
      <c r="P269" s="205" t="str">
        <f t="shared" si="29"/>
        <v/>
      </c>
    </row>
    <row r="270" spans="3:16">
      <c r="C270" s="198"/>
      <c r="D270" s="199"/>
      <c r="E270" s="200"/>
      <c r="F270" s="198"/>
      <c r="H270" s="201"/>
      <c r="I270" s="184" t="str">
        <f t="shared" si="25"/>
        <v/>
      </c>
      <c r="J270" s="202" t="str">
        <f>IF($H270="USD",IF(OR($I270="",$I270="-"),"",VLOOKUP($G270,為替!$A:$AX,$I270,FALSE))+$J$3,IF(OR($I270="",$I270="-"),"",VLOOKUP($G270,為替!$A:$AX,$I270,FALSE)))</f>
        <v/>
      </c>
      <c r="K270" s="203" t="str">
        <f t="shared" si="26"/>
        <v/>
      </c>
      <c r="L270" s="187" t="str">
        <f t="shared" si="27"/>
        <v/>
      </c>
      <c r="M270" s="202" t="str">
        <f>IF($H270="USD",IF(OR($L270="",$L270="-"),"",VLOOKUP($G270,為替!$A:$AX,$L270,FALSE))+$K$3,IF(OR($L270="",$L270="-"),"",VLOOKUP($G270,為替!$A:$AX,$L270,FALSE)))</f>
        <v/>
      </c>
      <c r="N270" s="203" t="str">
        <f t="shared" si="28"/>
        <v/>
      </c>
      <c r="O270" s="204" t="str">
        <f t="shared" si="24"/>
        <v/>
      </c>
      <c r="P270" s="205" t="str">
        <f t="shared" si="29"/>
        <v/>
      </c>
    </row>
    <row r="271" spans="3:16">
      <c r="C271" s="198"/>
      <c r="D271" s="199"/>
      <c r="E271" s="200"/>
      <c r="F271" s="198"/>
      <c r="H271" s="201"/>
      <c r="I271" s="184" t="str">
        <f t="shared" si="25"/>
        <v/>
      </c>
      <c r="J271" s="202" t="str">
        <f>IF($H271="USD",IF(OR($I271="",$I271="-"),"",VLOOKUP($G271,為替!$A:$AX,$I271,FALSE))+$J$3,IF(OR($I271="",$I271="-"),"",VLOOKUP($G271,為替!$A:$AX,$I271,FALSE)))</f>
        <v/>
      </c>
      <c r="K271" s="203" t="str">
        <f t="shared" si="26"/>
        <v/>
      </c>
      <c r="L271" s="187" t="str">
        <f t="shared" si="27"/>
        <v/>
      </c>
      <c r="M271" s="202" t="str">
        <f>IF($H271="USD",IF(OR($L271="",$L271="-"),"",VLOOKUP($G271,為替!$A:$AX,$L271,FALSE))+$K$3,IF(OR($L271="",$L271="-"),"",VLOOKUP($G271,為替!$A:$AX,$L271,FALSE)))</f>
        <v/>
      </c>
      <c r="N271" s="203" t="str">
        <f t="shared" si="28"/>
        <v/>
      </c>
      <c r="O271" s="204" t="str">
        <f t="shared" si="24"/>
        <v/>
      </c>
      <c r="P271" s="205" t="str">
        <f t="shared" si="29"/>
        <v/>
      </c>
    </row>
    <row r="272" spans="3:16">
      <c r="C272" s="198"/>
      <c r="D272" s="199"/>
      <c r="E272" s="200"/>
      <c r="F272" s="198"/>
      <c r="H272" s="201"/>
      <c r="I272" s="184" t="str">
        <f t="shared" si="25"/>
        <v/>
      </c>
      <c r="J272" s="202" t="str">
        <f>IF($H272="USD",IF(OR($I272="",$I272="-"),"",VLOOKUP($G272,為替!$A:$AX,$I272,FALSE))+$J$3,IF(OR($I272="",$I272="-"),"",VLOOKUP($G272,為替!$A:$AX,$I272,FALSE)))</f>
        <v/>
      </c>
      <c r="K272" s="203" t="str">
        <f t="shared" si="26"/>
        <v/>
      </c>
      <c r="L272" s="187" t="str">
        <f t="shared" si="27"/>
        <v/>
      </c>
      <c r="M272" s="202" t="str">
        <f>IF($H272="USD",IF(OR($L272="",$L272="-"),"",VLOOKUP($G272,為替!$A:$AX,$L272,FALSE))+$K$3,IF(OR($L272="",$L272="-"),"",VLOOKUP($G272,為替!$A:$AX,$L272,FALSE)))</f>
        <v/>
      </c>
      <c r="N272" s="203" t="str">
        <f t="shared" si="28"/>
        <v/>
      </c>
      <c r="O272" s="204" t="str">
        <f t="shared" si="24"/>
        <v/>
      </c>
      <c r="P272" s="205" t="str">
        <f t="shared" si="29"/>
        <v/>
      </c>
    </row>
    <row r="273" spans="3:16">
      <c r="C273" s="198"/>
      <c r="D273" s="199"/>
      <c r="E273" s="200"/>
      <c r="F273" s="198"/>
      <c r="H273" s="201"/>
      <c r="I273" s="184" t="str">
        <f t="shared" si="25"/>
        <v/>
      </c>
      <c r="J273" s="202" t="str">
        <f>IF($H273="USD",IF(OR($I273="",$I273="-"),"",VLOOKUP($G273,為替!$A:$AX,$I273,FALSE))+$J$3,IF(OR($I273="",$I273="-"),"",VLOOKUP($G273,為替!$A:$AX,$I273,FALSE)))</f>
        <v/>
      </c>
      <c r="K273" s="203" t="str">
        <f t="shared" si="26"/>
        <v/>
      </c>
      <c r="L273" s="187" t="str">
        <f t="shared" si="27"/>
        <v/>
      </c>
      <c r="M273" s="202" t="str">
        <f>IF($H273="USD",IF(OR($L273="",$L273="-"),"",VLOOKUP($G273,為替!$A:$AX,$L273,FALSE))+$K$3,IF(OR($L273="",$L273="-"),"",VLOOKUP($G273,為替!$A:$AX,$L273,FALSE)))</f>
        <v/>
      </c>
      <c r="N273" s="203" t="str">
        <f t="shared" si="28"/>
        <v/>
      </c>
      <c r="O273" s="204" t="str">
        <f t="shared" si="24"/>
        <v/>
      </c>
      <c r="P273" s="205" t="str">
        <f t="shared" si="29"/>
        <v/>
      </c>
    </row>
    <row r="274" spans="3:16">
      <c r="C274" s="198"/>
      <c r="D274" s="199"/>
      <c r="E274" s="200"/>
      <c r="F274" s="198"/>
      <c r="H274" s="201"/>
      <c r="I274" s="184" t="str">
        <f t="shared" si="25"/>
        <v/>
      </c>
      <c r="J274" s="202" t="str">
        <f>IF($H274="USD",IF(OR($I274="",$I274="-"),"",VLOOKUP($G274,為替!$A:$AX,$I274,FALSE))+$J$3,IF(OR($I274="",$I274="-"),"",VLOOKUP($G274,為替!$A:$AX,$I274,FALSE)))</f>
        <v/>
      </c>
      <c r="K274" s="203" t="str">
        <f t="shared" si="26"/>
        <v/>
      </c>
      <c r="L274" s="187" t="str">
        <f t="shared" si="27"/>
        <v/>
      </c>
      <c r="M274" s="202" t="str">
        <f>IF($H274="USD",IF(OR($L274="",$L274="-"),"",VLOOKUP($G274,為替!$A:$AX,$L274,FALSE))+$K$3,IF(OR($L274="",$L274="-"),"",VLOOKUP($G274,為替!$A:$AX,$L274,FALSE)))</f>
        <v/>
      </c>
      <c r="N274" s="203" t="str">
        <f t="shared" si="28"/>
        <v/>
      </c>
      <c r="O274" s="204" t="str">
        <f t="shared" si="24"/>
        <v/>
      </c>
      <c r="P274" s="205" t="str">
        <f t="shared" si="29"/>
        <v/>
      </c>
    </row>
    <row r="275" spans="3:16">
      <c r="C275" s="198"/>
      <c r="D275" s="199"/>
      <c r="E275" s="200"/>
      <c r="F275" s="198"/>
      <c r="H275" s="201"/>
      <c r="I275" s="184" t="str">
        <f t="shared" si="25"/>
        <v/>
      </c>
      <c r="J275" s="202" t="str">
        <f>IF($H275="USD",IF(OR($I275="",$I275="-"),"",VLOOKUP($G275,為替!$A:$AX,$I275,FALSE))+$J$3,IF(OR($I275="",$I275="-"),"",VLOOKUP($G275,為替!$A:$AX,$I275,FALSE)))</f>
        <v/>
      </c>
      <c r="K275" s="203" t="str">
        <f t="shared" si="26"/>
        <v/>
      </c>
      <c r="L275" s="187" t="str">
        <f t="shared" si="27"/>
        <v/>
      </c>
      <c r="M275" s="202" t="str">
        <f>IF($H275="USD",IF(OR($L275="",$L275="-"),"",VLOOKUP($G275,為替!$A:$AX,$L275,FALSE))+$K$3,IF(OR($L275="",$L275="-"),"",VLOOKUP($G275,為替!$A:$AX,$L275,FALSE)))</f>
        <v/>
      </c>
      <c r="N275" s="203" t="str">
        <f t="shared" si="28"/>
        <v/>
      </c>
      <c r="O275" s="204" t="str">
        <f t="shared" si="24"/>
        <v/>
      </c>
      <c r="P275" s="205" t="str">
        <f t="shared" si="29"/>
        <v/>
      </c>
    </row>
    <row r="276" spans="3:16">
      <c r="C276" s="198"/>
      <c r="D276" s="199"/>
      <c r="E276" s="200"/>
      <c r="F276" s="198"/>
      <c r="H276" s="201"/>
      <c r="I276" s="184" t="str">
        <f t="shared" si="25"/>
        <v/>
      </c>
      <c r="J276" s="202" t="str">
        <f>IF($H276="USD",IF(OR($I276="",$I276="-"),"",VLOOKUP($G276,為替!$A:$AX,$I276,FALSE))+$J$3,IF(OR($I276="",$I276="-"),"",VLOOKUP($G276,為替!$A:$AX,$I276,FALSE)))</f>
        <v/>
      </c>
      <c r="K276" s="203" t="str">
        <f t="shared" si="26"/>
        <v/>
      </c>
      <c r="L276" s="187" t="str">
        <f t="shared" si="27"/>
        <v/>
      </c>
      <c r="M276" s="202" t="str">
        <f>IF($H276="USD",IF(OR($L276="",$L276="-"),"",VLOOKUP($G276,為替!$A:$AX,$L276,FALSE))+$K$3,IF(OR($L276="",$L276="-"),"",VLOOKUP($G276,為替!$A:$AX,$L276,FALSE)))</f>
        <v/>
      </c>
      <c r="N276" s="203" t="str">
        <f t="shared" si="28"/>
        <v/>
      </c>
      <c r="O276" s="204" t="str">
        <f t="shared" si="24"/>
        <v/>
      </c>
      <c r="P276" s="205" t="str">
        <f t="shared" si="29"/>
        <v/>
      </c>
    </row>
    <row r="277" spans="3:16">
      <c r="C277" s="198"/>
      <c r="D277" s="199"/>
      <c r="E277" s="200"/>
      <c r="F277" s="198"/>
      <c r="H277" s="201"/>
      <c r="I277" s="184" t="str">
        <f t="shared" si="25"/>
        <v/>
      </c>
      <c r="J277" s="202" t="str">
        <f>IF($H277="USD",IF(OR($I277="",$I277="-"),"",VLOOKUP($G277,為替!$A:$AX,$I277,FALSE))+$J$3,IF(OR($I277="",$I277="-"),"",VLOOKUP($G277,為替!$A:$AX,$I277,FALSE)))</f>
        <v/>
      </c>
      <c r="K277" s="203" t="str">
        <f t="shared" si="26"/>
        <v/>
      </c>
      <c r="L277" s="187" t="str">
        <f t="shared" si="27"/>
        <v/>
      </c>
      <c r="M277" s="202" t="str">
        <f>IF($H277="USD",IF(OR($L277="",$L277="-"),"",VLOOKUP($G277,為替!$A:$AX,$L277,FALSE))+$K$3,IF(OR($L277="",$L277="-"),"",VLOOKUP($G277,為替!$A:$AX,$L277,FALSE)))</f>
        <v/>
      </c>
      <c r="N277" s="203" t="str">
        <f t="shared" si="28"/>
        <v/>
      </c>
      <c r="O277" s="204" t="str">
        <f t="shared" si="24"/>
        <v/>
      </c>
      <c r="P277" s="205" t="str">
        <f t="shared" si="29"/>
        <v/>
      </c>
    </row>
    <row r="278" spans="3:16">
      <c r="C278" s="198"/>
      <c r="D278" s="199"/>
      <c r="E278" s="200"/>
      <c r="F278" s="198"/>
      <c r="H278" s="201"/>
      <c r="I278" s="184" t="str">
        <f t="shared" si="25"/>
        <v/>
      </c>
      <c r="J278" s="202" t="str">
        <f>IF($H278="USD",IF(OR($I278="",$I278="-"),"",VLOOKUP($G278,為替!$A:$AX,$I278,FALSE))+$J$3,IF(OR($I278="",$I278="-"),"",VLOOKUP($G278,為替!$A:$AX,$I278,FALSE)))</f>
        <v/>
      </c>
      <c r="K278" s="203" t="str">
        <f t="shared" si="26"/>
        <v/>
      </c>
      <c r="L278" s="187" t="str">
        <f t="shared" si="27"/>
        <v/>
      </c>
      <c r="M278" s="202" t="str">
        <f>IF($H278="USD",IF(OR($L278="",$L278="-"),"",VLOOKUP($G278,為替!$A:$AX,$L278,FALSE))+$K$3,IF(OR($L278="",$L278="-"),"",VLOOKUP($G278,為替!$A:$AX,$L278,FALSE)))</f>
        <v/>
      </c>
      <c r="N278" s="203" t="str">
        <f t="shared" si="28"/>
        <v/>
      </c>
      <c r="O278" s="204" t="str">
        <f t="shared" si="24"/>
        <v/>
      </c>
      <c r="P278" s="205" t="str">
        <f t="shared" si="29"/>
        <v/>
      </c>
    </row>
    <row r="279" spans="3:16">
      <c r="C279" s="198"/>
      <c r="D279" s="199"/>
      <c r="E279" s="200"/>
      <c r="F279" s="198"/>
      <c r="H279" s="201"/>
      <c r="I279" s="184" t="str">
        <f t="shared" si="25"/>
        <v/>
      </c>
      <c r="J279" s="202" t="str">
        <f>IF($H279="USD",IF(OR($I279="",$I279="-"),"",VLOOKUP($G279,為替!$A:$AX,$I279,FALSE))+$J$3,IF(OR($I279="",$I279="-"),"",VLOOKUP($G279,為替!$A:$AX,$I279,FALSE)))</f>
        <v/>
      </c>
      <c r="K279" s="203" t="str">
        <f t="shared" si="26"/>
        <v/>
      </c>
      <c r="L279" s="187" t="str">
        <f t="shared" si="27"/>
        <v/>
      </c>
      <c r="M279" s="202" t="str">
        <f>IF($H279="USD",IF(OR($L279="",$L279="-"),"",VLOOKUP($G279,為替!$A:$AX,$L279,FALSE))+$K$3,IF(OR($L279="",$L279="-"),"",VLOOKUP($G279,為替!$A:$AX,$L279,FALSE)))</f>
        <v/>
      </c>
      <c r="N279" s="203" t="str">
        <f t="shared" si="28"/>
        <v/>
      </c>
      <c r="O279" s="204" t="str">
        <f t="shared" si="24"/>
        <v/>
      </c>
      <c r="P279" s="205" t="str">
        <f t="shared" si="29"/>
        <v/>
      </c>
    </row>
    <row r="280" spans="3:16">
      <c r="C280" s="198"/>
      <c r="D280" s="199"/>
      <c r="E280" s="200"/>
      <c r="F280" s="198"/>
      <c r="H280" s="201"/>
      <c r="I280" s="184" t="str">
        <f t="shared" si="25"/>
        <v/>
      </c>
      <c r="J280" s="202" t="str">
        <f>IF($H280="USD",IF(OR($I280="",$I280="-"),"",VLOOKUP($G280,為替!$A:$AX,$I280,FALSE))+$J$3,IF(OR($I280="",$I280="-"),"",VLOOKUP($G280,為替!$A:$AX,$I280,FALSE)))</f>
        <v/>
      </c>
      <c r="K280" s="203" t="str">
        <f t="shared" si="26"/>
        <v/>
      </c>
      <c r="L280" s="187" t="str">
        <f t="shared" si="27"/>
        <v/>
      </c>
      <c r="M280" s="202" t="str">
        <f>IF($H280="USD",IF(OR($L280="",$L280="-"),"",VLOOKUP($G280,為替!$A:$AX,$L280,FALSE))+$K$3,IF(OR($L280="",$L280="-"),"",VLOOKUP($G280,為替!$A:$AX,$L280,FALSE)))</f>
        <v/>
      </c>
      <c r="N280" s="203" t="str">
        <f t="shared" si="28"/>
        <v/>
      </c>
      <c r="O280" s="204" t="str">
        <f t="shared" si="24"/>
        <v/>
      </c>
      <c r="P280" s="205" t="str">
        <f t="shared" si="29"/>
        <v/>
      </c>
    </row>
    <row r="281" spans="3:16">
      <c r="C281" s="198"/>
      <c r="D281" s="199"/>
      <c r="E281" s="200"/>
      <c r="F281" s="198"/>
      <c r="H281" s="201"/>
      <c r="I281" s="184" t="str">
        <f t="shared" si="25"/>
        <v/>
      </c>
      <c r="J281" s="202" t="str">
        <f>IF($H281="USD",IF(OR($I281="",$I281="-"),"",VLOOKUP($G281,為替!$A:$AX,$I281,FALSE))+$J$3,IF(OR($I281="",$I281="-"),"",VLOOKUP($G281,為替!$A:$AX,$I281,FALSE)))</f>
        <v/>
      </c>
      <c r="K281" s="203" t="str">
        <f t="shared" si="26"/>
        <v/>
      </c>
      <c r="L281" s="187" t="str">
        <f t="shared" si="27"/>
        <v/>
      </c>
      <c r="M281" s="202" t="str">
        <f>IF($H281="USD",IF(OR($L281="",$L281="-"),"",VLOOKUP($G281,為替!$A:$AX,$L281,FALSE))+$K$3,IF(OR($L281="",$L281="-"),"",VLOOKUP($G281,為替!$A:$AX,$L281,FALSE)))</f>
        <v/>
      </c>
      <c r="N281" s="203" t="str">
        <f t="shared" si="28"/>
        <v/>
      </c>
      <c r="O281" s="204" t="str">
        <f t="shared" si="24"/>
        <v/>
      </c>
      <c r="P281" s="205" t="str">
        <f t="shared" si="29"/>
        <v/>
      </c>
    </row>
    <row r="282" spans="3:16">
      <c r="C282" s="198"/>
      <c r="D282" s="199"/>
      <c r="E282" s="200"/>
      <c r="F282" s="198"/>
      <c r="H282" s="201"/>
      <c r="I282" s="184" t="str">
        <f t="shared" si="25"/>
        <v/>
      </c>
      <c r="J282" s="202" t="str">
        <f>IF($H282="USD",IF(OR($I282="",$I282="-"),"",VLOOKUP($G282,為替!$A:$AX,$I282,FALSE))+$J$3,IF(OR($I282="",$I282="-"),"",VLOOKUP($G282,為替!$A:$AX,$I282,FALSE)))</f>
        <v/>
      </c>
      <c r="K282" s="203" t="str">
        <f t="shared" si="26"/>
        <v/>
      </c>
      <c r="L282" s="187" t="str">
        <f t="shared" si="27"/>
        <v/>
      </c>
      <c r="M282" s="202" t="str">
        <f>IF($H282="USD",IF(OR($L282="",$L282="-"),"",VLOOKUP($G282,為替!$A:$AX,$L282,FALSE))+$K$3,IF(OR($L282="",$L282="-"),"",VLOOKUP($G282,為替!$A:$AX,$L282,FALSE)))</f>
        <v/>
      </c>
      <c r="N282" s="203" t="str">
        <f t="shared" si="28"/>
        <v/>
      </c>
      <c r="O282" s="204" t="str">
        <f t="shared" si="24"/>
        <v/>
      </c>
      <c r="P282" s="205" t="str">
        <f t="shared" si="29"/>
        <v/>
      </c>
    </row>
    <row r="283" spans="3:16">
      <c r="C283" s="198"/>
      <c r="D283" s="199"/>
      <c r="E283" s="200"/>
      <c r="F283" s="198"/>
      <c r="H283" s="201"/>
      <c r="I283" s="184" t="str">
        <f t="shared" si="25"/>
        <v/>
      </c>
      <c r="J283" s="202" t="str">
        <f>IF($H283="USD",IF(OR($I283="",$I283="-"),"",VLOOKUP($G283,為替!$A:$AX,$I283,FALSE))+$J$3,IF(OR($I283="",$I283="-"),"",VLOOKUP($G283,為替!$A:$AX,$I283,FALSE)))</f>
        <v/>
      </c>
      <c r="K283" s="203" t="str">
        <f t="shared" si="26"/>
        <v/>
      </c>
      <c r="L283" s="187" t="str">
        <f t="shared" si="27"/>
        <v/>
      </c>
      <c r="M283" s="202" t="str">
        <f>IF($H283="USD",IF(OR($L283="",$L283="-"),"",VLOOKUP($G283,為替!$A:$AX,$L283,FALSE))+$K$3,IF(OR($L283="",$L283="-"),"",VLOOKUP($G283,為替!$A:$AX,$L283,FALSE)))</f>
        <v/>
      </c>
      <c r="N283" s="203" t="str">
        <f t="shared" si="28"/>
        <v/>
      </c>
      <c r="O283" s="204" t="str">
        <f t="shared" si="24"/>
        <v/>
      </c>
      <c r="P283" s="205" t="str">
        <f t="shared" si="29"/>
        <v/>
      </c>
    </row>
    <row r="284" spans="3:16">
      <c r="C284" s="198"/>
      <c r="D284" s="199"/>
      <c r="E284" s="200"/>
      <c r="F284" s="198"/>
      <c r="H284" s="201"/>
      <c r="I284" s="184" t="str">
        <f t="shared" si="25"/>
        <v/>
      </c>
      <c r="J284" s="202" t="str">
        <f>IF($H284="USD",IF(OR($I284="",$I284="-"),"",VLOOKUP($G284,為替!$A:$AX,$I284,FALSE))+$J$3,IF(OR($I284="",$I284="-"),"",VLOOKUP($G284,為替!$A:$AX,$I284,FALSE)))</f>
        <v/>
      </c>
      <c r="K284" s="203" t="str">
        <f t="shared" si="26"/>
        <v/>
      </c>
      <c r="L284" s="187" t="str">
        <f t="shared" si="27"/>
        <v/>
      </c>
      <c r="M284" s="202" t="str">
        <f>IF($H284="USD",IF(OR($L284="",$L284="-"),"",VLOOKUP($G284,為替!$A:$AX,$L284,FALSE))+$K$3,IF(OR($L284="",$L284="-"),"",VLOOKUP($G284,為替!$A:$AX,$L284,FALSE)))</f>
        <v/>
      </c>
      <c r="N284" s="203" t="str">
        <f t="shared" si="28"/>
        <v/>
      </c>
      <c r="O284" s="204" t="str">
        <f t="shared" si="24"/>
        <v/>
      </c>
      <c r="P284" s="205" t="str">
        <f t="shared" si="29"/>
        <v/>
      </c>
    </row>
    <row r="285" spans="3:16">
      <c r="C285" s="198"/>
      <c r="D285" s="199"/>
      <c r="E285" s="200"/>
      <c r="F285" s="198"/>
      <c r="H285" s="201"/>
      <c r="I285" s="184" t="str">
        <f t="shared" si="25"/>
        <v/>
      </c>
      <c r="J285" s="202" t="str">
        <f>IF($H285="USD",IF(OR($I285="",$I285="-"),"",VLOOKUP($G285,為替!$A:$AX,$I285,FALSE))+$J$3,IF(OR($I285="",$I285="-"),"",VLOOKUP($G285,為替!$A:$AX,$I285,FALSE)))</f>
        <v/>
      </c>
      <c r="K285" s="203" t="str">
        <f t="shared" si="26"/>
        <v/>
      </c>
      <c r="L285" s="187" t="str">
        <f t="shared" si="27"/>
        <v/>
      </c>
      <c r="M285" s="202" t="str">
        <f>IF($H285="USD",IF(OR($L285="",$L285="-"),"",VLOOKUP($G285,為替!$A:$AX,$L285,FALSE))+$K$3,IF(OR($L285="",$L285="-"),"",VLOOKUP($G285,為替!$A:$AX,$L285,FALSE)))</f>
        <v/>
      </c>
      <c r="N285" s="203" t="str">
        <f t="shared" si="28"/>
        <v/>
      </c>
      <c r="O285" s="204" t="str">
        <f t="shared" si="24"/>
        <v/>
      </c>
      <c r="P285" s="205" t="str">
        <f t="shared" si="29"/>
        <v/>
      </c>
    </row>
    <row r="286" spans="3:16">
      <c r="C286" s="198"/>
      <c r="D286" s="199"/>
      <c r="E286" s="200"/>
      <c r="F286" s="198"/>
      <c r="H286" s="201"/>
      <c r="I286" s="184" t="str">
        <f t="shared" si="25"/>
        <v/>
      </c>
      <c r="J286" s="202" t="str">
        <f>IF($H286="USD",IF(OR($I286="",$I286="-"),"",VLOOKUP($G286,為替!$A:$AX,$I286,FALSE))+$J$3,IF(OR($I286="",$I286="-"),"",VLOOKUP($G286,為替!$A:$AX,$I286,FALSE)))</f>
        <v/>
      </c>
      <c r="K286" s="203" t="str">
        <f t="shared" si="26"/>
        <v/>
      </c>
      <c r="L286" s="187" t="str">
        <f t="shared" si="27"/>
        <v/>
      </c>
      <c r="M286" s="202" t="str">
        <f>IF($H286="USD",IF(OR($L286="",$L286="-"),"",VLOOKUP($G286,為替!$A:$AX,$L286,FALSE))+$K$3,IF(OR($L286="",$L286="-"),"",VLOOKUP($G286,為替!$A:$AX,$L286,FALSE)))</f>
        <v/>
      </c>
      <c r="N286" s="203" t="str">
        <f t="shared" si="28"/>
        <v/>
      </c>
      <c r="O286" s="204" t="str">
        <f t="shared" si="24"/>
        <v/>
      </c>
      <c r="P286" s="205" t="str">
        <f t="shared" si="29"/>
        <v/>
      </c>
    </row>
    <row r="287" spans="3:16">
      <c r="C287" s="198"/>
      <c r="D287" s="199"/>
      <c r="E287" s="200"/>
      <c r="F287" s="198"/>
      <c r="H287" s="201"/>
      <c r="I287" s="184" t="str">
        <f t="shared" si="25"/>
        <v/>
      </c>
      <c r="J287" s="202" t="str">
        <f>IF($H287="USD",IF(OR($I287="",$I287="-"),"",VLOOKUP($G287,為替!$A:$AX,$I287,FALSE))+$J$3,IF(OR($I287="",$I287="-"),"",VLOOKUP($G287,為替!$A:$AX,$I287,FALSE)))</f>
        <v/>
      </c>
      <c r="K287" s="203" t="str">
        <f t="shared" si="26"/>
        <v/>
      </c>
      <c r="L287" s="187" t="str">
        <f t="shared" si="27"/>
        <v/>
      </c>
      <c r="M287" s="202" t="str">
        <f>IF($H287="USD",IF(OR($L287="",$L287="-"),"",VLOOKUP($G287,為替!$A:$AX,$L287,FALSE))+$K$3,IF(OR($L287="",$L287="-"),"",VLOOKUP($G287,為替!$A:$AX,$L287,FALSE)))</f>
        <v/>
      </c>
      <c r="N287" s="203" t="str">
        <f t="shared" si="28"/>
        <v/>
      </c>
      <c r="O287" s="204" t="str">
        <f t="shared" si="24"/>
        <v/>
      </c>
      <c r="P287" s="205" t="str">
        <f t="shared" si="29"/>
        <v/>
      </c>
    </row>
    <row r="288" spans="3:16">
      <c r="C288" s="198"/>
      <c r="D288" s="199"/>
      <c r="E288" s="200"/>
      <c r="F288" s="198"/>
      <c r="H288" s="201"/>
      <c r="I288" s="184" t="str">
        <f t="shared" si="25"/>
        <v/>
      </c>
      <c r="J288" s="202" t="str">
        <f>IF($H288="USD",IF(OR($I288="",$I288="-"),"",VLOOKUP($G288,為替!$A:$AX,$I288,FALSE))+$J$3,IF(OR($I288="",$I288="-"),"",VLOOKUP($G288,為替!$A:$AX,$I288,FALSE)))</f>
        <v/>
      </c>
      <c r="K288" s="203" t="str">
        <f t="shared" si="26"/>
        <v/>
      </c>
      <c r="L288" s="187" t="str">
        <f t="shared" si="27"/>
        <v/>
      </c>
      <c r="M288" s="202" t="str">
        <f>IF($H288="USD",IF(OR($L288="",$L288="-"),"",VLOOKUP($G288,為替!$A:$AX,$L288,FALSE))+$K$3,IF(OR($L288="",$L288="-"),"",VLOOKUP($G288,為替!$A:$AX,$L288,FALSE)))</f>
        <v/>
      </c>
      <c r="N288" s="203" t="str">
        <f t="shared" si="28"/>
        <v/>
      </c>
      <c r="O288" s="204" t="str">
        <f t="shared" si="24"/>
        <v/>
      </c>
      <c r="P288" s="205" t="str">
        <f t="shared" si="29"/>
        <v/>
      </c>
    </row>
    <row r="289" spans="3:16">
      <c r="C289" s="198"/>
      <c r="D289" s="199"/>
      <c r="E289" s="200"/>
      <c r="F289" s="198"/>
      <c r="H289" s="201"/>
      <c r="I289" s="184" t="str">
        <f t="shared" si="25"/>
        <v/>
      </c>
      <c r="J289" s="202" t="str">
        <f>IF($H289="USD",IF(OR($I289="",$I289="-"),"",VLOOKUP($G289,為替!$A:$AX,$I289,FALSE))+$J$3,IF(OR($I289="",$I289="-"),"",VLOOKUP($G289,為替!$A:$AX,$I289,FALSE)))</f>
        <v/>
      </c>
      <c r="K289" s="203" t="str">
        <f t="shared" si="26"/>
        <v/>
      </c>
      <c r="L289" s="187" t="str">
        <f t="shared" si="27"/>
        <v/>
      </c>
      <c r="M289" s="202" t="str">
        <f>IF($H289="USD",IF(OR($L289="",$L289="-"),"",VLOOKUP($G289,為替!$A:$AX,$L289,FALSE))+$K$3,IF(OR($L289="",$L289="-"),"",VLOOKUP($G289,為替!$A:$AX,$L289,FALSE)))</f>
        <v/>
      </c>
      <c r="N289" s="203" t="str">
        <f t="shared" si="28"/>
        <v/>
      </c>
      <c r="O289" s="204" t="str">
        <f t="shared" si="24"/>
        <v/>
      </c>
      <c r="P289" s="205" t="str">
        <f t="shared" si="29"/>
        <v/>
      </c>
    </row>
    <row r="290" spans="3:16">
      <c r="C290" s="198"/>
      <c r="D290" s="199"/>
      <c r="E290" s="200"/>
      <c r="F290" s="198"/>
      <c r="H290" s="201"/>
      <c r="I290" s="184" t="str">
        <f t="shared" si="25"/>
        <v/>
      </c>
      <c r="J290" s="202" t="str">
        <f>IF($H290="USD",IF(OR($I290="",$I290="-"),"",VLOOKUP($G290,為替!$A:$AX,$I290,FALSE))+$J$3,IF(OR($I290="",$I290="-"),"",VLOOKUP($G290,為替!$A:$AX,$I290,FALSE)))</f>
        <v/>
      </c>
      <c r="K290" s="203" t="str">
        <f t="shared" si="26"/>
        <v/>
      </c>
      <c r="L290" s="187" t="str">
        <f t="shared" si="27"/>
        <v/>
      </c>
      <c r="M290" s="202" t="str">
        <f>IF($H290="USD",IF(OR($L290="",$L290="-"),"",VLOOKUP($G290,為替!$A:$AX,$L290,FALSE))+$K$3,IF(OR($L290="",$L290="-"),"",VLOOKUP($G290,為替!$A:$AX,$L290,FALSE)))</f>
        <v/>
      </c>
      <c r="N290" s="203" t="str">
        <f t="shared" si="28"/>
        <v/>
      </c>
      <c r="O290" s="204" t="str">
        <f t="shared" si="24"/>
        <v/>
      </c>
      <c r="P290" s="205" t="str">
        <f t="shared" si="29"/>
        <v/>
      </c>
    </row>
    <row r="291" spans="3:16">
      <c r="C291" s="198"/>
      <c r="D291" s="199"/>
      <c r="E291" s="200"/>
      <c r="F291" s="198"/>
      <c r="H291" s="201"/>
      <c r="I291" s="184" t="str">
        <f t="shared" si="25"/>
        <v/>
      </c>
      <c r="J291" s="202" t="str">
        <f>IF($H291="USD",IF(OR($I291="",$I291="-"),"",VLOOKUP($G291,為替!$A:$AX,$I291,FALSE))+$J$3,IF(OR($I291="",$I291="-"),"",VLOOKUP($G291,為替!$A:$AX,$I291,FALSE)))</f>
        <v/>
      </c>
      <c r="K291" s="203" t="str">
        <f t="shared" si="26"/>
        <v/>
      </c>
      <c r="L291" s="187" t="str">
        <f t="shared" si="27"/>
        <v/>
      </c>
      <c r="M291" s="202" t="str">
        <f>IF($H291="USD",IF(OR($L291="",$L291="-"),"",VLOOKUP($G291,為替!$A:$AX,$L291,FALSE))+$K$3,IF(OR($L291="",$L291="-"),"",VLOOKUP($G291,為替!$A:$AX,$L291,FALSE)))</f>
        <v/>
      </c>
      <c r="N291" s="203" t="str">
        <f t="shared" si="28"/>
        <v/>
      </c>
      <c r="O291" s="204" t="str">
        <f t="shared" si="24"/>
        <v/>
      </c>
      <c r="P291" s="205" t="str">
        <f t="shared" si="29"/>
        <v/>
      </c>
    </row>
    <row r="292" spans="3:16">
      <c r="C292" s="198"/>
      <c r="D292" s="199"/>
      <c r="E292" s="200"/>
      <c r="F292" s="198"/>
      <c r="H292" s="201"/>
      <c r="I292" s="184" t="str">
        <f t="shared" si="25"/>
        <v/>
      </c>
      <c r="J292" s="202" t="str">
        <f>IF($H292="USD",IF(OR($I292="",$I292="-"),"",VLOOKUP($G292,為替!$A:$AX,$I292,FALSE))+$J$3,IF(OR($I292="",$I292="-"),"",VLOOKUP($G292,為替!$A:$AX,$I292,FALSE)))</f>
        <v/>
      </c>
      <c r="K292" s="203" t="str">
        <f t="shared" si="26"/>
        <v/>
      </c>
      <c r="L292" s="187" t="str">
        <f t="shared" si="27"/>
        <v/>
      </c>
      <c r="M292" s="202" t="str">
        <f>IF($H292="USD",IF(OR($L292="",$L292="-"),"",VLOOKUP($G292,為替!$A:$AX,$L292,FALSE))+$K$3,IF(OR($L292="",$L292="-"),"",VLOOKUP($G292,為替!$A:$AX,$L292,FALSE)))</f>
        <v/>
      </c>
      <c r="N292" s="203" t="str">
        <f t="shared" si="28"/>
        <v/>
      </c>
      <c r="O292" s="204" t="str">
        <f t="shared" si="24"/>
        <v/>
      </c>
      <c r="P292" s="205" t="str">
        <f t="shared" si="29"/>
        <v/>
      </c>
    </row>
    <row r="293" spans="3:16">
      <c r="C293" s="198"/>
      <c r="D293" s="199"/>
      <c r="E293" s="200"/>
      <c r="F293" s="198"/>
      <c r="H293" s="201"/>
      <c r="I293" s="184" t="str">
        <f t="shared" si="25"/>
        <v/>
      </c>
      <c r="J293" s="202" t="str">
        <f>IF($H293="USD",IF(OR($I293="",$I293="-"),"",VLOOKUP($G293,為替!$A:$AX,$I293,FALSE))+$J$3,IF(OR($I293="",$I293="-"),"",VLOOKUP($G293,為替!$A:$AX,$I293,FALSE)))</f>
        <v/>
      </c>
      <c r="K293" s="203" t="str">
        <f t="shared" si="26"/>
        <v/>
      </c>
      <c r="L293" s="187" t="str">
        <f t="shared" si="27"/>
        <v/>
      </c>
      <c r="M293" s="202" t="str">
        <f>IF($H293="USD",IF(OR($L293="",$L293="-"),"",VLOOKUP($G293,為替!$A:$AX,$L293,FALSE))+$K$3,IF(OR($L293="",$L293="-"),"",VLOOKUP($G293,為替!$A:$AX,$L293,FALSE)))</f>
        <v/>
      </c>
      <c r="N293" s="203" t="str">
        <f t="shared" si="28"/>
        <v/>
      </c>
      <c r="O293" s="204" t="str">
        <f t="shared" si="24"/>
        <v/>
      </c>
      <c r="P293" s="205" t="str">
        <f t="shared" si="29"/>
        <v/>
      </c>
    </row>
    <row r="294" spans="3:16">
      <c r="C294" s="198"/>
      <c r="D294" s="199"/>
      <c r="E294" s="200"/>
      <c r="F294" s="198"/>
      <c r="H294" s="201"/>
      <c r="I294" s="184" t="str">
        <f t="shared" si="25"/>
        <v/>
      </c>
      <c r="J294" s="202" t="str">
        <f>IF($H294="USD",IF(OR($I294="",$I294="-"),"",VLOOKUP($G294,為替!$A:$AX,$I294,FALSE))+$J$3,IF(OR($I294="",$I294="-"),"",VLOOKUP($G294,為替!$A:$AX,$I294,FALSE)))</f>
        <v/>
      </c>
      <c r="K294" s="203" t="str">
        <f t="shared" si="26"/>
        <v/>
      </c>
      <c r="L294" s="187" t="str">
        <f t="shared" si="27"/>
        <v/>
      </c>
      <c r="M294" s="202" t="str">
        <f>IF($H294="USD",IF(OR($L294="",$L294="-"),"",VLOOKUP($G294,為替!$A:$AX,$L294,FALSE))+$K$3,IF(OR($L294="",$L294="-"),"",VLOOKUP($G294,為替!$A:$AX,$L294,FALSE)))</f>
        <v/>
      </c>
      <c r="N294" s="203" t="str">
        <f t="shared" si="28"/>
        <v/>
      </c>
      <c r="O294" s="204" t="str">
        <f t="shared" si="24"/>
        <v/>
      </c>
      <c r="P294" s="205" t="str">
        <f t="shared" si="29"/>
        <v/>
      </c>
    </row>
    <row r="295" spans="3:16">
      <c r="C295" s="198"/>
      <c r="D295" s="199"/>
      <c r="E295" s="200"/>
      <c r="F295" s="198"/>
      <c r="H295" s="201"/>
      <c r="I295" s="184" t="str">
        <f t="shared" si="25"/>
        <v/>
      </c>
      <c r="J295" s="202" t="str">
        <f>IF($H295="USD",IF(OR($I295="",$I295="-"),"",VLOOKUP($G295,為替!$A:$AX,$I295,FALSE))+$J$3,IF(OR($I295="",$I295="-"),"",VLOOKUP($G295,為替!$A:$AX,$I295,FALSE)))</f>
        <v/>
      </c>
      <c r="K295" s="203" t="str">
        <f t="shared" si="26"/>
        <v/>
      </c>
      <c r="L295" s="187" t="str">
        <f t="shared" si="27"/>
        <v/>
      </c>
      <c r="M295" s="202" t="str">
        <f>IF($H295="USD",IF(OR($L295="",$L295="-"),"",VLOOKUP($G295,為替!$A:$AX,$L295,FALSE))+$K$3,IF(OR($L295="",$L295="-"),"",VLOOKUP($G295,為替!$A:$AX,$L295,FALSE)))</f>
        <v/>
      </c>
      <c r="N295" s="203" t="str">
        <f t="shared" si="28"/>
        <v/>
      </c>
      <c r="O295" s="204" t="str">
        <f t="shared" si="24"/>
        <v/>
      </c>
      <c r="P295" s="205" t="str">
        <f t="shared" si="29"/>
        <v/>
      </c>
    </row>
    <row r="296" spans="3:16">
      <c r="C296" s="198"/>
      <c r="D296" s="199"/>
      <c r="E296" s="200"/>
      <c r="F296" s="198"/>
      <c r="H296" s="201"/>
      <c r="I296" s="184" t="str">
        <f t="shared" si="25"/>
        <v/>
      </c>
      <c r="J296" s="202" t="str">
        <f>IF($H296="USD",IF(OR($I296="",$I296="-"),"",VLOOKUP($G296,為替!$A:$AX,$I296,FALSE))+$J$3,IF(OR($I296="",$I296="-"),"",VLOOKUP($G296,為替!$A:$AX,$I296,FALSE)))</f>
        <v/>
      </c>
      <c r="K296" s="203" t="str">
        <f t="shared" si="26"/>
        <v/>
      </c>
      <c r="L296" s="187" t="str">
        <f t="shared" si="27"/>
        <v/>
      </c>
      <c r="M296" s="202" t="str">
        <f>IF($H296="USD",IF(OR($L296="",$L296="-"),"",VLOOKUP($G296,為替!$A:$AX,$L296,FALSE))+$K$3,IF(OR($L296="",$L296="-"),"",VLOOKUP($G296,為替!$A:$AX,$L296,FALSE)))</f>
        <v/>
      </c>
      <c r="N296" s="203" t="str">
        <f t="shared" si="28"/>
        <v/>
      </c>
      <c r="O296" s="204" t="str">
        <f t="shared" si="24"/>
        <v/>
      </c>
      <c r="P296" s="205" t="str">
        <f t="shared" si="29"/>
        <v/>
      </c>
    </row>
    <row r="297" spans="3:16">
      <c r="C297" s="198"/>
      <c r="D297" s="199"/>
      <c r="E297" s="200"/>
      <c r="F297" s="198"/>
      <c r="H297" s="201"/>
      <c r="I297" s="184" t="str">
        <f t="shared" si="25"/>
        <v/>
      </c>
      <c r="J297" s="202" t="str">
        <f>IF($H297="USD",IF(OR($I297="",$I297="-"),"",VLOOKUP($G297,為替!$A:$AX,$I297,FALSE))+$J$3,IF(OR($I297="",$I297="-"),"",VLOOKUP($G297,為替!$A:$AX,$I297,FALSE)))</f>
        <v/>
      </c>
      <c r="K297" s="203" t="str">
        <f t="shared" si="26"/>
        <v/>
      </c>
      <c r="L297" s="187" t="str">
        <f t="shared" si="27"/>
        <v/>
      </c>
      <c r="M297" s="202" t="str">
        <f>IF($H297="USD",IF(OR($L297="",$L297="-"),"",VLOOKUP($G297,為替!$A:$AX,$L297,FALSE))+$K$3,IF(OR($L297="",$L297="-"),"",VLOOKUP($G297,為替!$A:$AX,$L297,FALSE)))</f>
        <v/>
      </c>
      <c r="N297" s="203" t="str">
        <f t="shared" si="28"/>
        <v/>
      </c>
      <c r="O297" s="204" t="str">
        <f t="shared" si="24"/>
        <v/>
      </c>
      <c r="P297" s="205" t="str">
        <f t="shared" si="29"/>
        <v/>
      </c>
    </row>
    <row r="298" spans="3:16">
      <c r="C298" s="198"/>
      <c r="D298" s="199"/>
      <c r="E298" s="200"/>
      <c r="F298" s="198"/>
      <c r="H298" s="201"/>
      <c r="I298" s="184" t="str">
        <f t="shared" si="25"/>
        <v/>
      </c>
      <c r="J298" s="202" t="str">
        <f>IF($H298="USD",IF(OR($I298="",$I298="-"),"",VLOOKUP($G298,為替!$A:$AX,$I298,FALSE))+$J$3,IF(OR($I298="",$I298="-"),"",VLOOKUP($G298,為替!$A:$AX,$I298,FALSE)))</f>
        <v/>
      </c>
      <c r="K298" s="203" t="str">
        <f t="shared" si="26"/>
        <v/>
      </c>
      <c r="L298" s="187" t="str">
        <f t="shared" si="27"/>
        <v/>
      </c>
      <c r="M298" s="202" t="str">
        <f>IF($H298="USD",IF(OR($L298="",$L298="-"),"",VLOOKUP($G298,為替!$A:$AX,$L298,FALSE))+$K$3,IF(OR($L298="",$L298="-"),"",VLOOKUP($G298,為替!$A:$AX,$L298,FALSE)))</f>
        <v/>
      </c>
      <c r="N298" s="203" t="str">
        <f t="shared" si="28"/>
        <v/>
      </c>
      <c r="O298" s="204" t="str">
        <f t="shared" si="24"/>
        <v/>
      </c>
      <c r="P298" s="205" t="str">
        <f t="shared" si="29"/>
        <v/>
      </c>
    </row>
    <row r="299" spans="3:16">
      <c r="C299" s="198"/>
      <c r="D299" s="199"/>
      <c r="E299" s="200"/>
      <c r="F299" s="198"/>
      <c r="H299" s="201"/>
      <c r="I299" s="184" t="str">
        <f t="shared" si="25"/>
        <v/>
      </c>
      <c r="J299" s="202" t="str">
        <f>IF($H299="USD",IF(OR($I299="",$I299="-"),"",VLOOKUP($G299,為替!$A:$AX,$I299,FALSE))+$J$3,IF(OR($I299="",$I299="-"),"",VLOOKUP($G299,為替!$A:$AX,$I299,FALSE)))</f>
        <v/>
      </c>
      <c r="K299" s="203" t="str">
        <f t="shared" si="26"/>
        <v/>
      </c>
      <c r="L299" s="187" t="str">
        <f t="shared" si="27"/>
        <v/>
      </c>
      <c r="M299" s="202" t="str">
        <f>IF($H299="USD",IF(OR($L299="",$L299="-"),"",VLOOKUP($G299,為替!$A:$AX,$L299,FALSE))+$K$3,IF(OR($L299="",$L299="-"),"",VLOOKUP($G299,為替!$A:$AX,$L299,FALSE)))</f>
        <v/>
      </c>
      <c r="N299" s="203" t="str">
        <f t="shared" si="28"/>
        <v/>
      </c>
      <c r="O299" s="204" t="str">
        <f t="shared" si="24"/>
        <v/>
      </c>
      <c r="P299" s="205" t="str">
        <f t="shared" si="29"/>
        <v/>
      </c>
    </row>
    <row r="300" spans="3:16">
      <c r="C300" s="198"/>
      <c r="D300" s="199"/>
      <c r="E300" s="200"/>
      <c r="F300" s="198"/>
      <c r="H300" s="201"/>
      <c r="I300" s="184" t="str">
        <f t="shared" si="25"/>
        <v/>
      </c>
      <c r="J300" s="202" t="str">
        <f>IF($H300="USD",IF(OR($I300="",$I300="-"),"",VLOOKUP($G300,為替!$A:$AX,$I300,FALSE))+$J$3,IF(OR($I300="",$I300="-"),"",VLOOKUP($G300,為替!$A:$AX,$I300,FALSE)))</f>
        <v/>
      </c>
      <c r="K300" s="203" t="str">
        <f t="shared" si="26"/>
        <v/>
      </c>
      <c r="L300" s="187" t="str">
        <f t="shared" si="27"/>
        <v/>
      </c>
      <c r="M300" s="202" t="str">
        <f>IF($H300="USD",IF(OR($L300="",$L300="-"),"",VLOOKUP($G300,為替!$A:$AX,$L300,FALSE))+$K$3,IF(OR($L300="",$L300="-"),"",VLOOKUP($G300,為替!$A:$AX,$L300,FALSE)))</f>
        <v/>
      </c>
      <c r="N300" s="203" t="str">
        <f t="shared" si="28"/>
        <v/>
      </c>
      <c r="O300" s="204" t="str">
        <f t="shared" si="24"/>
        <v/>
      </c>
      <c r="P300" s="205" t="str">
        <f t="shared" si="29"/>
        <v/>
      </c>
    </row>
    <row r="301" spans="3:16">
      <c r="C301" s="198"/>
      <c r="D301" s="199"/>
      <c r="E301" s="200"/>
      <c r="F301" s="198"/>
      <c r="H301" s="201"/>
      <c r="I301" s="184" t="str">
        <f t="shared" si="25"/>
        <v/>
      </c>
      <c r="J301" s="202" t="str">
        <f>IF($H301="USD",IF(OR($I301="",$I301="-"),"",VLOOKUP($G301,為替!$A:$AX,$I301,FALSE))+$J$3,IF(OR($I301="",$I301="-"),"",VLOOKUP($G301,為替!$A:$AX,$I301,FALSE)))</f>
        <v/>
      </c>
      <c r="K301" s="203" t="str">
        <f t="shared" si="26"/>
        <v/>
      </c>
      <c r="L301" s="187" t="str">
        <f t="shared" si="27"/>
        <v/>
      </c>
      <c r="M301" s="202" t="str">
        <f>IF($H301="USD",IF(OR($L301="",$L301="-"),"",VLOOKUP($G301,為替!$A:$AX,$L301,FALSE))+$K$3,IF(OR($L301="",$L301="-"),"",VLOOKUP($G301,為替!$A:$AX,$L301,FALSE)))</f>
        <v/>
      </c>
      <c r="N301" s="203" t="str">
        <f t="shared" si="28"/>
        <v/>
      </c>
      <c r="O301" s="204" t="str">
        <f t="shared" si="24"/>
        <v/>
      </c>
      <c r="P301" s="205" t="str">
        <f t="shared" si="29"/>
        <v/>
      </c>
    </row>
    <row r="302" spans="3:16">
      <c r="C302" s="198"/>
      <c r="D302" s="199"/>
      <c r="E302" s="200"/>
      <c r="F302" s="198"/>
      <c r="H302" s="201"/>
      <c r="I302" s="184" t="str">
        <f t="shared" si="25"/>
        <v/>
      </c>
      <c r="J302" s="202" t="str">
        <f>IF($H302="USD",IF(OR($I302="",$I302="-"),"",VLOOKUP($G302,為替!$A:$AX,$I302,FALSE))+$J$3,IF(OR($I302="",$I302="-"),"",VLOOKUP($G302,為替!$A:$AX,$I302,FALSE)))</f>
        <v/>
      </c>
      <c r="K302" s="203" t="str">
        <f t="shared" si="26"/>
        <v/>
      </c>
      <c r="L302" s="187" t="str">
        <f t="shared" si="27"/>
        <v/>
      </c>
      <c r="M302" s="202" t="str">
        <f>IF($H302="USD",IF(OR($L302="",$L302="-"),"",VLOOKUP($G302,為替!$A:$AX,$L302,FALSE))+$K$3,IF(OR($L302="",$L302="-"),"",VLOOKUP($G302,為替!$A:$AX,$L302,FALSE)))</f>
        <v/>
      </c>
      <c r="N302" s="203" t="str">
        <f t="shared" si="28"/>
        <v/>
      </c>
      <c r="O302" s="204" t="str">
        <f t="shared" si="24"/>
        <v/>
      </c>
      <c r="P302" s="205" t="str">
        <f t="shared" si="29"/>
        <v/>
      </c>
    </row>
    <row r="303" spans="3:16">
      <c r="C303" s="198"/>
      <c r="D303" s="199"/>
      <c r="E303" s="200"/>
      <c r="F303" s="198"/>
      <c r="H303" s="201"/>
      <c r="I303" s="184" t="str">
        <f t="shared" si="25"/>
        <v/>
      </c>
      <c r="J303" s="202" t="str">
        <f>IF($H303="USD",IF(OR($I303="",$I303="-"),"",VLOOKUP($G303,為替!$A:$AX,$I303,FALSE))+$J$3,IF(OR($I303="",$I303="-"),"",VLOOKUP($G303,為替!$A:$AX,$I303,FALSE)))</f>
        <v/>
      </c>
      <c r="K303" s="203" t="str">
        <f t="shared" si="26"/>
        <v/>
      </c>
      <c r="L303" s="187" t="str">
        <f t="shared" si="27"/>
        <v/>
      </c>
      <c r="M303" s="202" t="str">
        <f>IF($H303="USD",IF(OR($L303="",$L303="-"),"",VLOOKUP($G303,為替!$A:$AX,$L303,FALSE))+$K$3,IF(OR($L303="",$L303="-"),"",VLOOKUP($G303,為替!$A:$AX,$L303,FALSE)))</f>
        <v/>
      </c>
      <c r="N303" s="203" t="str">
        <f t="shared" si="28"/>
        <v/>
      </c>
      <c r="O303" s="204" t="str">
        <f t="shared" si="24"/>
        <v/>
      </c>
      <c r="P303" s="205" t="str">
        <f t="shared" si="29"/>
        <v/>
      </c>
    </row>
    <row r="304" spans="3:16">
      <c r="C304" s="198"/>
      <c r="D304" s="199"/>
      <c r="E304" s="200"/>
      <c r="F304" s="198"/>
      <c r="H304" s="201"/>
      <c r="I304" s="184" t="str">
        <f t="shared" si="25"/>
        <v/>
      </c>
      <c r="J304" s="202" t="str">
        <f>IF($H304="USD",IF(OR($I304="",$I304="-"),"",VLOOKUP($G304,為替!$A:$AX,$I304,FALSE))+$J$3,IF(OR($I304="",$I304="-"),"",VLOOKUP($G304,為替!$A:$AX,$I304,FALSE)))</f>
        <v/>
      </c>
      <c r="K304" s="203" t="str">
        <f t="shared" si="26"/>
        <v/>
      </c>
      <c r="L304" s="187" t="str">
        <f t="shared" si="27"/>
        <v/>
      </c>
      <c r="M304" s="202" t="str">
        <f>IF($H304="USD",IF(OR($L304="",$L304="-"),"",VLOOKUP($G304,為替!$A:$AX,$L304,FALSE))+$K$3,IF(OR($L304="",$L304="-"),"",VLOOKUP($G304,為替!$A:$AX,$L304,FALSE)))</f>
        <v/>
      </c>
      <c r="N304" s="203" t="str">
        <f t="shared" si="28"/>
        <v/>
      </c>
      <c r="O304" s="204" t="str">
        <f t="shared" si="24"/>
        <v/>
      </c>
      <c r="P304" s="205" t="str">
        <f t="shared" si="29"/>
        <v/>
      </c>
    </row>
    <row r="305" spans="3:16">
      <c r="C305" s="198"/>
      <c r="D305" s="199"/>
      <c r="E305" s="200"/>
      <c r="F305" s="198"/>
      <c r="H305" s="201"/>
      <c r="I305" s="184" t="str">
        <f t="shared" si="25"/>
        <v/>
      </c>
      <c r="J305" s="202" t="str">
        <f>IF($H305="USD",IF(OR($I305="",$I305="-"),"",VLOOKUP($G305,為替!$A:$AX,$I305,FALSE))+$J$3,IF(OR($I305="",$I305="-"),"",VLOOKUP($G305,為替!$A:$AX,$I305,FALSE)))</f>
        <v/>
      </c>
      <c r="K305" s="203" t="str">
        <f t="shared" si="26"/>
        <v/>
      </c>
      <c r="L305" s="187" t="str">
        <f t="shared" si="27"/>
        <v/>
      </c>
      <c r="M305" s="202" t="str">
        <f>IF($H305="USD",IF(OR($L305="",$L305="-"),"",VLOOKUP($G305,為替!$A:$AX,$L305,FALSE))+$K$3,IF(OR($L305="",$L305="-"),"",VLOOKUP($G305,為替!$A:$AX,$L305,FALSE)))</f>
        <v/>
      </c>
      <c r="N305" s="203" t="str">
        <f t="shared" si="28"/>
        <v/>
      </c>
      <c r="O305" s="204" t="str">
        <f t="shared" si="24"/>
        <v/>
      </c>
      <c r="P305" s="205" t="str">
        <f t="shared" si="29"/>
        <v/>
      </c>
    </row>
    <row r="306" spans="3:16">
      <c r="C306" s="198"/>
      <c r="D306" s="199"/>
      <c r="E306" s="200"/>
      <c r="F306" s="198"/>
      <c r="H306" s="201"/>
      <c r="I306" s="184" t="str">
        <f t="shared" si="25"/>
        <v/>
      </c>
      <c r="J306" s="202" t="str">
        <f>IF($H306="USD",IF(OR($I306="",$I306="-"),"",VLOOKUP($G306,為替!$A:$AX,$I306,FALSE))+$J$3,IF(OR($I306="",$I306="-"),"",VLOOKUP($G306,為替!$A:$AX,$I306,FALSE)))</f>
        <v/>
      </c>
      <c r="K306" s="203" t="str">
        <f t="shared" si="26"/>
        <v/>
      </c>
      <c r="L306" s="187" t="str">
        <f t="shared" si="27"/>
        <v/>
      </c>
      <c r="M306" s="202" t="str">
        <f>IF($H306="USD",IF(OR($L306="",$L306="-"),"",VLOOKUP($G306,為替!$A:$AX,$L306,FALSE))+$K$3,IF(OR($L306="",$L306="-"),"",VLOOKUP($G306,為替!$A:$AX,$L306,FALSE)))</f>
        <v/>
      </c>
      <c r="N306" s="203" t="str">
        <f t="shared" si="28"/>
        <v/>
      </c>
      <c r="O306" s="204" t="str">
        <f t="shared" si="24"/>
        <v/>
      </c>
      <c r="P306" s="205" t="str">
        <f t="shared" si="29"/>
        <v/>
      </c>
    </row>
    <row r="307" spans="3:16">
      <c r="C307" s="198"/>
      <c r="D307" s="199"/>
      <c r="E307" s="200"/>
      <c r="F307" s="198"/>
      <c r="H307" s="201"/>
      <c r="I307" s="184" t="str">
        <f t="shared" si="25"/>
        <v/>
      </c>
      <c r="J307" s="202" t="str">
        <f>IF($H307="USD",IF(OR($I307="",$I307="-"),"",VLOOKUP($G307,為替!$A:$AX,$I307,FALSE))+$J$3,IF(OR($I307="",$I307="-"),"",VLOOKUP($G307,為替!$A:$AX,$I307,FALSE)))</f>
        <v/>
      </c>
      <c r="K307" s="203" t="str">
        <f t="shared" si="26"/>
        <v/>
      </c>
      <c r="L307" s="187" t="str">
        <f t="shared" si="27"/>
        <v/>
      </c>
      <c r="M307" s="202" t="str">
        <f>IF($H307="USD",IF(OR($L307="",$L307="-"),"",VLOOKUP($G307,為替!$A:$AX,$L307,FALSE))+$K$3,IF(OR($L307="",$L307="-"),"",VLOOKUP($G307,為替!$A:$AX,$L307,FALSE)))</f>
        <v/>
      </c>
      <c r="N307" s="203" t="str">
        <f t="shared" si="28"/>
        <v/>
      </c>
      <c r="O307" s="204" t="str">
        <f t="shared" si="24"/>
        <v/>
      </c>
      <c r="P307" s="205" t="str">
        <f t="shared" si="29"/>
        <v/>
      </c>
    </row>
    <row r="308" spans="3:16">
      <c r="C308" s="198"/>
      <c r="D308" s="199"/>
      <c r="E308" s="200"/>
      <c r="F308" s="198"/>
      <c r="H308" s="201"/>
      <c r="I308" s="184" t="str">
        <f t="shared" si="25"/>
        <v/>
      </c>
      <c r="J308" s="202" t="str">
        <f>IF($H308="USD",IF(OR($I308="",$I308="-"),"",VLOOKUP($G308,為替!$A:$AX,$I308,FALSE))+$J$3,IF(OR($I308="",$I308="-"),"",VLOOKUP($G308,為替!$A:$AX,$I308,FALSE)))</f>
        <v/>
      </c>
      <c r="K308" s="203" t="str">
        <f t="shared" si="26"/>
        <v/>
      </c>
      <c r="L308" s="187" t="str">
        <f t="shared" si="27"/>
        <v/>
      </c>
      <c r="M308" s="202" t="str">
        <f>IF($H308="USD",IF(OR($L308="",$L308="-"),"",VLOOKUP($G308,為替!$A:$AX,$L308,FALSE))+$K$3,IF(OR($L308="",$L308="-"),"",VLOOKUP($G308,為替!$A:$AX,$L308,FALSE)))</f>
        <v/>
      </c>
      <c r="N308" s="203" t="str">
        <f t="shared" si="28"/>
        <v/>
      </c>
      <c r="O308" s="204" t="str">
        <f t="shared" si="24"/>
        <v/>
      </c>
      <c r="P308" s="205" t="str">
        <f t="shared" si="29"/>
        <v/>
      </c>
    </row>
    <row r="309" spans="3:16">
      <c r="C309" s="198"/>
      <c r="D309" s="199"/>
      <c r="E309" s="200"/>
      <c r="F309" s="198"/>
      <c r="H309" s="201"/>
      <c r="I309" s="184" t="str">
        <f t="shared" si="25"/>
        <v/>
      </c>
      <c r="J309" s="202" t="str">
        <f>IF($H309="USD",IF(OR($I309="",$I309="-"),"",VLOOKUP($G309,為替!$A:$AX,$I309,FALSE))+$J$3,IF(OR($I309="",$I309="-"),"",VLOOKUP($G309,為替!$A:$AX,$I309,FALSE)))</f>
        <v/>
      </c>
      <c r="K309" s="203" t="str">
        <f t="shared" si="26"/>
        <v/>
      </c>
      <c r="L309" s="187" t="str">
        <f t="shared" si="27"/>
        <v/>
      </c>
      <c r="M309" s="202" t="str">
        <f>IF($H309="USD",IF(OR($L309="",$L309="-"),"",VLOOKUP($G309,為替!$A:$AX,$L309,FALSE))+$K$3,IF(OR($L309="",$L309="-"),"",VLOOKUP($G309,為替!$A:$AX,$L309,FALSE)))</f>
        <v/>
      </c>
      <c r="N309" s="203" t="str">
        <f t="shared" si="28"/>
        <v/>
      </c>
      <c r="O309" s="204" t="str">
        <f t="shared" si="24"/>
        <v/>
      </c>
      <c r="P309" s="205" t="str">
        <f t="shared" si="29"/>
        <v/>
      </c>
    </row>
    <row r="310" spans="3:16">
      <c r="C310" s="198"/>
      <c r="D310" s="199"/>
      <c r="E310" s="200"/>
      <c r="F310" s="198"/>
      <c r="H310" s="201"/>
      <c r="I310" s="184" t="str">
        <f t="shared" si="25"/>
        <v/>
      </c>
      <c r="J310" s="202" t="str">
        <f>IF($H310="USD",IF(OR($I310="",$I310="-"),"",VLOOKUP($G310,為替!$A:$AX,$I310,FALSE))+$J$3,IF(OR($I310="",$I310="-"),"",VLOOKUP($G310,為替!$A:$AX,$I310,FALSE)))</f>
        <v/>
      </c>
      <c r="K310" s="203" t="str">
        <f t="shared" si="26"/>
        <v/>
      </c>
      <c r="L310" s="187" t="str">
        <f t="shared" si="27"/>
        <v/>
      </c>
      <c r="M310" s="202" t="str">
        <f>IF($H310="USD",IF(OR($L310="",$L310="-"),"",VLOOKUP($G310,為替!$A:$AX,$L310,FALSE))+$K$3,IF(OR($L310="",$L310="-"),"",VLOOKUP($G310,為替!$A:$AX,$L310,FALSE)))</f>
        <v/>
      </c>
      <c r="N310" s="203" t="str">
        <f t="shared" si="28"/>
        <v/>
      </c>
      <c r="O310" s="204" t="str">
        <f t="shared" si="24"/>
        <v/>
      </c>
      <c r="P310" s="205" t="str">
        <f t="shared" si="29"/>
        <v/>
      </c>
    </row>
    <row r="311" spans="3:16">
      <c r="C311" s="198"/>
      <c r="D311" s="199"/>
      <c r="E311" s="200"/>
      <c r="F311" s="198"/>
      <c r="H311" s="201"/>
      <c r="I311" s="184" t="str">
        <f t="shared" si="25"/>
        <v/>
      </c>
      <c r="J311" s="202" t="str">
        <f>IF($H311="USD",IF(OR($I311="",$I311="-"),"",VLOOKUP($G311,為替!$A:$AX,$I311,FALSE))+$J$3,IF(OR($I311="",$I311="-"),"",VLOOKUP($G311,為替!$A:$AX,$I311,FALSE)))</f>
        <v/>
      </c>
      <c r="K311" s="203" t="str">
        <f t="shared" si="26"/>
        <v/>
      </c>
      <c r="L311" s="187" t="str">
        <f t="shared" si="27"/>
        <v/>
      </c>
      <c r="M311" s="202" t="str">
        <f>IF($H311="USD",IF(OR($L311="",$L311="-"),"",VLOOKUP($G311,為替!$A:$AX,$L311,FALSE))+$K$3,IF(OR($L311="",$L311="-"),"",VLOOKUP($G311,為替!$A:$AX,$L311,FALSE)))</f>
        <v/>
      </c>
      <c r="N311" s="203" t="str">
        <f t="shared" si="28"/>
        <v/>
      </c>
      <c r="O311" s="204" t="str">
        <f t="shared" si="24"/>
        <v/>
      </c>
      <c r="P311" s="205" t="str">
        <f t="shared" si="29"/>
        <v/>
      </c>
    </row>
    <row r="312" spans="3:16">
      <c r="C312" s="198"/>
      <c r="D312" s="199"/>
      <c r="E312" s="200"/>
      <c r="F312" s="198"/>
      <c r="H312" s="201"/>
      <c r="I312" s="184" t="str">
        <f t="shared" si="25"/>
        <v/>
      </c>
      <c r="J312" s="202" t="str">
        <f>IF($H312="USD",IF(OR($I312="",$I312="-"),"",VLOOKUP($G312,為替!$A:$AX,$I312,FALSE))+$J$3,IF(OR($I312="",$I312="-"),"",VLOOKUP($G312,為替!$A:$AX,$I312,FALSE)))</f>
        <v/>
      </c>
      <c r="K312" s="203" t="str">
        <f t="shared" si="26"/>
        <v/>
      </c>
      <c r="L312" s="187" t="str">
        <f t="shared" si="27"/>
        <v/>
      </c>
      <c r="M312" s="202" t="str">
        <f>IF($H312="USD",IF(OR($L312="",$L312="-"),"",VLOOKUP($G312,為替!$A:$AX,$L312,FALSE))+$K$3,IF(OR($L312="",$L312="-"),"",VLOOKUP($G312,為替!$A:$AX,$L312,FALSE)))</f>
        <v/>
      </c>
      <c r="N312" s="203" t="str">
        <f t="shared" si="28"/>
        <v/>
      </c>
      <c r="O312" s="204" t="str">
        <f t="shared" si="24"/>
        <v/>
      </c>
      <c r="P312" s="205" t="str">
        <f t="shared" si="29"/>
        <v/>
      </c>
    </row>
    <row r="313" spans="3:16">
      <c r="C313" s="198"/>
      <c r="D313" s="199"/>
      <c r="E313" s="200"/>
      <c r="F313" s="198"/>
      <c r="H313" s="201"/>
      <c r="I313" s="184" t="str">
        <f t="shared" si="25"/>
        <v/>
      </c>
      <c r="J313" s="202" t="str">
        <f>IF($H313="USD",IF(OR($I313="",$I313="-"),"",VLOOKUP($G313,為替!$A:$AX,$I313,FALSE))+$J$3,IF(OR($I313="",$I313="-"),"",VLOOKUP($G313,為替!$A:$AX,$I313,FALSE)))</f>
        <v/>
      </c>
      <c r="K313" s="203" t="str">
        <f t="shared" si="26"/>
        <v/>
      </c>
      <c r="L313" s="187" t="str">
        <f t="shared" si="27"/>
        <v/>
      </c>
      <c r="M313" s="202" t="str">
        <f>IF($H313="USD",IF(OR($L313="",$L313="-"),"",VLOOKUP($G313,為替!$A:$AX,$L313,FALSE))+$K$3,IF(OR($L313="",$L313="-"),"",VLOOKUP($G313,為替!$A:$AX,$L313,FALSE)))</f>
        <v/>
      </c>
      <c r="N313" s="203" t="str">
        <f t="shared" si="28"/>
        <v/>
      </c>
      <c r="O313" s="204" t="str">
        <f t="shared" si="24"/>
        <v/>
      </c>
      <c r="P313" s="205" t="str">
        <f t="shared" si="29"/>
        <v/>
      </c>
    </row>
    <row r="314" spans="3:16">
      <c r="C314" s="198"/>
      <c r="D314" s="199"/>
      <c r="E314" s="200"/>
      <c r="F314" s="198"/>
      <c r="H314" s="201"/>
      <c r="I314" s="184" t="str">
        <f t="shared" si="25"/>
        <v/>
      </c>
      <c r="J314" s="202" t="str">
        <f>IF($H314="USD",IF(OR($I314="",$I314="-"),"",VLOOKUP($G314,為替!$A:$AX,$I314,FALSE))+$J$3,IF(OR($I314="",$I314="-"),"",VLOOKUP($G314,為替!$A:$AX,$I314,FALSE)))</f>
        <v/>
      </c>
      <c r="K314" s="203" t="str">
        <f t="shared" si="26"/>
        <v/>
      </c>
      <c r="L314" s="187" t="str">
        <f t="shared" si="27"/>
        <v/>
      </c>
      <c r="M314" s="202" t="str">
        <f>IF($H314="USD",IF(OR($L314="",$L314="-"),"",VLOOKUP($G314,為替!$A:$AX,$L314,FALSE))+$K$3,IF(OR($L314="",$L314="-"),"",VLOOKUP($G314,為替!$A:$AX,$L314,FALSE)))</f>
        <v/>
      </c>
      <c r="N314" s="203" t="str">
        <f t="shared" si="28"/>
        <v/>
      </c>
      <c r="O314" s="204" t="str">
        <f t="shared" si="24"/>
        <v/>
      </c>
      <c r="P314" s="205" t="str">
        <f t="shared" si="29"/>
        <v/>
      </c>
    </row>
    <row r="315" spans="3:16">
      <c r="C315" s="198"/>
      <c r="D315" s="199"/>
      <c r="E315" s="200"/>
      <c r="F315" s="198"/>
      <c r="H315" s="201"/>
      <c r="I315" s="184" t="str">
        <f t="shared" si="25"/>
        <v/>
      </c>
      <c r="J315" s="202" t="str">
        <f>IF($H315="USD",IF(OR($I315="",$I315="-"),"",VLOOKUP($G315,為替!$A:$AX,$I315,FALSE))+$J$3,IF(OR($I315="",$I315="-"),"",VLOOKUP($G315,為替!$A:$AX,$I315,FALSE)))</f>
        <v/>
      </c>
      <c r="K315" s="203" t="str">
        <f t="shared" si="26"/>
        <v/>
      </c>
      <c r="L315" s="187" t="str">
        <f t="shared" si="27"/>
        <v/>
      </c>
      <c r="M315" s="202" t="str">
        <f>IF($H315="USD",IF(OR($L315="",$L315="-"),"",VLOOKUP($G315,為替!$A:$AX,$L315,FALSE))+$K$3,IF(OR($L315="",$L315="-"),"",VLOOKUP($G315,為替!$A:$AX,$L315,FALSE)))</f>
        <v/>
      </c>
      <c r="N315" s="203" t="str">
        <f t="shared" si="28"/>
        <v/>
      </c>
      <c r="O315" s="204" t="str">
        <f t="shared" si="24"/>
        <v/>
      </c>
      <c r="P315" s="205" t="str">
        <f t="shared" si="29"/>
        <v/>
      </c>
    </row>
    <row r="316" spans="3:16">
      <c r="C316" s="198"/>
      <c r="D316" s="199"/>
      <c r="E316" s="200"/>
      <c r="F316" s="198"/>
      <c r="H316" s="201"/>
      <c r="I316" s="184" t="str">
        <f t="shared" si="25"/>
        <v/>
      </c>
      <c r="J316" s="202" t="str">
        <f>IF($H316="USD",IF(OR($I316="",$I316="-"),"",VLOOKUP($G316,為替!$A:$AX,$I316,FALSE))+$J$3,IF(OR($I316="",$I316="-"),"",VLOOKUP($G316,為替!$A:$AX,$I316,FALSE)))</f>
        <v/>
      </c>
      <c r="K316" s="203" t="str">
        <f t="shared" si="26"/>
        <v/>
      </c>
      <c r="L316" s="187" t="str">
        <f t="shared" si="27"/>
        <v/>
      </c>
      <c r="M316" s="202" t="str">
        <f>IF($H316="USD",IF(OR($L316="",$L316="-"),"",VLOOKUP($G316,為替!$A:$AX,$L316,FALSE))+$K$3,IF(OR($L316="",$L316="-"),"",VLOOKUP($G316,為替!$A:$AX,$L316,FALSE)))</f>
        <v/>
      </c>
      <c r="N316" s="203" t="str">
        <f t="shared" si="28"/>
        <v/>
      </c>
      <c r="O316" s="204" t="str">
        <f t="shared" si="24"/>
        <v/>
      </c>
      <c r="P316" s="205" t="str">
        <f t="shared" si="29"/>
        <v/>
      </c>
    </row>
    <row r="317" spans="3:16">
      <c r="C317" s="198"/>
      <c r="D317" s="199"/>
      <c r="E317" s="200"/>
      <c r="F317" s="198"/>
      <c r="H317" s="201"/>
      <c r="I317" s="184" t="str">
        <f t="shared" si="25"/>
        <v/>
      </c>
      <c r="J317" s="202" t="str">
        <f>IF($H317="USD",IF(OR($I317="",$I317="-"),"",VLOOKUP($G317,為替!$A:$AX,$I317,FALSE))+$J$3,IF(OR($I317="",$I317="-"),"",VLOOKUP($G317,為替!$A:$AX,$I317,FALSE)))</f>
        <v/>
      </c>
      <c r="K317" s="203" t="str">
        <f t="shared" si="26"/>
        <v/>
      </c>
      <c r="L317" s="187" t="str">
        <f t="shared" si="27"/>
        <v/>
      </c>
      <c r="M317" s="202" t="str">
        <f>IF($H317="USD",IF(OR($L317="",$L317="-"),"",VLOOKUP($G317,為替!$A:$AX,$L317,FALSE))+$K$3,IF(OR($L317="",$L317="-"),"",VLOOKUP($G317,為替!$A:$AX,$L317,FALSE)))</f>
        <v/>
      </c>
      <c r="N317" s="203" t="str">
        <f t="shared" si="28"/>
        <v/>
      </c>
      <c r="O317" s="204" t="str">
        <f t="shared" si="24"/>
        <v/>
      </c>
      <c r="P317" s="205" t="str">
        <f t="shared" si="29"/>
        <v/>
      </c>
    </row>
    <row r="318" spans="3:16">
      <c r="C318" s="198"/>
      <c r="D318" s="199"/>
      <c r="E318" s="200"/>
      <c r="F318" s="198"/>
      <c r="H318" s="201"/>
      <c r="I318" s="184" t="str">
        <f t="shared" si="25"/>
        <v/>
      </c>
      <c r="J318" s="202" t="str">
        <f>IF($H318="USD",IF(OR($I318="",$I318="-"),"",VLOOKUP($G318,為替!$A:$AX,$I318,FALSE))+$J$3,IF(OR($I318="",$I318="-"),"",VLOOKUP($G318,為替!$A:$AX,$I318,FALSE)))</f>
        <v/>
      </c>
      <c r="K318" s="203" t="str">
        <f t="shared" si="26"/>
        <v/>
      </c>
      <c r="L318" s="187" t="str">
        <f t="shared" si="27"/>
        <v/>
      </c>
      <c r="M318" s="202" t="str">
        <f>IF($H318="USD",IF(OR($L318="",$L318="-"),"",VLOOKUP($G318,為替!$A:$AX,$L318,FALSE))+$K$3,IF(OR($L318="",$L318="-"),"",VLOOKUP($G318,為替!$A:$AX,$L318,FALSE)))</f>
        <v/>
      </c>
      <c r="N318" s="203" t="str">
        <f t="shared" si="28"/>
        <v/>
      </c>
      <c r="O318" s="204" t="str">
        <f t="shared" si="24"/>
        <v/>
      </c>
      <c r="P318" s="205" t="str">
        <f t="shared" si="29"/>
        <v/>
      </c>
    </row>
    <row r="319" spans="3:16">
      <c r="C319" s="198"/>
      <c r="D319" s="199"/>
      <c r="E319" s="200"/>
      <c r="F319" s="198"/>
      <c r="H319" s="201"/>
      <c r="I319" s="184" t="str">
        <f t="shared" si="25"/>
        <v/>
      </c>
      <c r="J319" s="202" t="str">
        <f>IF($H319="USD",IF(OR($I319="",$I319="-"),"",VLOOKUP($G319,為替!$A:$AX,$I319,FALSE))+$J$3,IF(OR($I319="",$I319="-"),"",VLOOKUP($G319,為替!$A:$AX,$I319,FALSE)))</f>
        <v/>
      </c>
      <c r="K319" s="203" t="str">
        <f t="shared" si="26"/>
        <v/>
      </c>
      <c r="L319" s="187" t="str">
        <f t="shared" si="27"/>
        <v/>
      </c>
      <c r="M319" s="202" t="str">
        <f>IF($H319="USD",IF(OR($L319="",$L319="-"),"",VLOOKUP($G319,為替!$A:$AX,$L319,FALSE))+$K$3,IF(OR($L319="",$L319="-"),"",VLOOKUP($G319,為替!$A:$AX,$L319,FALSE)))</f>
        <v/>
      </c>
      <c r="N319" s="203" t="str">
        <f t="shared" si="28"/>
        <v/>
      </c>
      <c r="O319" s="204" t="str">
        <f t="shared" si="24"/>
        <v/>
      </c>
      <c r="P319" s="205" t="str">
        <f t="shared" si="29"/>
        <v/>
      </c>
    </row>
    <row r="320" spans="3:16">
      <c r="C320" s="198"/>
      <c r="D320" s="199"/>
      <c r="E320" s="200"/>
      <c r="F320" s="198"/>
      <c r="H320" s="201"/>
      <c r="I320" s="184" t="str">
        <f t="shared" si="25"/>
        <v/>
      </c>
      <c r="J320" s="202" t="str">
        <f>IF($H320="USD",IF(OR($I320="",$I320="-"),"",VLOOKUP($G320,為替!$A:$AX,$I320,FALSE))+$J$3,IF(OR($I320="",$I320="-"),"",VLOOKUP($G320,為替!$A:$AX,$I320,FALSE)))</f>
        <v/>
      </c>
      <c r="K320" s="203" t="str">
        <f t="shared" si="26"/>
        <v/>
      </c>
      <c r="L320" s="187" t="str">
        <f t="shared" si="27"/>
        <v/>
      </c>
      <c r="M320" s="202" t="str">
        <f>IF($H320="USD",IF(OR($L320="",$L320="-"),"",VLOOKUP($G320,為替!$A:$AX,$L320,FALSE))+$K$3,IF(OR($L320="",$L320="-"),"",VLOOKUP($G320,為替!$A:$AX,$L320,FALSE)))</f>
        <v/>
      </c>
      <c r="N320" s="203" t="str">
        <f t="shared" si="28"/>
        <v/>
      </c>
      <c r="O320" s="204" t="str">
        <f t="shared" si="24"/>
        <v/>
      </c>
      <c r="P320" s="205" t="str">
        <f t="shared" si="29"/>
        <v/>
      </c>
    </row>
    <row r="321" spans="3:16">
      <c r="C321" s="198"/>
      <c r="D321" s="199"/>
      <c r="E321" s="200"/>
      <c r="F321" s="198"/>
      <c r="H321" s="201"/>
      <c r="I321" s="184" t="str">
        <f t="shared" si="25"/>
        <v/>
      </c>
      <c r="J321" s="202" t="str">
        <f>IF($H321="USD",IF(OR($I321="",$I321="-"),"",VLOOKUP($G321,為替!$A:$AX,$I321,FALSE))+$J$3,IF(OR($I321="",$I321="-"),"",VLOOKUP($G321,為替!$A:$AX,$I321,FALSE)))</f>
        <v/>
      </c>
      <c r="K321" s="203" t="str">
        <f t="shared" si="26"/>
        <v/>
      </c>
      <c r="L321" s="187" t="str">
        <f t="shared" si="27"/>
        <v/>
      </c>
      <c r="M321" s="202" t="str">
        <f>IF($H321="USD",IF(OR($L321="",$L321="-"),"",VLOOKUP($G321,為替!$A:$AX,$L321,FALSE))+$K$3,IF(OR($L321="",$L321="-"),"",VLOOKUP($G321,為替!$A:$AX,$L321,FALSE)))</f>
        <v/>
      </c>
      <c r="N321" s="203" t="str">
        <f t="shared" si="28"/>
        <v/>
      </c>
      <c r="O321" s="204" t="str">
        <f t="shared" si="24"/>
        <v/>
      </c>
      <c r="P321" s="205" t="str">
        <f t="shared" si="29"/>
        <v/>
      </c>
    </row>
    <row r="322" spans="3:16">
      <c r="C322" s="198"/>
      <c r="D322" s="199"/>
      <c r="E322" s="200"/>
      <c r="F322" s="198"/>
      <c r="H322" s="201"/>
      <c r="I322" s="184" t="str">
        <f t="shared" si="25"/>
        <v/>
      </c>
      <c r="J322" s="202" t="str">
        <f>IF($H322="USD",IF(OR($I322="",$I322="-"),"",VLOOKUP($G322,為替!$A:$AX,$I322,FALSE))+$J$3,IF(OR($I322="",$I322="-"),"",VLOOKUP($G322,為替!$A:$AX,$I322,FALSE)))</f>
        <v/>
      </c>
      <c r="K322" s="203" t="str">
        <f t="shared" si="26"/>
        <v/>
      </c>
      <c r="L322" s="187" t="str">
        <f t="shared" si="27"/>
        <v/>
      </c>
      <c r="M322" s="202" t="str">
        <f>IF($H322="USD",IF(OR($L322="",$L322="-"),"",VLOOKUP($G322,為替!$A:$AX,$L322,FALSE))+$K$3,IF(OR($L322="",$L322="-"),"",VLOOKUP($G322,為替!$A:$AX,$L322,FALSE)))</f>
        <v/>
      </c>
      <c r="N322" s="203" t="str">
        <f t="shared" si="28"/>
        <v/>
      </c>
      <c r="O322" s="204" t="str">
        <f t="shared" si="24"/>
        <v/>
      </c>
      <c r="P322" s="205" t="str">
        <f t="shared" si="29"/>
        <v/>
      </c>
    </row>
    <row r="323" spans="3:16">
      <c r="C323" s="198"/>
      <c r="D323" s="199"/>
      <c r="E323" s="200"/>
      <c r="F323" s="198"/>
      <c r="H323" s="201"/>
      <c r="I323" s="184" t="str">
        <f t="shared" si="25"/>
        <v/>
      </c>
      <c r="J323" s="202" t="str">
        <f>IF($H323="USD",IF(OR($I323="",$I323="-"),"",VLOOKUP($G323,為替!$A:$AX,$I323,FALSE))+$J$3,IF(OR($I323="",$I323="-"),"",VLOOKUP($G323,為替!$A:$AX,$I323,FALSE)))</f>
        <v/>
      </c>
      <c r="K323" s="203" t="str">
        <f t="shared" si="26"/>
        <v/>
      </c>
      <c r="L323" s="187" t="str">
        <f t="shared" si="27"/>
        <v/>
      </c>
      <c r="M323" s="202" t="str">
        <f>IF($H323="USD",IF(OR($L323="",$L323="-"),"",VLOOKUP($G323,為替!$A:$AX,$L323,FALSE))+$K$3,IF(OR($L323="",$L323="-"),"",VLOOKUP($G323,為替!$A:$AX,$L323,FALSE)))</f>
        <v/>
      </c>
      <c r="N323" s="203" t="str">
        <f t="shared" si="28"/>
        <v/>
      </c>
      <c r="O323" s="204" t="str">
        <f t="shared" si="24"/>
        <v/>
      </c>
      <c r="P323" s="205" t="str">
        <f t="shared" si="29"/>
        <v/>
      </c>
    </row>
    <row r="324" spans="3:16">
      <c r="C324" s="198"/>
      <c r="D324" s="199"/>
      <c r="E324" s="200"/>
      <c r="F324" s="198"/>
      <c r="H324" s="201"/>
      <c r="I324" s="184" t="str">
        <f t="shared" si="25"/>
        <v/>
      </c>
      <c r="J324" s="202" t="str">
        <f>IF($H324="USD",IF(OR($I324="",$I324="-"),"",VLOOKUP($G324,為替!$A:$AX,$I324,FALSE))+$J$3,IF(OR($I324="",$I324="-"),"",VLOOKUP($G324,為替!$A:$AX,$I324,FALSE)))</f>
        <v/>
      </c>
      <c r="K324" s="203" t="str">
        <f t="shared" si="26"/>
        <v/>
      </c>
      <c r="L324" s="187" t="str">
        <f t="shared" si="27"/>
        <v/>
      </c>
      <c r="M324" s="202" t="str">
        <f>IF($H324="USD",IF(OR($L324="",$L324="-"),"",VLOOKUP($G324,為替!$A:$AX,$L324,FALSE))+$K$3,IF(OR($L324="",$L324="-"),"",VLOOKUP($G324,為替!$A:$AX,$L324,FALSE)))</f>
        <v/>
      </c>
      <c r="N324" s="203" t="str">
        <f t="shared" si="28"/>
        <v/>
      </c>
      <c r="O324" s="204" t="str">
        <f t="shared" si="24"/>
        <v/>
      </c>
      <c r="P324" s="205" t="str">
        <f t="shared" si="29"/>
        <v/>
      </c>
    </row>
    <row r="325" spans="3:16">
      <c r="C325" s="198"/>
      <c r="D325" s="199"/>
      <c r="E325" s="200"/>
      <c r="F325" s="198"/>
      <c r="H325" s="201"/>
      <c r="I325" s="184" t="str">
        <f t="shared" si="25"/>
        <v/>
      </c>
      <c r="J325" s="202" t="str">
        <f>IF($H325="USD",IF(OR($I325="",$I325="-"),"",VLOOKUP($G325,為替!$A:$AX,$I325,FALSE))+$J$3,IF(OR($I325="",$I325="-"),"",VLOOKUP($G325,為替!$A:$AX,$I325,FALSE)))</f>
        <v/>
      </c>
      <c r="K325" s="203" t="str">
        <f t="shared" si="26"/>
        <v/>
      </c>
      <c r="L325" s="187" t="str">
        <f t="shared" si="27"/>
        <v/>
      </c>
      <c r="M325" s="202" t="str">
        <f>IF($H325="USD",IF(OR($L325="",$L325="-"),"",VLOOKUP($G325,為替!$A:$AX,$L325,FALSE))+$K$3,IF(OR($L325="",$L325="-"),"",VLOOKUP($G325,為替!$A:$AX,$L325,FALSE)))</f>
        <v/>
      </c>
      <c r="N325" s="203" t="str">
        <f t="shared" si="28"/>
        <v/>
      </c>
      <c r="O325" s="204" t="str">
        <f t="shared" si="24"/>
        <v/>
      </c>
      <c r="P325" s="205" t="str">
        <f t="shared" si="29"/>
        <v/>
      </c>
    </row>
    <row r="326" spans="3:16">
      <c r="C326" s="198"/>
      <c r="D326" s="199"/>
      <c r="E326" s="200"/>
      <c r="F326" s="198"/>
      <c r="H326" s="201"/>
      <c r="I326" s="184" t="str">
        <f t="shared" si="25"/>
        <v/>
      </c>
      <c r="J326" s="202" t="str">
        <f>IF($H326="USD",IF(OR($I326="",$I326="-"),"",VLOOKUP($G326,為替!$A:$AX,$I326,FALSE))+$J$3,IF(OR($I326="",$I326="-"),"",VLOOKUP($G326,為替!$A:$AX,$I326,FALSE)))</f>
        <v/>
      </c>
      <c r="K326" s="203" t="str">
        <f t="shared" si="26"/>
        <v/>
      </c>
      <c r="L326" s="187" t="str">
        <f t="shared" si="27"/>
        <v/>
      </c>
      <c r="M326" s="202" t="str">
        <f>IF($H326="USD",IF(OR($L326="",$L326="-"),"",VLOOKUP($G326,為替!$A:$AX,$L326,FALSE))+$K$3,IF(OR($L326="",$L326="-"),"",VLOOKUP($G326,為替!$A:$AX,$L326,FALSE)))</f>
        <v/>
      </c>
      <c r="N326" s="203" t="str">
        <f t="shared" si="28"/>
        <v/>
      </c>
      <c r="O326" s="204" t="str">
        <f t="shared" ref="O326:O389" si="30">IF(OR(K326="",N326=""),"",K326-N326)</f>
        <v/>
      </c>
      <c r="P326" s="205" t="str">
        <f t="shared" si="29"/>
        <v/>
      </c>
    </row>
    <row r="327" spans="3:16">
      <c r="C327" s="198"/>
      <c r="D327" s="199"/>
      <c r="E327" s="200"/>
      <c r="F327" s="198"/>
      <c r="H327" s="201"/>
      <c r="I327" s="184" t="str">
        <f t="shared" ref="I327:I390" si="31">IF(H327="","",IF(H327="JPY","",IF($H327="USD",4, IF(H327="EUR",7,IF(H327="CNY",47,IF(H327="HKD",34))))))</f>
        <v/>
      </c>
      <c r="J327" s="202" t="str">
        <f>IF($H327="USD",IF(OR($I327="",$I327="-"),"",VLOOKUP($G327,為替!$A:$AX,$I327,FALSE))+$J$3,IF(OR($I327="",$I327="-"),"",VLOOKUP($G327,為替!$A:$AX,$I327,FALSE)))</f>
        <v/>
      </c>
      <c r="K327" s="203" t="str">
        <f t="shared" ref="K327:K390" si="32">IF($H327="JPY",$F327,IF($H327="","",$F327*$J327))</f>
        <v/>
      </c>
      <c r="L327" s="187" t="str">
        <f t="shared" ref="L327:L390" si="33">IF(H327="","",IF(H327="JPY","",IF($H327="USD",3, IF(H327="EUR",6,IF(H327="CNY",46,IF(H327="HKD",33))))))</f>
        <v/>
      </c>
      <c r="M327" s="202" t="str">
        <f>IF($H327="USD",IF(OR($L327="",$L327="-"),"",VLOOKUP($G327,為替!$A:$AX,$L327,FALSE))+$K$3,IF(OR($L327="",$L327="-"),"",VLOOKUP($G327,為替!$A:$AX,$L327,FALSE)))</f>
        <v/>
      </c>
      <c r="N327" s="203" t="str">
        <f t="shared" ref="N327:N390" si="34">IF($E327="JPY",($C327+$D327),IF($E327="","",($C327+$D327)*$M327))</f>
        <v/>
      </c>
      <c r="O327" s="204" t="str">
        <f t="shared" si="30"/>
        <v/>
      </c>
      <c r="P327" s="205" t="str">
        <f t="shared" ref="P327:P390" si="35">IF(OR(K327="",O327=""),"",O327/K327)</f>
        <v/>
      </c>
    </row>
    <row r="328" spans="3:16">
      <c r="C328" s="198"/>
      <c r="D328" s="199"/>
      <c r="E328" s="200"/>
      <c r="F328" s="198"/>
      <c r="H328" s="201"/>
      <c r="I328" s="184" t="str">
        <f t="shared" si="31"/>
        <v/>
      </c>
      <c r="J328" s="202" t="str">
        <f>IF($H328="USD",IF(OR($I328="",$I328="-"),"",VLOOKUP($G328,為替!$A:$AX,$I328,FALSE))+$J$3,IF(OR($I328="",$I328="-"),"",VLOOKUP($G328,為替!$A:$AX,$I328,FALSE)))</f>
        <v/>
      </c>
      <c r="K328" s="203" t="str">
        <f t="shared" si="32"/>
        <v/>
      </c>
      <c r="L328" s="187" t="str">
        <f t="shared" si="33"/>
        <v/>
      </c>
      <c r="M328" s="202" t="str">
        <f>IF($H328="USD",IF(OR($L328="",$L328="-"),"",VLOOKUP($G328,為替!$A:$AX,$L328,FALSE))+$K$3,IF(OR($L328="",$L328="-"),"",VLOOKUP($G328,為替!$A:$AX,$L328,FALSE)))</f>
        <v/>
      </c>
      <c r="N328" s="203" t="str">
        <f t="shared" si="34"/>
        <v/>
      </c>
      <c r="O328" s="204" t="str">
        <f t="shared" si="30"/>
        <v/>
      </c>
      <c r="P328" s="205" t="str">
        <f t="shared" si="35"/>
        <v/>
      </c>
    </row>
    <row r="329" spans="3:16">
      <c r="C329" s="198"/>
      <c r="D329" s="199"/>
      <c r="E329" s="200"/>
      <c r="F329" s="198"/>
      <c r="H329" s="201"/>
      <c r="I329" s="184" t="str">
        <f t="shared" si="31"/>
        <v/>
      </c>
      <c r="J329" s="202" t="str">
        <f>IF($H329="USD",IF(OR($I329="",$I329="-"),"",VLOOKUP($G329,為替!$A:$AX,$I329,FALSE))+$J$3,IF(OR($I329="",$I329="-"),"",VLOOKUP($G329,為替!$A:$AX,$I329,FALSE)))</f>
        <v/>
      </c>
      <c r="K329" s="203" t="str">
        <f t="shared" si="32"/>
        <v/>
      </c>
      <c r="L329" s="187" t="str">
        <f t="shared" si="33"/>
        <v/>
      </c>
      <c r="M329" s="202" t="str">
        <f>IF($H329="USD",IF(OR($L329="",$L329="-"),"",VLOOKUP($G329,為替!$A:$AX,$L329,FALSE))+$K$3,IF(OR($L329="",$L329="-"),"",VLOOKUP($G329,為替!$A:$AX,$L329,FALSE)))</f>
        <v/>
      </c>
      <c r="N329" s="203" t="str">
        <f t="shared" si="34"/>
        <v/>
      </c>
      <c r="O329" s="204" t="str">
        <f t="shared" si="30"/>
        <v/>
      </c>
      <c r="P329" s="205" t="str">
        <f t="shared" si="35"/>
        <v/>
      </c>
    </row>
    <row r="330" spans="3:16">
      <c r="C330" s="198"/>
      <c r="D330" s="199"/>
      <c r="E330" s="200"/>
      <c r="F330" s="198"/>
      <c r="H330" s="201"/>
      <c r="I330" s="184" t="str">
        <f t="shared" si="31"/>
        <v/>
      </c>
      <c r="J330" s="202" t="str">
        <f>IF($H330="USD",IF(OR($I330="",$I330="-"),"",VLOOKUP($G330,為替!$A:$AX,$I330,FALSE))+$J$3,IF(OR($I330="",$I330="-"),"",VLOOKUP($G330,為替!$A:$AX,$I330,FALSE)))</f>
        <v/>
      </c>
      <c r="K330" s="203" t="str">
        <f t="shared" si="32"/>
        <v/>
      </c>
      <c r="L330" s="187" t="str">
        <f t="shared" si="33"/>
        <v/>
      </c>
      <c r="M330" s="202" t="str">
        <f>IF($H330="USD",IF(OR($L330="",$L330="-"),"",VLOOKUP($G330,為替!$A:$AX,$L330,FALSE))+$K$3,IF(OR($L330="",$L330="-"),"",VLOOKUP($G330,為替!$A:$AX,$L330,FALSE)))</f>
        <v/>
      </c>
      <c r="N330" s="203" t="str">
        <f t="shared" si="34"/>
        <v/>
      </c>
      <c r="O330" s="204" t="str">
        <f t="shared" si="30"/>
        <v/>
      </c>
      <c r="P330" s="205" t="str">
        <f t="shared" si="35"/>
        <v/>
      </c>
    </row>
    <row r="331" spans="3:16">
      <c r="C331" s="198"/>
      <c r="D331" s="199"/>
      <c r="E331" s="200"/>
      <c r="F331" s="198"/>
      <c r="H331" s="201"/>
      <c r="I331" s="184" t="str">
        <f t="shared" si="31"/>
        <v/>
      </c>
      <c r="J331" s="202" t="str">
        <f>IF($H331="USD",IF(OR($I331="",$I331="-"),"",VLOOKUP($G331,為替!$A:$AX,$I331,FALSE))+$J$3,IF(OR($I331="",$I331="-"),"",VLOOKUP($G331,為替!$A:$AX,$I331,FALSE)))</f>
        <v/>
      </c>
      <c r="K331" s="203" t="str">
        <f t="shared" si="32"/>
        <v/>
      </c>
      <c r="L331" s="187" t="str">
        <f t="shared" si="33"/>
        <v/>
      </c>
      <c r="M331" s="202" t="str">
        <f>IF($H331="USD",IF(OR($L331="",$L331="-"),"",VLOOKUP($G331,為替!$A:$AX,$L331,FALSE))+$K$3,IF(OR($L331="",$L331="-"),"",VLOOKUP($G331,為替!$A:$AX,$L331,FALSE)))</f>
        <v/>
      </c>
      <c r="N331" s="203" t="str">
        <f t="shared" si="34"/>
        <v/>
      </c>
      <c r="O331" s="204" t="str">
        <f t="shared" si="30"/>
        <v/>
      </c>
      <c r="P331" s="205" t="str">
        <f t="shared" si="35"/>
        <v/>
      </c>
    </row>
    <row r="332" spans="3:16">
      <c r="C332" s="198"/>
      <c r="D332" s="199"/>
      <c r="E332" s="200"/>
      <c r="F332" s="198"/>
      <c r="H332" s="201"/>
      <c r="I332" s="184" t="str">
        <f t="shared" si="31"/>
        <v/>
      </c>
      <c r="J332" s="202" t="str">
        <f>IF($H332="USD",IF(OR($I332="",$I332="-"),"",VLOOKUP($G332,為替!$A:$AX,$I332,FALSE))+$J$3,IF(OR($I332="",$I332="-"),"",VLOOKUP($G332,為替!$A:$AX,$I332,FALSE)))</f>
        <v/>
      </c>
      <c r="K332" s="203" t="str">
        <f t="shared" si="32"/>
        <v/>
      </c>
      <c r="L332" s="187" t="str">
        <f t="shared" si="33"/>
        <v/>
      </c>
      <c r="M332" s="202" t="str">
        <f>IF($H332="USD",IF(OR($L332="",$L332="-"),"",VLOOKUP($G332,為替!$A:$AX,$L332,FALSE))+$K$3,IF(OR($L332="",$L332="-"),"",VLOOKUP($G332,為替!$A:$AX,$L332,FALSE)))</f>
        <v/>
      </c>
      <c r="N332" s="203" t="str">
        <f t="shared" si="34"/>
        <v/>
      </c>
      <c r="O332" s="204" t="str">
        <f t="shared" si="30"/>
        <v/>
      </c>
      <c r="P332" s="205" t="str">
        <f t="shared" si="35"/>
        <v/>
      </c>
    </row>
    <row r="333" spans="3:16">
      <c r="C333" s="198"/>
      <c r="D333" s="199"/>
      <c r="E333" s="200"/>
      <c r="F333" s="198"/>
      <c r="H333" s="201"/>
      <c r="I333" s="184" t="str">
        <f t="shared" si="31"/>
        <v/>
      </c>
      <c r="J333" s="202" t="str">
        <f>IF($H333="USD",IF(OR($I333="",$I333="-"),"",VLOOKUP($G333,為替!$A:$AX,$I333,FALSE))+$J$3,IF(OR($I333="",$I333="-"),"",VLOOKUP($G333,為替!$A:$AX,$I333,FALSE)))</f>
        <v/>
      </c>
      <c r="K333" s="203" t="str">
        <f t="shared" si="32"/>
        <v/>
      </c>
      <c r="L333" s="187" t="str">
        <f t="shared" si="33"/>
        <v/>
      </c>
      <c r="M333" s="202" t="str">
        <f>IF($H333="USD",IF(OR($L333="",$L333="-"),"",VLOOKUP($G333,為替!$A:$AX,$L333,FALSE))+$K$3,IF(OR($L333="",$L333="-"),"",VLOOKUP($G333,為替!$A:$AX,$L333,FALSE)))</f>
        <v/>
      </c>
      <c r="N333" s="203" t="str">
        <f t="shared" si="34"/>
        <v/>
      </c>
      <c r="O333" s="204" t="str">
        <f t="shared" si="30"/>
        <v/>
      </c>
      <c r="P333" s="205" t="str">
        <f t="shared" si="35"/>
        <v/>
      </c>
    </row>
    <row r="334" spans="3:16">
      <c r="C334" s="198"/>
      <c r="D334" s="199"/>
      <c r="E334" s="200"/>
      <c r="F334" s="198"/>
      <c r="H334" s="201"/>
      <c r="I334" s="184" t="str">
        <f t="shared" si="31"/>
        <v/>
      </c>
      <c r="J334" s="202" t="str">
        <f>IF($H334="USD",IF(OR($I334="",$I334="-"),"",VLOOKUP($G334,為替!$A:$AX,$I334,FALSE))+$J$3,IF(OR($I334="",$I334="-"),"",VLOOKUP($G334,為替!$A:$AX,$I334,FALSE)))</f>
        <v/>
      </c>
      <c r="K334" s="203" t="str">
        <f t="shared" si="32"/>
        <v/>
      </c>
      <c r="L334" s="187" t="str">
        <f t="shared" si="33"/>
        <v/>
      </c>
      <c r="M334" s="202" t="str">
        <f>IF($H334="USD",IF(OR($L334="",$L334="-"),"",VLOOKUP($G334,為替!$A:$AX,$L334,FALSE))+$K$3,IF(OR($L334="",$L334="-"),"",VLOOKUP($G334,為替!$A:$AX,$L334,FALSE)))</f>
        <v/>
      </c>
      <c r="N334" s="203" t="str">
        <f t="shared" si="34"/>
        <v/>
      </c>
      <c r="O334" s="204" t="str">
        <f t="shared" si="30"/>
        <v/>
      </c>
      <c r="P334" s="205" t="str">
        <f t="shared" si="35"/>
        <v/>
      </c>
    </row>
    <row r="335" spans="3:16">
      <c r="C335" s="198"/>
      <c r="D335" s="199"/>
      <c r="E335" s="200"/>
      <c r="F335" s="198"/>
      <c r="H335" s="201"/>
      <c r="I335" s="184" t="str">
        <f t="shared" si="31"/>
        <v/>
      </c>
      <c r="J335" s="202" t="str">
        <f>IF($H335="USD",IF(OR($I335="",$I335="-"),"",VLOOKUP($G335,為替!$A:$AX,$I335,FALSE))+$J$3,IF(OR($I335="",$I335="-"),"",VLOOKUP($G335,為替!$A:$AX,$I335,FALSE)))</f>
        <v/>
      </c>
      <c r="K335" s="203" t="str">
        <f t="shared" si="32"/>
        <v/>
      </c>
      <c r="L335" s="187" t="str">
        <f t="shared" si="33"/>
        <v/>
      </c>
      <c r="M335" s="202" t="str">
        <f>IF($H335="USD",IF(OR($L335="",$L335="-"),"",VLOOKUP($G335,為替!$A:$AX,$L335,FALSE))+$K$3,IF(OR($L335="",$L335="-"),"",VLOOKUP($G335,為替!$A:$AX,$L335,FALSE)))</f>
        <v/>
      </c>
      <c r="N335" s="203" t="str">
        <f t="shared" si="34"/>
        <v/>
      </c>
      <c r="O335" s="204" t="str">
        <f t="shared" si="30"/>
        <v/>
      </c>
      <c r="P335" s="205" t="str">
        <f t="shared" si="35"/>
        <v/>
      </c>
    </row>
    <row r="336" spans="3:16">
      <c r="C336" s="198"/>
      <c r="D336" s="199"/>
      <c r="E336" s="200"/>
      <c r="F336" s="198"/>
      <c r="H336" s="201"/>
      <c r="I336" s="184" t="str">
        <f t="shared" si="31"/>
        <v/>
      </c>
      <c r="J336" s="202" t="str">
        <f>IF($H336="USD",IF(OR($I336="",$I336="-"),"",VLOOKUP($G336,為替!$A:$AX,$I336,FALSE))+$J$3,IF(OR($I336="",$I336="-"),"",VLOOKUP($G336,為替!$A:$AX,$I336,FALSE)))</f>
        <v/>
      </c>
      <c r="K336" s="203" t="str">
        <f t="shared" si="32"/>
        <v/>
      </c>
      <c r="L336" s="187" t="str">
        <f t="shared" si="33"/>
        <v/>
      </c>
      <c r="M336" s="202" t="str">
        <f>IF($H336="USD",IF(OR($L336="",$L336="-"),"",VLOOKUP($G336,為替!$A:$AX,$L336,FALSE))+$K$3,IF(OR($L336="",$L336="-"),"",VLOOKUP($G336,為替!$A:$AX,$L336,FALSE)))</f>
        <v/>
      </c>
      <c r="N336" s="203" t="str">
        <f t="shared" si="34"/>
        <v/>
      </c>
      <c r="O336" s="204" t="str">
        <f t="shared" si="30"/>
        <v/>
      </c>
      <c r="P336" s="205" t="str">
        <f t="shared" si="35"/>
        <v/>
      </c>
    </row>
    <row r="337" spans="3:16">
      <c r="C337" s="198"/>
      <c r="D337" s="199"/>
      <c r="E337" s="200"/>
      <c r="F337" s="198"/>
      <c r="H337" s="201"/>
      <c r="I337" s="184" t="str">
        <f t="shared" si="31"/>
        <v/>
      </c>
      <c r="J337" s="202" t="str">
        <f>IF($H337="USD",IF(OR($I337="",$I337="-"),"",VLOOKUP($G337,為替!$A:$AX,$I337,FALSE))+$J$3,IF(OR($I337="",$I337="-"),"",VLOOKUP($G337,為替!$A:$AX,$I337,FALSE)))</f>
        <v/>
      </c>
      <c r="K337" s="203" t="str">
        <f t="shared" si="32"/>
        <v/>
      </c>
      <c r="L337" s="187" t="str">
        <f t="shared" si="33"/>
        <v/>
      </c>
      <c r="M337" s="202" t="str">
        <f>IF($H337="USD",IF(OR($L337="",$L337="-"),"",VLOOKUP($G337,為替!$A:$AX,$L337,FALSE))+$K$3,IF(OR($L337="",$L337="-"),"",VLOOKUP($G337,為替!$A:$AX,$L337,FALSE)))</f>
        <v/>
      </c>
      <c r="N337" s="203" t="str">
        <f t="shared" si="34"/>
        <v/>
      </c>
      <c r="O337" s="204" t="str">
        <f t="shared" si="30"/>
        <v/>
      </c>
      <c r="P337" s="205" t="str">
        <f t="shared" si="35"/>
        <v/>
      </c>
    </row>
    <row r="338" spans="3:16">
      <c r="C338" s="198"/>
      <c r="D338" s="199"/>
      <c r="E338" s="200"/>
      <c r="F338" s="198"/>
      <c r="H338" s="201"/>
      <c r="I338" s="184" t="str">
        <f t="shared" si="31"/>
        <v/>
      </c>
      <c r="J338" s="202" t="str">
        <f>IF($H338="USD",IF(OR($I338="",$I338="-"),"",VLOOKUP($G338,為替!$A:$AX,$I338,FALSE))+$J$3,IF(OR($I338="",$I338="-"),"",VLOOKUP($G338,為替!$A:$AX,$I338,FALSE)))</f>
        <v/>
      </c>
      <c r="K338" s="203" t="str">
        <f t="shared" si="32"/>
        <v/>
      </c>
      <c r="L338" s="187" t="str">
        <f t="shared" si="33"/>
        <v/>
      </c>
      <c r="M338" s="202" t="str">
        <f>IF($H338="USD",IF(OR($L338="",$L338="-"),"",VLOOKUP($G338,為替!$A:$AX,$L338,FALSE))+$K$3,IF(OR($L338="",$L338="-"),"",VLOOKUP($G338,為替!$A:$AX,$L338,FALSE)))</f>
        <v/>
      </c>
      <c r="N338" s="203" t="str">
        <f t="shared" si="34"/>
        <v/>
      </c>
      <c r="O338" s="204" t="str">
        <f t="shared" si="30"/>
        <v/>
      </c>
      <c r="P338" s="205" t="str">
        <f t="shared" si="35"/>
        <v/>
      </c>
    </row>
    <row r="339" spans="3:16">
      <c r="C339" s="198"/>
      <c r="D339" s="199"/>
      <c r="E339" s="200"/>
      <c r="F339" s="198"/>
      <c r="H339" s="201"/>
      <c r="I339" s="184" t="str">
        <f t="shared" si="31"/>
        <v/>
      </c>
      <c r="J339" s="202" t="str">
        <f>IF($H339="USD",IF(OR($I339="",$I339="-"),"",VLOOKUP($G339,為替!$A:$AX,$I339,FALSE))+$J$3,IF(OR($I339="",$I339="-"),"",VLOOKUP($G339,為替!$A:$AX,$I339,FALSE)))</f>
        <v/>
      </c>
      <c r="K339" s="203" t="str">
        <f t="shared" si="32"/>
        <v/>
      </c>
      <c r="L339" s="187" t="str">
        <f t="shared" si="33"/>
        <v/>
      </c>
      <c r="M339" s="202" t="str">
        <f>IF($H339="USD",IF(OR($L339="",$L339="-"),"",VLOOKUP($G339,為替!$A:$AX,$L339,FALSE))+$K$3,IF(OR($L339="",$L339="-"),"",VLOOKUP($G339,為替!$A:$AX,$L339,FALSE)))</f>
        <v/>
      </c>
      <c r="N339" s="203" t="str">
        <f t="shared" si="34"/>
        <v/>
      </c>
      <c r="O339" s="204" t="str">
        <f t="shared" si="30"/>
        <v/>
      </c>
      <c r="P339" s="205" t="str">
        <f t="shared" si="35"/>
        <v/>
      </c>
    </row>
    <row r="340" spans="3:16">
      <c r="C340" s="198"/>
      <c r="D340" s="199"/>
      <c r="E340" s="200"/>
      <c r="F340" s="198"/>
      <c r="H340" s="201"/>
      <c r="I340" s="184" t="str">
        <f t="shared" si="31"/>
        <v/>
      </c>
      <c r="J340" s="202" t="str">
        <f>IF($H340="USD",IF(OR($I340="",$I340="-"),"",VLOOKUP($G340,為替!$A:$AX,$I340,FALSE))+$J$3,IF(OR($I340="",$I340="-"),"",VLOOKUP($G340,為替!$A:$AX,$I340,FALSE)))</f>
        <v/>
      </c>
      <c r="K340" s="203" t="str">
        <f t="shared" si="32"/>
        <v/>
      </c>
      <c r="L340" s="187" t="str">
        <f t="shared" si="33"/>
        <v/>
      </c>
      <c r="M340" s="202" t="str">
        <f>IF($H340="USD",IF(OR($L340="",$L340="-"),"",VLOOKUP($G340,為替!$A:$AX,$L340,FALSE))+$K$3,IF(OR($L340="",$L340="-"),"",VLOOKUP($G340,為替!$A:$AX,$L340,FALSE)))</f>
        <v/>
      </c>
      <c r="N340" s="203" t="str">
        <f t="shared" si="34"/>
        <v/>
      </c>
      <c r="O340" s="204" t="str">
        <f t="shared" si="30"/>
        <v/>
      </c>
      <c r="P340" s="205" t="str">
        <f t="shared" si="35"/>
        <v/>
      </c>
    </row>
    <row r="341" spans="3:16">
      <c r="C341" s="198"/>
      <c r="D341" s="199"/>
      <c r="E341" s="200"/>
      <c r="F341" s="198"/>
      <c r="H341" s="201"/>
      <c r="I341" s="184" t="str">
        <f t="shared" si="31"/>
        <v/>
      </c>
      <c r="J341" s="202" t="str">
        <f>IF($H341="USD",IF(OR($I341="",$I341="-"),"",VLOOKUP($G341,為替!$A:$AX,$I341,FALSE))+$J$3,IF(OR($I341="",$I341="-"),"",VLOOKUP($G341,為替!$A:$AX,$I341,FALSE)))</f>
        <v/>
      </c>
      <c r="K341" s="203" t="str">
        <f t="shared" si="32"/>
        <v/>
      </c>
      <c r="L341" s="187" t="str">
        <f t="shared" si="33"/>
        <v/>
      </c>
      <c r="M341" s="202" t="str">
        <f>IF($H341="USD",IF(OR($L341="",$L341="-"),"",VLOOKUP($G341,為替!$A:$AX,$L341,FALSE))+$K$3,IF(OR($L341="",$L341="-"),"",VLOOKUP($G341,為替!$A:$AX,$L341,FALSE)))</f>
        <v/>
      </c>
      <c r="N341" s="203" t="str">
        <f t="shared" si="34"/>
        <v/>
      </c>
      <c r="O341" s="204" t="str">
        <f t="shared" si="30"/>
        <v/>
      </c>
      <c r="P341" s="205" t="str">
        <f t="shared" si="35"/>
        <v/>
      </c>
    </row>
    <row r="342" spans="3:16">
      <c r="C342" s="198"/>
      <c r="D342" s="199"/>
      <c r="E342" s="200"/>
      <c r="F342" s="198"/>
      <c r="H342" s="201"/>
      <c r="I342" s="184" t="str">
        <f t="shared" si="31"/>
        <v/>
      </c>
      <c r="J342" s="202" t="str">
        <f>IF($H342="USD",IF(OR($I342="",$I342="-"),"",VLOOKUP($G342,為替!$A:$AX,$I342,FALSE))+$J$3,IF(OR($I342="",$I342="-"),"",VLOOKUP($G342,為替!$A:$AX,$I342,FALSE)))</f>
        <v/>
      </c>
      <c r="K342" s="203" t="str">
        <f t="shared" si="32"/>
        <v/>
      </c>
      <c r="L342" s="187" t="str">
        <f t="shared" si="33"/>
        <v/>
      </c>
      <c r="M342" s="202" t="str">
        <f>IF($H342="USD",IF(OR($L342="",$L342="-"),"",VLOOKUP($G342,為替!$A:$AX,$L342,FALSE))+$K$3,IF(OR($L342="",$L342="-"),"",VLOOKUP($G342,為替!$A:$AX,$L342,FALSE)))</f>
        <v/>
      </c>
      <c r="N342" s="203" t="str">
        <f t="shared" si="34"/>
        <v/>
      </c>
      <c r="O342" s="204" t="str">
        <f t="shared" si="30"/>
        <v/>
      </c>
      <c r="P342" s="205" t="str">
        <f t="shared" si="35"/>
        <v/>
      </c>
    </row>
    <row r="343" spans="3:16">
      <c r="C343" s="198"/>
      <c r="D343" s="199"/>
      <c r="E343" s="200"/>
      <c r="F343" s="198"/>
      <c r="H343" s="201"/>
      <c r="I343" s="184" t="str">
        <f t="shared" si="31"/>
        <v/>
      </c>
      <c r="J343" s="202" t="str">
        <f>IF($H343="USD",IF(OR($I343="",$I343="-"),"",VLOOKUP($G343,為替!$A:$AX,$I343,FALSE))+$J$3,IF(OR($I343="",$I343="-"),"",VLOOKUP($G343,為替!$A:$AX,$I343,FALSE)))</f>
        <v/>
      </c>
      <c r="K343" s="203" t="str">
        <f t="shared" si="32"/>
        <v/>
      </c>
      <c r="L343" s="187" t="str">
        <f t="shared" si="33"/>
        <v/>
      </c>
      <c r="M343" s="202" t="str">
        <f>IF($H343="USD",IF(OR($L343="",$L343="-"),"",VLOOKUP($G343,為替!$A:$AX,$L343,FALSE))+$K$3,IF(OR($L343="",$L343="-"),"",VLOOKUP($G343,為替!$A:$AX,$L343,FALSE)))</f>
        <v/>
      </c>
      <c r="N343" s="203" t="str">
        <f t="shared" si="34"/>
        <v/>
      </c>
      <c r="O343" s="204" t="str">
        <f t="shared" si="30"/>
        <v/>
      </c>
      <c r="P343" s="205" t="str">
        <f t="shared" si="35"/>
        <v/>
      </c>
    </row>
    <row r="344" spans="3:16">
      <c r="C344" s="198"/>
      <c r="D344" s="199"/>
      <c r="E344" s="200"/>
      <c r="F344" s="198"/>
      <c r="H344" s="201"/>
      <c r="I344" s="184" t="str">
        <f t="shared" si="31"/>
        <v/>
      </c>
      <c r="J344" s="202" t="str">
        <f>IF($H344="USD",IF(OR($I344="",$I344="-"),"",VLOOKUP($G344,為替!$A:$AX,$I344,FALSE))+$J$3,IF(OR($I344="",$I344="-"),"",VLOOKUP($G344,為替!$A:$AX,$I344,FALSE)))</f>
        <v/>
      </c>
      <c r="K344" s="203" t="str">
        <f t="shared" si="32"/>
        <v/>
      </c>
      <c r="L344" s="187" t="str">
        <f t="shared" si="33"/>
        <v/>
      </c>
      <c r="M344" s="202" t="str">
        <f>IF($H344="USD",IF(OR($L344="",$L344="-"),"",VLOOKUP($G344,為替!$A:$AX,$L344,FALSE))+$K$3,IF(OR($L344="",$L344="-"),"",VLOOKUP($G344,為替!$A:$AX,$L344,FALSE)))</f>
        <v/>
      </c>
      <c r="N344" s="203" t="str">
        <f t="shared" si="34"/>
        <v/>
      </c>
      <c r="O344" s="204" t="str">
        <f t="shared" si="30"/>
        <v/>
      </c>
      <c r="P344" s="205" t="str">
        <f t="shared" si="35"/>
        <v/>
      </c>
    </row>
    <row r="345" spans="3:16">
      <c r="C345" s="198"/>
      <c r="D345" s="199"/>
      <c r="E345" s="200"/>
      <c r="F345" s="198"/>
      <c r="H345" s="201"/>
      <c r="I345" s="184" t="str">
        <f t="shared" si="31"/>
        <v/>
      </c>
      <c r="J345" s="202" t="str">
        <f>IF($H345="USD",IF(OR($I345="",$I345="-"),"",VLOOKUP($G345,為替!$A:$AX,$I345,FALSE))+$J$3,IF(OR($I345="",$I345="-"),"",VLOOKUP($G345,為替!$A:$AX,$I345,FALSE)))</f>
        <v/>
      </c>
      <c r="K345" s="203" t="str">
        <f t="shared" si="32"/>
        <v/>
      </c>
      <c r="L345" s="187" t="str">
        <f t="shared" si="33"/>
        <v/>
      </c>
      <c r="M345" s="202" t="str">
        <f>IF($H345="USD",IF(OR($L345="",$L345="-"),"",VLOOKUP($G345,為替!$A:$AX,$L345,FALSE))+$K$3,IF(OR($L345="",$L345="-"),"",VLOOKUP($G345,為替!$A:$AX,$L345,FALSE)))</f>
        <v/>
      </c>
      <c r="N345" s="203" t="str">
        <f t="shared" si="34"/>
        <v/>
      </c>
      <c r="O345" s="204" t="str">
        <f t="shared" si="30"/>
        <v/>
      </c>
      <c r="P345" s="205" t="str">
        <f t="shared" si="35"/>
        <v/>
      </c>
    </row>
    <row r="346" spans="3:16">
      <c r="C346" s="198"/>
      <c r="D346" s="199"/>
      <c r="E346" s="200"/>
      <c r="F346" s="198"/>
      <c r="H346" s="201"/>
      <c r="I346" s="184" t="str">
        <f t="shared" si="31"/>
        <v/>
      </c>
      <c r="J346" s="202" t="str">
        <f>IF($H346="USD",IF(OR($I346="",$I346="-"),"",VLOOKUP($G346,為替!$A:$AX,$I346,FALSE))+$J$3,IF(OR($I346="",$I346="-"),"",VLOOKUP($G346,為替!$A:$AX,$I346,FALSE)))</f>
        <v/>
      </c>
      <c r="K346" s="203" t="str">
        <f t="shared" si="32"/>
        <v/>
      </c>
      <c r="L346" s="187" t="str">
        <f t="shared" si="33"/>
        <v/>
      </c>
      <c r="M346" s="202" t="str">
        <f>IF($H346="USD",IF(OR($L346="",$L346="-"),"",VLOOKUP($G346,為替!$A:$AX,$L346,FALSE))+$K$3,IF(OR($L346="",$L346="-"),"",VLOOKUP($G346,為替!$A:$AX,$L346,FALSE)))</f>
        <v/>
      </c>
      <c r="N346" s="203" t="str">
        <f t="shared" si="34"/>
        <v/>
      </c>
      <c r="O346" s="204" t="str">
        <f t="shared" si="30"/>
        <v/>
      </c>
      <c r="P346" s="205" t="str">
        <f t="shared" si="35"/>
        <v/>
      </c>
    </row>
    <row r="347" spans="3:16">
      <c r="C347" s="198"/>
      <c r="D347" s="199"/>
      <c r="E347" s="200"/>
      <c r="F347" s="198"/>
      <c r="H347" s="201"/>
      <c r="I347" s="184" t="str">
        <f t="shared" si="31"/>
        <v/>
      </c>
      <c r="J347" s="202" t="str">
        <f>IF($H347="USD",IF(OR($I347="",$I347="-"),"",VLOOKUP($G347,為替!$A:$AX,$I347,FALSE))+$J$3,IF(OR($I347="",$I347="-"),"",VLOOKUP($G347,為替!$A:$AX,$I347,FALSE)))</f>
        <v/>
      </c>
      <c r="K347" s="203" t="str">
        <f t="shared" si="32"/>
        <v/>
      </c>
      <c r="L347" s="187" t="str">
        <f t="shared" si="33"/>
        <v/>
      </c>
      <c r="M347" s="202" t="str">
        <f>IF($H347="USD",IF(OR($L347="",$L347="-"),"",VLOOKUP($G347,為替!$A:$AX,$L347,FALSE))+$K$3,IF(OR($L347="",$L347="-"),"",VLOOKUP($G347,為替!$A:$AX,$L347,FALSE)))</f>
        <v/>
      </c>
      <c r="N347" s="203" t="str">
        <f t="shared" si="34"/>
        <v/>
      </c>
      <c r="O347" s="204" t="str">
        <f t="shared" si="30"/>
        <v/>
      </c>
      <c r="P347" s="205" t="str">
        <f t="shared" si="35"/>
        <v/>
      </c>
    </row>
    <row r="348" spans="3:16">
      <c r="C348" s="198"/>
      <c r="D348" s="199"/>
      <c r="E348" s="200"/>
      <c r="F348" s="198"/>
      <c r="H348" s="201"/>
      <c r="I348" s="184" t="str">
        <f t="shared" si="31"/>
        <v/>
      </c>
      <c r="J348" s="202" t="str">
        <f>IF($H348="USD",IF(OR($I348="",$I348="-"),"",VLOOKUP($G348,為替!$A:$AX,$I348,FALSE))+$J$3,IF(OR($I348="",$I348="-"),"",VLOOKUP($G348,為替!$A:$AX,$I348,FALSE)))</f>
        <v/>
      </c>
      <c r="K348" s="203" t="str">
        <f t="shared" si="32"/>
        <v/>
      </c>
      <c r="L348" s="187" t="str">
        <f t="shared" si="33"/>
        <v/>
      </c>
      <c r="M348" s="202" t="str">
        <f>IF($H348="USD",IF(OR($L348="",$L348="-"),"",VLOOKUP($G348,為替!$A:$AX,$L348,FALSE))+$K$3,IF(OR($L348="",$L348="-"),"",VLOOKUP($G348,為替!$A:$AX,$L348,FALSE)))</f>
        <v/>
      </c>
      <c r="N348" s="203" t="str">
        <f t="shared" si="34"/>
        <v/>
      </c>
      <c r="O348" s="204" t="str">
        <f t="shared" si="30"/>
        <v/>
      </c>
      <c r="P348" s="205" t="str">
        <f t="shared" si="35"/>
        <v/>
      </c>
    </row>
    <row r="349" spans="3:16">
      <c r="C349" s="198"/>
      <c r="D349" s="199"/>
      <c r="E349" s="200"/>
      <c r="F349" s="198"/>
      <c r="H349" s="201"/>
      <c r="I349" s="184" t="str">
        <f t="shared" si="31"/>
        <v/>
      </c>
      <c r="J349" s="202" t="str">
        <f>IF($H349="USD",IF(OR($I349="",$I349="-"),"",VLOOKUP($G349,為替!$A:$AX,$I349,FALSE))+$J$3,IF(OR($I349="",$I349="-"),"",VLOOKUP($G349,為替!$A:$AX,$I349,FALSE)))</f>
        <v/>
      </c>
      <c r="K349" s="203" t="str">
        <f t="shared" si="32"/>
        <v/>
      </c>
      <c r="L349" s="187" t="str">
        <f t="shared" si="33"/>
        <v/>
      </c>
      <c r="M349" s="202" t="str">
        <f>IF($H349="USD",IF(OR($L349="",$L349="-"),"",VLOOKUP($G349,為替!$A:$AX,$L349,FALSE))+$K$3,IF(OR($L349="",$L349="-"),"",VLOOKUP($G349,為替!$A:$AX,$L349,FALSE)))</f>
        <v/>
      </c>
      <c r="N349" s="203" t="str">
        <f t="shared" si="34"/>
        <v/>
      </c>
      <c r="O349" s="204" t="str">
        <f t="shared" si="30"/>
        <v/>
      </c>
      <c r="P349" s="205" t="str">
        <f t="shared" si="35"/>
        <v/>
      </c>
    </row>
    <row r="350" spans="3:16">
      <c r="C350" s="198"/>
      <c r="D350" s="199"/>
      <c r="E350" s="200"/>
      <c r="F350" s="198"/>
      <c r="H350" s="201"/>
      <c r="I350" s="184" t="str">
        <f t="shared" si="31"/>
        <v/>
      </c>
      <c r="J350" s="202" t="str">
        <f>IF($H350="USD",IF(OR($I350="",$I350="-"),"",VLOOKUP($G350,為替!$A:$AX,$I350,FALSE))+$J$3,IF(OR($I350="",$I350="-"),"",VLOOKUP($G350,為替!$A:$AX,$I350,FALSE)))</f>
        <v/>
      </c>
      <c r="K350" s="203" t="str">
        <f t="shared" si="32"/>
        <v/>
      </c>
      <c r="L350" s="187" t="str">
        <f t="shared" si="33"/>
        <v/>
      </c>
      <c r="M350" s="202" t="str">
        <f>IF($H350="USD",IF(OR($L350="",$L350="-"),"",VLOOKUP($G350,為替!$A:$AX,$L350,FALSE))+$K$3,IF(OR($L350="",$L350="-"),"",VLOOKUP($G350,為替!$A:$AX,$L350,FALSE)))</f>
        <v/>
      </c>
      <c r="N350" s="203" t="str">
        <f t="shared" si="34"/>
        <v/>
      </c>
      <c r="O350" s="204" t="str">
        <f t="shared" si="30"/>
        <v/>
      </c>
      <c r="P350" s="205" t="str">
        <f t="shared" si="35"/>
        <v/>
      </c>
    </row>
    <row r="351" spans="3:16">
      <c r="C351" s="198"/>
      <c r="D351" s="199"/>
      <c r="E351" s="200"/>
      <c r="F351" s="198"/>
      <c r="H351" s="201"/>
      <c r="I351" s="184" t="str">
        <f t="shared" si="31"/>
        <v/>
      </c>
      <c r="J351" s="202" t="str">
        <f>IF($H351="USD",IF(OR($I351="",$I351="-"),"",VLOOKUP($G351,為替!$A:$AX,$I351,FALSE))+$J$3,IF(OR($I351="",$I351="-"),"",VLOOKUP($G351,為替!$A:$AX,$I351,FALSE)))</f>
        <v/>
      </c>
      <c r="K351" s="203" t="str">
        <f t="shared" si="32"/>
        <v/>
      </c>
      <c r="L351" s="187" t="str">
        <f t="shared" si="33"/>
        <v/>
      </c>
      <c r="M351" s="202" t="str">
        <f>IF($H351="USD",IF(OR($L351="",$L351="-"),"",VLOOKUP($G351,為替!$A:$AX,$L351,FALSE))+$K$3,IF(OR($L351="",$L351="-"),"",VLOOKUP($G351,為替!$A:$AX,$L351,FALSE)))</f>
        <v/>
      </c>
      <c r="N351" s="203" t="str">
        <f t="shared" si="34"/>
        <v/>
      </c>
      <c r="O351" s="204" t="str">
        <f t="shared" si="30"/>
        <v/>
      </c>
      <c r="P351" s="205" t="str">
        <f t="shared" si="35"/>
        <v/>
      </c>
    </row>
    <row r="352" spans="3:16">
      <c r="C352" s="198"/>
      <c r="D352" s="199"/>
      <c r="E352" s="200"/>
      <c r="F352" s="198"/>
      <c r="H352" s="201"/>
      <c r="I352" s="184" t="str">
        <f t="shared" si="31"/>
        <v/>
      </c>
      <c r="J352" s="202" t="str">
        <f>IF($H352="USD",IF(OR($I352="",$I352="-"),"",VLOOKUP($G352,為替!$A:$AX,$I352,FALSE))+$J$3,IF(OR($I352="",$I352="-"),"",VLOOKUP($G352,為替!$A:$AX,$I352,FALSE)))</f>
        <v/>
      </c>
      <c r="K352" s="203" t="str">
        <f t="shared" si="32"/>
        <v/>
      </c>
      <c r="L352" s="187" t="str">
        <f t="shared" si="33"/>
        <v/>
      </c>
      <c r="M352" s="202" t="str">
        <f>IF($H352="USD",IF(OR($L352="",$L352="-"),"",VLOOKUP($G352,為替!$A:$AX,$L352,FALSE))+$K$3,IF(OR($L352="",$L352="-"),"",VLOOKUP($G352,為替!$A:$AX,$L352,FALSE)))</f>
        <v/>
      </c>
      <c r="N352" s="203" t="str">
        <f t="shared" si="34"/>
        <v/>
      </c>
      <c r="O352" s="204" t="str">
        <f t="shared" si="30"/>
        <v/>
      </c>
      <c r="P352" s="205" t="str">
        <f t="shared" si="35"/>
        <v/>
      </c>
    </row>
    <row r="353" spans="3:16">
      <c r="C353" s="198"/>
      <c r="D353" s="199"/>
      <c r="E353" s="200"/>
      <c r="F353" s="198"/>
      <c r="H353" s="201"/>
      <c r="I353" s="184" t="str">
        <f t="shared" si="31"/>
        <v/>
      </c>
      <c r="J353" s="202" t="str">
        <f>IF($H353="USD",IF(OR($I353="",$I353="-"),"",VLOOKUP($G353,為替!$A:$AX,$I353,FALSE))+$J$3,IF(OR($I353="",$I353="-"),"",VLOOKUP($G353,為替!$A:$AX,$I353,FALSE)))</f>
        <v/>
      </c>
      <c r="K353" s="203" t="str">
        <f t="shared" si="32"/>
        <v/>
      </c>
      <c r="L353" s="187" t="str">
        <f t="shared" si="33"/>
        <v/>
      </c>
      <c r="M353" s="202" t="str">
        <f>IF($H353="USD",IF(OR($L353="",$L353="-"),"",VLOOKUP($G353,為替!$A:$AX,$L353,FALSE))+$K$3,IF(OR($L353="",$L353="-"),"",VLOOKUP($G353,為替!$A:$AX,$L353,FALSE)))</f>
        <v/>
      </c>
      <c r="N353" s="203" t="str">
        <f t="shared" si="34"/>
        <v/>
      </c>
      <c r="O353" s="204" t="str">
        <f t="shared" si="30"/>
        <v/>
      </c>
      <c r="P353" s="205" t="str">
        <f t="shared" si="35"/>
        <v/>
      </c>
    </row>
    <row r="354" spans="3:16">
      <c r="C354" s="198"/>
      <c r="D354" s="199"/>
      <c r="E354" s="200"/>
      <c r="F354" s="198"/>
      <c r="H354" s="201"/>
      <c r="I354" s="184" t="str">
        <f t="shared" si="31"/>
        <v/>
      </c>
      <c r="J354" s="202" t="str">
        <f>IF($H354="USD",IF(OR($I354="",$I354="-"),"",VLOOKUP($G354,為替!$A:$AX,$I354,FALSE))+$J$3,IF(OR($I354="",$I354="-"),"",VLOOKUP($G354,為替!$A:$AX,$I354,FALSE)))</f>
        <v/>
      </c>
      <c r="K354" s="203" t="str">
        <f t="shared" si="32"/>
        <v/>
      </c>
      <c r="L354" s="187" t="str">
        <f t="shared" si="33"/>
        <v/>
      </c>
      <c r="M354" s="202" t="str">
        <f>IF($H354="USD",IF(OR($L354="",$L354="-"),"",VLOOKUP($G354,為替!$A:$AX,$L354,FALSE))+$K$3,IF(OR($L354="",$L354="-"),"",VLOOKUP($G354,為替!$A:$AX,$L354,FALSE)))</f>
        <v/>
      </c>
      <c r="N354" s="203" t="str">
        <f t="shared" si="34"/>
        <v/>
      </c>
      <c r="O354" s="204" t="str">
        <f t="shared" si="30"/>
        <v/>
      </c>
      <c r="P354" s="205" t="str">
        <f t="shared" si="35"/>
        <v/>
      </c>
    </row>
    <row r="355" spans="3:16">
      <c r="C355" s="198"/>
      <c r="D355" s="199"/>
      <c r="E355" s="200"/>
      <c r="F355" s="198"/>
      <c r="H355" s="201"/>
      <c r="I355" s="184" t="str">
        <f t="shared" si="31"/>
        <v/>
      </c>
      <c r="J355" s="202" t="str">
        <f>IF($H355="USD",IF(OR($I355="",$I355="-"),"",VLOOKUP($G355,為替!$A:$AX,$I355,FALSE))+$J$3,IF(OR($I355="",$I355="-"),"",VLOOKUP($G355,為替!$A:$AX,$I355,FALSE)))</f>
        <v/>
      </c>
      <c r="K355" s="203" t="str">
        <f t="shared" si="32"/>
        <v/>
      </c>
      <c r="L355" s="187" t="str">
        <f t="shared" si="33"/>
        <v/>
      </c>
      <c r="M355" s="202" t="str">
        <f>IF($H355="USD",IF(OR($L355="",$L355="-"),"",VLOOKUP($G355,為替!$A:$AX,$L355,FALSE))+$K$3,IF(OR($L355="",$L355="-"),"",VLOOKUP($G355,為替!$A:$AX,$L355,FALSE)))</f>
        <v/>
      </c>
      <c r="N355" s="203" t="str">
        <f t="shared" si="34"/>
        <v/>
      </c>
      <c r="O355" s="204" t="str">
        <f t="shared" si="30"/>
        <v/>
      </c>
      <c r="P355" s="205" t="str">
        <f t="shared" si="35"/>
        <v/>
      </c>
    </row>
    <row r="356" spans="3:16">
      <c r="C356" s="198"/>
      <c r="D356" s="199"/>
      <c r="E356" s="200"/>
      <c r="F356" s="198"/>
      <c r="H356" s="201"/>
      <c r="I356" s="184" t="str">
        <f t="shared" si="31"/>
        <v/>
      </c>
      <c r="J356" s="202" t="str">
        <f>IF($H356="USD",IF(OR($I356="",$I356="-"),"",VLOOKUP($G356,為替!$A:$AX,$I356,FALSE))+$J$3,IF(OR($I356="",$I356="-"),"",VLOOKUP($G356,為替!$A:$AX,$I356,FALSE)))</f>
        <v/>
      </c>
      <c r="K356" s="203" t="str">
        <f t="shared" si="32"/>
        <v/>
      </c>
      <c r="L356" s="187" t="str">
        <f t="shared" si="33"/>
        <v/>
      </c>
      <c r="M356" s="202" t="str">
        <f>IF($H356="USD",IF(OR($L356="",$L356="-"),"",VLOOKUP($G356,為替!$A:$AX,$L356,FALSE))+$K$3,IF(OR($L356="",$L356="-"),"",VLOOKUP($G356,為替!$A:$AX,$L356,FALSE)))</f>
        <v/>
      </c>
      <c r="N356" s="203" t="str">
        <f t="shared" si="34"/>
        <v/>
      </c>
      <c r="O356" s="204" t="str">
        <f t="shared" si="30"/>
        <v/>
      </c>
      <c r="P356" s="205" t="str">
        <f t="shared" si="35"/>
        <v/>
      </c>
    </row>
    <row r="357" spans="3:16">
      <c r="C357" s="198"/>
      <c r="D357" s="199"/>
      <c r="E357" s="200"/>
      <c r="F357" s="198"/>
      <c r="H357" s="201"/>
      <c r="I357" s="184" t="str">
        <f t="shared" si="31"/>
        <v/>
      </c>
      <c r="J357" s="202" t="str">
        <f>IF($H357="USD",IF(OR($I357="",$I357="-"),"",VLOOKUP($G357,為替!$A:$AX,$I357,FALSE))+$J$3,IF(OR($I357="",$I357="-"),"",VLOOKUP($G357,為替!$A:$AX,$I357,FALSE)))</f>
        <v/>
      </c>
      <c r="K357" s="203" t="str">
        <f t="shared" si="32"/>
        <v/>
      </c>
      <c r="L357" s="187" t="str">
        <f t="shared" si="33"/>
        <v/>
      </c>
      <c r="M357" s="202" t="str">
        <f>IF($H357="USD",IF(OR($L357="",$L357="-"),"",VLOOKUP($G357,為替!$A:$AX,$L357,FALSE))+$K$3,IF(OR($L357="",$L357="-"),"",VLOOKUP($G357,為替!$A:$AX,$L357,FALSE)))</f>
        <v/>
      </c>
      <c r="N357" s="203" t="str">
        <f t="shared" si="34"/>
        <v/>
      </c>
      <c r="O357" s="204" t="str">
        <f t="shared" si="30"/>
        <v/>
      </c>
      <c r="P357" s="205" t="str">
        <f t="shared" si="35"/>
        <v/>
      </c>
    </row>
    <row r="358" spans="3:16">
      <c r="C358" s="198"/>
      <c r="D358" s="199"/>
      <c r="E358" s="200"/>
      <c r="F358" s="198"/>
      <c r="H358" s="201"/>
      <c r="I358" s="184" t="str">
        <f t="shared" si="31"/>
        <v/>
      </c>
      <c r="J358" s="202" t="str">
        <f>IF($H358="USD",IF(OR($I358="",$I358="-"),"",VLOOKUP($G358,為替!$A:$AX,$I358,FALSE))+$J$3,IF(OR($I358="",$I358="-"),"",VLOOKUP($G358,為替!$A:$AX,$I358,FALSE)))</f>
        <v/>
      </c>
      <c r="K358" s="203" t="str">
        <f t="shared" si="32"/>
        <v/>
      </c>
      <c r="L358" s="187" t="str">
        <f t="shared" si="33"/>
        <v/>
      </c>
      <c r="M358" s="202" t="str">
        <f>IF($H358="USD",IF(OR($L358="",$L358="-"),"",VLOOKUP($G358,為替!$A:$AX,$L358,FALSE))+$K$3,IF(OR($L358="",$L358="-"),"",VLOOKUP($G358,為替!$A:$AX,$L358,FALSE)))</f>
        <v/>
      </c>
      <c r="N358" s="203" t="str">
        <f t="shared" si="34"/>
        <v/>
      </c>
      <c r="O358" s="204" t="str">
        <f t="shared" si="30"/>
        <v/>
      </c>
      <c r="P358" s="205" t="str">
        <f t="shared" si="35"/>
        <v/>
      </c>
    </row>
    <row r="359" spans="3:16">
      <c r="C359" s="198"/>
      <c r="D359" s="199"/>
      <c r="E359" s="200"/>
      <c r="F359" s="198"/>
      <c r="H359" s="201"/>
      <c r="I359" s="184" t="str">
        <f t="shared" si="31"/>
        <v/>
      </c>
      <c r="J359" s="202" t="str">
        <f>IF($H359="USD",IF(OR($I359="",$I359="-"),"",VLOOKUP($G359,為替!$A:$AX,$I359,FALSE))+$J$3,IF(OR($I359="",$I359="-"),"",VLOOKUP($G359,為替!$A:$AX,$I359,FALSE)))</f>
        <v/>
      </c>
      <c r="K359" s="203" t="str">
        <f t="shared" si="32"/>
        <v/>
      </c>
      <c r="L359" s="187" t="str">
        <f t="shared" si="33"/>
        <v/>
      </c>
      <c r="M359" s="202" t="str">
        <f>IF($H359="USD",IF(OR($L359="",$L359="-"),"",VLOOKUP($G359,為替!$A:$AX,$L359,FALSE))+$K$3,IF(OR($L359="",$L359="-"),"",VLOOKUP($G359,為替!$A:$AX,$L359,FALSE)))</f>
        <v/>
      </c>
      <c r="N359" s="203" t="str">
        <f t="shared" si="34"/>
        <v/>
      </c>
      <c r="O359" s="204" t="str">
        <f t="shared" si="30"/>
        <v/>
      </c>
      <c r="P359" s="205" t="str">
        <f t="shared" si="35"/>
        <v/>
      </c>
    </row>
    <row r="360" spans="3:16">
      <c r="C360" s="198"/>
      <c r="D360" s="199"/>
      <c r="E360" s="200"/>
      <c r="F360" s="198"/>
      <c r="H360" s="201"/>
      <c r="I360" s="184" t="str">
        <f t="shared" si="31"/>
        <v/>
      </c>
      <c r="J360" s="202" t="str">
        <f>IF($H360="USD",IF(OR($I360="",$I360="-"),"",VLOOKUP($G360,為替!$A:$AX,$I360,FALSE))+$J$3,IF(OR($I360="",$I360="-"),"",VLOOKUP($G360,為替!$A:$AX,$I360,FALSE)))</f>
        <v/>
      </c>
      <c r="K360" s="203" t="str">
        <f t="shared" si="32"/>
        <v/>
      </c>
      <c r="L360" s="187" t="str">
        <f t="shared" si="33"/>
        <v/>
      </c>
      <c r="M360" s="202" t="str">
        <f>IF($H360="USD",IF(OR($L360="",$L360="-"),"",VLOOKUP($G360,為替!$A:$AX,$L360,FALSE))+$K$3,IF(OR($L360="",$L360="-"),"",VLOOKUP($G360,為替!$A:$AX,$L360,FALSE)))</f>
        <v/>
      </c>
      <c r="N360" s="203" t="str">
        <f t="shared" si="34"/>
        <v/>
      </c>
      <c r="O360" s="204" t="str">
        <f t="shared" si="30"/>
        <v/>
      </c>
      <c r="P360" s="205" t="str">
        <f t="shared" si="35"/>
        <v/>
      </c>
    </row>
    <row r="361" spans="3:16">
      <c r="C361" s="198"/>
      <c r="D361" s="199"/>
      <c r="E361" s="200"/>
      <c r="F361" s="198"/>
      <c r="H361" s="201"/>
      <c r="I361" s="184" t="str">
        <f t="shared" si="31"/>
        <v/>
      </c>
      <c r="J361" s="202" t="str">
        <f>IF($H361="USD",IF(OR($I361="",$I361="-"),"",VLOOKUP($G361,為替!$A:$AX,$I361,FALSE))+$J$3,IF(OR($I361="",$I361="-"),"",VLOOKUP($G361,為替!$A:$AX,$I361,FALSE)))</f>
        <v/>
      </c>
      <c r="K361" s="203" t="str">
        <f t="shared" si="32"/>
        <v/>
      </c>
      <c r="L361" s="187" t="str">
        <f t="shared" si="33"/>
        <v/>
      </c>
      <c r="M361" s="202" t="str">
        <f>IF($H361="USD",IF(OR($L361="",$L361="-"),"",VLOOKUP($G361,為替!$A:$AX,$L361,FALSE))+$K$3,IF(OR($L361="",$L361="-"),"",VLOOKUP($G361,為替!$A:$AX,$L361,FALSE)))</f>
        <v/>
      </c>
      <c r="N361" s="203" t="str">
        <f t="shared" si="34"/>
        <v/>
      </c>
      <c r="O361" s="204" t="str">
        <f t="shared" si="30"/>
        <v/>
      </c>
      <c r="P361" s="205" t="str">
        <f t="shared" si="35"/>
        <v/>
      </c>
    </row>
    <row r="362" spans="3:16">
      <c r="C362" s="198"/>
      <c r="D362" s="199"/>
      <c r="E362" s="200"/>
      <c r="F362" s="198"/>
      <c r="H362" s="201"/>
      <c r="I362" s="184" t="str">
        <f t="shared" si="31"/>
        <v/>
      </c>
      <c r="J362" s="202" t="str">
        <f>IF($H362="USD",IF(OR($I362="",$I362="-"),"",VLOOKUP($G362,為替!$A:$AX,$I362,FALSE))+$J$3,IF(OR($I362="",$I362="-"),"",VLOOKUP($G362,為替!$A:$AX,$I362,FALSE)))</f>
        <v/>
      </c>
      <c r="K362" s="203" t="str">
        <f t="shared" si="32"/>
        <v/>
      </c>
      <c r="L362" s="187" t="str">
        <f t="shared" si="33"/>
        <v/>
      </c>
      <c r="M362" s="202" t="str">
        <f>IF($H362="USD",IF(OR($L362="",$L362="-"),"",VLOOKUP($G362,為替!$A:$AX,$L362,FALSE))+$K$3,IF(OR($L362="",$L362="-"),"",VLOOKUP($G362,為替!$A:$AX,$L362,FALSE)))</f>
        <v/>
      </c>
      <c r="N362" s="203" t="str">
        <f t="shared" si="34"/>
        <v/>
      </c>
      <c r="O362" s="204" t="str">
        <f t="shared" si="30"/>
        <v/>
      </c>
      <c r="P362" s="205" t="str">
        <f t="shared" si="35"/>
        <v/>
      </c>
    </row>
    <row r="363" spans="3:16">
      <c r="C363" s="198"/>
      <c r="D363" s="199"/>
      <c r="E363" s="200"/>
      <c r="F363" s="198"/>
      <c r="H363" s="201"/>
      <c r="I363" s="184" t="str">
        <f t="shared" si="31"/>
        <v/>
      </c>
      <c r="J363" s="202" t="str">
        <f>IF($H363="USD",IF(OR($I363="",$I363="-"),"",VLOOKUP($G363,為替!$A:$AX,$I363,FALSE))+$J$3,IF(OR($I363="",$I363="-"),"",VLOOKUP($G363,為替!$A:$AX,$I363,FALSE)))</f>
        <v/>
      </c>
      <c r="K363" s="203" t="str">
        <f t="shared" si="32"/>
        <v/>
      </c>
      <c r="L363" s="187" t="str">
        <f t="shared" si="33"/>
        <v/>
      </c>
      <c r="M363" s="202" t="str">
        <f>IF($H363="USD",IF(OR($L363="",$L363="-"),"",VLOOKUP($G363,為替!$A:$AX,$L363,FALSE))+$K$3,IF(OR($L363="",$L363="-"),"",VLOOKUP($G363,為替!$A:$AX,$L363,FALSE)))</f>
        <v/>
      </c>
      <c r="N363" s="203" t="str">
        <f t="shared" si="34"/>
        <v/>
      </c>
      <c r="O363" s="204" t="str">
        <f t="shared" si="30"/>
        <v/>
      </c>
      <c r="P363" s="205" t="str">
        <f t="shared" si="35"/>
        <v/>
      </c>
    </row>
    <row r="364" spans="3:16">
      <c r="C364" s="198"/>
      <c r="D364" s="199"/>
      <c r="E364" s="200"/>
      <c r="F364" s="198"/>
      <c r="H364" s="201"/>
      <c r="I364" s="184" t="str">
        <f t="shared" si="31"/>
        <v/>
      </c>
      <c r="J364" s="202" t="str">
        <f>IF($H364="USD",IF(OR($I364="",$I364="-"),"",VLOOKUP($G364,為替!$A:$AX,$I364,FALSE))+$J$3,IF(OR($I364="",$I364="-"),"",VLOOKUP($G364,為替!$A:$AX,$I364,FALSE)))</f>
        <v/>
      </c>
      <c r="K364" s="203" t="str">
        <f t="shared" si="32"/>
        <v/>
      </c>
      <c r="L364" s="187" t="str">
        <f t="shared" si="33"/>
        <v/>
      </c>
      <c r="M364" s="202" t="str">
        <f>IF($H364="USD",IF(OR($L364="",$L364="-"),"",VLOOKUP($G364,為替!$A:$AX,$L364,FALSE))+$K$3,IF(OR($L364="",$L364="-"),"",VLOOKUP($G364,為替!$A:$AX,$L364,FALSE)))</f>
        <v/>
      </c>
      <c r="N364" s="203" t="str">
        <f t="shared" si="34"/>
        <v/>
      </c>
      <c r="O364" s="204" t="str">
        <f t="shared" si="30"/>
        <v/>
      </c>
      <c r="P364" s="205" t="str">
        <f t="shared" si="35"/>
        <v/>
      </c>
    </row>
    <row r="365" spans="3:16">
      <c r="C365" s="198"/>
      <c r="D365" s="199"/>
      <c r="E365" s="200"/>
      <c r="F365" s="198"/>
      <c r="H365" s="201"/>
      <c r="I365" s="184" t="str">
        <f t="shared" si="31"/>
        <v/>
      </c>
      <c r="J365" s="202" t="str">
        <f>IF($H365="USD",IF(OR($I365="",$I365="-"),"",VLOOKUP($G365,為替!$A:$AX,$I365,FALSE))+$J$3,IF(OR($I365="",$I365="-"),"",VLOOKUP($G365,為替!$A:$AX,$I365,FALSE)))</f>
        <v/>
      </c>
      <c r="K365" s="203" t="str">
        <f t="shared" si="32"/>
        <v/>
      </c>
      <c r="L365" s="187" t="str">
        <f t="shared" si="33"/>
        <v/>
      </c>
      <c r="M365" s="202" t="str">
        <f>IF($H365="USD",IF(OR($L365="",$L365="-"),"",VLOOKUP($G365,為替!$A:$AX,$L365,FALSE))+$K$3,IF(OR($L365="",$L365="-"),"",VLOOKUP($G365,為替!$A:$AX,$L365,FALSE)))</f>
        <v/>
      </c>
      <c r="N365" s="203" t="str">
        <f t="shared" si="34"/>
        <v/>
      </c>
      <c r="O365" s="204" t="str">
        <f t="shared" si="30"/>
        <v/>
      </c>
      <c r="P365" s="205" t="str">
        <f t="shared" si="35"/>
        <v/>
      </c>
    </row>
    <row r="366" spans="3:16">
      <c r="C366" s="198"/>
      <c r="D366" s="199"/>
      <c r="E366" s="200"/>
      <c r="F366" s="198"/>
      <c r="H366" s="201"/>
      <c r="I366" s="184" t="str">
        <f t="shared" si="31"/>
        <v/>
      </c>
      <c r="J366" s="202" t="str">
        <f>IF($H366="USD",IF(OR($I366="",$I366="-"),"",VLOOKUP($G366,為替!$A:$AX,$I366,FALSE))+$J$3,IF(OR($I366="",$I366="-"),"",VLOOKUP($G366,為替!$A:$AX,$I366,FALSE)))</f>
        <v/>
      </c>
      <c r="K366" s="203" t="str">
        <f t="shared" si="32"/>
        <v/>
      </c>
      <c r="L366" s="187" t="str">
        <f t="shared" si="33"/>
        <v/>
      </c>
      <c r="M366" s="202" t="str">
        <f>IF($H366="USD",IF(OR($L366="",$L366="-"),"",VLOOKUP($G366,為替!$A:$AX,$L366,FALSE))+$K$3,IF(OR($L366="",$L366="-"),"",VLOOKUP($G366,為替!$A:$AX,$L366,FALSE)))</f>
        <v/>
      </c>
      <c r="N366" s="203" t="str">
        <f t="shared" si="34"/>
        <v/>
      </c>
      <c r="O366" s="204" t="str">
        <f t="shared" si="30"/>
        <v/>
      </c>
      <c r="P366" s="205" t="str">
        <f t="shared" si="35"/>
        <v/>
      </c>
    </row>
    <row r="367" spans="3:16">
      <c r="C367" s="198"/>
      <c r="D367" s="199"/>
      <c r="E367" s="200"/>
      <c r="F367" s="198"/>
      <c r="H367" s="201"/>
      <c r="I367" s="184" t="str">
        <f t="shared" si="31"/>
        <v/>
      </c>
      <c r="J367" s="202" t="str">
        <f>IF($H367="USD",IF(OR($I367="",$I367="-"),"",VLOOKUP($G367,為替!$A:$AX,$I367,FALSE))+$J$3,IF(OR($I367="",$I367="-"),"",VLOOKUP($G367,為替!$A:$AX,$I367,FALSE)))</f>
        <v/>
      </c>
      <c r="K367" s="203" t="str">
        <f t="shared" si="32"/>
        <v/>
      </c>
      <c r="L367" s="187" t="str">
        <f t="shared" si="33"/>
        <v/>
      </c>
      <c r="M367" s="202" t="str">
        <f>IF($H367="USD",IF(OR($L367="",$L367="-"),"",VLOOKUP($G367,為替!$A:$AX,$L367,FALSE))+$K$3,IF(OR($L367="",$L367="-"),"",VLOOKUP($G367,為替!$A:$AX,$L367,FALSE)))</f>
        <v/>
      </c>
      <c r="N367" s="203" t="str">
        <f t="shared" si="34"/>
        <v/>
      </c>
      <c r="O367" s="204" t="str">
        <f t="shared" si="30"/>
        <v/>
      </c>
      <c r="P367" s="205" t="str">
        <f t="shared" si="35"/>
        <v/>
      </c>
    </row>
    <row r="368" spans="3:16">
      <c r="C368" s="198"/>
      <c r="D368" s="199"/>
      <c r="E368" s="200"/>
      <c r="F368" s="198"/>
      <c r="H368" s="201"/>
      <c r="I368" s="184" t="str">
        <f t="shared" si="31"/>
        <v/>
      </c>
      <c r="J368" s="202" t="str">
        <f>IF($H368="USD",IF(OR($I368="",$I368="-"),"",VLOOKUP($G368,為替!$A:$AX,$I368,FALSE))+$J$3,IF(OR($I368="",$I368="-"),"",VLOOKUP($G368,為替!$A:$AX,$I368,FALSE)))</f>
        <v/>
      </c>
      <c r="K368" s="203" t="str">
        <f t="shared" si="32"/>
        <v/>
      </c>
      <c r="L368" s="187" t="str">
        <f t="shared" si="33"/>
        <v/>
      </c>
      <c r="M368" s="202" t="str">
        <f>IF($H368="USD",IF(OR($L368="",$L368="-"),"",VLOOKUP($G368,為替!$A:$AX,$L368,FALSE))+$K$3,IF(OR($L368="",$L368="-"),"",VLOOKUP($G368,為替!$A:$AX,$L368,FALSE)))</f>
        <v/>
      </c>
      <c r="N368" s="203" t="str">
        <f t="shared" si="34"/>
        <v/>
      </c>
      <c r="O368" s="204" t="str">
        <f t="shared" si="30"/>
        <v/>
      </c>
      <c r="P368" s="205" t="str">
        <f t="shared" si="35"/>
        <v/>
      </c>
    </row>
    <row r="369" spans="3:16">
      <c r="C369" s="198"/>
      <c r="D369" s="199"/>
      <c r="E369" s="200"/>
      <c r="F369" s="198"/>
      <c r="H369" s="201"/>
      <c r="I369" s="184" t="str">
        <f t="shared" si="31"/>
        <v/>
      </c>
      <c r="J369" s="202" t="str">
        <f>IF($H369="USD",IF(OR($I369="",$I369="-"),"",VLOOKUP($G369,為替!$A:$AX,$I369,FALSE))+$J$3,IF(OR($I369="",$I369="-"),"",VLOOKUP($G369,為替!$A:$AX,$I369,FALSE)))</f>
        <v/>
      </c>
      <c r="K369" s="203" t="str">
        <f t="shared" si="32"/>
        <v/>
      </c>
      <c r="L369" s="187" t="str">
        <f t="shared" si="33"/>
        <v/>
      </c>
      <c r="M369" s="202" t="str">
        <f>IF($H369="USD",IF(OR($L369="",$L369="-"),"",VLOOKUP($G369,為替!$A:$AX,$L369,FALSE))+$K$3,IF(OR($L369="",$L369="-"),"",VLOOKUP($G369,為替!$A:$AX,$L369,FALSE)))</f>
        <v/>
      </c>
      <c r="N369" s="203" t="str">
        <f t="shared" si="34"/>
        <v/>
      </c>
      <c r="O369" s="204" t="str">
        <f t="shared" si="30"/>
        <v/>
      </c>
      <c r="P369" s="205" t="str">
        <f t="shared" si="35"/>
        <v/>
      </c>
    </row>
    <row r="370" spans="3:16">
      <c r="C370" s="198"/>
      <c r="D370" s="199"/>
      <c r="E370" s="200"/>
      <c r="F370" s="198"/>
      <c r="H370" s="201"/>
      <c r="I370" s="184" t="str">
        <f t="shared" si="31"/>
        <v/>
      </c>
      <c r="J370" s="202" t="str">
        <f>IF($H370="USD",IF(OR($I370="",$I370="-"),"",VLOOKUP($G370,為替!$A:$AX,$I370,FALSE))+$J$3,IF(OR($I370="",$I370="-"),"",VLOOKUP($G370,為替!$A:$AX,$I370,FALSE)))</f>
        <v/>
      </c>
      <c r="K370" s="203" t="str">
        <f t="shared" si="32"/>
        <v/>
      </c>
      <c r="L370" s="187" t="str">
        <f t="shared" si="33"/>
        <v/>
      </c>
      <c r="M370" s="202" t="str">
        <f>IF($H370="USD",IF(OR($L370="",$L370="-"),"",VLOOKUP($G370,為替!$A:$AX,$L370,FALSE))+$K$3,IF(OR($L370="",$L370="-"),"",VLOOKUP($G370,為替!$A:$AX,$L370,FALSE)))</f>
        <v/>
      </c>
      <c r="N370" s="203" t="str">
        <f t="shared" si="34"/>
        <v/>
      </c>
      <c r="O370" s="204" t="str">
        <f t="shared" si="30"/>
        <v/>
      </c>
      <c r="P370" s="205" t="str">
        <f t="shared" si="35"/>
        <v/>
      </c>
    </row>
    <row r="371" spans="3:16">
      <c r="C371" s="198"/>
      <c r="D371" s="199"/>
      <c r="E371" s="200"/>
      <c r="F371" s="198"/>
      <c r="H371" s="201"/>
      <c r="I371" s="184" t="str">
        <f t="shared" si="31"/>
        <v/>
      </c>
      <c r="J371" s="202" t="str">
        <f>IF($H371="USD",IF(OR($I371="",$I371="-"),"",VLOOKUP($G371,為替!$A:$AX,$I371,FALSE))+$J$3,IF(OR($I371="",$I371="-"),"",VLOOKUP($G371,為替!$A:$AX,$I371,FALSE)))</f>
        <v/>
      </c>
      <c r="K371" s="203" t="str">
        <f t="shared" si="32"/>
        <v/>
      </c>
      <c r="L371" s="187" t="str">
        <f t="shared" si="33"/>
        <v/>
      </c>
      <c r="M371" s="202" t="str">
        <f>IF($H371="USD",IF(OR($L371="",$L371="-"),"",VLOOKUP($G371,為替!$A:$AX,$L371,FALSE))+$K$3,IF(OR($L371="",$L371="-"),"",VLOOKUP($G371,為替!$A:$AX,$L371,FALSE)))</f>
        <v/>
      </c>
      <c r="N371" s="203" t="str">
        <f t="shared" si="34"/>
        <v/>
      </c>
      <c r="O371" s="204" t="str">
        <f t="shared" si="30"/>
        <v/>
      </c>
      <c r="P371" s="205" t="str">
        <f t="shared" si="35"/>
        <v/>
      </c>
    </row>
    <row r="372" spans="3:16">
      <c r="C372" s="198"/>
      <c r="D372" s="199"/>
      <c r="E372" s="200"/>
      <c r="F372" s="198"/>
      <c r="H372" s="201"/>
      <c r="I372" s="184" t="str">
        <f t="shared" si="31"/>
        <v/>
      </c>
      <c r="J372" s="202" t="str">
        <f>IF($H372="USD",IF(OR($I372="",$I372="-"),"",VLOOKUP($G372,為替!$A:$AX,$I372,FALSE))+$J$3,IF(OR($I372="",$I372="-"),"",VLOOKUP($G372,為替!$A:$AX,$I372,FALSE)))</f>
        <v/>
      </c>
      <c r="K372" s="203" t="str">
        <f t="shared" si="32"/>
        <v/>
      </c>
      <c r="L372" s="187" t="str">
        <f t="shared" si="33"/>
        <v/>
      </c>
      <c r="M372" s="202" t="str">
        <f>IF($H372="USD",IF(OR($L372="",$L372="-"),"",VLOOKUP($G372,為替!$A:$AX,$L372,FALSE))+$K$3,IF(OR($L372="",$L372="-"),"",VLOOKUP($G372,為替!$A:$AX,$L372,FALSE)))</f>
        <v/>
      </c>
      <c r="N372" s="203" t="str">
        <f t="shared" si="34"/>
        <v/>
      </c>
      <c r="O372" s="204" t="str">
        <f t="shared" si="30"/>
        <v/>
      </c>
      <c r="P372" s="205" t="str">
        <f t="shared" si="35"/>
        <v/>
      </c>
    </row>
    <row r="373" spans="3:16">
      <c r="C373" s="198"/>
      <c r="D373" s="199"/>
      <c r="E373" s="200"/>
      <c r="F373" s="198"/>
      <c r="H373" s="201"/>
      <c r="I373" s="184" t="str">
        <f t="shared" si="31"/>
        <v/>
      </c>
      <c r="J373" s="202" t="str">
        <f>IF($H373="USD",IF(OR($I373="",$I373="-"),"",VLOOKUP($G373,為替!$A:$AX,$I373,FALSE))+$J$3,IF(OR($I373="",$I373="-"),"",VLOOKUP($G373,為替!$A:$AX,$I373,FALSE)))</f>
        <v/>
      </c>
      <c r="K373" s="203" t="str">
        <f t="shared" si="32"/>
        <v/>
      </c>
      <c r="L373" s="187" t="str">
        <f t="shared" si="33"/>
        <v/>
      </c>
      <c r="M373" s="202" t="str">
        <f>IF($H373="USD",IF(OR($L373="",$L373="-"),"",VLOOKUP($G373,為替!$A:$AX,$L373,FALSE))+$K$3,IF(OR($L373="",$L373="-"),"",VLOOKUP($G373,為替!$A:$AX,$L373,FALSE)))</f>
        <v/>
      </c>
      <c r="N373" s="203" t="str">
        <f t="shared" si="34"/>
        <v/>
      </c>
      <c r="O373" s="204" t="str">
        <f t="shared" si="30"/>
        <v/>
      </c>
      <c r="P373" s="205" t="str">
        <f t="shared" si="35"/>
        <v/>
      </c>
    </row>
    <row r="374" spans="3:16">
      <c r="C374" s="198"/>
      <c r="D374" s="199"/>
      <c r="E374" s="200"/>
      <c r="F374" s="198"/>
      <c r="H374" s="201"/>
      <c r="I374" s="184" t="str">
        <f t="shared" si="31"/>
        <v/>
      </c>
      <c r="J374" s="202" t="str">
        <f>IF($H374="USD",IF(OR($I374="",$I374="-"),"",VLOOKUP($G374,為替!$A:$AX,$I374,FALSE))+$J$3,IF(OR($I374="",$I374="-"),"",VLOOKUP($G374,為替!$A:$AX,$I374,FALSE)))</f>
        <v/>
      </c>
      <c r="K374" s="203" t="str">
        <f t="shared" si="32"/>
        <v/>
      </c>
      <c r="L374" s="187" t="str">
        <f t="shared" si="33"/>
        <v/>
      </c>
      <c r="M374" s="202" t="str">
        <f>IF($H374="USD",IF(OR($L374="",$L374="-"),"",VLOOKUP($G374,為替!$A:$AX,$L374,FALSE))+$K$3,IF(OR($L374="",$L374="-"),"",VLOOKUP($G374,為替!$A:$AX,$L374,FALSE)))</f>
        <v/>
      </c>
      <c r="N374" s="203" t="str">
        <f t="shared" si="34"/>
        <v/>
      </c>
      <c r="O374" s="204" t="str">
        <f t="shared" si="30"/>
        <v/>
      </c>
      <c r="P374" s="205" t="str">
        <f t="shared" si="35"/>
        <v/>
      </c>
    </row>
    <row r="375" spans="3:16">
      <c r="C375" s="198"/>
      <c r="D375" s="199"/>
      <c r="E375" s="200"/>
      <c r="F375" s="198"/>
      <c r="H375" s="201"/>
      <c r="I375" s="184" t="str">
        <f t="shared" si="31"/>
        <v/>
      </c>
      <c r="J375" s="202" t="str">
        <f>IF($H375="USD",IF(OR($I375="",$I375="-"),"",VLOOKUP($G375,為替!$A:$AX,$I375,FALSE))+$J$3,IF(OR($I375="",$I375="-"),"",VLOOKUP($G375,為替!$A:$AX,$I375,FALSE)))</f>
        <v/>
      </c>
      <c r="K375" s="203" t="str">
        <f t="shared" si="32"/>
        <v/>
      </c>
      <c r="L375" s="187" t="str">
        <f t="shared" si="33"/>
        <v/>
      </c>
      <c r="M375" s="202" t="str">
        <f>IF($H375="USD",IF(OR($L375="",$L375="-"),"",VLOOKUP($G375,為替!$A:$AX,$L375,FALSE))+$K$3,IF(OR($L375="",$L375="-"),"",VLOOKUP($G375,為替!$A:$AX,$L375,FALSE)))</f>
        <v/>
      </c>
      <c r="N375" s="203" t="str">
        <f t="shared" si="34"/>
        <v/>
      </c>
      <c r="O375" s="204" t="str">
        <f t="shared" si="30"/>
        <v/>
      </c>
      <c r="P375" s="205" t="str">
        <f t="shared" si="35"/>
        <v/>
      </c>
    </row>
    <row r="376" spans="3:16">
      <c r="C376" s="198"/>
      <c r="D376" s="199"/>
      <c r="E376" s="200"/>
      <c r="F376" s="198"/>
      <c r="H376" s="201"/>
      <c r="I376" s="184" t="str">
        <f t="shared" si="31"/>
        <v/>
      </c>
      <c r="J376" s="202" t="str">
        <f>IF($H376="USD",IF(OR($I376="",$I376="-"),"",VLOOKUP($G376,為替!$A:$AX,$I376,FALSE))+$J$3,IF(OR($I376="",$I376="-"),"",VLOOKUP($G376,為替!$A:$AX,$I376,FALSE)))</f>
        <v/>
      </c>
      <c r="K376" s="203" t="str">
        <f t="shared" si="32"/>
        <v/>
      </c>
      <c r="L376" s="187" t="str">
        <f t="shared" si="33"/>
        <v/>
      </c>
      <c r="M376" s="202" t="str">
        <f>IF($H376="USD",IF(OR($L376="",$L376="-"),"",VLOOKUP($G376,為替!$A:$AX,$L376,FALSE))+$K$3,IF(OR($L376="",$L376="-"),"",VLOOKUP($G376,為替!$A:$AX,$L376,FALSE)))</f>
        <v/>
      </c>
      <c r="N376" s="203" t="str">
        <f t="shared" si="34"/>
        <v/>
      </c>
      <c r="O376" s="204" t="str">
        <f t="shared" si="30"/>
        <v/>
      </c>
      <c r="P376" s="205" t="str">
        <f t="shared" si="35"/>
        <v/>
      </c>
    </row>
    <row r="377" spans="3:16">
      <c r="C377" s="198"/>
      <c r="D377" s="199"/>
      <c r="E377" s="200"/>
      <c r="F377" s="198"/>
      <c r="H377" s="201"/>
      <c r="I377" s="184" t="str">
        <f t="shared" si="31"/>
        <v/>
      </c>
      <c r="J377" s="202" t="str">
        <f>IF($H377="USD",IF(OR($I377="",$I377="-"),"",VLOOKUP($G377,為替!$A:$AX,$I377,FALSE))+$J$3,IF(OR($I377="",$I377="-"),"",VLOOKUP($G377,為替!$A:$AX,$I377,FALSE)))</f>
        <v/>
      </c>
      <c r="K377" s="203" t="str">
        <f t="shared" si="32"/>
        <v/>
      </c>
      <c r="L377" s="187" t="str">
        <f t="shared" si="33"/>
        <v/>
      </c>
      <c r="M377" s="202" t="str">
        <f>IF($H377="USD",IF(OR($L377="",$L377="-"),"",VLOOKUP($G377,為替!$A:$AX,$L377,FALSE))+$K$3,IF(OR($L377="",$L377="-"),"",VLOOKUP($G377,為替!$A:$AX,$L377,FALSE)))</f>
        <v/>
      </c>
      <c r="N377" s="203" t="str">
        <f t="shared" si="34"/>
        <v/>
      </c>
      <c r="O377" s="204" t="str">
        <f t="shared" si="30"/>
        <v/>
      </c>
      <c r="P377" s="205" t="str">
        <f t="shared" si="35"/>
        <v/>
      </c>
    </row>
    <row r="378" spans="3:16">
      <c r="C378" s="198"/>
      <c r="D378" s="199"/>
      <c r="E378" s="200"/>
      <c r="F378" s="198"/>
      <c r="H378" s="201"/>
      <c r="I378" s="184" t="str">
        <f t="shared" si="31"/>
        <v/>
      </c>
      <c r="J378" s="202" t="str">
        <f>IF($H378="USD",IF(OR($I378="",$I378="-"),"",VLOOKUP($G378,為替!$A:$AX,$I378,FALSE))+$J$3,IF(OR($I378="",$I378="-"),"",VLOOKUP($G378,為替!$A:$AX,$I378,FALSE)))</f>
        <v/>
      </c>
      <c r="K378" s="203" t="str">
        <f t="shared" si="32"/>
        <v/>
      </c>
      <c r="L378" s="187" t="str">
        <f t="shared" si="33"/>
        <v/>
      </c>
      <c r="M378" s="202" t="str">
        <f>IF($H378="USD",IF(OR($L378="",$L378="-"),"",VLOOKUP($G378,為替!$A:$AX,$L378,FALSE))+$K$3,IF(OR($L378="",$L378="-"),"",VLOOKUP($G378,為替!$A:$AX,$L378,FALSE)))</f>
        <v/>
      </c>
      <c r="N378" s="203" t="str">
        <f t="shared" si="34"/>
        <v/>
      </c>
      <c r="O378" s="204" t="str">
        <f t="shared" si="30"/>
        <v/>
      </c>
      <c r="P378" s="205" t="str">
        <f t="shared" si="35"/>
        <v/>
      </c>
    </row>
    <row r="379" spans="3:16">
      <c r="C379" s="198"/>
      <c r="D379" s="199"/>
      <c r="E379" s="200"/>
      <c r="F379" s="198"/>
      <c r="H379" s="201"/>
      <c r="I379" s="184" t="str">
        <f t="shared" si="31"/>
        <v/>
      </c>
      <c r="J379" s="202" t="str">
        <f>IF($H379="USD",IF(OR($I379="",$I379="-"),"",VLOOKUP($G379,為替!$A:$AX,$I379,FALSE))+$J$3,IF(OR($I379="",$I379="-"),"",VLOOKUP($G379,為替!$A:$AX,$I379,FALSE)))</f>
        <v/>
      </c>
      <c r="K379" s="203" t="str">
        <f t="shared" si="32"/>
        <v/>
      </c>
      <c r="L379" s="187" t="str">
        <f t="shared" si="33"/>
        <v/>
      </c>
      <c r="M379" s="202" t="str">
        <f>IF($H379="USD",IF(OR($L379="",$L379="-"),"",VLOOKUP($G379,為替!$A:$AX,$L379,FALSE))+$K$3,IF(OR($L379="",$L379="-"),"",VLOOKUP($G379,為替!$A:$AX,$L379,FALSE)))</f>
        <v/>
      </c>
      <c r="N379" s="203" t="str">
        <f t="shared" si="34"/>
        <v/>
      </c>
      <c r="O379" s="204" t="str">
        <f t="shared" si="30"/>
        <v/>
      </c>
      <c r="P379" s="205" t="str">
        <f t="shared" si="35"/>
        <v/>
      </c>
    </row>
    <row r="380" spans="3:16">
      <c r="C380" s="198"/>
      <c r="D380" s="199"/>
      <c r="E380" s="200"/>
      <c r="F380" s="198"/>
      <c r="H380" s="201"/>
      <c r="I380" s="184" t="str">
        <f t="shared" si="31"/>
        <v/>
      </c>
      <c r="J380" s="202" t="str">
        <f>IF($H380="USD",IF(OR($I380="",$I380="-"),"",VLOOKUP($G380,為替!$A:$AX,$I380,FALSE))+$J$3,IF(OR($I380="",$I380="-"),"",VLOOKUP($G380,為替!$A:$AX,$I380,FALSE)))</f>
        <v/>
      </c>
      <c r="K380" s="203" t="str">
        <f t="shared" si="32"/>
        <v/>
      </c>
      <c r="L380" s="187" t="str">
        <f t="shared" si="33"/>
        <v/>
      </c>
      <c r="M380" s="202" t="str">
        <f>IF($H380="USD",IF(OR($L380="",$L380="-"),"",VLOOKUP($G380,為替!$A:$AX,$L380,FALSE))+$K$3,IF(OR($L380="",$L380="-"),"",VLOOKUP($G380,為替!$A:$AX,$L380,FALSE)))</f>
        <v/>
      </c>
      <c r="N380" s="203" t="str">
        <f t="shared" si="34"/>
        <v/>
      </c>
      <c r="O380" s="204" t="str">
        <f t="shared" si="30"/>
        <v/>
      </c>
      <c r="P380" s="205" t="str">
        <f t="shared" si="35"/>
        <v/>
      </c>
    </row>
    <row r="381" spans="3:16">
      <c r="C381" s="198"/>
      <c r="D381" s="199"/>
      <c r="E381" s="200"/>
      <c r="F381" s="198"/>
      <c r="H381" s="201"/>
      <c r="I381" s="184" t="str">
        <f t="shared" si="31"/>
        <v/>
      </c>
      <c r="J381" s="202" t="str">
        <f>IF($H381="USD",IF(OR($I381="",$I381="-"),"",VLOOKUP($G381,為替!$A:$AX,$I381,FALSE))+$J$3,IF(OR($I381="",$I381="-"),"",VLOOKUP($G381,為替!$A:$AX,$I381,FALSE)))</f>
        <v/>
      </c>
      <c r="K381" s="203" t="str">
        <f t="shared" si="32"/>
        <v/>
      </c>
      <c r="L381" s="187" t="str">
        <f t="shared" si="33"/>
        <v/>
      </c>
      <c r="M381" s="202" t="str">
        <f>IF($H381="USD",IF(OR($L381="",$L381="-"),"",VLOOKUP($G381,為替!$A:$AX,$L381,FALSE))+$K$3,IF(OR($L381="",$L381="-"),"",VLOOKUP($G381,為替!$A:$AX,$L381,FALSE)))</f>
        <v/>
      </c>
      <c r="N381" s="203" t="str">
        <f t="shared" si="34"/>
        <v/>
      </c>
      <c r="O381" s="204" t="str">
        <f t="shared" si="30"/>
        <v/>
      </c>
      <c r="P381" s="205" t="str">
        <f t="shared" si="35"/>
        <v/>
      </c>
    </row>
    <row r="382" spans="3:16">
      <c r="C382" s="198"/>
      <c r="D382" s="199"/>
      <c r="E382" s="200"/>
      <c r="F382" s="198"/>
      <c r="H382" s="201"/>
      <c r="I382" s="184" t="str">
        <f t="shared" si="31"/>
        <v/>
      </c>
      <c r="J382" s="202" t="str">
        <f>IF($H382="USD",IF(OR($I382="",$I382="-"),"",VLOOKUP($G382,為替!$A:$AX,$I382,FALSE))+$J$3,IF(OR($I382="",$I382="-"),"",VLOOKUP($G382,為替!$A:$AX,$I382,FALSE)))</f>
        <v/>
      </c>
      <c r="K382" s="203" t="str">
        <f t="shared" si="32"/>
        <v/>
      </c>
      <c r="L382" s="187" t="str">
        <f t="shared" si="33"/>
        <v/>
      </c>
      <c r="M382" s="202" t="str">
        <f>IF($H382="USD",IF(OR($L382="",$L382="-"),"",VLOOKUP($G382,為替!$A:$AX,$L382,FALSE))+$K$3,IF(OR($L382="",$L382="-"),"",VLOOKUP($G382,為替!$A:$AX,$L382,FALSE)))</f>
        <v/>
      </c>
      <c r="N382" s="203" t="str">
        <f t="shared" si="34"/>
        <v/>
      </c>
      <c r="O382" s="204" t="str">
        <f t="shared" si="30"/>
        <v/>
      </c>
      <c r="P382" s="205" t="str">
        <f t="shared" si="35"/>
        <v/>
      </c>
    </row>
    <row r="383" spans="3:16">
      <c r="C383" s="198"/>
      <c r="D383" s="199"/>
      <c r="E383" s="200"/>
      <c r="F383" s="198"/>
      <c r="H383" s="201"/>
      <c r="I383" s="184" t="str">
        <f t="shared" si="31"/>
        <v/>
      </c>
      <c r="J383" s="202" t="str">
        <f>IF($H383="USD",IF(OR($I383="",$I383="-"),"",VLOOKUP($G383,為替!$A:$AX,$I383,FALSE))+$J$3,IF(OR($I383="",$I383="-"),"",VLOOKUP($G383,為替!$A:$AX,$I383,FALSE)))</f>
        <v/>
      </c>
      <c r="K383" s="203" t="str">
        <f t="shared" si="32"/>
        <v/>
      </c>
      <c r="L383" s="187" t="str">
        <f t="shared" si="33"/>
        <v/>
      </c>
      <c r="M383" s="202" t="str">
        <f>IF($H383="USD",IF(OR($L383="",$L383="-"),"",VLOOKUP($G383,為替!$A:$AX,$L383,FALSE))+$K$3,IF(OR($L383="",$L383="-"),"",VLOOKUP($G383,為替!$A:$AX,$L383,FALSE)))</f>
        <v/>
      </c>
      <c r="N383" s="203" t="str">
        <f t="shared" si="34"/>
        <v/>
      </c>
      <c r="O383" s="204" t="str">
        <f t="shared" si="30"/>
        <v/>
      </c>
      <c r="P383" s="205" t="str">
        <f t="shared" si="35"/>
        <v/>
      </c>
    </row>
    <row r="384" spans="3:16">
      <c r="C384" s="198"/>
      <c r="D384" s="199"/>
      <c r="E384" s="200"/>
      <c r="F384" s="198"/>
      <c r="H384" s="201"/>
      <c r="I384" s="184" t="str">
        <f t="shared" si="31"/>
        <v/>
      </c>
      <c r="J384" s="202" t="str">
        <f>IF($H384="USD",IF(OR($I384="",$I384="-"),"",VLOOKUP($G384,為替!$A:$AX,$I384,FALSE))+$J$3,IF(OR($I384="",$I384="-"),"",VLOOKUP($G384,為替!$A:$AX,$I384,FALSE)))</f>
        <v/>
      </c>
      <c r="K384" s="203" t="str">
        <f t="shared" si="32"/>
        <v/>
      </c>
      <c r="L384" s="187" t="str">
        <f t="shared" si="33"/>
        <v/>
      </c>
      <c r="M384" s="202" t="str">
        <f>IF($H384="USD",IF(OR($L384="",$L384="-"),"",VLOOKUP($G384,為替!$A:$AX,$L384,FALSE))+$K$3,IF(OR($L384="",$L384="-"),"",VLOOKUP($G384,為替!$A:$AX,$L384,FALSE)))</f>
        <v/>
      </c>
      <c r="N384" s="203" t="str">
        <f t="shared" si="34"/>
        <v/>
      </c>
      <c r="O384" s="204" t="str">
        <f t="shared" si="30"/>
        <v/>
      </c>
      <c r="P384" s="205" t="str">
        <f t="shared" si="35"/>
        <v/>
      </c>
    </row>
    <row r="385" spans="3:16">
      <c r="C385" s="198"/>
      <c r="D385" s="199"/>
      <c r="E385" s="200"/>
      <c r="F385" s="198"/>
      <c r="H385" s="201"/>
      <c r="I385" s="184" t="str">
        <f t="shared" si="31"/>
        <v/>
      </c>
      <c r="J385" s="202" t="str">
        <f>IF($H385="USD",IF(OR($I385="",$I385="-"),"",VLOOKUP($G385,為替!$A:$AX,$I385,FALSE))+$J$3,IF(OR($I385="",$I385="-"),"",VLOOKUP($G385,為替!$A:$AX,$I385,FALSE)))</f>
        <v/>
      </c>
      <c r="K385" s="203" t="str">
        <f t="shared" si="32"/>
        <v/>
      </c>
      <c r="L385" s="187" t="str">
        <f t="shared" si="33"/>
        <v/>
      </c>
      <c r="M385" s="202" t="str">
        <f>IF($H385="USD",IF(OR($L385="",$L385="-"),"",VLOOKUP($G385,為替!$A:$AX,$L385,FALSE))+$K$3,IF(OR($L385="",$L385="-"),"",VLOOKUP($G385,為替!$A:$AX,$L385,FALSE)))</f>
        <v/>
      </c>
      <c r="N385" s="203" t="str">
        <f t="shared" si="34"/>
        <v/>
      </c>
      <c r="O385" s="204" t="str">
        <f t="shared" si="30"/>
        <v/>
      </c>
      <c r="P385" s="205" t="str">
        <f t="shared" si="35"/>
        <v/>
      </c>
    </row>
    <row r="386" spans="3:16">
      <c r="C386" s="198"/>
      <c r="D386" s="199"/>
      <c r="E386" s="200"/>
      <c r="F386" s="198"/>
      <c r="H386" s="201"/>
      <c r="I386" s="184" t="str">
        <f t="shared" si="31"/>
        <v/>
      </c>
      <c r="J386" s="202" t="str">
        <f>IF($H386="USD",IF(OR($I386="",$I386="-"),"",VLOOKUP($G386,為替!$A:$AX,$I386,FALSE))+$J$3,IF(OR($I386="",$I386="-"),"",VLOOKUP($G386,為替!$A:$AX,$I386,FALSE)))</f>
        <v/>
      </c>
      <c r="K386" s="203" t="str">
        <f t="shared" si="32"/>
        <v/>
      </c>
      <c r="L386" s="187" t="str">
        <f t="shared" si="33"/>
        <v/>
      </c>
      <c r="M386" s="202" t="str">
        <f>IF($H386="USD",IF(OR($L386="",$L386="-"),"",VLOOKUP($G386,為替!$A:$AX,$L386,FALSE))+$K$3,IF(OR($L386="",$L386="-"),"",VLOOKUP($G386,為替!$A:$AX,$L386,FALSE)))</f>
        <v/>
      </c>
      <c r="N386" s="203" t="str">
        <f t="shared" si="34"/>
        <v/>
      </c>
      <c r="O386" s="204" t="str">
        <f t="shared" si="30"/>
        <v/>
      </c>
      <c r="P386" s="205" t="str">
        <f t="shared" si="35"/>
        <v/>
      </c>
    </row>
    <row r="387" spans="3:16">
      <c r="C387" s="198"/>
      <c r="D387" s="199"/>
      <c r="E387" s="200"/>
      <c r="F387" s="198"/>
      <c r="H387" s="201"/>
      <c r="I387" s="184" t="str">
        <f t="shared" si="31"/>
        <v/>
      </c>
      <c r="J387" s="202" t="str">
        <f>IF($H387="USD",IF(OR($I387="",$I387="-"),"",VLOOKUP($G387,為替!$A:$AX,$I387,FALSE))+$J$3,IF(OR($I387="",$I387="-"),"",VLOOKUP($G387,為替!$A:$AX,$I387,FALSE)))</f>
        <v/>
      </c>
      <c r="K387" s="203" t="str">
        <f t="shared" si="32"/>
        <v/>
      </c>
      <c r="L387" s="187" t="str">
        <f t="shared" si="33"/>
        <v/>
      </c>
      <c r="M387" s="202" t="str">
        <f>IF($H387="USD",IF(OR($L387="",$L387="-"),"",VLOOKUP($G387,為替!$A:$AX,$L387,FALSE))+$K$3,IF(OR($L387="",$L387="-"),"",VLOOKUP($G387,為替!$A:$AX,$L387,FALSE)))</f>
        <v/>
      </c>
      <c r="N387" s="203" t="str">
        <f t="shared" si="34"/>
        <v/>
      </c>
      <c r="O387" s="204" t="str">
        <f t="shared" si="30"/>
        <v/>
      </c>
      <c r="P387" s="205" t="str">
        <f t="shared" si="35"/>
        <v/>
      </c>
    </row>
    <row r="388" spans="3:16">
      <c r="C388" s="198"/>
      <c r="D388" s="199"/>
      <c r="E388" s="200"/>
      <c r="F388" s="198"/>
      <c r="H388" s="201"/>
      <c r="I388" s="184" t="str">
        <f t="shared" si="31"/>
        <v/>
      </c>
      <c r="J388" s="202" t="str">
        <f>IF($H388="USD",IF(OR($I388="",$I388="-"),"",VLOOKUP($G388,為替!$A:$AX,$I388,FALSE))+$J$3,IF(OR($I388="",$I388="-"),"",VLOOKUP($G388,為替!$A:$AX,$I388,FALSE)))</f>
        <v/>
      </c>
      <c r="K388" s="203" t="str">
        <f t="shared" si="32"/>
        <v/>
      </c>
      <c r="L388" s="187" t="str">
        <f t="shared" si="33"/>
        <v/>
      </c>
      <c r="M388" s="202" t="str">
        <f>IF($H388="USD",IF(OR($L388="",$L388="-"),"",VLOOKUP($G388,為替!$A:$AX,$L388,FALSE))+$K$3,IF(OR($L388="",$L388="-"),"",VLOOKUP($G388,為替!$A:$AX,$L388,FALSE)))</f>
        <v/>
      </c>
      <c r="N388" s="203" t="str">
        <f t="shared" si="34"/>
        <v/>
      </c>
      <c r="O388" s="204" t="str">
        <f t="shared" si="30"/>
        <v/>
      </c>
      <c r="P388" s="205" t="str">
        <f t="shared" si="35"/>
        <v/>
      </c>
    </row>
    <row r="389" spans="3:16">
      <c r="C389" s="198"/>
      <c r="D389" s="199"/>
      <c r="E389" s="200"/>
      <c r="F389" s="198"/>
      <c r="H389" s="201"/>
      <c r="I389" s="184" t="str">
        <f t="shared" si="31"/>
        <v/>
      </c>
      <c r="J389" s="202" t="str">
        <f>IF($H389="USD",IF(OR($I389="",$I389="-"),"",VLOOKUP($G389,為替!$A:$AX,$I389,FALSE))+$J$3,IF(OR($I389="",$I389="-"),"",VLOOKUP($G389,為替!$A:$AX,$I389,FALSE)))</f>
        <v/>
      </c>
      <c r="K389" s="203" t="str">
        <f t="shared" si="32"/>
        <v/>
      </c>
      <c r="L389" s="187" t="str">
        <f t="shared" si="33"/>
        <v/>
      </c>
      <c r="M389" s="202" t="str">
        <f>IF($H389="USD",IF(OR($L389="",$L389="-"),"",VLOOKUP($G389,為替!$A:$AX,$L389,FALSE))+$K$3,IF(OR($L389="",$L389="-"),"",VLOOKUP($G389,為替!$A:$AX,$L389,FALSE)))</f>
        <v/>
      </c>
      <c r="N389" s="203" t="str">
        <f t="shared" si="34"/>
        <v/>
      </c>
      <c r="O389" s="204" t="str">
        <f t="shared" si="30"/>
        <v/>
      </c>
      <c r="P389" s="205" t="str">
        <f t="shared" si="35"/>
        <v/>
      </c>
    </row>
    <row r="390" spans="3:16">
      <c r="C390" s="198"/>
      <c r="D390" s="199"/>
      <c r="E390" s="200"/>
      <c r="F390" s="198"/>
      <c r="H390" s="201"/>
      <c r="I390" s="184" t="str">
        <f t="shared" si="31"/>
        <v/>
      </c>
      <c r="J390" s="202" t="str">
        <f>IF($H390="USD",IF(OR($I390="",$I390="-"),"",VLOOKUP($G390,為替!$A:$AX,$I390,FALSE))+$J$3,IF(OR($I390="",$I390="-"),"",VLOOKUP($G390,為替!$A:$AX,$I390,FALSE)))</f>
        <v/>
      </c>
      <c r="K390" s="203" t="str">
        <f t="shared" si="32"/>
        <v/>
      </c>
      <c r="L390" s="187" t="str">
        <f t="shared" si="33"/>
        <v/>
      </c>
      <c r="M390" s="202" t="str">
        <f>IF($H390="USD",IF(OR($L390="",$L390="-"),"",VLOOKUP($G390,為替!$A:$AX,$L390,FALSE))+$K$3,IF(OR($L390="",$L390="-"),"",VLOOKUP($G390,為替!$A:$AX,$L390,FALSE)))</f>
        <v/>
      </c>
      <c r="N390" s="203" t="str">
        <f t="shared" si="34"/>
        <v/>
      </c>
      <c r="O390" s="204" t="str">
        <f t="shared" ref="O390:O400" si="36">IF(OR(K390="",N390=""),"",K390-N390)</f>
        <v/>
      </c>
      <c r="P390" s="205" t="str">
        <f t="shared" si="35"/>
        <v/>
      </c>
    </row>
    <row r="391" spans="3:16">
      <c r="C391" s="198"/>
      <c r="D391" s="199"/>
      <c r="E391" s="200"/>
      <c r="F391" s="198"/>
      <c r="H391" s="201"/>
      <c r="I391" s="184" t="str">
        <f t="shared" ref="I391:I400" si="37">IF(H391="","",IF(H391="JPY","",IF($H391="USD",4, IF(H391="EUR",7,IF(H391="CNY",47,IF(H391="HKD",34))))))</f>
        <v/>
      </c>
      <c r="J391" s="202" t="str">
        <f>IF($H391="USD",IF(OR($I391="",$I391="-"),"",VLOOKUP($G391,為替!$A:$AX,$I391,FALSE))+$J$3,IF(OR($I391="",$I391="-"),"",VLOOKUP($G391,為替!$A:$AX,$I391,FALSE)))</f>
        <v/>
      </c>
      <c r="K391" s="203" t="str">
        <f t="shared" ref="K391:K400" si="38">IF($H391="JPY",$F391,IF($H391="","",$F391*$J391))</f>
        <v/>
      </c>
      <c r="L391" s="187" t="str">
        <f t="shared" ref="L391:L400" si="39">IF(H391="","",IF(H391="JPY","",IF($H391="USD",3, IF(H391="EUR",6,IF(H391="CNY",46,IF(H391="HKD",33))))))</f>
        <v/>
      </c>
      <c r="M391" s="202" t="str">
        <f>IF($H391="USD",IF(OR($L391="",$L391="-"),"",VLOOKUP($G391,為替!$A:$AX,$L391,FALSE))+$K$3,IF(OR($L391="",$L391="-"),"",VLOOKUP($G391,為替!$A:$AX,$L391,FALSE)))</f>
        <v/>
      </c>
      <c r="N391" s="203" t="str">
        <f t="shared" ref="N391:N400" si="40">IF($E391="JPY",($C391+$D391),IF($E391="","",($C391+$D391)*$M391))</f>
        <v/>
      </c>
      <c r="O391" s="204" t="str">
        <f t="shared" si="36"/>
        <v/>
      </c>
      <c r="P391" s="205" t="str">
        <f t="shared" ref="P391:P400" si="41">IF(OR(K391="",O391=""),"",O391/K391)</f>
        <v/>
      </c>
    </row>
    <row r="392" spans="3:16">
      <c r="C392" s="198"/>
      <c r="D392" s="199"/>
      <c r="E392" s="200"/>
      <c r="F392" s="198"/>
      <c r="H392" s="201"/>
      <c r="I392" s="184" t="str">
        <f t="shared" si="37"/>
        <v/>
      </c>
      <c r="J392" s="202" t="str">
        <f>IF($H392="USD",IF(OR($I392="",$I392="-"),"",VLOOKUP($G392,為替!$A:$AX,$I392,FALSE))+$J$3,IF(OR($I392="",$I392="-"),"",VLOOKUP($G392,為替!$A:$AX,$I392,FALSE)))</f>
        <v/>
      </c>
      <c r="K392" s="203" t="str">
        <f t="shared" si="38"/>
        <v/>
      </c>
      <c r="L392" s="187" t="str">
        <f t="shared" si="39"/>
        <v/>
      </c>
      <c r="M392" s="202" t="str">
        <f>IF($H392="USD",IF(OR($L392="",$L392="-"),"",VLOOKUP($G392,為替!$A:$AX,$L392,FALSE))+$K$3,IF(OR($L392="",$L392="-"),"",VLOOKUP($G392,為替!$A:$AX,$L392,FALSE)))</f>
        <v/>
      </c>
      <c r="N392" s="203" t="str">
        <f t="shared" si="40"/>
        <v/>
      </c>
      <c r="O392" s="204" t="str">
        <f t="shared" si="36"/>
        <v/>
      </c>
      <c r="P392" s="205" t="str">
        <f t="shared" si="41"/>
        <v/>
      </c>
    </row>
    <row r="393" spans="3:16">
      <c r="C393" s="198"/>
      <c r="D393" s="199"/>
      <c r="E393" s="200"/>
      <c r="F393" s="198"/>
      <c r="H393" s="201"/>
      <c r="I393" s="184" t="str">
        <f t="shared" si="37"/>
        <v/>
      </c>
      <c r="J393" s="202" t="str">
        <f>IF($H393="USD",IF(OR($I393="",$I393="-"),"",VLOOKUP($G393,為替!$A:$AX,$I393,FALSE))+$J$3,IF(OR($I393="",$I393="-"),"",VLOOKUP($G393,為替!$A:$AX,$I393,FALSE)))</f>
        <v/>
      </c>
      <c r="K393" s="203" t="str">
        <f t="shared" si="38"/>
        <v/>
      </c>
      <c r="L393" s="187" t="str">
        <f t="shared" si="39"/>
        <v/>
      </c>
      <c r="M393" s="202" t="str">
        <f>IF($H393="USD",IF(OR($L393="",$L393="-"),"",VLOOKUP($G393,為替!$A:$AX,$L393,FALSE))+$K$3,IF(OR($L393="",$L393="-"),"",VLOOKUP($G393,為替!$A:$AX,$L393,FALSE)))</f>
        <v/>
      </c>
      <c r="N393" s="203" t="str">
        <f t="shared" si="40"/>
        <v/>
      </c>
      <c r="O393" s="204" t="str">
        <f t="shared" si="36"/>
        <v/>
      </c>
      <c r="P393" s="205" t="str">
        <f t="shared" si="41"/>
        <v/>
      </c>
    </row>
    <row r="394" spans="3:16">
      <c r="C394" s="198"/>
      <c r="D394" s="199"/>
      <c r="E394" s="200"/>
      <c r="F394" s="198"/>
      <c r="H394" s="201"/>
      <c r="I394" s="184" t="str">
        <f t="shared" si="37"/>
        <v/>
      </c>
      <c r="J394" s="202" t="str">
        <f>IF($H394="USD",IF(OR($I394="",$I394="-"),"",VLOOKUP($G394,為替!$A:$AX,$I394,FALSE))+$J$3,IF(OR($I394="",$I394="-"),"",VLOOKUP($G394,為替!$A:$AX,$I394,FALSE)))</f>
        <v/>
      </c>
      <c r="K394" s="203" t="str">
        <f t="shared" si="38"/>
        <v/>
      </c>
      <c r="L394" s="187" t="str">
        <f t="shared" si="39"/>
        <v/>
      </c>
      <c r="M394" s="202" t="str">
        <f>IF($H394="USD",IF(OR($L394="",$L394="-"),"",VLOOKUP($G394,為替!$A:$AX,$L394,FALSE))+$K$3,IF(OR($L394="",$L394="-"),"",VLOOKUP($G394,為替!$A:$AX,$L394,FALSE)))</f>
        <v/>
      </c>
      <c r="N394" s="203" t="str">
        <f t="shared" si="40"/>
        <v/>
      </c>
      <c r="O394" s="204" t="str">
        <f t="shared" si="36"/>
        <v/>
      </c>
      <c r="P394" s="205" t="str">
        <f t="shared" si="41"/>
        <v/>
      </c>
    </row>
    <row r="395" spans="3:16">
      <c r="C395" s="198"/>
      <c r="D395" s="199"/>
      <c r="E395" s="200"/>
      <c r="F395" s="198"/>
      <c r="H395" s="201"/>
      <c r="I395" s="184" t="str">
        <f t="shared" si="37"/>
        <v/>
      </c>
      <c r="J395" s="202" t="str">
        <f>IF($H395="USD",IF(OR($I395="",$I395="-"),"",VLOOKUP($G395,為替!$A:$AX,$I395,FALSE))+$J$3,IF(OR($I395="",$I395="-"),"",VLOOKUP($G395,為替!$A:$AX,$I395,FALSE)))</f>
        <v/>
      </c>
      <c r="K395" s="203" t="str">
        <f t="shared" si="38"/>
        <v/>
      </c>
      <c r="L395" s="187" t="str">
        <f t="shared" si="39"/>
        <v/>
      </c>
      <c r="M395" s="202" t="str">
        <f>IF($H395="USD",IF(OR($L395="",$L395="-"),"",VLOOKUP($G395,為替!$A:$AX,$L395,FALSE))+$K$3,IF(OR($L395="",$L395="-"),"",VLOOKUP($G395,為替!$A:$AX,$L395,FALSE)))</f>
        <v/>
      </c>
      <c r="N395" s="203" t="str">
        <f t="shared" si="40"/>
        <v/>
      </c>
      <c r="O395" s="204" t="str">
        <f t="shared" si="36"/>
        <v/>
      </c>
      <c r="P395" s="205" t="str">
        <f t="shared" si="41"/>
        <v/>
      </c>
    </row>
    <row r="396" spans="3:16">
      <c r="C396" s="198"/>
      <c r="D396" s="199"/>
      <c r="E396" s="200"/>
      <c r="F396" s="198"/>
      <c r="H396" s="201"/>
      <c r="I396" s="184" t="str">
        <f t="shared" si="37"/>
        <v/>
      </c>
      <c r="J396" s="202" t="str">
        <f>IF($H396="USD",IF(OR($I396="",$I396="-"),"",VLOOKUP($G396,為替!$A:$AX,$I396,FALSE))+$J$3,IF(OR($I396="",$I396="-"),"",VLOOKUP($G396,為替!$A:$AX,$I396,FALSE)))</f>
        <v/>
      </c>
      <c r="K396" s="203" t="str">
        <f t="shared" si="38"/>
        <v/>
      </c>
      <c r="L396" s="187" t="str">
        <f t="shared" si="39"/>
        <v/>
      </c>
      <c r="M396" s="202" t="str">
        <f>IF($H396="USD",IF(OR($L396="",$L396="-"),"",VLOOKUP($G396,為替!$A:$AX,$L396,FALSE))+$K$3,IF(OR($L396="",$L396="-"),"",VLOOKUP($G396,為替!$A:$AX,$L396,FALSE)))</f>
        <v/>
      </c>
      <c r="N396" s="203" t="str">
        <f t="shared" si="40"/>
        <v/>
      </c>
      <c r="O396" s="204" t="str">
        <f t="shared" si="36"/>
        <v/>
      </c>
      <c r="P396" s="205" t="str">
        <f t="shared" si="41"/>
        <v/>
      </c>
    </row>
    <row r="397" spans="3:16">
      <c r="C397" s="198"/>
      <c r="D397" s="199"/>
      <c r="E397" s="200"/>
      <c r="F397" s="198"/>
      <c r="H397" s="201"/>
      <c r="I397" s="184" t="str">
        <f t="shared" si="37"/>
        <v/>
      </c>
      <c r="J397" s="202" t="str">
        <f>IF($H397="USD",IF(OR($I397="",$I397="-"),"",VLOOKUP($G397,為替!$A:$AX,$I397,FALSE))+$J$3,IF(OR($I397="",$I397="-"),"",VLOOKUP($G397,為替!$A:$AX,$I397,FALSE)))</f>
        <v/>
      </c>
      <c r="K397" s="203" t="str">
        <f t="shared" si="38"/>
        <v/>
      </c>
      <c r="L397" s="187" t="str">
        <f t="shared" si="39"/>
        <v/>
      </c>
      <c r="M397" s="202" t="str">
        <f>IF($H397="USD",IF(OR($L397="",$L397="-"),"",VLOOKUP($G397,為替!$A:$AX,$L397,FALSE))+$K$3,IF(OR($L397="",$L397="-"),"",VLOOKUP($G397,為替!$A:$AX,$L397,FALSE)))</f>
        <v/>
      </c>
      <c r="N397" s="203" t="str">
        <f t="shared" si="40"/>
        <v/>
      </c>
      <c r="O397" s="204" t="str">
        <f t="shared" si="36"/>
        <v/>
      </c>
      <c r="P397" s="205" t="str">
        <f t="shared" si="41"/>
        <v/>
      </c>
    </row>
    <row r="398" spans="3:16">
      <c r="C398" s="198"/>
      <c r="D398" s="199"/>
      <c r="E398" s="200"/>
      <c r="F398" s="198"/>
      <c r="H398" s="201"/>
      <c r="I398" s="184" t="str">
        <f t="shared" si="37"/>
        <v/>
      </c>
      <c r="J398" s="202" t="str">
        <f>IF($H398="USD",IF(OR($I398="",$I398="-"),"",VLOOKUP($G398,為替!$A:$AX,$I398,FALSE))+$J$3,IF(OR($I398="",$I398="-"),"",VLOOKUP($G398,為替!$A:$AX,$I398,FALSE)))</f>
        <v/>
      </c>
      <c r="K398" s="203" t="str">
        <f t="shared" si="38"/>
        <v/>
      </c>
      <c r="L398" s="187" t="str">
        <f t="shared" si="39"/>
        <v/>
      </c>
      <c r="M398" s="202" t="str">
        <f>IF($H398="USD",IF(OR($L398="",$L398="-"),"",VLOOKUP($G398,為替!$A:$AX,$L398,FALSE))+$K$3,IF(OR($L398="",$L398="-"),"",VLOOKUP($G398,為替!$A:$AX,$L398,FALSE)))</f>
        <v/>
      </c>
      <c r="N398" s="203" t="str">
        <f t="shared" si="40"/>
        <v/>
      </c>
      <c r="O398" s="204" t="str">
        <f t="shared" si="36"/>
        <v/>
      </c>
      <c r="P398" s="205" t="str">
        <f t="shared" si="41"/>
        <v/>
      </c>
    </row>
    <row r="399" spans="3:16">
      <c r="C399" s="198"/>
      <c r="D399" s="199"/>
      <c r="E399" s="200"/>
      <c r="F399" s="198"/>
      <c r="H399" s="201"/>
      <c r="I399" s="184" t="str">
        <f t="shared" si="37"/>
        <v/>
      </c>
      <c r="J399" s="202" t="str">
        <f>IF($H399="USD",IF(OR($I399="",$I399="-"),"",VLOOKUP($G399,為替!$A:$AX,$I399,FALSE))+$J$3,IF(OR($I399="",$I399="-"),"",VLOOKUP($G399,為替!$A:$AX,$I399,FALSE)))</f>
        <v/>
      </c>
      <c r="K399" s="203" t="str">
        <f t="shared" si="38"/>
        <v/>
      </c>
      <c r="L399" s="187" t="str">
        <f t="shared" si="39"/>
        <v/>
      </c>
      <c r="M399" s="202" t="str">
        <f>IF($H399="USD",IF(OR($L399="",$L399="-"),"",VLOOKUP($G399,為替!$A:$AX,$L399,FALSE))+$K$3,IF(OR($L399="",$L399="-"),"",VLOOKUP($G399,為替!$A:$AX,$L399,FALSE)))</f>
        <v/>
      </c>
      <c r="N399" s="203" t="str">
        <f t="shared" si="40"/>
        <v/>
      </c>
      <c r="O399" s="204" t="str">
        <f t="shared" si="36"/>
        <v/>
      </c>
      <c r="P399" s="205" t="str">
        <f t="shared" si="41"/>
        <v/>
      </c>
    </row>
    <row r="400" spans="3:16">
      <c r="C400" s="198"/>
      <c r="D400" s="199"/>
      <c r="E400" s="200"/>
      <c r="F400" s="198"/>
      <c r="H400" s="201"/>
      <c r="I400" s="184" t="str">
        <f t="shared" si="37"/>
        <v/>
      </c>
      <c r="J400" s="202" t="str">
        <f>IF($H400="USD",IF(OR($I400="",$I400="-"),"",VLOOKUP($G400,為替!$A:$AX,$I400,FALSE))+$J$3,IF(OR($I400="",$I400="-"),"",VLOOKUP($G400,為替!$A:$AX,$I400,FALSE)))</f>
        <v/>
      </c>
      <c r="K400" s="203" t="str">
        <f t="shared" si="38"/>
        <v/>
      </c>
      <c r="L400" s="187" t="str">
        <f t="shared" si="39"/>
        <v/>
      </c>
      <c r="M400" s="202" t="str">
        <f>IF($H400="USD",IF(OR($L400="",$L400="-"),"",VLOOKUP($G400,為替!$A:$AX,$L400,FALSE))+$K$3,IF(OR($L400="",$L400="-"),"",VLOOKUP($G400,為替!$A:$AX,$L400,FALSE)))</f>
        <v/>
      </c>
      <c r="N400" s="203" t="str">
        <f t="shared" si="40"/>
        <v/>
      </c>
      <c r="O400" s="204" t="str">
        <f t="shared" si="36"/>
        <v/>
      </c>
      <c r="P400" s="205" t="str">
        <f t="shared" si="41"/>
        <v/>
      </c>
    </row>
  </sheetData>
  <mergeCells count="1">
    <mergeCell ref="A1:E2"/>
  </mergeCells>
  <phoneticPr fontId="2"/>
  <conditionalFormatting sqref="P6:P400">
    <cfRule type="cellIs" dxfId="1" priority="1" operator="greaterThan">
      <formula>$P$3</formula>
    </cfRule>
  </conditionalFormatting>
  <dataValidations count="2">
    <dataValidation type="list" allowBlank="1" showInputMessage="1" showErrorMessage="1" sqref="H6:H400 E6:E400" xr:uid="{408610D7-75B0-4E3B-9239-2B39FE3A92D8}">
      <formula1>"JPY,USD,EUR,CNY,HKD"</formula1>
    </dataValidation>
    <dataValidation type="list" allowBlank="1" showInputMessage="1" showErrorMessage="1" sqref="A6:A400" xr:uid="{6C513AF7-31D4-4151-9BB2-34582F452B21}">
      <formula1>$M$3:$O$3</formula1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2BFC6B-9D0B-4B1E-8B39-EEE46A96AB57}">
  <sheetPr codeName="Sheet18">
    <tabColor theme="7" tint="0.79998168889431442"/>
  </sheetPr>
  <dimension ref="A1:S59"/>
  <sheetViews>
    <sheetView zoomScale="70" zoomScaleNormal="70" workbookViewId="0">
      <selection activeCell="H16" sqref="H16"/>
    </sheetView>
  </sheetViews>
  <sheetFormatPr defaultRowHeight="18"/>
  <cols>
    <col min="1" max="2" width="16.75" style="1" customWidth="1"/>
    <col min="3" max="3" width="12.25" style="1" customWidth="1"/>
    <col min="4" max="4" width="12.25" style="20" customWidth="1"/>
    <col min="5" max="16" width="18.75" style="2" customWidth="1"/>
    <col min="17" max="17" width="12.5" style="1" customWidth="1"/>
    <col min="18" max="18" width="20.25" style="2" customWidth="1"/>
    <col min="19" max="19" width="20.25" style="65" customWidth="1"/>
  </cols>
  <sheetData>
    <row r="1" spans="1:19" ht="24.75" customHeight="1" thickBot="1">
      <c r="A1" s="728" t="s">
        <v>12</v>
      </c>
      <c r="B1" s="731" t="s">
        <v>115</v>
      </c>
      <c r="C1" s="734" t="s">
        <v>46</v>
      </c>
      <c r="D1" s="735"/>
      <c r="E1" s="736"/>
    </row>
    <row r="2" spans="1:19" ht="18.75" customHeight="1">
      <c r="A2" s="729"/>
      <c r="B2" s="732"/>
      <c r="C2" s="40" t="s">
        <v>25</v>
      </c>
      <c r="D2" s="41">
        <v>140</v>
      </c>
      <c r="E2" s="42" t="s">
        <v>44</v>
      </c>
    </row>
    <row r="3" spans="1:19" ht="19.5" customHeight="1" thickBot="1">
      <c r="A3" s="730"/>
      <c r="B3" s="733"/>
      <c r="C3" s="37" t="s">
        <v>26</v>
      </c>
      <c r="D3" s="38">
        <v>145</v>
      </c>
      <c r="E3" s="39" t="s">
        <v>45</v>
      </c>
      <c r="Q3" s="3"/>
    </row>
    <row r="4" spans="1:19" ht="18.5" thickBot="1"/>
    <row r="5" spans="1:19" ht="19.5" customHeight="1" thickBot="1">
      <c r="A5" s="720" t="s">
        <v>33</v>
      </c>
      <c r="B5" s="721"/>
      <c r="C5" s="737" t="s">
        <v>526</v>
      </c>
      <c r="D5" s="738"/>
      <c r="E5" s="777" t="s">
        <v>19</v>
      </c>
      <c r="F5" s="775"/>
      <c r="G5" s="775"/>
      <c r="H5" s="775"/>
      <c r="I5" s="775"/>
      <c r="J5" s="776"/>
      <c r="K5" s="777" t="s">
        <v>20</v>
      </c>
      <c r="L5" s="775"/>
      <c r="M5" s="775"/>
      <c r="N5" s="775"/>
      <c r="O5" s="775"/>
      <c r="P5" s="776"/>
      <c r="Q5" s="741" t="s">
        <v>21</v>
      </c>
    </row>
    <row r="6" spans="1:19" ht="19.5" customHeight="1" thickBot="1">
      <c r="A6" s="58" t="s">
        <v>99</v>
      </c>
      <c r="B6" s="150" t="s">
        <v>121</v>
      </c>
      <c r="C6" s="739"/>
      <c r="D6" s="740"/>
      <c r="E6" s="561">
        <v>45809</v>
      </c>
      <c r="F6" s="562">
        <v>45839</v>
      </c>
      <c r="G6" s="562">
        <v>45870</v>
      </c>
      <c r="H6" s="562">
        <v>45901</v>
      </c>
      <c r="I6" s="562">
        <v>45931</v>
      </c>
      <c r="J6" s="563">
        <v>45962</v>
      </c>
      <c r="K6" s="564">
        <v>45992</v>
      </c>
      <c r="L6" s="562">
        <v>46023</v>
      </c>
      <c r="M6" s="562">
        <v>46054</v>
      </c>
      <c r="N6" s="562">
        <v>46082</v>
      </c>
      <c r="O6" s="562">
        <v>46113</v>
      </c>
      <c r="P6" s="565">
        <v>46143</v>
      </c>
      <c r="Q6" s="742"/>
      <c r="R6" s="153" t="s">
        <v>525</v>
      </c>
      <c r="S6" s="67" t="s">
        <v>119</v>
      </c>
    </row>
    <row r="7" spans="1:19">
      <c r="A7" s="743" t="s">
        <v>131</v>
      </c>
      <c r="B7" s="745" t="s">
        <v>569</v>
      </c>
      <c r="C7" s="748" t="s">
        <v>15</v>
      </c>
      <c r="D7" s="111" t="s">
        <v>13</v>
      </c>
      <c r="E7" s="112"/>
      <c r="F7" s="113"/>
      <c r="G7" s="113"/>
      <c r="H7" s="113"/>
      <c r="I7" s="113"/>
      <c r="J7" s="114"/>
      <c r="K7" s="115"/>
      <c r="L7" s="113"/>
      <c r="M7" s="113"/>
      <c r="N7" s="113"/>
      <c r="O7" s="113"/>
      <c r="P7" s="116">
        <v>21700</v>
      </c>
      <c r="Q7" s="117">
        <f>SUM(E7:P7)</f>
        <v>21700</v>
      </c>
      <c r="R7" s="718"/>
      <c r="S7" s="68" t="str">
        <f>IFERROR(Q7/R7,"")</f>
        <v/>
      </c>
    </row>
    <row r="8" spans="1:19" ht="18.5" thickBot="1">
      <c r="A8" s="743"/>
      <c r="B8" s="746"/>
      <c r="C8" s="748"/>
      <c r="D8" s="133" t="s">
        <v>14</v>
      </c>
      <c r="E8" s="134">
        <f ca="1">SUMIFS(INDIRECT($B$1&amp;"INV!$K:$K"),INDIRECT($B$1&amp;"INV!$A:$A"),$A7,INDIRECT($B$1&amp;"INV!$G:$G"),"&gt;="&amp;E$6,INDIRECT($B$1&amp;"INV!$G:$G"),"&lt;"&amp;EOMONTH(E$6,0)+1)/1000</f>
        <v>0</v>
      </c>
      <c r="F8" s="135">
        <f ca="1">SUMIFS(INDIRECT($B$1&amp;"INV!$K:$K"),INDIRECT($B$1&amp;"INV!$A:$A"),$A7,INDIRECT($B$1&amp;"INV!$G:$G"),"&gt;="&amp;F$6,INDIRECT($B$1&amp;"INV!$G:$G"),"&lt;"&amp;EOMONTH(F$6,0)+1)/1000</f>
        <v>0</v>
      </c>
      <c r="G8" s="135">
        <f ca="1">SUMIFS(INDIRECT($B$1&amp;"INV!$K:$K"),INDIRECT($B$1&amp;"INV!$A:$A"),$A7,INDIRECT($B$1&amp;"INV!$G:$G"),"&gt;="&amp;G$6,INDIRECT($B$1&amp;"INV!$G:$G"),"&lt;"&amp;EOMONTH(G$6,0)+1)/1000</f>
        <v>0</v>
      </c>
      <c r="H8" s="135">
        <f t="shared" ref="H8:P8" ca="1" si="0">SUMIFS(INDIRECT($B$1&amp;"INV!$K:$K"),INDIRECT($B$1&amp;"INV!$A:$A"),$A7,INDIRECT($B$1&amp;"INV!$G:$G"),"&gt;="&amp;H$6,INDIRECT($B$1&amp;"INV!$G:$G"),"&lt;"&amp;EOMONTH(H$6,0)+1)/1000</f>
        <v>0</v>
      </c>
      <c r="I8" s="135">
        <f t="shared" ca="1" si="0"/>
        <v>0</v>
      </c>
      <c r="J8" s="138">
        <f t="shared" ca="1" si="0"/>
        <v>0</v>
      </c>
      <c r="K8" s="134">
        <f t="shared" ca="1" si="0"/>
        <v>0</v>
      </c>
      <c r="L8" s="135">
        <f t="shared" ca="1" si="0"/>
        <v>0</v>
      </c>
      <c r="M8" s="135">
        <f t="shared" ca="1" si="0"/>
        <v>0</v>
      </c>
      <c r="N8" s="135">
        <f t="shared" ca="1" si="0"/>
        <v>0</v>
      </c>
      <c r="O8" s="135">
        <f t="shared" ca="1" si="0"/>
        <v>0</v>
      </c>
      <c r="P8" s="136">
        <f t="shared" ca="1" si="0"/>
        <v>0</v>
      </c>
      <c r="Q8" s="139">
        <f ca="1">SUM(E8:P8)</f>
        <v>0</v>
      </c>
      <c r="R8" s="719"/>
      <c r="S8" s="69" t="str">
        <f ca="1">IFERROR(Q8/R7,"")</f>
        <v/>
      </c>
    </row>
    <row r="9" spans="1:19">
      <c r="A9" s="743"/>
      <c r="B9" s="746"/>
      <c r="C9" s="748"/>
      <c r="D9" s="21" t="s">
        <v>17</v>
      </c>
      <c r="E9" s="11" t="e">
        <f ca="1">E8/E7</f>
        <v>#DIV/0!</v>
      </c>
      <c r="F9" s="4" t="e">
        <f t="shared" ref="F9:Q9" ca="1" si="1">F8/F7</f>
        <v>#DIV/0!</v>
      </c>
      <c r="G9" s="4" t="e">
        <f t="shared" ca="1" si="1"/>
        <v>#DIV/0!</v>
      </c>
      <c r="H9" s="4" t="e">
        <f t="shared" ca="1" si="1"/>
        <v>#DIV/0!</v>
      </c>
      <c r="I9" s="4" t="e">
        <f t="shared" ca="1" si="1"/>
        <v>#DIV/0!</v>
      </c>
      <c r="J9" s="6" t="e">
        <f t="shared" ca="1" si="1"/>
        <v>#DIV/0!</v>
      </c>
      <c r="K9" s="8" t="e">
        <f t="shared" ca="1" si="1"/>
        <v>#DIV/0!</v>
      </c>
      <c r="L9" s="4" t="e">
        <f t="shared" ca="1" si="1"/>
        <v>#DIV/0!</v>
      </c>
      <c r="M9" s="4" t="e">
        <f t="shared" ca="1" si="1"/>
        <v>#DIV/0!</v>
      </c>
      <c r="N9" s="4" t="e">
        <f t="shared" ca="1" si="1"/>
        <v>#DIV/0!</v>
      </c>
      <c r="O9" s="4" t="e">
        <f t="shared" ca="1" si="1"/>
        <v>#DIV/0!</v>
      </c>
      <c r="P9" s="16">
        <f t="shared" ca="1" si="1"/>
        <v>0</v>
      </c>
      <c r="Q9" s="26">
        <f t="shared" ca="1" si="1"/>
        <v>0</v>
      </c>
    </row>
    <row r="10" spans="1:19">
      <c r="A10" s="743"/>
      <c r="B10" s="746"/>
      <c r="C10" s="749"/>
      <c r="D10" s="22" t="s">
        <v>18</v>
      </c>
      <c r="E10" s="12" t="e">
        <f ca="1">SUM($E8:E8)/SUM($E7:E7)</f>
        <v>#DIV/0!</v>
      </c>
      <c r="F10" s="5" t="e">
        <f ca="1">SUM($E8:F8)/SUM($E7:F7)</f>
        <v>#DIV/0!</v>
      </c>
      <c r="G10" s="5" t="e">
        <f ca="1">SUM($E8:G8)/SUM($E7:G7)</f>
        <v>#DIV/0!</v>
      </c>
      <c r="H10" s="5" t="e">
        <f ca="1">SUM($E8:H8)/SUM($E7:H7)</f>
        <v>#DIV/0!</v>
      </c>
      <c r="I10" s="5" t="e">
        <f ca="1">SUM($E8:I8)/SUM($E7:I7)</f>
        <v>#DIV/0!</v>
      </c>
      <c r="J10" s="13" t="e">
        <f ca="1">SUM($E8:J8)/SUM($E7:J7)</f>
        <v>#DIV/0!</v>
      </c>
      <c r="K10" s="9" t="e">
        <f ca="1">SUM($E8:K8)/SUM($E7:K7)</f>
        <v>#DIV/0!</v>
      </c>
      <c r="L10" s="5" t="e">
        <f ca="1">SUM($E8:L8)/SUM($E7:L7)</f>
        <v>#DIV/0!</v>
      </c>
      <c r="M10" s="5" t="e">
        <f ca="1">SUM($E8:M8)/SUM($E7:M7)</f>
        <v>#DIV/0!</v>
      </c>
      <c r="N10" s="5" t="e">
        <f ca="1">SUM($E8:N8)/SUM($E7:N7)</f>
        <v>#DIV/0!</v>
      </c>
      <c r="O10" s="5" t="e">
        <f ca="1">SUM($E8:O8)/SUM($E7:O7)</f>
        <v>#DIV/0!</v>
      </c>
      <c r="P10" s="17">
        <f ca="1">SUM($E8:P8)/SUM($E7:P7)</f>
        <v>0</v>
      </c>
      <c r="Q10" s="27" t="s">
        <v>22</v>
      </c>
      <c r="R10" s="59"/>
      <c r="S10"/>
    </row>
    <row r="11" spans="1:19">
      <c r="A11" s="743"/>
      <c r="B11" s="746"/>
      <c r="C11" s="750" t="s">
        <v>120</v>
      </c>
      <c r="D11" s="118" t="s">
        <v>13</v>
      </c>
      <c r="E11" s="119"/>
      <c r="F11" s="120"/>
      <c r="G11" s="120"/>
      <c r="H11" s="120"/>
      <c r="I11" s="120"/>
      <c r="J11" s="121"/>
      <c r="K11" s="122"/>
      <c r="L11" s="120"/>
      <c r="M11" s="120"/>
      <c r="N11" s="120"/>
      <c r="O11" s="120"/>
      <c r="P11" s="123">
        <v>15500</v>
      </c>
      <c r="Q11" s="124">
        <f>SUM(E11:P11)</f>
        <v>15500</v>
      </c>
      <c r="R11" s="718"/>
      <c r="S11" s="68" t="str">
        <f>IFERROR(Q11/R11,"")</f>
        <v/>
      </c>
    </row>
    <row r="12" spans="1:19">
      <c r="A12" s="743"/>
      <c r="B12" s="746"/>
      <c r="C12" s="751"/>
      <c r="D12" s="140" t="s">
        <v>14</v>
      </c>
      <c r="E12" s="146">
        <f ca="1">SUMIFS(INDIRECT($B$1&amp;"INV!$N:$N"),INDIRECT($B$1&amp;"INV!$A:$A"),$A7,INDIRECT($B$1&amp;"INV!$G:$G"),"&gt;="&amp;E$6,INDIRECT($B$1&amp;"INV!$G:$G"),"&lt;"&amp;EOMONTH(E$6,0)+1)/1000</f>
        <v>0</v>
      </c>
      <c r="F12" s="141">
        <f t="shared" ref="F12:P12" ca="1" si="2">SUMIFS(INDIRECT($B$1&amp;"INV!$N:$N"),INDIRECT($B$1&amp;"INV!$A:$A"),$A7,INDIRECT($B$1&amp;"INV!$G:$G"),"&gt;="&amp;F$6,INDIRECT($B$1&amp;"INV!$G:$G"),"&lt;"&amp;EOMONTH(F$6,0)+1)/1000</f>
        <v>0</v>
      </c>
      <c r="G12" s="141">
        <f t="shared" ca="1" si="2"/>
        <v>0</v>
      </c>
      <c r="H12" s="141">
        <f t="shared" ca="1" si="2"/>
        <v>0</v>
      </c>
      <c r="I12" s="141">
        <f t="shared" ca="1" si="2"/>
        <v>0</v>
      </c>
      <c r="J12" s="144">
        <f t="shared" ca="1" si="2"/>
        <v>0</v>
      </c>
      <c r="K12" s="146">
        <f t="shared" ca="1" si="2"/>
        <v>0</v>
      </c>
      <c r="L12" s="141">
        <f t="shared" ca="1" si="2"/>
        <v>0</v>
      </c>
      <c r="M12" s="141">
        <f t="shared" ca="1" si="2"/>
        <v>0</v>
      </c>
      <c r="N12" s="141">
        <f t="shared" ca="1" si="2"/>
        <v>0</v>
      </c>
      <c r="O12" s="141">
        <f t="shared" ca="1" si="2"/>
        <v>0</v>
      </c>
      <c r="P12" s="142">
        <f t="shared" ca="1" si="2"/>
        <v>0</v>
      </c>
      <c r="Q12" s="145">
        <f ca="1">SUM(E12:P12)</f>
        <v>0</v>
      </c>
      <c r="R12" s="724"/>
      <c r="S12" s="70" t="str">
        <f ca="1">IFERROR(Q12/R11,"")</f>
        <v/>
      </c>
    </row>
    <row r="13" spans="1:19">
      <c r="A13" s="743"/>
      <c r="B13" s="746"/>
      <c r="C13" s="752" t="s">
        <v>16</v>
      </c>
      <c r="D13" s="118" t="s">
        <v>13</v>
      </c>
      <c r="E13" s="119">
        <f>E7-E11</f>
        <v>0</v>
      </c>
      <c r="F13" s="120">
        <f t="shared" ref="F13:P14" si="3">F7-F11</f>
        <v>0</v>
      </c>
      <c r="G13" s="120">
        <f t="shared" si="3"/>
        <v>0</v>
      </c>
      <c r="H13" s="120">
        <f t="shared" si="3"/>
        <v>0</v>
      </c>
      <c r="I13" s="120">
        <f t="shared" si="3"/>
        <v>0</v>
      </c>
      <c r="J13" s="121">
        <f t="shared" si="3"/>
        <v>0</v>
      </c>
      <c r="K13" s="122">
        <f t="shared" si="3"/>
        <v>0</v>
      </c>
      <c r="L13" s="120">
        <f t="shared" si="3"/>
        <v>0</v>
      </c>
      <c r="M13" s="120">
        <f t="shared" si="3"/>
        <v>0</v>
      </c>
      <c r="N13" s="120">
        <f t="shared" si="3"/>
        <v>0</v>
      </c>
      <c r="O13" s="120">
        <f t="shared" si="3"/>
        <v>0</v>
      </c>
      <c r="P13" s="123">
        <f t="shared" si="3"/>
        <v>6200</v>
      </c>
      <c r="Q13" s="124">
        <f>SUM(E13:P13)</f>
        <v>6200</v>
      </c>
      <c r="R13" s="718">
        <f>R7-R11</f>
        <v>0</v>
      </c>
      <c r="S13" s="149" t="str">
        <f>IFERROR(Q13/R13,"")</f>
        <v/>
      </c>
    </row>
    <row r="14" spans="1:19" ht="18.5" thickBot="1">
      <c r="A14" s="743"/>
      <c r="B14" s="746"/>
      <c r="C14" s="753"/>
      <c r="D14" s="133" t="s">
        <v>14</v>
      </c>
      <c r="E14" s="134">
        <f ca="1">E8-E12</f>
        <v>0</v>
      </c>
      <c r="F14" s="135">
        <f t="shared" ca="1" si="3"/>
        <v>0</v>
      </c>
      <c r="G14" s="135">
        <f t="shared" ca="1" si="3"/>
        <v>0</v>
      </c>
      <c r="H14" s="135">
        <f t="shared" ca="1" si="3"/>
        <v>0</v>
      </c>
      <c r="I14" s="135">
        <f t="shared" ca="1" si="3"/>
        <v>0</v>
      </c>
      <c r="J14" s="138">
        <f t="shared" ca="1" si="3"/>
        <v>0</v>
      </c>
      <c r="K14" s="134">
        <f t="shared" ca="1" si="3"/>
        <v>0</v>
      </c>
      <c r="L14" s="135">
        <f t="shared" ca="1" si="3"/>
        <v>0</v>
      </c>
      <c r="M14" s="135">
        <f t="shared" ca="1" si="3"/>
        <v>0</v>
      </c>
      <c r="N14" s="135">
        <f t="shared" ca="1" si="3"/>
        <v>0</v>
      </c>
      <c r="O14" s="135">
        <f t="shared" ca="1" si="3"/>
        <v>0</v>
      </c>
      <c r="P14" s="136">
        <f t="shared" ca="1" si="3"/>
        <v>0</v>
      </c>
      <c r="Q14" s="139">
        <f ca="1">SUM(E14:P14)</f>
        <v>0</v>
      </c>
      <c r="R14" s="719"/>
      <c r="S14" s="69" t="str">
        <f ca="1">IFERROR(Q14/R13,"")</f>
        <v/>
      </c>
    </row>
    <row r="15" spans="1:19">
      <c r="A15" s="743"/>
      <c r="B15" s="746"/>
      <c r="C15" s="753"/>
      <c r="D15" s="21" t="s">
        <v>17</v>
      </c>
      <c r="E15" s="11" t="e">
        <f ca="1">E14/E13</f>
        <v>#DIV/0!</v>
      </c>
      <c r="F15" s="4" t="e">
        <f t="shared" ref="F15" ca="1" si="4">F14/F13</f>
        <v>#DIV/0!</v>
      </c>
      <c r="G15" s="4" t="e">
        <f t="shared" ref="G15" ca="1" si="5">G14/G13</f>
        <v>#DIV/0!</v>
      </c>
      <c r="H15" s="4" t="e">
        <f t="shared" ref="H15" ca="1" si="6">H14/H13</f>
        <v>#DIV/0!</v>
      </c>
      <c r="I15" s="4" t="e">
        <f t="shared" ref="I15" ca="1" si="7">I14/I13</f>
        <v>#DIV/0!</v>
      </c>
      <c r="J15" s="6" t="e">
        <f t="shared" ref="J15" ca="1" si="8">J14/J13</f>
        <v>#DIV/0!</v>
      </c>
      <c r="K15" s="8" t="e">
        <f t="shared" ref="K15" ca="1" si="9">K14/K13</f>
        <v>#DIV/0!</v>
      </c>
      <c r="L15" s="4" t="e">
        <f t="shared" ref="L15" ca="1" si="10">L14/L13</f>
        <v>#DIV/0!</v>
      </c>
      <c r="M15" s="4" t="e">
        <f t="shared" ref="M15" ca="1" si="11">M14/M13</f>
        <v>#DIV/0!</v>
      </c>
      <c r="N15" s="4" t="e">
        <f t="shared" ref="N15" ca="1" si="12">N14/N13</f>
        <v>#DIV/0!</v>
      </c>
      <c r="O15" s="4" t="e">
        <f t="shared" ref="O15" ca="1" si="13">O14/O13</f>
        <v>#DIV/0!</v>
      </c>
      <c r="P15" s="16">
        <f t="shared" ref="P15:Q15" ca="1" si="14">P14/P13</f>
        <v>0</v>
      </c>
      <c r="Q15" s="26">
        <f t="shared" ca="1" si="14"/>
        <v>0</v>
      </c>
    </row>
    <row r="16" spans="1:19" ht="18.5" thickBot="1">
      <c r="A16" s="744"/>
      <c r="B16" s="747"/>
      <c r="C16" s="754"/>
      <c r="D16" s="23" t="s">
        <v>18</v>
      </c>
      <c r="E16" s="14" t="e">
        <f ca="1">SUM($E14:E14)/SUM($E13:E13)</f>
        <v>#DIV/0!</v>
      </c>
      <c r="F16" s="7" t="e">
        <f ca="1">SUM($E14:F14)/SUM($E13:F13)</f>
        <v>#DIV/0!</v>
      </c>
      <c r="G16" s="7" t="e">
        <f ca="1">SUM($E14:G14)/SUM($E13:G13)</f>
        <v>#DIV/0!</v>
      </c>
      <c r="H16" s="7" t="e">
        <f ca="1">SUM($E14:H14)/SUM($E13:H13)</f>
        <v>#DIV/0!</v>
      </c>
      <c r="I16" s="7" t="e">
        <f ca="1">SUM($E14:I14)/SUM($E13:I13)</f>
        <v>#DIV/0!</v>
      </c>
      <c r="J16" s="15" t="e">
        <f ca="1">SUM($E14:J14)/SUM($E13:J13)</f>
        <v>#DIV/0!</v>
      </c>
      <c r="K16" s="10" t="e">
        <f ca="1">SUM($E14:K14)/SUM($E13:K13)</f>
        <v>#DIV/0!</v>
      </c>
      <c r="L16" s="7" t="e">
        <f ca="1">SUM($E14:L14)/SUM($E13:L13)</f>
        <v>#DIV/0!</v>
      </c>
      <c r="M16" s="7" t="e">
        <f ca="1">SUM($E14:M14)/SUM($E13:M13)</f>
        <v>#DIV/0!</v>
      </c>
      <c r="N16" s="7" t="e">
        <f ca="1">SUM($E14:N14)/SUM($E13:N13)</f>
        <v>#DIV/0!</v>
      </c>
      <c r="O16" s="7" t="e">
        <f ca="1">SUM($E14:O14)/SUM($E13:O13)</f>
        <v>#DIV/0!</v>
      </c>
      <c r="P16" s="18">
        <f ca="1">SUM($E14:P14)/SUM($E13:P13)</f>
        <v>0</v>
      </c>
      <c r="Q16" s="28" t="s">
        <v>22</v>
      </c>
      <c r="R16" s="59"/>
      <c r="S16"/>
    </row>
    <row r="17" spans="1:19">
      <c r="A17" s="755" t="s">
        <v>133</v>
      </c>
      <c r="B17" s="745" t="s">
        <v>132</v>
      </c>
      <c r="C17" s="748" t="s">
        <v>15</v>
      </c>
      <c r="D17" s="111" t="s">
        <v>13</v>
      </c>
      <c r="E17" s="112"/>
      <c r="F17" s="113"/>
      <c r="G17" s="113"/>
      <c r="H17" s="113"/>
      <c r="I17" s="113">
        <v>200</v>
      </c>
      <c r="J17" s="114">
        <v>200</v>
      </c>
      <c r="K17" s="115">
        <v>200</v>
      </c>
      <c r="L17" s="113">
        <v>200</v>
      </c>
      <c r="M17" s="113">
        <v>200</v>
      </c>
      <c r="N17" s="113">
        <v>200</v>
      </c>
      <c r="O17" s="113">
        <v>200</v>
      </c>
      <c r="P17" s="116">
        <v>200</v>
      </c>
      <c r="Q17" s="117">
        <f>SUM(E17:P17)</f>
        <v>1600</v>
      </c>
      <c r="R17" s="718"/>
      <c r="S17" s="68" t="str">
        <f>IFERROR(Q17/R17,"")</f>
        <v/>
      </c>
    </row>
    <row r="18" spans="1:19" ht="18.5" thickBot="1">
      <c r="A18" s="743"/>
      <c r="B18" s="746"/>
      <c r="C18" s="748"/>
      <c r="D18" s="133" t="s">
        <v>14</v>
      </c>
      <c r="E18" s="134">
        <f ca="1">SUMIFS(INDIRECT($B$1&amp;"INV!$K:$K"),INDIRECT($B$1&amp;"INV!$A:$A"),$A17,INDIRECT($B$1&amp;"INV!$G:$G"),"&gt;="&amp;E$6,INDIRECT($B$1&amp;"INV!$G:$G"),"&lt;"&amp;EOMONTH(E$6,0)+1)/1000</f>
        <v>0</v>
      </c>
      <c r="F18" s="135">
        <f ca="1">SUMIFS(INDIRECT($B$1&amp;"INV!$K:$K"),INDIRECT($B$1&amp;"INV!$A:$A"),$A17,INDIRECT($B$1&amp;"INV!$G:$G"),"&gt;="&amp;F$6,INDIRECT($B$1&amp;"INV!$G:$G"),"&lt;"&amp;EOMONTH(F$6,0)+1)/1000</f>
        <v>0</v>
      </c>
      <c r="G18" s="135">
        <f ca="1">SUMIFS(INDIRECT($B$1&amp;"INV!$K:$K"),INDIRECT($B$1&amp;"INV!$A:$A"),$A17,INDIRECT($B$1&amp;"INV!$G:$G"),"&gt;="&amp;G$6,INDIRECT($B$1&amp;"INV!$G:$G"),"&lt;"&amp;EOMONTH(G$6,0)+1)/1000</f>
        <v>0</v>
      </c>
      <c r="H18" s="135">
        <f t="shared" ref="H18:P18" ca="1" si="15">SUMIFS(INDIRECT($B$1&amp;"INV!$K:$K"),INDIRECT($B$1&amp;"INV!$A:$A"),$A17,INDIRECT($B$1&amp;"INV!$G:$G"),"&gt;="&amp;H$6,INDIRECT($B$1&amp;"INV!$G:$G"),"&lt;"&amp;EOMONTH(H$6,0)+1)/1000</f>
        <v>0</v>
      </c>
      <c r="I18" s="135">
        <f t="shared" ca="1" si="15"/>
        <v>0</v>
      </c>
      <c r="J18" s="138">
        <f t="shared" ca="1" si="15"/>
        <v>0</v>
      </c>
      <c r="K18" s="134">
        <f t="shared" ca="1" si="15"/>
        <v>0</v>
      </c>
      <c r="L18" s="135">
        <f t="shared" ca="1" si="15"/>
        <v>0</v>
      </c>
      <c r="M18" s="135">
        <f t="shared" ca="1" si="15"/>
        <v>0</v>
      </c>
      <c r="N18" s="135">
        <f t="shared" ca="1" si="15"/>
        <v>0</v>
      </c>
      <c r="O18" s="135">
        <f t="shared" ca="1" si="15"/>
        <v>0</v>
      </c>
      <c r="P18" s="136">
        <f t="shared" ca="1" si="15"/>
        <v>0</v>
      </c>
      <c r="Q18" s="139">
        <f ca="1">SUM(E18:P18)</f>
        <v>0</v>
      </c>
      <c r="R18" s="719"/>
      <c r="S18" s="69" t="str">
        <f ca="1">IFERROR(Q18/R17,"")</f>
        <v/>
      </c>
    </row>
    <row r="19" spans="1:19">
      <c r="A19" s="743"/>
      <c r="B19" s="746"/>
      <c r="C19" s="748"/>
      <c r="D19" s="21" t="s">
        <v>17</v>
      </c>
      <c r="E19" s="11" t="e">
        <f ca="1">E18/E17</f>
        <v>#DIV/0!</v>
      </c>
      <c r="F19" s="4" t="e">
        <f t="shared" ref="F19" ca="1" si="16">F18/F17</f>
        <v>#DIV/0!</v>
      </c>
      <c r="G19" s="4" t="e">
        <f t="shared" ref="G19" ca="1" si="17">G18/G17</f>
        <v>#DIV/0!</v>
      </c>
      <c r="H19" s="4" t="e">
        <f t="shared" ref="H19" ca="1" si="18">H18/H17</f>
        <v>#DIV/0!</v>
      </c>
      <c r="I19" s="4">
        <f t="shared" ref="I19" ca="1" si="19">I18/I17</f>
        <v>0</v>
      </c>
      <c r="J19" s="6">
        <f t="shared" ref="J19" ca="1" si="20">J18/J17</f>
        <v>0</v>
      </c>
      <c r="K19" s="8">
        <f t="shared" ref="K19" ca="1" si="21">K18/K17</f>
        <v>0</v>
      </c>
      <c r="L19" s="4">
        <f t="shared" ref="L19" ca="1" si="22">L18/L17</f>
        <v>0</v>
      </c>
      <c r="M19" s="4">
        <f t="shared" ref="M19" ca="1" si="23">M18/M17</f>
        <v>0</v>
      </c>
      <c r="N19" s="4">
        <f t="shared" ref="N19" ca="1" si="24">N18/N17</f>
        <v>0</v>
      </c>
      <c r="O19" s="4">
        <f t="shared" ref="O19" ca="1" si="25">O18/O17</f>
        <v>0</v>
      </c>
      <c r="P19" s="16">
        <f t="shared" ref="P19" ca="1" si="26">P18/P17</f>
        <v>0</v>
      </c>
      <c r="Q19" s="26">
        <f t="shared" ref="Q19" ca="1" si="27">Q18/Q17</f>
        <v>0</v>
      </c>
      <c r="R19" s="59"/>
      <c r="S19"/>
    </row>
    <row r="20" spans="1:19">
      <c r="A20" s="743"/>
      <c r="B20" s="746"/>
      <c r="C20" s="749"/>
      <c r="D20" s="22" t="s">
        <v>18</v>
      </c>
      <c r="E20" s="12" t="e">
        <f ca="1">SUM($E18:E18)/SUM($E17:E17)</f>
        <v>#DIV/0!</v>
      </c>
      <c r="F20" s="5" t="e">
        <f ca="1">SUM($E18:F18)/SUM($E17:F17)</f>
        <v>#DIV/0!</v>
      </c>
      <c r="G20" s="5" t="e">
        <f ca="1">SUM($E18:G18)/SUM($E17:G17)</f>
        <v>#DIV/0!</v>
      </c>
      <c r="H20" s="5" t="e">
        <f ca="1">SUM($E18:H18)/SUM($E17:H17)</f>
        <v>#DIV/0!</v>
      </c>
      <c r="I20" s="5">
        <f ca="1">SUM($E18:I18)/SUM($E17:I17)</f>
        <v>0</v>
      </c>
      <c r="J20" s="13">
        <f ca="1">SUM($E18:J18)/SUM($E17:J17)</f>
        <v>0</v>
      </c>
      <c r="K20" s="9">
        <f ca="1">SUM($E18:K18)/SUM($E17:K17)</f>
        <v>0</v>
      </c>
      <c r="L20" s="5">
        <f ca="1">SUM($E18:L18)/SUM($E17:L17)</f>
        <v>0</v>
      </c>
      <c r="M20" s="5">
        <f ca="1">SUM($E18:M18)/SUM($E17:M17)</f>
        <v>0</v>
      </c>
      <c r="N20" s="5">
        <f ca="1">SUM($E18:N18)/SUM($E17:N17)</f>
        <v>0</v>
      </c>
      <c r="O20" s="5">
        <f ca="1">SUM($E18:O18)/SUM($E17:O17)</f>
        <v>0</v>
      </c>
      <c r="P20" s="17">
        <f ca="1">SUM($E18:P18)/SUM($E17:P17)</f>
        <v>0</v>
      </c>
      <c r="Q20" s="27" t="s">
        <v>22</v>
      </c>
      <c r="R20" s="59"/>
      <c r="S20"/>
    </row>
    <row r="21" spans="1:19">
      <c r="A21" s="743"/>
      <c r="B21" s="746"/>
      <c r="C21" s="750" t="s">
        <v>120</v>
      </c>
      <c r="D21" s="118" t="s">
        <v>13</v>
      </c>
      <c r="E21" s="119"/>
      <c r="F21" s="120"/>
      <c r="G21" s="120"/>
      <c r="H21" s="120"/>
      <c r="I21" s="120">
        <v>0</v>
      </c>
      <c r="J21" s="121">
        <v>0</v>
      </c>
      <c r="K21" s="122">
        <v>0</v>
      </c>
      <c r="L21" s="120">
        <v>0</v>
      </c>
      <c r="M21" s="120">
        <v>0</v>
      </c>
      <c r="N21" s="120">
        <v>0</v>
      </c>
      <c r="O21" s="120">
        <v>0</v>
      </c>
      <c r="P21" s="123">
        <v>0</v>
      </c>
      <c r="Q21" s="124">
        <f>SUM(E21:P21)</f>
        <v>0</v>
      </c>
      <c r="R21" s="718"/>
      <c r="S21" s="68" t="str">
        <f>IFERROR(Q21/R21,"")</f>
        <v/>
      </c>
    </row>
    <row r="22" spans="1:19">
      <c r="A22" s="743"/>
      <c r="B22" s="746"/>
      <c r="C22" s="751"/>
      <c r="D22" s="140" t="s">
        <v>14</v>
      </c>
      <c r="E22" s="146">
        <f ca="1">SUMIFS(INDIRECT($B$1&amp;"INV!$N:$N"),INDIRECT($B$1&amp;"INV!$A:$A"),$A17,INDIRECT($B$1&amp;"INV!$G:$G"),"&gt;="&amp;E$6,INDIRECT($B$1&amp;"INV!$G:$G"),"&lt;"&amp;EOMONTH(E$6,0)+1)/1000</f>
        <v>0</v>
      </c>
      <c r="F22" s="141">
        <f t="shared" ref="F22:P22" ca="1" si="28">SUMIFS(INDIRECT($B$1&amp;"INV!$N:$N"),INDIRECT($B$1&amp;"INV!$A:$A"),$A17,INDIRECT($B$1&amp;"INV!$G:$G"),"&gt;="&amp;F$6,INDIRECT($B$1&amp;"INV!$G:$G"),"&lt;"&amp;EOMONTH(F$6,0)+1)/1000</f>
        <v>0</v>
      </c>
      <c r="G22" s="141">
        <f t="shared" ca="1" si="28"/>
        <v>0</v>
      </c>
      <c r="H22" s="141">
        <f t="shared" ca="1" si="28"/>
        <v>0</v>
      </c>
      <c r="I22" s="141">
        <f t="shared" ca="1" si="28"/>
        <v>0</v>
      </c>
      <c r="J22" s="144">
        <f t="shared" ca="1" si="28"/>
        <v>0</v>
      </c>
      <c r="K22" s="146">
        <f t="shared" ca="1" si="28"/>
        <v>0</v>
      </c>
      <c r="L22" s="141">
        <f t="shared" ca="1" si="28"/>
        <v>0</v>
      </c>
      <c r="M22" s="141">
        <f t="shared" ca="1" si="28"/>
        <v>0</v>
      </c>
      <c r="N22" s="141">
        <f t="shared" ca="1" si="28"/>
        <v>0</v>
      </c>
      <c r="O22" s="141">
        <f t="shared" ca="1" si="28"/>
        <v>0</v>
      </c>
      <c r="P22" s="142">
        <f t="shared" ca="1" si="28"/>
        <v>0</v>
      </c>
      <c r="Q22" s="145">
        <f ca="1">SUM(E22:P22)</f>
        <v>0</v>
      </c>
      <c r="R22" s="724"/>
      <c r="S22" s="70" t="str">
        <f ca="1">IFERROR(Q22/R21,"")</f>
        <v/>
      </c>
    </row>
    <row r="23" spans="1:19">
      <c r="A23" s="743"/>
      <c r="B23" s="746"/>
      <c r="C23" s="752" t="s">
        <v>16</v>
      </c>
      <c r="D23" s="118" t="s">
        <v>13</v>
      </c>
      <c r="E23" s="119">
        <f>E17-E21</f>
        <v>0</v>
      </c>
      <c r="F23" s="120">
        <f t="shared" ref="F23:P24" si="29">F17-F21</f>
        <v>0</v>
      </c>
      <c r="G23" s="120">
        <f t="shared" si="29"/>
        <v>0</v>
      </c>
      <c r="H23" s="120">
        <f t="shared" si="29"/>
        <v>0</v>
      </c>
      <c r="I23" s="120">
        <f t="shared" si="29"/>
        <v>200</v>
      </c>
      <c r="J23" s="121">
        <f t="shared" si="29"/>
        <v>200</v>
      </c>
      <c r="K23" s="122">
        <f t="shared" si="29"/>
        <v>200</v>
      </c>
      <c r="L23" s="120">
        <f t="shared" si="29"/>
        <v>200</v>
      </c>
      <c r="M23" s="120">
        <f t="shared" si="29"/>
        <v>200</v>
      </c>
      <c r="N23" s="120">
        <f t="shared" si="29"/>
        <v>200</v>
      </c>
      <c r="O23" s="120">
        <f t="shared" si="29"/>
        <v>200</v>
      </c>
      <c r="P23" s="123">
        <f t="shared" si="29"/>
        <v>200</v>
      </c>
      <c r="Q23" s="124">
        <f>SUM(E23:P23)</f>
        <v>1600</v>
      </c>
      <c r="R23" s="718">
        <f>R17-R21</f>
        <v>0</v>
      </c>
      <c r="S23" s="149" t="str">
        <f>IFERROR(Q23/R23,"")</f>
        <v/>
      </c>
    </row>
    <row r="24" spans="1:19" ht="18.5" thickBot="1">
      <c r="A24" s="743"/>
      <c r="B24" s="746"/>
      <c r="C24" s="753"/>
      <c r="D24" s="133" t="s">
        <v>14</v>
      </c>
      <c r="E24" s="134">
        <f ca="1">E18-E22</f>
        <v>0</v>
      </c>
      <c r="F24" s="135">
        <f t="shared" ca="1" si="29"/>
        <v>0</v>
      </c>
      <c r="G24" s="135">
        <f t="shared" ca="1" si="29"/>
        <v>0</v>
      </c>
      <c r="H24" s="135">
        <f t="shared" ca="1" si="29"/>
        <v>0</v>
      </c>
      <c r="I24" s="135">
        <f t="shared" ca="1" si="29"/>
        <v>0</v>
      </c>
      <c r="J24" s="138">
        <f t="shared" ca="1" si="29"/>
        <v>0</v>
      </c>
      <c r="K24" s="134">
        <f t="shared" ca="1" si="29"/>
        <v>0</v>
      </c>
      <c r="L24" s="135">
        <f t="shared" ca="1" si="29"/>
        <v>0</v>
      </c>
      <c r="M24" s="135">
        <f t="shared" ca="1" si="29"/>
        <v>0</v>
      </c>
      <c r="N24" s="135">
        <f t="shared" ca="1" si="29"/>
        <v>0</v>
      </c>
      <c r="O24" s="135">
        <f t="shared" ca="1" si="29"/>
        <v>0</v>
      </c>
      <c r="P24" s="136">
        <f t="shared" ca="1" si="29"/>
        <v>0</v>
      </c>
      <c r="Q24" s="139">
        <f ca="1">SUM(E24:P24)</f>
        <v>0</v>
      </c>
      <c r="R24" s="719"/>
      <c r="S24" s="69" t="str">
        <f ca="1">IFERROR(Q24/R23,"")</f>
        <v/>
      </c>
    </row>
    <row r="25" spans="1:19">
      <c r="A25" s="743"/>
      <c r="B25" s="746"/>
      <c r="C25" s="753"/>
      <c r="D25" s="21" t="s">
        <v>17</v>
      </c>
      <c r="E25" s="11" t="e">
        <f ca="1">E24/E23</f>
        <v>#DIV/0!</v>
      </c>
      <c r="F25" s="4" t="e">
        <f t="shared" ref="F25" ca="1" si="30">F24/F23</f>
        <v>#DIV/0!</v>
      </c>
      <c r="G25" s="4" t="e">
        <f t="shared" ref="G25" ca="1" si="31">G24/G23</f>
        <v>#DIV/0!</v>
      </c>
      <c r="H25" s="4" t="e">
        <f t="shared" ref="H25" ca="1" si="32">H24/H23</f>
        <v>#DIV/0!</v>
      </c>
      <c r="I25" s="4">
        <f t="shared" ref="I25" ca="1" si="33">I24/I23</f>
        <v>0</v>
      </c>
      <c r="J25" s="6">
        <f t="shared" ref="J25" ca="1" si="34">J24/J23</f>
        <v>0</v>
      </c>
      <c r="K25" s="8">
        <f t="shared" ref="K25" ca="1" si="35">K24/K23</f>
        <v>0</v>
      </c>
      <c r="L25" s="4">
        <f t="shared" ref="L25" ca="1" si="36">L24/L23</f>
        <v>0</v>
      </c>
      <c r="M25" s="4">
        <f t="shared" ref="M25" ca="1" si="37">M24/M23</f>
        <v>0</v>
      </c>
      <c r="N25" s="4">
        <f t="shared" ref="N25" ca="1" si="38">N24/N23</f>
        <v>0</v>
      </c>
      <c r="O25" s="4">
        <f t="shared" ref="O25" ca="1" si="39">O24/O23</f>
        <v>0</v>
      </c>
      <c r="P25" s="16">
        <f t="shared" ref="P25" ca="1" si="40">P24/P23</f>
        <v>0</v>
      </c>
      <c r="Q25" s="26">
        <f t="shared" ref="Q25" ca="1" si="41">Q24/Q23</f>
        <v>0</v>
      </c>
    </row>
    <row r="26" spans="1:19" ht="18.5" thickBot="1">
      <c r="A26" s="744"/>
      <c r="B26" s="747"/>
      <c r="C26" s="754"/>
      <c r="D26" s="23" t="s">
        <v>18</v>
      </c>
      <c r="E26" s="14" t="e">
        <f ca="1">SUM($E24:E24)/SUM($E23:E23)</f>
        <v>#DIV/0!</v>
      </c>
      <c r="F26" s="7" t="e">
        <f ca="1">SUM($E24:F24)/SUM($E23:F23)</f>
        <v>#DIV/0!</v>
      </c>
      <c r="G26" s="7" t="e">
        <f ca="1">SUM($E24:G24)/SUM($E23:G23)</f>
        <v>#DIV/0!</v>
      </c>
      <c r="H26" s="7" t="e">
        <f ca="1">SUM($E24:H24)/SUM($E23:H23)</f>
        <v>#DIV/0!</v>
      </c>
      <c r="I26" s="7">
        <f ca="1">SUM($E24:I24)/SUM($E23:I23)</f>
        <v>0</v>
      </c>
      <c r="J26" s="15">
        <f ca="1">SUM($E24:J24)/SUM($E23:J23)</f>
        <v>0</v>
      </c>
      <c r="K26" s="10">
        <f ca="1">SUM($E24:K24)/SUM($E23:K23)</f>
        <v>0</v>
      </c>
      <c r="L26" s="7">
        <f ca="1">SUM($E24:L24)/SUM($E23:L23)</f>
        <v>0</v>
      </c>
      <c r="M26" s="7">
        <f ca="1">SUM($E24:M24)/SUM($E23:M23)</f>
        <v>0</v>
      </c>
      <c r="N26" s="7">
        <f ca="1">SUM($E24:N24)/SUM($E23:N23)</f>
        <v>0</v>
      </c>
      <c r="O26" s="7">
        <f ca="1">SUM($E24:O24)/SUM($E23:O23)</f>
        <v>0</v>
      </c>
      <c r="P26" s="18">
        <f ca="1">SUM($E24:P24)/SUM($E23:P23)</f>
        <v>0</v>
      </c>
      <c r="Q26" s="28" t="s">
        <v>22</v>
      </c>
      <c r="R26" s="59"/>
      <c r="S26"/>
    </row>
    <row r="27" spans="1:19">
      <c r="A27" s="743" t="s">
        <v>567</v>
      </c>
      <c r="B27" s="746" t="s">
        <v>568</v>
      </c>
      <c r="C27" s="748" t="s">
        <v>15</v>
      </c>
      <c r="D27" s="111" t="s">
        <v>13</v>
      </c>
      <c r="E27" s="112"/>
      <c r="F27" s="113"/>
      <c r="G27" s="113"/>
      <c r="H27" s="113"/>
      <c r="I27" s="113"/>
      <c r="J27" s="114"/>
      <c r="K27" s="115"/>
      <c r="L27" s="113"/>
      <c r="M27" s="113"/>
      <c r="N27" s="113"/>
      <c r="O27" s="113"/>
      <c r="P27" s="116"/>
      <c r="Q27" s="117">
        <f>SUM(E27:P27)</f>
        <v>0</v>
      </c>
      <c r="R27" s="718"/>
      <c r="S27" s="68" t="str">
        <f>IFERROR(Q27/R27,"")</f>
        <v/>
      </c>
    </row>
    <row r="28" spans="1:19" ht="18.5" thickBot="1">
      <c r="A28" s="743"/>
      <c r="B28" s="746"/>
      <c r="C28" s="748"/>
      <c r="D28" s="133" t="s">
        <v>14</v>
      </c>
      <c r="E28" s="134">
        <f ca="1">SUM(E8,E18)</f>
        <v>0</v>
      </c>
      <c r="F28" s="135">
        <f t="shared" ref="F28:P28" ca="1" si="42">SUM(F8,F18)</f>
        <v>0</v>
      </c>
      <c r="G28" s="135">
        <f t="shared" ca="1" si="42"/>
        <v>0</v>
      </c>
      <c r="H28" s="135">
        <f t="shared" ca="1" si="42"/>
        <v>0</v>
      </c>
      <c r="I28" s="135">
        <f t="shared" ca="1" si="42"/>
        <v>0</v>
      </c>
      <c r="J28" s="136">
        <f t="shared" ca="1" si="42"/>
        <v>0</v>
      </c>
      <c r="K28" s="137">
        <f t="shared" ca="1" si="42"/>
        <v>0</v>
      </c>
      <c r="L28" s="135">
        <f t="shared" ca="1" si="42"/>
        <v>0</v>
      </c>
      <c r="M28" s="135">
        <f t="shared" ca="1" si="42"/>
        <v>0</v>
      </c>
      <c r="N28" s="135">
        <f t="shared" ca="1" si="42"/>
        <v>0</v>
      </c>
      <c r="O28" s="135">
        <f t="shared" ca="1" si="42"/>
        <v>0</v>
      </c>
      <c r="P28" s="138">
        <f t="shared" ca="1" si="42"/>
        <v>0</v>
      </c>
      <c r="Q28" s="139">
        <f ca="1">SUM(E28:P28)</f>
        <v>0</v>
      </c>
      <c r="R28" s="719"/>
      <c r="S28" s="69" t="str">
        <f ca="1">IFERROR(Q28/R27,"")</f>
        <v/>
      </c>
    </row>
    <row r="29" spans="1:19">
      <c r="A29" s="743"/>
      <c r="B29" s="746"/>
      <c r="C29" s="748"/>
      <c r="D29" s="21" t="s">
        <v>17</v>
      </c>
      <c r="E29" s="11" t="e">
        <f ca="1">E28/E27</f>
        <v>#DIV/0!</v>
      </c>
      <c r="F29" s="4" t="e">
        <f t="shared" ref="F29" ca="1" si="43">F28/F27</f>
        <v>#DIV/0!</v>
      </c>
      <c r="G29" s="4" t="e">
        <f t="shared" ref="G29" ca="1" si="44">G28/G27</f>
        <v>#DIV/0!</v>
      </c>
      <c r="H29" s="4" t="e">
        <f t="shared" ref="H29" ca="1" si="45">H28/H27</f>
        <v>#DIV/0!</v>
      </c>
      <c r="I29" s="4" t="e">
        <f t="shared" ref="I29" ca="1" si="46">I28/I27</f>
        <v>#DIV/0!</v>
      </c>
      <c r="J29" s="6" t="e">
        <f t="shared" ref="J29" ca="1" si="47">J28/J27</f>
        <v>#DIV/0!</v>
      </c>
      <c r="K29" s="8" t="e">
        <f t="shared" ref="K29" ca="1" si="48">K28/K27</f>
        <v>#DIV/0!</v>
      </c>
      <c r="L29" s="4" t="e">
        <f t="shared" ref="L29" ca="1" si="49">L28/L27</f>
        <v>#DIV/0!</v>
      </c>
      <c r="M29" s="4" t="e">
        <f t="shared" ref="M29" ca="1" si="50">M28/M27</f>
        <v>#DIV/0!</v>
      </c>
      <c r="N29" s="4" t="e">
        <f t="shared" ref="N29" ca="1" si="51">N28/N27</f>
        <v>#DIV/0!</v>
      </c>
      <c r="O29" s="4" t="e">
        <f t="shared" ref="O29" ca="1" si="52">O28/O27</f>
        <v>#DIV/0!</v>
      </c>
      <c r="P29" s="16" t="e">
        <f t="shared" ref="P29" ca="1" si="53">P28/P27</f>
        <v>#DIV/0!</v>
      </c>
      <c r="Q29" s="26" t="e">
        <f t="shared" ref="Q29" ca="1" si="54">Q28/Q27</f>
        <v>#DIV/0!</v>
      </c>
      <c r="R29" s="59"/>
      <c r="S29"/>
    </row>
    <row r="30" spans="1:19">
      <c r="A30" s="743"/>
      <c r="B30" s="746"/>
      <c r="C30" s="749"/>
      <c r="D30" s="22" t="s">
        <v>18</v>
      </c>
      <c r="E30" s="12" t="e">
        <f ca="1">SUM($E28:E28)/SUM($E27:E27)</f>
        <v>#DIV/0!</v>
      </c>
      <c r="F30" s="5" t="e">
        <f ca="1">SUM($E28:F28)/SUM($E27:F27)</f>
        <v>#DIV/0!</v>
      </c>
      <c r="G30" s="5" t="e">
        <f ca="1">SUM($E28:G28)/SUM($E27:G27)</f>
        <v>#DIV/0!</v>
      </c>
      <c r="H30" s="5" t="e">
        <f ca="1">SUM($E28:H28)/SUM($E27:H27)</f>
        <v>#DIV/0!</v>
      </c>
      <c r="I30" s="5" t="e">
        <f ca="1">SUM($E28:I28)/SUM($E27:I27)</f>
        <v>#DIV/0!</v>
      </c>
      <c r="J30" s="13" t="e">
        <f ca="1">SUM($E28:J28)/SUM($E27:J27)</f>
        <v>#DIV/0!</v>
      </c>
      <c r="K30" s="9" t="e">
        <f ca="1">SUM($E28:K28)/SUM($E27:K27)</f>
        <v>#DIV/0!</v>
      </c>
      <c r="L30" s="5" t="e">
        <f ca="1">SUM($E28:L28)/SUM($E27:L27)</f>
        <v>#DIV/0!</v>
      </c>
      <c r="M30" s="5" t="e">
        <f ca="1">SUM($E28:M28)/SUM($E27:M27)</f>
        <v>#DIV/0!</v>
      </c>
      <c r="N30" s="5" t="e">
        <f ca="1">SUM($E28:N28)/SUM($E27:N27)</f>
        <v>#DIV/0!</v>
      </c>
      <c r="O30" s="5" t="e">
        <f ca="1">SUM($E28:O28)/SUM($E27:O27)</f>
        <v>#DIV/0!</v>
      </c>
      <c r="P30" s="17" t="e">
        <f ca="1">SUM($E28:P28)/SUM($E27:P27)</f>
        <v>#DIV/0!</v>
      </c>
      <c r="Q30" s="27" t="s">
        <v>22</v>
      </c>
      <c r="R30" s="59"/>
      <c r="S30"/>
    </row>
    <row r="31" spans="1:19">
      <c r="A31" s="743"/>
      <c r="B31" s="746"/>
      <c r="C31" s="750" t="s">
        <v>120</v>
      </c>
      <c r="D31" s="118" t="s">
        <v>13</v>
      </c>
      <c r="E31" s="119"/>
      <c r="F31" s="120"/>
      <c r="G31" s="120"/>
      <c r="H31" s="120"/>
      <c r="I31" s="120"/>
      <c r="J31" s="121"/>
      <c r="K31" s="122"/>
      <c r="L31" s="120"/>
      <c r="M31" s="120"/>
      <c r="N31" s="120"/>
      <c r="O31" s="120"/>
      <c r="P31" s="123"/>
      <c r="Q31" s="124">
        <f>SUM(E31:P31)</f>
        <v>0</v>
      </c>
      <c r="R31" s="718"/>
      <c r="S31" s="68" t="str">
        <f>IFERROR(Q31/R31,"")</f>
        <v/>
      </c>
    </row>
    <row r="32" spans="1:19">
      <c r="A32" s="743"/>
      <c r="B32" s="746"/>
      <c r="C32" s="751"/>
      <c r="D32" s="140" t="s">
        <v>14</v>
      </c>
      <c r="E32" s="146">
        <f ca="1">SUM(E12,E22)</f>
        <v>0</v>
      </c>
      <c r="F32" s="141">
        <f t="shared" ref="F32:P32" ca="1" si="55">SUM(F12,F22)</f>
        <v>0</v>
      </c>
      <c r="G32" s="141">
        <f t="shared" ca="1" si="55"/>
        <v>0</v>
      </c>
      <c r="H32" s="141">
        <f t="shared" ca="1" si="55"/>
        <v>0</v>
      </c>
      <c r="I32" s="141">
        <f t="shared" ca="1" si="55"/>
        <v>0</v>
      </c>
      <c r="J32" s="142">
        <f t="shared" ca="1" si="55"/>
        <v>0</v>
      </c>
      <c r="K32" s="143">
        <f t="shared" ca="1" si="55"/>
        <v>0</v>
      </c>
      <c r="L32" s="141">
        <f t="shared" ca="1" si="55"/>
        <v>0</v>
      </c>
      <c r="M32" s="141">
        <f t="shared" ca="1" si="55"/>
        <v>0</v>
      </c>
      <c r="N32" s="141">
        <f t="shared" ca="1" si="55"/>
        <v>0</v>
      </c>
      <c r="O32" s="141">
        <f t="shared" ca="1" si="55"/>
        <v>0</v>
      </c>
      <c r="P32" s="144">
        <f t="shared" ca="1" si="55"/>
        <v>0</v>
      </c>
      <c r="Q32" s="145">
        <f ca="1">SUM(E32:P32)</f>
        <v>0</v>
      </c>
      <c r="R32" s="724"/>
      <c r="S32" s="70" t="str">
        <f ca="1">IFERROR(Q32/R31,"")</f>
        <v/>
      </c>
    </row>
    <row r="33" spans="1:19">
      <c r="A33" s="743"/>
      <c r="B33" s="746"/>
      <c r="C33" s="752" t="s">
        <v>16</v>
      </c>
      <c r="D33" s="118" t="s">
        <v>13</v>
      </c>
      <c r="E33" s="119">
        <f>E27-E31</f>
        <v>0</v>
      </c>
      <c r="F33" s="120">
        <f t="shared" ref="F33:P33" si="56">F27-F31</f>
        <v>0</v>
      </c>
      <c r="G33" s="120">
        <f t="shared" si="56"/>
        <v>0</v>
      </c>
      <c r="H33" s="120">
        <f t="shared" si="56"/>
        <v>0</v>
      </c>
      <c r="I33" s="120">
        <f t="shared" si="56"/>
        <v>0</v>
      </c>
      <c r="J33" s="121">
        <f t="shared" si="56"/>
        <v>0</v>
      </c>
      <c r="K33" s="122">
        <f t="shared" si="56"/>
        <v>0</v>
      </c>
      <c r="L33" s="120">
        <f t="shared" si="56"/>
        <v>0</v>
      </c>
      <c r="M33" s="120">
        <f t="shared" si="56"/>
        <v>0</v>
      </c>
      <c r="N33" s="120">
        <f t="shared" si="56"/>
        <v>0</v>
      </c>
      <c r="O33" s="120">
        <f t="shared" si="56"/>
        <v>0</v>
      </c>
      <c r="P33" s="123">
        <f t="shared" si="56"/>
        <v>0</v>
      </c>
      <c r="Q33" s="124">
        <f>SUM(E33:P33)</f>
        <v>0</v>
      </c>
      <c r="R33" s="718">
        <f>R27-R31</f>
        <v>0</v>
      </c>
      <c r="S33" s="149" t="str">
        <f>IFERROR(Q33/R33,"")</f>
        <v/>
      </c>
    </row>
    <row r="34" spans="1:19" ht="18.5" thickBot="1">
      <c r="A34" s="743"/>
      <c r="B34" s="746"/>
      <c r="C34" s="753"/>
      <c r="D34" s="133" t="s">
        <v>14</v>
      </c>
      <c r="E34" s="134">
        <f ca="1">SUM(E14,E24)</f>
        <v>0</v>
      </c>
      <c r="F34" s="135">
        <f t="shared" ref="F34:P34" ca="1" si="57">SUM(F14,F24)</f>
        <v>0</v>
      </c>
      <c r="G34" s="135">
        <f t="shared" ca="1" si="57"/>
        <v>0</v>
      </c>
      <c r="H34" s="135">
        <f t="shared" ca="1" si="57"/>
        <v>0</v>
      </c>
      <c r="I34" s="135">
        <f t="shared" ca="1" si="57"/>
        <v>0</v>
      </c>
      <c r="J34" s="136">
        <f t="shared" ca="1" si="57"/>
        <v>0</v>
      </c>
      <c r="K34" s="137">
        <f t="shared" ca="1" si="57"/>
        <v>0</v>
      </c>
      <c r="L34" s="135">
        <f t="shared" ca="1" si="57"/>
        <v>0</v>
      </c>
      <c r="M34" s="135">
        <f t="shared" ca="1" si="57"/>
        <v>0</v>
      </c>
      <c r="N34" s="135">
        <f t="shared" ca="1" si="57"/>
        <v>0</v>
      </c>
      <c r="O34" s="135">
        <f t="shared" ca="1" si="57"/>
        <v>0</v>
      </c>
      <c r="P34" s="138">
        <f t="shared" ca="1" si="57"/>
        <v>0</v>
      </c>
      <c r="Q34" s="139">
        <f ca="1">SUM(E34:P34)</f>
        <v>0</v>
      </c>
      <c r="R34" s="719"/>
      <c r="S34" s="69" t="str">
        <f ca="1">IFERROR(Q34/R33,"")</f>
        <v/>
      </c>
    </row>
    <row r="35" spans="1:19">
      <c r="A35" s="743"/>
      <c r="B35" s="746"/>
      <c r="C35" s="753"/>
      <c r="D35" s="21" t="s">
        <v>17</v>
      </c>
      <c r="E35" s="11" t="e">
        <f ca="1">E34/E33</f>
        <v>#DIV/0!</v>
      </c>
      <c r="F35" s="4" t="e">
        <f t="shared" ref="F35" ca="1" si="58">F34/F33</f>
        <v>#DIV/0!</v>
      </c>
      <c r="G35" s="4" t="e">
        <f t="shared" ref="G35" ca="1" si="59">G34/G33</f>
        <v>#DIV/0!</v>
      </c>
      <c r="H35" s="4" t="e">
        <f t="shared" ref="H35" ca="1" si="60">H34/H33</f>
        <v>#DIV/0!</v>
      </c>
      <c r="I35" s="4" t="e">
        <f t="shared" ref="I35" ca="1" si="61">I34/I33</f>
        <v>#DIV/0!</v>
      </c>
      <c r="J35" s="6" t="e">
        <f t="shared" ref="J35" ca="1" si="62">J34/J33</f>
        <v>#DIV/0!</v>
      </c>
      <c r="K35" s="8" t="e">
        <f t="shared" ref="K35" ca="1" si="63">K34/K33</f>
        <v>#DIV/0!</v>
      </c>
      <c r="L35" s="4" t="e">
        <f t="shared" ref="L35" ca="1" si="64">L34/L33</f>
        <v>#DIV/0!</v>
      </c>
      <c r="M35" s="4" t="e">
        <f t="shared" ref="M35" ca="1" si="65">M34/M33</f>
        <v>#DIV/0!</v>
      </c>
      <c r="N35" s="4" t="e">
        <f t="shared" ref="N35" ca="1" si="66">N34/N33</f>
        <v>#DIV/0!</v>
      </c>
      <c r="O35" s="4" t="e">
        <f t="shared" ref="O35" ca="1" si="67">O34/O33</f>
        <v>#DIV/0!</v>
      </c>
      <c r="P35" s="16" t="e">
        <f t="shared" ref="P35" ca="1" si="68">P34/P33</f>
        <v>#DIV/0!</v>
      </c>
      <c r="Q35" s="26" t="e">
        <f t="shared" ref="Q35" ca="1" si="69">Q34/Q33</f>
        <v>#DIV/0!</v>
      </c>
    </row>
    <row r="36" spans="1:19" ht="18.5" thickBot="1">
      <c r="A36" s="744"/>
      <c r="B36" s="747"/>
      <c r="C36" s="754"/>
      <c r="D36" s="23" t="s">
        <v>18</v>
      </c>
      <c r="E36" s="14" t="e">
        <f ca="1">SUM($E34:E34)/SUM($E33:E33)</f>
        <v>#DIV/0!</v>
      </c>
      <c r="F36" s="7" t="e">
        <f ca="1">SUM($E34:F34)/SUM($E33:F33)</f>
        <v>#DIV/0!</v>
      </c>
      <c r="G36" s="7" t="e">
        <f ca="1">SUM($E34:G34)/SUM($E33:G33)</f>
        <v>#DIV/0!</v>
      </c>
      <c r="H36" s="7" t="e">
        <f ca="1">SUM($E34:H34)/SUM($E33:H33)</f>
        <v>#DIV/0!</v>
      </c>
      <c r="I36" s="7" t="e">
        <f ca="1">SUM($E34:I34)/SUM($E33:I33)</f>
        <v>#DIV/0!</v>
      </c>
      <c r="J36" s="15" t="e">
        <f ca="1">SUM($E34:J34)/SUM($E33:J33)</f>
        <v>#DIV/0!</v>
      </c>
      <c r="K36" s="10" t="e">
        <f ca="1">SUM($E34:K34)/SUM($E33:K33)</f>
        <v>#DIV/0!</v>
      </c>
      <c r="L36" s="7" t="e">
        <f ca="1">SUM($E34:L34)/SUM($E33:L33)</f>
        <v>#DIV/0!</v>
      </c>
      <c r="M36" s="7" t="e">
        <f ca="1">SUM($E34:M34)/SUM($E33:M33)</f>
        <v>#DIV/0!</v>
      </c>
      <c r="N36" s="7" t="e">
        <f ca="1">SUM($E34:N34)/SUM($E33:N33)</f>
        <v>#DIV/0!</v>
      </c>
      <c r="O36" s="7" t="e">
        <f ca="1">SUM($E34:O34)/SUM($E33:O33)</f>
        <v>#DIV/0!</v>
      </c>
      <c r="P36" s="18" t="e">
        <f ca="1">SUM($E34:P34)/SUM($E33:P33)</f>
        <v>#DIV/0!</v>
      </c>
      <c r="Q36" s="28" t="s">
        <v>22</v>
      </c>
      <c r="R36" s="59"/>
      <c r="S36"/>
    </row>
    <row r="37" spans="1:19">
      <c r="A37" s="19"/>
      <c r="B37" s="764" t="s">
        <v>21</v>
      </c>
      <c r="C37" s="767" t="s">
        <v>15</v>
      </c>
      <c r="D37" s="125" t="s">
        <v>13</v>
      </c>
      <c r="E37" s="126">
        <f>SUM(E7,E17,E27)</f>
        <v>0</v>
      </c>
      <c r="F37" s="127">
        <f t="shared" ref="F37:Q37" si="70">SUM(F7,F17,F27)</f>
        <v>0</v>
      </c>
      <c r="G37" s="128">
        <f t="shared" si="70"/>
        <v>0</v>
      </c>
      <c r="H37" s="127">
        <f t="shared" si="70"/>
        <v>0</v>
      </c>
      <c r="I37" s="127">
        <f t="shared" si="70"/>
        <v>200</v>
      </c>
      <c r="J37" s="129">
        <f t="shared" si="70"/>
        <v>200</v>
      </c>
      <c r="K37" s="126">
        <f t="shared" si="70"/>
        <v>200</v>
      </c>
      <c r="L37" s="127">
        <f t="shared" si="70"/>
        <v>200</v>
      </c>
      <c r="M37" s="128">
        <f t="shared" si="70"/>
        <v>200</v>
      </c>
      <c r="N37" s="127">
        <f t="shared" si="70"/>
        <v>200</v>
      </c>
      <c r="O37" s="127">
        <f t="shared" si="70"/>
        <v>200</v>
      </c>
      <c r="P37" s="129">
        <f t="shared" si="70"/>
        <v>21900</v>
      </c>
      <c r="Q37" s="130">
        <f t="shared" si="70"/>
        <v>23300</v>
      </c>
      <c r="R37" s="718">
        <f>SUM(R7,R17,R27)</f>
        <v>0</v>
      </c>
      <c r="S37" s="68" t="str">
        <f>IFERROR(Q37/R37,"")</f>
        <v/>
      </c>
    </row>
    <row r="38" spans="1:19" ht="18.5" thickBot="1">
      <c r="A38" s="19"/>
      <c r="B38" s="765"/>
      <c r="C38" s="748"/>
      <c r="D38" s="147" t="s">
        <v>14</v>
      </c>
      <c r="E38" s="134">
        <f ca="1">SUM(E8,E18,E28)</f>
        <v>0</v>
      </c>
      <c r="F38" s="135">
        <f t="shared" ref="F38:Q38" ca="1" si="71">SUM(F8,F18,F28)</f>
        <v>0</v>
      </c>
      <c r="G38" s="138">
        <f t="shared" ca="1" si="71"/>
        <v>0</v>
      </c>
      <c r="H38" s="135">
        <f t="shared" ca="1" si="71"/>
        <v>0</v>
      </c>
      <c r="I38" s="135">
        <f t="shared" ca="1" si="71"/>
        <v>0</v>
      </c>
      <c r="J38" s="136">
        <f t="shared" ca="1" si="71"/>
        <v>0</v>
      </c>
      <c r="K38" s="134">
        <f t="shared" ca="1" si="71"/>
        <v>0</v>
      </c>
      <c r="L38" s="135">
        <f t="shared" ca="1" si="71"/>
        <v>0</v>
      </c>
      <c r="M38" s="138">
        <f t="shared" ca="1" si="71"/>
        <v>0</v>
      </c>
      <c r="N38" s="135">
        <f t="shared" ca="1" si="71"/>
        <v>0</v>
      </c>
      <c r="O38" s="135">
        <f t="shared" ca="1" si="71"/>
        <v>0</v>
      </c>
      <c r="P38" s="136">
        <f t="shared" ca="1" si="71"/>
        <v>0</v>
      </c>
      <c r="Q38" s="148">
        <f t="shared" ca="1" si="71"/>
        <v>0</v>
      </c>
      <c r="R38" s="719"/>
      <c r="S38" s="69" t="str">
        <f ca="1">IFERROR(Q38/R37,"")</f>
        <v/>
      </c>
    </row>
    <row r="39" spans="1:19">
      <c r="A39" s="19"/>
      <c r="B39" s="765"/>
      <c r="C39" s="748"/>
      <c r="D39" s="24" t="s">
        <v>17</v>
      </c>
      <c r="E39" s="11" t="e">
        <f ca="1">E38/E37</f>
        <v>#DIV/0!</v>
      </c>
      <c r="F39" s="4" t="e">
        <f t="shared" ref="F39" ca="1" si="72">F38/F37</f>
        <v>#DIV/0!</v>
      </c>
      <c r="G39" s="16" t="e">
        <f t="shared" ref="G39" ca="1" si="73">G38/G37</f>
        <v>#DIV/0!</v>
      </c>
      <c r="H39" s="4" t="e">
        <f t="shared" ref="H39" ca="1" si="74">H38/H37</f>
        <v>#DIV/0!</v>
      </c>
      <c r="I39" s="4">
        <f t="shared" ref="I39" ca="1" si="75">I38/I37</f>
        <v>0</v>
      </c>
      <c r="J39" s="6">
        <f t="shared" ref="J39" ca="1" si="76">J38/J37</f>
        <v>0</v>
      </c>
      <c r="K39" s="11">
        <f t="shared" ref="K39" ca="1" si="77">K38/K37</f>
        <v>0</v>
      </c>
      <c r="L39" s="4">
        <f t="shared" ref="L39" ca="1" si="78">L38/L37</f>
        <v>0</v>
      </c>
      <c r="M39" s="16">
        <f t="shared" ref="M39" ca="1" si="79">M38/M37</f>
        <v>0</v>
      </c>
      <c r="N39" s="4">
        <f t="shared" ref="N39" ca="1" si="80">N38/N37</f>
        <v>0</v>
      </c>
      <c r="O39" s="4">
        <f t="shared" ref="O39" ca="1" si="81">O38/O37</f>
        <v>0</v>
      </c>
      <c r="P39" s="6">
        <f t="shared" ref="P39:Q39" ca="1" si="82">P38/P37</f>
        <v>0</v>
      </c>
      <c r="Q39" s="26">
        <f t="shared" ca="1" si="82"/>
        <v>0</v>
      </c>
    </row>
    <row r="40" spans="1:19">
      <c r="A40" s="19"/>
      <c r="B40" s="765"/>
      <c r="C40" s="749"/>
      <c r="D40" s="25" t="s">
        <v>18</v>
      </c>
      <c r="E40" s="12" t="e">
        <f ca="1">SUM($E38:E38)/SUM($E37:E37)</f>
        <v>#DIV/0!</v>
      </c>
      <c r="F40" s="5" t="e">
        <f ca="1">SUM($E38:F38)/SUM($E37:F37)</f>
        <v>#DIV/0!</v>
      </c>
      <c r="G40" s="17" t="e">
        <f ca="1">SUM($E38:G38)/SUM($E37:G37)</f>
        <v>#DIV/0!</v>
      </c>
      <c r="H40" s="5" t="e">
        <f ca="1">SUM($E38:H38)/SUM($E37:H37)</f>
        <v>#DIV/0!</v>
      </c>
      <c r="I40" s="5">
        <f ca="1">SUM($E38:I38)/SUM($E37:I37)</f>
        <v>0</v>
      </c>
      <c r="J40" s="13">
        <f ca="1">SUM($E38:J38)/SUM($E37:J37)</f>
        <v>0</v>
      </c>
      <c r="K40" s="12">
        <f ca="1">SUM($E38:K38)/SUM($E37:K37)</f>
        <v>0</v>
      </c>
      <c r="L40" s="5">
        <f ca="1">SUM($E38:L38)/SUM($E37:L37)</f>
        <v>0</v>
      </c>
      <c r="M40" s="17">
        <f ca="1">SUM($E38:M38)/SUM($E37:M37)</f>
        <v>0</v>
      </c>
      <c r="N40" s="5">
        <f ca="1">SUM($E38:N38)/SUM($E37:N37)</f>
        <v>0</v>
      </c>
      <c r="O40" s="5">
        <f ca="1">SUM($E38:O38)/SUM($E37:O37)</f>
        <v>0</v>
      </c>
      <c r="P40" s="13">
        <f ca="1">SUM($E38:P38)/SUM($E37:P37)</f>
        <v>0</v>
      </c>
      <c r="Q40" s="27" t="s">
        <v>22</v>
      </c>
      <c r="R40" s="59"/>
      <c r="S40"/>
    </row>
    <row r="41" spans="1:19">
      <c r="A41" s="19"/>
      <c r="B41" s="765"/>
      <c r="C41" s="752" t="s">
        <v>16</v>
      </c>
      <c r="D41" s="131" t="s">
        <v>13</v>
      </c>
      <c r="E41" s="112">
        <f>SUM(E13,E23,E33)</f>
        <v>0</v>
      </c>
      <c r="F41" s="113">
        <f t="shared" ref="F41:Q41" si="83">SUM(F13,F23,F33)</f>
        <v>0</v>
      </c>
      <c r="G41" s="116">
        <f t="shared" si="83"/>
        <v>0</v>
      </c>
      <c r="H41" s="113">
        <f t="shared" si="83"/>
        <v>0</v>
      </c>
      <c r="I41" s="113">
        <f t="shared" si="83"/>
        <v>200</v>
      </c>
      <c r="J41" s="114">
        <f t="shared" si="83"/>
        <v>200</v>
      </c>
      <c r="K41" s="112">
        <f t="shared" si="83"/>
        <v>200</v>
      </c>
      <c r="L41" s="113">
        <f t="shared" si="83"/>
        <v>200</v>
      </c>
      <c r="M41" s="116">
        <f t="shared" si="83"/>
        <v>200</v>
      </c>
      <c r="N41" s="113">
        <f t="shared" si="83"/>
        <v>200</v>
      </c>
      <c r="O41" s="113">
        <f t="shared" si="83"/>
        <v>200</v>
      </c>
      <c r="P41" s="114">
        <f t="shared" si="83"/>
        <v>6400</v>
      </c>
      <c r="Q41" s="132">
        <f t="shared" si="83"/>
        <v>7800</v>
      </c>
      <c r="R41" s="718">
        <f>SUM(R13,R23,R33)</f>
        <v>0</v>
      </c>
      <c r="S41" s="68" t="str">
        <f>IFERROR(Q41/R41,"")</f>
        <v/>
      </c>
    </row>
    <row r="42" spans="1:19" ht="18.5" thickBot="1">
      <c r="A42" s="19"/>
      <c r="B42" s="765"/>
      <c r="C42" s="753"/>
      <c r="D42" s="147" t="s">
        <v>14</v>
      </c>
      <c r="E42" s="134">
        <f ca="1">SUM(E14,E24,E34)</f>
        <v>0</v>
      </c>
      <c r="F42" s="135">
        <f t="shared" ref="F42:Q42" ca="1" si="84">SUM(F14,F24,F34)</f>
        <v>0</v>
      </c>
      <c r="G42" s="138">
        <f t="shared" ca="1" si="84"/>
        <v>0</v>
      </c>
      <c r="H42" s="135">
        <f t="shared" ca="1" si="84"/>
        <v>0</v>
      </c>
      <c r="I42" s="135">
        <f t="shared" ca="1" si="84"/>
        <v>0</v>
      </c>
      <c r="J42" s="136">
        <f t="shared" ca="1" si="84"/>
        <v>0</v>
      </c>
      <c r="K42" s="134">
        <f t="shared" ca="1" si="84"/>
        <v>0</v>
      </c>
      <c r="L42" s="135">
        <f t="shared" ca="1" si="84"/>
        <v>0</v>
      </c>
      <c r="M42" s="138">
        <f t="shared" ca="1" si="84"/>
        <v>0</v>
      </c>
      <c r="N42" s="135">
        <f t="shared" ca="1" si="84"/>
        <v>0</v>
      </c>
      <c r="O42" s="135">
        <f t="shared" ca="1" si="84"/>
        <v>0</v>
      </c>
      <c r="P42" s="136">
        <f t="shared" ca="1" si="84"/>
        <v>0</v>
      </c>
      <c r="Q42" s="148">
        <f t="shared" ca="1" si="84"/>
        <v>0</v>
      </c>
      <c r="R42" s="719"/>
      <c r="S42" s="69" t="str">
        <f ca="1">IFERROR(Q42/R41,"")</f>
        <v/>
      </c>
    </row>
    <row r="43" spans="1:19">
      <c r="A43" s="19"/>
      <c r="B43" s="765"/>
      <c r="C43" s="753"/>
      <c r="D43" s="24" t="s">
        <v>17</v>
      </c>
      <c r="E43" s="11" t="e">
        <f ca="1">E42/E41</f>
        <v>#DIV/0!</v>
      </c>
      <c r="F43" s="4" t="e">
        <f t="shared" ref="F43" ca="1" si="85">F42/F41</f>
        <v>#DIV/0!</v>
      </c>
      <c r="G43" s="16" t="e">
        <f t="shared" ref="G43" ca="1" si="86">G42/G41</f>
        <v>#DIV/0!</v>
      </c>
      <c r="H43" s="4" t="e">
        <f t="shared" ref="H43" ca="1" si="87">H42/H41</f>
        <v>#DIV/0!</v>
      </c>
      <c r="I43" s="4">
        <f t="shared" ref="I43" ca="1" si="88">I42/I41</f>
        <v>0</v>
      </c>
      <c r="J43" s="6">
        <f t="shared" ref="J43" ca="1" si="89">J42/J41</f>
        <v>0</v>
      </c>
      <c r="K43" s="11">
        <f t="shared" ref="K43" ca="1" si="90">K42/K41</f>
        <v>0</v>
      </c>
      <c r="L43" s="4">
        <f t="shared" ref="L43" ca="1" si="91">L42/L41</f>
        <v>0</v>
      </c>
      <c r="M43" s="16">
        <f t="shared" ref="M43" ca="1" si="92">M42/M41</f>
        <v>0</v>
      </c>
      <c r="N43" s="4">
        <f t="shared" ref="N43" ca="1" si="93">N42/N41</f>
        <v>0</v>
      </c>
      <c r="O43" s="4">
        <f t="shared" ref="O43" ca="1" si="94">O42/O41</f>
        <v>0</v>
      </c>
      <c r="P43" s="6">
        <f t="shared" ref="P43:Q43" ca="1" si="95">P42/P41</f>
        <v>0</v>
      </c>
      <c r="Q43" s="26">
        <f t="shared" ca="1" si="95"/>
        <v>0</v>
      </c>
    </row>
    <row r="44" spans="1:19" ht="18.5" thickBot="1">
      <c r="A44" s="19"/>
      <c r="B44" s="766"/>
      <c r="C44" s="754"/>
      <c r="D44" s="30" t="s">
        <v>18</v>
      </c>
      <c r="E44" s="14" t="e">
        <f ca="1">SUM($E42:E42)/SUM($E41:E41)</f>
        <v>#DIV/0!</v>
      </c>
      <c r="F44" s="7" t="e">
        <f ca="1">SUM($E42:F42)/SUM($E41:F41)</f>
        <v>#DIV/0!</v>
      </c>
      <c r="G44" s="18" t="e">
        <f ca="1">SUM($E42:G42)/SUM($E41:G41)</f>
        <v>#DIV/0!</v>
      </c>
      <c r="H44" s="7" t="e">
        <f ca="1">SUM($E42:H42)/SUM($E41:H41)</f>
        <v>#DIV/0!</v>
      </c>
      <c r="I44" s="7">
        <f ca="1">SUM($E42:I42)/SUM($E41:I41)</f>
        <v>0</v>
      </c>
      <c r="J44" s="15">
        <f ca="1">SUM($E42:J42)/SUM($E41:J41)</f>
        <v>0</v>
      </c>
      <c r="K44" s="14">
        <f ca="1">SUM($E42:K42)/SUM($E41:K41)</f>
        <v>0</v>
      </c>
      <c r="L44" s="7">
        <f ca="1">SUM($E42:L42)/SUM($E41:L41)</f>
        <v>0</v>
      </c>
      <c r="M44" s="18">
        <f ca="1">SUM($E42:M42)/SUM($E41:M41)</f>
        <v>0</v>
      </c>
      <c r="N44" s="7">
        <f ca="1">SUM($E42:N42)/SUM($E41:N41)</f>
        <v>0</v>
      </c>
      <c r="O44" s="7">
        <f ca="1">SUM($E42:O42)/SUM($E41:O41)</f>
        <v>0</v>
      </c>
      <c r="P44" s="15">
        <f ca="1">SUM($E42:P42)/SUM($E41:P41)</f>
        <v>0</v>
      </c>
      <c r="Q44" s="28" t="s">
        <v>22</v>
      </c>
    </row>
    <row r="45" spans="1:19" ht="23" thickBot="1">
      <c r="B45" s="31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29"/>
    </row>
    <row r="46" spans="1:19" ht="18.5" thickBot="1">
      <c r="A46" s="768" t="s">
        <v>34</v>
      </c>
      <c r="B46" s="769"/>
      <c r="C46" s="737" t="s">
        <v>526</v>
      </c>
      <c r="D46" s="738"/>
      <c r="E46" s="763" t="s">
        <v>19</v>
      </c>
      <c r="F46" s="757"/>
      <c r="G46" s="757"/>
      <c r="H46" s="757"/>
      <c r="I46" s="757"/>
      <c r="J46" s="758"/>
      <c r="K46" s="756" t="s">
        <v>20</v>
      </c>
      <c r="L46" s="757"/>
      <c r="M46" s="757"/>
      <c r="N46" s="757"/>
      <c r="O46" s="757"/>
      <c r="P46" s="758"/>
      <c r="Q46" s="29"/>
    </row>
    <row r="47" spans="1:19" ht="18.5" thickBot="1">
      <c r="A47" s="770"/>
      <c r="B47" s="771"/>
      <c r="C47" s="739"/>
      <c r="D47" s="740"/>
      <c r="E47" s="33" t="s">
        <v>0</v>
      </c>
      <c r="F47" s="34" t="s">
        <v>1</v>
      </c>
      <c r="G47" s="34" t="s">
        <v>2</v>
      </c>
      <c r="H47" s="34" t="s">
        <v>3</v>
      </c>
      <c r="I47" s="34" t="s">
        <v>4</v>
      </c>
      <c r="J47" s="35" t="s">
        <v>5</v>
      </c>
      <c r="K47" s="36" t="s">
        <v>6</v>
      </c>
      <c r="L47" s="34" t="s">
        <v>7</v>
      </c>
      <c r="M47" s="34" t="s">
        <v>8</v>
      </c>
      <c r="N47" s="34" t="s">
        <v>9</v>
      </c>
      <c r="O47" s="34" t="s">
        <v>10</v>
      </c>
      <c r="P47" s="35" t="s">
        <v>11</v>
      </c>
      <c r="Q47" s="29"/>
    </row>
    <row r="48" spans="1:19" ht="39" customHeight="1">
      <c r="A48" s="759" t="s">
        <v>38</v>
      </c>
      <c r="B48" s="760"/>
      <c r="C48" s="71" t="s">
        <v>30</v>
      </c>
      <c r="D48" s="72" t="s">
        <v>23</v>
      </c>
      <c r="E48" s="93" t="s">
        <v>29</v>
      </c>
      <c r="F48" s="74"/>
      <c r="G48" s="74" t="s">
        <v>28</v>
      </c>
      <c r="H48" s="74" t="s">
        <v>27</v>
      </c>
      <c r="I48" s="74" t="s">
        <v>24</v>
      </c>
      <c r="J48" s="80"/>
      <c r="K48" s="93" t="s">
        <v>39</v>
      </c>
      <c r="L48" s="74"/>
      <c r="M48" s="95"/>
      <c r="N48" s="74" t="s">
        <v>40</v>
      </c>
      <c r="O48" s="74"/>
      <c r="P48" s="80"/>
    </row>
    <row r="49" spans="1:16" ht="39" customHeight="1">
      <c r="A49" s="759"/>
      <c r="B49" s="760"/>
      <c r="C49" s="772" t="str">
        <f>A7</f>
        <v>インド</v>
      </c>
      <c r="D49" s="81" t="s">
        <v>37</v>
      </c>
      <c r="E49" s="82"/>
      <c r="F49" s="83"/>
      <c r="G49" s="83"/>
      <c r="H49" s="83" t="s">
        <v>41</v>
      </c>
      <c r="I49" s="83"/>
      <c r="J49" s="84"/>
      <c r="K49" s="82" t="s">
        <v>42</v>
      </c>
      <c r="L49" s="83" t="s">
        <v>42</v>
      </c>
      <c r="M49" s="83" t="s">
        <v>42</v>
      </c>
      <c r="N49" s="83" t="s">
        <v>42</v>
      </c>
      <c r="O49" s="83" t="s">
        <v>42</v>
      </c>
      <c r="P49" s="84" t="s">
        <v>43</v>
      </c>
    </row>
    <row r="50" spans="1:16" ht="39" customHeight="1">
      <c r="A50" s="759"/>
      <c r="B50" s="760"/>
      <c r="C50" s="773"/>
      <c r="D50" s="85" t="s">
        <v>35</v>
      </c>
      <c r="E50" s="86"/>
      <c r="F50" s="87"/>
      <c r="G50" s="87"/>
      <c r="H50" s="87"/>
      <c r="I50" s="87"/>
      <c r="J50" s="88"/>
      <c r="K50" s="86"/>
      <c r="L50" s="87"/>
      <c r="M50" s="87"/>
      <c r="N50" s="87"/>
      <c r="O50" s="87"/>
      <c r="P50" s="88"/>
    </row>
    <row r="51" spans="1:16" ht="39" customHeight="1" thickBot="1">
      <c r="A51" s="759"/>
      <c r="B51" s="760"/>
      <c r="C51" s="151" t="str">
        <f>B7</f>
        <v>MOBILON
スパンデックス
原料</v>
      </c>
      <c r="D51" s="89" t="s">
        <v>36</v>
      </c>
      <c r="E51" s="90"/>
      <c r="F51" s="91"/>
      <c r="G51" s="91"/>
      <c r="H51" s="91"/>
      <c r="I51" s="91"/>
      <c r="J51" s="92"/>
      <c r="K51" s="90"/>
      <c r="L51" s="91"/>
      <c r="M51" s="91"/>
      <c r="N51" s="91"/>
      <c r="O51" s="91"/>
      <c r="P51" s="92"/>
    </row>
    <row r="52" spans="1:16" ht="39" customHeight="1">
      <c r="A52" s="759"/>
      <c r="B52" s="760"/>
      <c r="C52" s="71" t="s">
        <v>31</v>
      </c>
      <c r="D52" s="72" t="s">
        <v>23</v>
      </c>
      <c r="E52" s="93"/>
      <c r="F52" s="74"/>
      <c r="G52" s="74"/>
      <c r="H52" s="74"/>
      <c r="I52" s="74"/>
      <c r="J52" s="80"/>
      <c r="K52" s="93"/>
      <c r="L52" s="74"/>
      <c r="M52" s="74"/>
      <c r="N52" s="74"/>
      <c r="O52" s="74"/>
      <c r="P52" s="80"/>
    </row>
    <row r="53" spans="1:16" ht="39" customHeight="1">
      <c r="A53" s="759"/>
      <c r="B53" s="760"/>
      <c r="C53" s="772" t="str">
        <f>A17</f>
        <v>国内外
産業資材</v>
      </c>
      <c r="D53" s="81" t="s">
        <v>37</v>
      </c>
      <c r="E53" s="82"/>
      <c r="F53" s="83"/>
      <c r="G53" s="83"/>
      <c r="H53" s="83"/>
      <c r="I53" s="83"/>
      <c r="J53" s="84"/>
      <c r="K53" s="82"/>
      <c r="L53" s="83"/>
      <c r="M53" s="83"/>
      <c r="N53" s="83"/>
      <c r="O53" s="83"/>
      <c r="P53" s="84"/>
    </row>
    <row r="54" spans="1:16" ht="39" customHeight="1">
      <c r="A54" s="759"/>
      <c r="B54" s="760"/>
      <c r="C54" s="773"/>
      <c r="D54" s="85" t="s">
        <v>35</v>
      </c>
      <c r="E54" s="86"/>
      <c r="F54" s="87"/>
      <c r="G54" s="87"/>
      <c r="H54" s="87"/>
      <c r="I54" s="87"/>
      <c r="J54" s="88"/>
      <c r="K54" s="86"/>
      <c r="L54" s="87"/>
      <c r="M54" s="87"/>
      <c r="N54" s="87"/>
      <c r="O54" s="87"/>
      <c r="P54" s="88"/>
    </row>
    <row r="55" spans="1:16" ht="39" customHeight="1" thickBot="1">
      <c r="A55" s="759"/>
      <c r="B55" s="760"/>
      <c r="C55" s="151" t="str">
        <f>B17</f>
        <v>複合材
(CFRP)</v>
      </c>
      <c r="D55" s="89" t="s">
        <v>36</v>
      </c>
      <c r="E55" s="90"/>
      <c r="F55" s="91"/>
      <c r="G55" s="91"/>
      <c r="H55" s="91"/>
      <c r="I55" s="91"/>
      <c r="J55" s="92"/>
      <c r="K55" s="90"/>
      <c r="L55" s="91"/>
      <c r="M55" s="91"/>
      <c r="N55" s="91"/>
      <c r="O55" s="91"/>
      <c r="P55" s="92"/>
    </row>
    <row r="56" spans="1:16" ht="39" customHeight="1">
      <c r="A56" s="759"/>
      <c r="B56" s="760"/>
      <c r="C56" s="71" t="s">
        <v>32</v>
      </c>
      <c r="D56" s="72" t="s">
        <v>23</v>
      </c>
      <c r="E56" s="93"/>
      <c r="F56" s="74"/>
      <c r="G56" s="74"/>
      <c r="H56" s="74"/>
      <c r="I56" s="74"/>
      <c r="J56" s="80"/>
      <c r="K56" s="93"/>
      <c r="L56" s="74"/>
      <c r="M56" s="74"/>
      <c r="N56" s="74"/>
      <c r="O56" s="74"/>
      <c r="P56" s="80"/>
    </row>
    <row r="57" spans="1:16" ht="39" customHeight="1">
      <c r="A57" s="759"/>
      <c r="B57" s="760"/>
      <c r="C57" s="772"/>
      <c r="D57" s="81" t="s">
        <v>37</v>
      </c>
      <c r="E57" s="82"/>
      <c r="F57" s="83"/>
      <c r="G57" s="83"/>
      <c r="H57" s="83"/>
      <c r="I57" s="83"/>
      <c r="J57" s="84"/>
      <c r="K57" s="82"/>
      <c r="L57" s="83"/>
      <c r="M57" s="83"/>
      <c r="N57" s="83"/>
      <c r="O57" s="83"/>
      <c r="P57" s="84"/>
    </row>
    <row r="58" spans="1:16" ht="39" customHeight="1">
      <c r="A58" s="759"/>
      <c r="B58" s="760"/>
      <c r="C58" s="773"/>
      <c r="D58" s="85" t="s">
        <v>35</v>
      </c>
      <c r="E58" s="86"/>
      <c r="F58" s="87"/>
      <c r="G58" s="87"/>
      <c r="H58" s="87"/>
      <c r="I58" s="87"/>
      <c r="J58" s="88"/>
      <c r="K58" s="86"/>
      <c r="L58" s="87"/>
      <c r="M58" s="87"/>
      <c r="N58" s="87"/>
      <c r="O58" s="87"/>
      <c r="P58" s="88"/>
    </row>
    <row r="59" spans="1:16" ht="39" customHeight="1" thickBot="1">
      <c r="A59" s="761"/>
      <c r="B59" s="762"/>
      <c r="C59" s="151"/>
      <c r="D59" s="89" t="s">
        <v>36</v>
      </c>
      <c r="E59" s="90"/>
      <c r="F59" s="91"/>
      <c r="G59" s="91"/>
      <c r="H59" s="91"/>
      <c r="I59" s="91"/>
      <c r="J59" s="92"/>
      <c r="K59" s="90"/>
      <c r="L59" s="91"/>
      <c r="M59" s="91"/>
      <c r="N59" s="91"/>
      <c r="O59" s="91"/>
      <c r="P59" s="92"/>
    </row>
  </sheetData>
  <mergeCells count="45">
    <mergeCell ref="C1:E1"/>
    <mergeCell ref="B1:B3"/>
    <mergeCell ref="A1:A3"/>
    <mergeCell ref="E46:J46"/>
    <mergeCell ref="K46:P46"/>
    <mergeCell ref="C46:D47"/>
    <mergeCell ref="A46:B47"/>
    <mergeCell ref="K5:P5"/>
    <mergeCell ref="A27:A36"/>
    <mergeCell ref="B27:B36"/>
    <mergeCell ref="C27:C30"/>
    <mergeCell ref="C31:C32"/>
    <mergeCell ref="C33:C36"/>
    <mergeCell ref="A17:A26"/>
    <mergeCell ref="B17:B26"/>
    <mergeCell ref="C17:C20"/>
    <mergeCell ref="Q5:Q6"/>
    <mergeCell ref="C13:C16"/>
    <mergeCell ref="C5:D6"/>
    <mergeCell ref="B7:B16"/>
    <mergeCell ref="A7:A16"/>
    <mergeCell ref="C7:C10"/>
    <mergeCell ref="C11:C12"/>
    <mergeCell ref="E5:J5"/>
    <mergeCell ref="C23:C26"/>
    <mergeCell ref="A48:B59"/>
    <mergeCell ref="B37:B44"/>
    <mergeCell ref="C41:C44"/>
    <mergeCell ref="C37:C40"/>
    <mergeCell ref="R7:R8"/>
    <mergeCell ref="A5:B5"/>
    <mergeCell ref="C57:C58"/>
    <mergeCell ref="C53:C54"/>
    <mergeCell ref="C49:C50"/>
    <mergeCell ref="R23:R24"/>
    <mergeCell ref="R21:R22"/>
    <mergeCell ref="R17:R18"/>
    <mergeCell ref="R13:R14"/>
    <mergeCell ref="R11:R12"/>
    <mergeCell ref="R41:R42"/>
    <mergeCell ref="R37:R38"/>
    <mergeCell ref="R33:R34"/>
    <mergeCell ref="R31:R32"/>
    <mergeCell ref="R27:R28"/>
    <mergeCell ref="C21:C22"/>
  </mergeCells>
  <phoneticPr fontId="2"/>
  <pageMargins left="0.7" right="0.7" top="0.75" bottom="0.75" header="0.3" footer="0.3"/>
  <ignoredErrors>
    <ignoredError sqref="F10:O10 F16:O16" formulaRange="1"/>
  </ignoredError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255626-0C4D-4A86-9A7C-51514F4CE895}">
  <sheetPr codeName="Sheet27">
    <tabColor rgb="FFC0E6F5"/>
  </sheetPr>
  <dimension ref="A1:I20"/>
  <sheetViews>
    <sheetView workbookViewId="0">
      <selection activeCell="E20" sqref="E20:I20"/>
    </sheetView>
  </sheetViews>
  <sheetFormatPr defaultRowHeight="18"/>
  <cols>
    <col min="1" max="1" width="11.58203125" customWidth="1"/>
    <col min="2" max="2" width="16.5" customWidth="1"/>
    <col min="3" max="3" width="14.83203125" bestFit="1" customWidth="1"/>
    <col min="4" max="4" width="16.5" style="1" customWidth="1"/>
    <col min="5" max="6" width="20.58203125" style="1" customWidth="1"/>
    <col min="7" max="7" width="20.58203125" style="572" customWidth="1"/>
    <col min="8" max="9" width="20.58203125" style="354" customWidth="1"/>
  </cols>
  <sheetData>
    <row r="1" spans="1:9">
      <c r="A1" s="573" t="s">
        <v>554</v>
      </c>
      <c r="B1" s="575">
        <v>60000000</v>
      </c>
      <c r="C1" s="573" t="s">
        <v>555</v>
      </c>
      <c r="D1" s="574">
        <v>145</v>
      </c>
      <c r="E1" s="1" t="s">
        <v>541</v>
      </c>
      <c r="F1" s="1" t="s">
        <v>542</v>
      </c>
      <c r="G1" s="572" t="s">
        <v>543</v>
      </c>
      <c r="H1" s="354" t="s">
        <v>544</v>
      </c>
      <c r="I1" s="354" t="s">
        <v>545</v>
      </c>
    </row>
    <row r="2" spans="1:9">
      <c r="A2" s="787" t="s">
        <v>527</v>
      </c>
      <c r="B2" s="787"/>
      <c r="C2" s="787"/>
      <c r="D2" s="787"/>
      <c r="E2" s="1" t="s">
        <v>539</v>
      </c>
      <c r="F2" s="1" t="s">
        <v>540</v>
      </c>
      <c r="G2" s="572" t="s">
        <v>532</v>
      </c>
      <c r="H2" s="354" t="s">
        <v>533</v>
      </c>
      <c r="I2" s="354" t="s">
        <v>534</v>
      </c>
    </row>
    <row r="3" spans="1:9">
      <c r="A3" s="573" t="s">
        <v>528</v>
      </c>
      <c r="B3" s="576">
        <v>200</v>
      </c>
      <c r="C3" s="577" t="s">
        <v>547</v>
      </c>
      <c r="D3" s="578">
        <v>100000</v>
      </c>
    </row>
    <row r="4" spans="1:9">
      <c r="A4" s="573" t="s">
        <v>529</v>
      </c>
      <c r="B4" s="579">
        <v>150</v>
      </c>
      <c r="C4" s="577" t="s">
        <v>548</v>
      </c>
      <c r="D4" s="578">
        <f>B3*B4/100*D3/1000</f>
        <v>30000</v>
      </c>
    </row>
    <row r="5" spans="1:9">
      <c r="A5" s="573" t="s">
        <v>556</v>
      </c>
      <c r="B5" s="580">
        <v>0.01</v>
      </c>
      <c r="C5" s="573"/>
      <c r="D5" s="567"/>
    </row>
    <row r="6" spans="1:9" s="59" customFormat="1">
      <c r="A6" s="577" t="s">
        <v>546</v>
      </c>
      <c r="B6" s="581">
        <f>60000000*B5</f>
        <v>600000</v>
      </c>
      <c r="C6" s="582"/>
      <c r="D6" s="582"/>
      <c r="F6" s="2"/>
      <c r="G6" s="2"/>
      <c r="H6" s="354"/>
      <c r="I6" s="354"/>
    </row>
    <row r="7" spans="1:9" s="540" customFormat="1">
      <c r="B7" s="583" t="s">
        <v>553</v>
      </c>
      <c r="C7" s="584" t="s">
        <v>530</v>
      </c>
      <c r="D7" s="568" t="s">
        <v>22</v>
      </c>
      <c r="E7" s="568">
        <v>0.32500000000000001</v>
      </c>
      <c r="F7" s="568">
        <v>0.28000000000000003</v>
      </c>
      <c r="G7" s="568">
        <v>0.32500000000000001</v>
      </c>
      <c r="H7" s="568">
        <v>7.0000000000000007E-2</v>
      </c>
      <c r="I7" s="568">
        <v>0</v>
      </c>
    </row>
    <row r="8" spans="1:9" s="59" customFormat="1">
      <c r="B8" s="585" t="s">
        <v>552</v>
      </c>
      <c r="C8" s="577" t="s">
        <v>531</v>
      </c>
      <c r="D8" s="578" t="s">
        <v>549</v>
      </c>
      <c r="E8" s="578">
        <f>$D$4*E7</f>
        <v>9750</v>
      </c>
      <c r="F8" s="578">
        <f>$D$4*F7</f>
        <v>8400</v>
      </c>
      <c r="G8" s="578">
        <f>$D$4*G7</f>
        <v>9750</v>
      </c>
      <c r="H8" s="578">
        <f>$D$4*H7</f>
        <v>2100</v>
      </c>
      <c r="I8" s="578">
        <f>$D$4*I7</f>
        <v>0</v>
      </c>
    </row>
    <row r="9" spans="1:9">
      <c r="B9" s="586" t="s">
        <v>550</v>
      </c>
      <c r="C9" s="587" t="s">
        <v>535</v>
      </c>
      <c r="D9" s="544"/>
      <c r="E9" s="544"/>
      <c r="F9" s="544"/>
      <c r="G9" s="588"/>
      <c r="H9" s="589">
        <v>2800</v>
      </c>
      <c r="I9" s="589">
        <v>2100</v>
      </c>
    </row>
    <row r="10" spans="1:9">
      <c r="B10" s="590" t="s">
        <v>550</v>
      </c>
      <c r="C10" s="417" t="s">
        <v>537</v>
      </c>
      <c r="D10" s="542"/>
      <c r="E10" s="542"/>
      <c r="F10" s="542"/>
      <c r="G10" s="591"/>
      <c r="H10" s="592">
        <f>H8*H9</f>
        <v>5880000</v>
      </c>
      <c r="I10" s="592">
        <f>I8*I9</f>
        <v>0</v>
      </c>
    </row>
    <row r="11" spans="1:9">
      <c r="B11" s="590" t="s">
        <v>551</v>
      </c>
      <c r="C11" s="417" t="s">
        <v>535</v>
      </c>
      <c r="D11" s="542"/>
      <c r="E11" s="542"/>
      <c r="F11" s="542"/>
      <c r="G11" s="591">
        <v>6.8</v>
      </c>
      <c r="H11" s="592"/>
      <c r="I11" s="592"/>
    </row>
    <row r="12" spans="1:9">
      <c r="B12" s="590" t="s">
        <v>551</v>
      </c>
      <c r="C12" s="417" t="s">
        <v>537</v>
      </c>
      <c r="D12" s="542"/>
      <c r="E12" s="599"/>
      <c r="F12" s="599"/>
      <c r="G12" s="600">
        <f>G8*G11</f>
        <v>66300</v>
      </c>
      <c r="H12" s="601"/>
      <c r="I12" s="601"/>
    </row>
    <row r="13" spans="1:9">
      <c r="B13" s="590" t="s">
        <v>550</v>
      </c>
      <c r="C13" s="593" t="s">
        <v>561</v>
      </c>
      <c r="D13" s="542">
        <f>D1</f>
        <v>145</v>
      </c>
      <c r="E13" s="542"/>
      <c r="F13" s="542"/>
      <c r="G13" s="594">
        <f>G12*D13</f>
        <v>9613500</v>
      </c>
      <c r="H13" s="592">
        <f>H10</f>
        <v>5880000</v>
      </c>
      <c r="I13" s="592"/>
    </row>
    <row r="14" spans="1:9">
      <c r="B14" s="595"/>
      <c r="C14" s="596"/>
      <c r="D14" s="543"/>
      <c r="E14" s="788">
        <f>SUM(E13:I13)</f>
        <v>15493500</v>
      </c>
      <c r="F14" s="788"/>
      <c r="G14" s="788"/>
      <c r="H14" s="788"/>
      <c r="I14" s="788"/>
    </row>
    <row r="15" spans="1:9">
      <c r="B15" s="586" t="s">
        <v>550</v>
      </c>
      <c r="C15" s="587" t="s">
        <v>536</v>
      </c>
      <c r="D15" s="597">
        <v>0.22</v>
      </c>
      <c r="E15" s="544"/>
      <c r="F15" s="544"/>
      <c r="G15" s="588"/>
      <c r="H15" s="588">
        <f>ROUNDUP(H9/(1-$D$15),-1)</f>
        <v>3590</v>
      </c>
      <c r="I15" s="588">
        <f>ROUNDUP(I9/(1-$D$15),-1)</f>
        <v>2700</v>
      </c>
    </row>
    <row r="16" spans="1:9">
      <c r="B16" s="590" t="s">
        <v>550</v>
      </c>
      <c r="C16" s="417" t="s">
        <v>538</v>
      </c>
      <c r="D16" s="542"/>
      <c r="E16" s="542"/>
      <c r="F16" s="542"/>
      <c r="G16" s="591"/>
      <c r="H16" s="592">
        <f>H8*H15</f>
        <v>7539000</v>
      </c>
      <c r="I16" s="592">
        <f>I8*I15</f>
        <v>0</v>
      </c>
    </row>
    <row r="17" spans="2:9">
      <c r="B17" s="590" t="s">
        <v>551</v>
      </c>
      <c r="C17" s="417" t="s">
        <v>536</v>
      </c>
      <c r="D17" s="542"/>
      <c r="E17" s="542"/>
      <c r="F17" s="542"/>
      <c r="G17" s="591">
        <f>ROUNDUP(G11/(1-$D$15),-1)</f>
        <v>10</v>
      </c>
      <c r="H17" s="592"/>
      <c r="I17" s="592"/>
    </row>
    <row r="18" spans="2:9">
      <c r="B18" s="590" t="s">
        <v>551</v>
      </c>
      <c r="C18" s="417" t="s">
        <v>538</v>
      </c>
      <c r="D18" s="542"/>
      <c r="E18" s="599"/>
      <c r="F18" s="599"/>
      <c r="G18" s="600">
        <f>G8*G17</f>
        <v>97500</v>
      </c>
      <c r="H18" s="601"/>
      <c r="I18" s="601"/>
    </row>
    <row r="19" spans="2:9" s="355" customFormat="1">
      <c r="B19" s="590" t="s">
        <v>550</v>
      </c>
      <c r="C19" s="593" t="s">
        <v>562</v>
      </c>
      <c r="D19" s="592">
        <f>D1</f>
        <v>145</v>
      </c>
      <c r="E19" s="592"/>
      <c r="F19" s="592"/>
      <c r="G19" s="592">
        <f>G18*D19</f>
        <v>14137500</v>
      </c>
      <c r="H19" s="592">
        <f>H16</f>
        <v>7539000</v>
      </c>
      <c r="I19" s="592"/>
    </row>
    <row r="20" spans="2:9">
      <c r="B20" s="598"/>
      <c r="C20" s="598"/>
      <c r="D20" s="543"/>
      <c r="E20" s="786">
        <f>SUM(E19:I19)</f>
        <v>21676500</v>
      </c>
      <c r="F20" s="786"/>
      <c r="G20" s="786"/>
      <c r="H20" s="786"/>
      <c r="I20" s="786"/>
    </row>
  </sheetData>
  <mergeCells count="3">
    <mergeCell ref="E20:I20"/>
    <mergeCell ref="A2:D2"/>
    <mergeCell ref="E14:I14"/>
  </mergeCells>
  <phoneticPr fontId="2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4314D-E023-4020-9D80-60BFA2B14C13}">
  <sheetPr codeName="Sheet28">
    <tabColor theme="7" tint="0.79998168889431442"/>
  </sheetPr>
  <dimension ref="A1:R400"/>
  <sheetViews>
    <sheetView workbookViewId="0">
      <selection activeCell="A6" sqref="A6:H6"/>
    </sheetView>
  </sheetViews>
  <sheetFormatPr defaultColWidth="9" defaultRowHeight="18"/>
  <cols>
    <col min="1" max="2" width="15.83203125" style="161" customWidth="1"/>
    <col min="3" max="4" width="15.83203125" style="159" customWidth="1"/>
    <col min="5" max="5" width="9" style="207"/>
    <col min="6" max="6" width="15.58203125" style="159" customWidth="1"/>
    <col min="7" max="7" width="15.58203125" style="160" customWidth="1"/>
    <col min="8" max="8" width="9" style="161"/>
    <col min="9" max="9" width="5.25" style="167" bestFit="1" customWidth="1"/>
    <col min="10" max="10" width="14.5" style="163" customWidth="1"/>
    <col min="11" max="11" width="14.5" style="164" customWidth="1"/>
    <col min="12" max="12" width="5.25" style="164" bestFit="1" customWidth="1"/>
    <col min="13" max="15" width="14.5" style="164" customWidth="1"/>
    <col min="16" max="16" width="7.08203125" style="166" bestFit="1" customWidth="1"/>
    <col min="17" max="19" width="15.58203125" style="161" customWidth="1"/>
    <col min="20" max="16384" width="9" style="161"/>
  </cols>
  <sheetData>
    <row r="1" spans="1:18" ht="18.75" customHeight="1">
      <c r="A1" s="782" t="s">
        <v>138</v>
      </c>
      <c r="B1" s="782"/>
      <c r="C1" s="782"/>
      <c r="D1" s="782"/>
      <c r="E1" s="782"/>
      <c r="I1" s="162" t="s">
        <v>139</v>
      </c>
      <c r="M1" s="162"/>
      <c r="N1" s="165"/>
      <c r="O1" s="165"/>
    </row>
    <row r="2" spans="1:18" ht="18.75" customHeight="1">
      <c r="A2" s="782"/>
      <c r="B2" s="782"/>
      <c r="C2" s="782"/>
      <c r="D2" s="782"/>
      <c r="E2" s="782"/>
      <c r="J2" s="168" t="s">
        <v>140</v>
      </c>
      <c r="K2" s="168" t="s">
        <v>141</v>
      </c>
      <c r="L2" s="165"/>
      <c r="M2" s="169" t="s">
        <v>142</v>
      </c>
      <c r="N2" s="169" t="s">
        <v>143</v>
      </c>
      <c r="O2" s="169" t="s">
        <v>144</v>
      </c>
      <c r="P2" s="170" t="s">
        <v>145</v>
      </c>
    </row>
    <row r="3" spans="1:18" ht="18.75" customHeight="1">
      <c r="A3" s="171" t="s">
        <v>146</v>
      </c>
      <c r="B3" s="172"/>
      <c r="C3" s="172"/>
      <c r="D3" s="172"/>
      <c r="E3" s="172"/>
      <c r="F3" s="173"/>
      <c r="G3" s="174"/>
      <c r="H3" s="174"/>
      <c r="I3" s="175"/>
      <c r="J3" s="168">
        <v>0.5</v>
      </c>
      <c r="K3" s="168">
        <v>-0.5</v>
      </c>
      <c r="L3" s="176"/>
      <c r="M3" s="177" t="str">
        <f>新規2!A7</f>
        <v>インド</v>
      </c>
      <c r="N3" s="178" t="str">
        <f>新規2!A17</f>
        <v>国内外
産業資材</v>
      </c>
      <c r="O3" s="178"/>
      <c r="P3" s="170">
        <v>0.6</v>
      </c>
    </row>
    <row r="4" spans="1:18">
      <c r="A4" s="179" t="s">
        <v>147</v>
      </c>
      <c r="B4" s="161" t="s">
        <v>148</v>
      </c>
      <c r="C4" s="180" t="s">
        <v>147</v>
      </c>
      <c r="D4" s="181" t="s">
        <v>147</v>
      </c>
      <c r="E4" s="182" t="s">
        <v>147</v>
      </c>
      <c r="F4" s="180" t="s">
        <v>147</v>
      </c>
      <c r="G4" s="183" t="s">
        <v>147</v>
      </c>
      <c r="H4" s="182" t="s">
        <v>147</v>
      </c>
      <c r="I4" s="184"/>
      <c r="J4" s="185" t="s">
        <v>150</v>
      </c>
      <c r="K4" s="186"/>
      <c r="L4" s="187"/>
      <c r="M4" s="185" t="s">
        <v>149</v>
      </c>
      <c r="N4" s="186"/>
      <c r="O4" s="184"/>
      <c r="P4" s="186"/>
    </row>
    <row r="5" spans="1:18">
      <c r="A5" s="174" t="s">
        <v>151</v>
      </c>
      <c r="B5" s="174" t="s">
        <v>152</v>
      </c>
      <c r="C5" s="188" t="s">
        <v>153</v>
      </c>
      <c r="D5" s="173" t="s">
        <v>154</v>
      </c>
      <c r="E5" s="189" t="s">
        <v>155</v>
      </c>
      <c r="F5" s="188" t="s">
        <v>156</v>
      </c>
      <c r="G5" s="190" t="s">
        <v>157</v>
      </c>
      <c r="H5" s="191" t="s">
        <v>158</v>
      </c>
      <c r="I5" s="192" t="s">
        <v>159</v>
      </c>
      <c r="J5" s="193" t="s">
        <v>160</v>
      </c>
      <c r="K5" s="194" t="s">
        <v>161</v>
      </c>
      <c r="L5" s="195" t="s">
        <v>159</v>
      </c>
      <c r="M5" s="196" t="s">
        <v>162</v>
      </c>
      <c r="N5" s="194" t="s">
        <v>163</v>
      </c>
      <c r="O5" s="195" t="s">
        <v>164</v>
      </c>
      <c r="P5" s="197" t="s">
        <v>165</v>
      </c>
    </row>
    <row r="6" spans="1:18">
      <c r="C6" s="198"/>
      <c r="D6" s="199"/>
      <c r="E6" s="200"/>
      <c r="F6" s="198"/>
      <c r="H6" s="201"/>
      <c r="I6" s="184" t="str">
        <f>IF(H6="","",IF(H6="JPY","",IF($H6="USD",4, IF(H6="EUR",7,IF(H6="CNY",47,IF(H6="HKD",34))))))</f>
        <v/>
      </c>
      <c r="J6" s="202" t="str">
        <f>IF($H6="USD",IF(OR($I6="",$I6="-"),"",VLOOKUP($G6,為替!$A:$AX,$I6,FALSE))+$J$3,IF(OR($I6="",$I6="-"),"",VLOOKUP($G6,為替!$A:$AX,$I6,FALSE)))</f>
        <v/>
      </c>
      <c r="K6" s="203" t="str">
        <f>IF($H6="JPY",$F6,IF($H6="","",$F6*$J6))</f>
        <v/>
      </c>
      <c r="L6" s="187" t="str">
        <f>IF(H6="","",IF(H6="JPY","",IF($H6="USD",3, IF(H6="EUR",6,IF(H6="CNY",46,IF(H6="HKD",33))))))</f>
        <v/>
      </c>
      <c r="M6" s="202" t="str">
        <f>IF($H6="USD",IF(OR($L6="",$L6="-"),"",VLOOKUP($G6,為替!$A:$AX,$L6,FALSE))+$K$3,IF(OR($L6="",$L6="-"),"",VLOOKUP($G6,為替!$A:$AX,$L6,FALSE)))</f>
        <v/>
      </c>
      <c r="N6" s="203" t="str">
        <f>IF($E6="JPY",($C6+$D6),IF($E6="","",($C6+$D6)*$M6))</f>
        <v/>
      </c>
      <c r="O6" s="204" t="str">
        <f t="shared" ref="O6:O69" si="0">IF(OR(K6="",N6=""),"",K6-N6)</f>
        <v/>
      </c>
      <c r="P6" s="205" t="str">
        <f>IF(OR(K6="",O6=""),"",O6/K6)</f>
        <v/>
      </c>
    </row>
    <row r="7" spans="1:18">
      <c r="C7" s="198"/>
      <c r="D7" s="199"/>
      <c r="E7" s="200"/>
      <c r="F7" s="198"/>
      <c r="H7" s="201"/>
      <c r="I7" s="184" t="str">
        <f t="shared" ref="I7:I70" si="1">IF(H7="","",IF(H7="JPY","",IF($H7="USD",4, IF(H7="EUR",7,IF(H7="CNY",47,IF(H7="HKD",34))))))</f>
        <v/>
      </c>
      <c r="J7" s="202" t="str">
        <f>IF($H7="USD",IF(OR($I7="",$I7="-"),"",VLOOKUP($G7,為替!$A:$AX,$I7,FALSE))+$J$3,IF(OR($I7="",$I7="-"),"",VLOOKUP($G7,為替!$A:$AX,$I7,FALSE)))</f>
        <v/>
      </c>
      <c r="K7" s="203" t="str">
        <f t="shared" ref="K7:K70" si="2">IF($H7="JPY",$F7,IF($H7="","",$F7*$J7))</f>
        <v/>
      </c>
      <c r="L7" s="187" t="str">
        <f t="shared" ref="L7:L70" si="3">IF(H7="","",IF(H7="JPY","",IF($H7="USD",3, IF(H7="EUR",6,IF(H7="CNY",46,IF(H7="HKD",33))))))</f>
        <v/>
      </c>
      <c r="M7" s="202" t="str">
        <f>IF($H7="USD",IF(OR($L7="",$L7="-"),"",VLOOKUP($G7,為替!$A:$AX,$L7,FALSE))+$K$3,IF(OR($L7="",$L7="-"),"",VLOOKUP($G7,為替!$A:$AX,$L7,FALSE)))</f>
        <v/>
      </c>
      <c r="N7" s="203" t="str">
        <f t="shared" ref="N7:N70" si="4">IF($E7="JPY",($C7+$D7),IF($E7="","",($C7+$D7)*$M7))</f>
        <v/>
      </c>
      <c r="O7" s="204" t="str">
        <f t="shared" si="0"/>
        <v/>
      </c>
      <c r="P7" s="205" t="str">
        <f t="shared" ref="P7:P70" si="5">IF(OR(K7="",O7=""),"",O7/K7)</f>
        <v/>
      </c>
      <c r="R7" s="206"/>
    </row>
    <row r="8" spans="1:18">
      <c r="C8" s="198"/>
      <c r="D8" s="199"/>
      <c r="E8" s="200"/>
      <c r="F8" s="198"/>
      <c r="H8" s="201"/>
      <c r="I8" s="184" t="str">
        <f t="shared" si="1"/>
        <v/>
      </c>
      <c r="J8" s="202" t="str">
        <f>IF($H8="USD",IF(OR($I8="",$I8="-"),"",VLOOKUP($G8,為替!$A:$AX,$I8,FALSE))+$J$3,IF(OR($I8="",$I8="-"),"",VLOOKUP($G8,為替!$A:$AX,$I8,FALSE)))</f>
        <v/>
      </c>
      <c r="K8" s="203" t="str">
        <f t="shared" si="2"/>
        <v/>
      </c>
      <c r="L8" s="187" t="str">
        <f t="shared" si="3"/>
        <v/>
      </c>
      <c r="M8" s="202" t="str">
        <f>IF($H8="USD",IF(OR($L8="",$L8="-"),"",VLOOKUP($G8,為替!$A:$AX,$L8,FALSE))+$K$3,IF(OR($L8="",$L8="-"),"",VLOOKUP($G8,為替!$A:$AX,$L8,FALSE)))</f>
        <v/>
      </c>
      <c r="N8" s="203" t="str">
        <f t="shared" si="4"/>
        <v/>
      </c>
      <c r="O8" s="204" t="str">
        <f t="shared" si="0"/>
        <v/>
      </c>
      <c r="P8" s="205" t="str">
        <f t="shared" si="5"/>
        <v/>
      </c>
    </row>
    <row r="9" spans="1:18">
      <c r="C9" s="198"/>
      <c r="D9" s="199"/>
      <c r="E9" s="200"/>
      <c r="F9" s="198"/>
      <c r="H9" s="201"/>
      <c r="I9" s="184" t="str">
        <f t="shared" si="1"/>
        <v/>
      </c>
      <c r="J9" s="202" t="str">
        <f>IF($H9="USD",IF(OR($I9="",$I9="-"),"",VLOOKUP($G9,為替!$A:$AX,$I9,FALSE))+$J$3,IF(OR($I9="",$I9="-"),"",VLOOKUP($G9,為替!$A:$AX,$I9,FALSE)))</f>
        <v/>
      </c>
      <c r="K9" s="203" t="str">
        <f t="shared" si="2"/>
        <v/>
      </c>
      <c r="L9" s="187" t="str">
        <f t="shared" si="3"/>
        <v/>
      </c>
      <c r="M9" s="202" t="str">
        <f>IF($H9="USD",IF(OR($L9="",$L9="-"),"",VLOOKUP($G9,為替!$A:$AX,$L9,FALSE))+$K$3,IF(OR($L9="",$L9="-"),"",VLOOKUP($G9,為替!$A:$AX,$L9,FALSE)))</f>
        <v/>
      </c>
      <c r="N9" s="203" t="str">
        <f t="shared" si="4"/>
        <v/>
      </c>
      <c r="O9" s="204" t="str">
        <f t="shared" si="0"/>
        <v/>
      </c>
      <c r="P9" s="205" t="str">
        <f t="shared" si="5"/>
        <v/>
      </c>
    </row>
    <row r="10" spans="1:18">
      <c r="C10" s="198"/>
      <c r="D10" s="199"/>
      <c r="E10" s="200"/>
      <c r="F10" s="198"/>
      <c r="H10" s="201"/>
      <c r="I10" s="184" t="str">
        <f t="shared" si="1"/>
        <v/>
      </c>
      <c r="J10" s="202" t="str">
        <f>IF($H10="USD",IF(OR($I10="",$I10="-"),"",VLOOKUP($G10,為替!$A:$AX,$I10,FALSE))+$J$3,IF(OR($I10="",$I10="-"),"",VLOOKUP($G10,為替!$A:$AX,$I10,FALSE)))</f>
        <v/>
      </c>
      <c r="K10" s="203" t="str">
        <f t="shared" si="2"/>
        <v/>
      </c>
      <c r="L10" s="187" t="str">
        <f t="shared" si="3"/>
        <v/>
      </c>
      <c r="M10" s="202" t="str">
        <f>IF($H10="USD",IF(OR($L10="",$L10="-"),"",VLOOKUP($G10,為替!$A:$AX,$L10,FALSE))+$K$3,IF(OR($L10="",$L10="-"),"",VLOOKUP($G10,為替!$A:$AX,$L10,FALSE)))</f>
        <v/>
      </c>
      <c r="N10" s="203" t="str">
        <f t="shared" si="4"/>
        <v/>
      </c>
      <c r="O10" s="204" t="str">
        <f t="shared" si="0"/>
        <v/>
      </c>
      <c r="P10" s="205" t="str">
        <f t="shared" si="5"/>
        <v/>
      </c>
    </row>
    <row r="11" spans="1:18">
      <c r="C11" s="198"/>
      <c r="D11" s="199"/>
      <c r="E11" s="200"/>
      <c r="F11" s="198"/>
      <c r="H11" s="201"/>
      <c r="I11" s="184" t="str">
        <f t="shared" si="1"/>
        <v/>
      </c>
      <c r="J11" s="202" t="str">
        <f>IF($H11="USD",IF(OR($I11="",$I11="-"),"",VLOOKUP($G11,為替!$A:$AX,$I11,FALSE))+$J$3,IF(OR($I11="",$I11="-"),"",VLOOKUP($G11,為替!$A:$AX,$I11,FALSE)))</f>
        <v/>
      </c>
      <c r="K11" s="203" t="str">
        <f t="shared" si="2"/>
        <v/>
      </c>
      <c r="L11" s="187" t="str">
        <f t="shared" si="3"/>
        <v/>
      </c>
      <c r="M11" s="202" t="str">
        <f>IF($H11="USD",IF(OR($L11="",$L11="-"),"",VLOOKUP($G11,為替!$A:$AX,$L11,FALSE))+$K$3,IF(OR($L11="",$L11="-"),"",VLOOKUP($G11,為替!$A:$AX,$L11,FALSE)))</f>
        <v/>
      </c>
      <c r="N11" s="203" t="str">
        <f t="shared" si="4"/>
        <v/>
      </c>
      <c r="O11" s="204" t="str">
        <f t="shared" si="0"/>
        <v/>
      </c>
      <c r="P11" s="205" t="str">
        <f t="shared" si="5"/>
        <v/>
      </c>
    </row>
    <row r="12" spans="1:18">
      <c r="C12" s="198"/>
      <c r="D12" s="199"/>
      <c r="E12" s="200"/>
      <c r="F12" s="198"/>
      <c r="H12" s="201"/>
      <c r="I12" s="184" t="str">
        <f t="shared" si="1"/>
        <v/>
      </c>
      <c r="J12" s="202" t="str">
        <f>IF($H12="USD",IF(OR($I12="",$I12="-"),"",VLOOKUP($G12,為替!$A:$AX,$I12,FALSE))+$J$3,IF(OR($I12="",$I12="-"),"",VLOOKUP($G12,為替!$A:$AX,$I12,FALSE)))</f>
        <v/>
      </c>
      <c r="K12" s="203" t="str">
        <f t="shared" si="2"/>
        <v/>
      </c>
      <c r="L12" s="187" t="str">
        <f t="shared" si="3"/>
        <v/>
      </c>
      <c r="M12" s="202" t="str">
        <f>IF($H12="USD",IF(OR($L12="",$L12="-"),"",VLOOKUP($G12,為替!$A:$AX,$L12,FALSE))+$K$3,IF(OR($L12="",$L12="-"),"",VLOOKUP($G12,為替!$A:$AX,$L12,FALSE)))</f>
        <v/>
      </c>
      <c r="N12" s="203" t="str">
        <f t="shared" si="4"/>
        <v/>
      </c>
      <c r="O12" s="204" t="str">
        <f t="shared" si="0"/>
        <v/>
      </c>
      <c r="P12" s="205" t="str">
        <f t="shared" si="5"/>
        <v/>
      </c>
    </row>
    <row r="13" spans="1:18">
      <c r="C13" s="198"/>
      <c r="D13" s="199"/>
      <c r="E13" s="200"/>
      <c r="F13" s="198"/>
      <c r="H13" s="201"/>
      <c r="I13" s="184" t="str">
        <f t="shared" si="1"/>
        <v/>
      </c>
      <c r="J13" s="202" t="str">
        <f>IF($H13="USD",IF(OR($I13="",$I13="-"),"",VLOOKUP($G13,為替!$A:$AX,$I13,FALSE))+$J$3,IF(OR($I13="",$I13="-"),"",VLOOKUP($G13,為替!$A:$AX,$I13,FALSE)))</f>
        <v/>
      </c>
      <c r="K13" s="203" t="str">
        <f t="shared" si="2"/>
        <v/>
      </c>
      <c r="L13" s="187" t="str">
        <f t="shared" si="3"/>
        <v/>
      </c>
      <c r="M13" s="202" t="str">
        <f>IF($H13="USD",IF(OR($L13="",$L13="-"),"",VLOOKUP($G13,為替!$A:$AX,$L13,FALSE))+$K$3,IF(OR($L13="",$L13="-"),"",VLOOKUP($G13,為替!$A:$AX,$L13,FALSE)))</f>
        <v/>
      </c>
      <c r="N13" s="203" t="str">
        <f t="shared" si="4"/>
        <v/>
      </c>
      <c r="O13" s="204" t="str">
        <f t="shared" si="0"/>
        <v/>
      </c>
      <c r="P13" s="205" t="str">
        <f t="shared" si="5"/>
        <v/>
      </c>
    </row>
    <row r="14" spans="1:18">
      <c r="C14" s="198"/>
      <c r="D14" s="199"/>
      <c r="E14" s="200"/>
      <c r="F14" s="198"/>
      <c r="H14" s="201"/>
      <c r="I14" s="184" t="str">
        <f t="shared" si="1"/>
        <v/>
      </c>
      <c r="J14" s="202" t="str">
        <f>IF($H14="USD",IF(OR($I14="",$I14="-"),"",VLOOKUP($G14,為替!$A:$AX,$I14,FALSE))+$J$3,IF(OR($I14="",$I14="-"),"",VLOOKUP($G14,為替!$A:$AX,$I14,FALSE)))</f>
        <v/>
      </c>
      <c r="K14" s="203" t="str">
        <f t="shared" si="2"/>
        <v/>
      </c>
      <c r="L14" s="187" t="str">
        <f t="shared" si="3"/>
        <v/>
      </c>
      <c r="M14" s="202" t="str">
        <f>IF($H14="USD",IF(OR($L14="",$L14="-"),"",VLOOKUP($G14,為替!$A:$AX,$L14,FALSE))+$K$3,IF(OR($L14="",$L14="-"),"",VLOOKUP($G14,為替!$A:$AX,$L14,FALSE)))</f>
        <v/>
      </c>
      <c r="N14" s="203" t="str">
        <f t="shared" si="4"/>
        <v/>
      </c>
      <c r="O14" s="204" t="str">
        <f t="shared" si="0"/>
        <v/>
      </c>
      <c r="P14" s="205" t="str">
        <f t="shared" si="5"/>
        <v/>
      </c>
    </row>
    <row r="15" spans="1:18">
      <c r="C15" s="198"/>
      <c r="D15" s="199"/>
      <c r="E15" s="200"/>
      <c r="F15" s="198"/>
      <c r="H15" s="201"/>
      <c r="I15" s="184" t="str">
        <f t="shared" si="1"/>
        <v/>
      </c>
      <c r="J15" s="202" t="str">
        <f>IF($H15="USD",IF(OR($I15="",$I15="-"),"",VLOOKUP($G15,為替!$A:$AX,$I15,FALSE))+$J$3,IF(OR($I15="",$I15="-"),"",VLOOKUP($G15,為替!$A:$AX,$I15,FALSE)))</f>
        <v/>
      </c>
      <c r="K15" s="203" t="str">
        <f t="shared" si="2"/>
        <v/>
      </c>
      <c r="L15" s="187" t="str">
        <f t="shared" si="3"/>
        <v/>
      </c>
      <c r="M15" s="202" t="str">
        <f>IF($H15="USD",IF(OR($L15="",$L15="-"),"",VLOOKUP($G15,為替!$A:$AX,$L15,FALSE))+$K$3,IF(OR($L15="",$L15="-"),"",VLOOKUP($G15,為替!$A:$AX,$L15,FALSE)))</f>
        <v/>
      </c>
      <c r="N15" s="203" t="str">
        <f t="shared" si="4"/>
        <v/>
      </c>
      <c r="O15" s="204" t="str">
        <f t="shared" si="0"/>
        <v/>
      </c>
      <c r="P15" s="205" t="str">
        <f t="shared" si="5"/>
        <v/>
      </c>
    </row>
    <row r="16" spans="1:18">
      <c r="C16" s="198"/>
      <c r="D16" s="199"/>
      <c r="E16" s="200"/>
      <c r="F16" s="198"/>
      <c r="H16" s="201"/>
      <c r="I16" s="184" t="str">
        <f t="shared" si="1"/>
        <v/>
      </c>
      <c r="J16" s="202" t="str">
        <f>IF($H16="USD",IF(OR($I16="",$I16="-"),"",VLOOKUP($G16,為替!$A:$AX,$I16,FALSE))+$J$3,IF(OR($I16="",$I16="-"),"",VLOOKUP($G16,為替!$A:$AX,$I16,FALSE)))</f>
        <v/>
      </c>
      <c r="K16" s="203" t="str">
        <f t="shared" si="2"/>
        <v/>
      </c>
      <c r="L16" s="187" t="str">
        <f t="shared" si="3"/>
        <v/>
      </c>
      <c r="M16" s="202" t="str">
        <f>IF($H16="USD",IF(OR($L16="",$L16="-"),"",VLOOKUP($G16,為替!$A:$AX,$L16,FALSE))+$K$3,IF(OR($L16="",$L16="-"),"",VLOOKUP($G16,為替!$A:$AX,$L16,FALSE)))</f>
        <v/>
      </c>
      <c r="N16" s="203" t="str">
        <f t="shared" si="4"/>
        <v/>
      </c>
      <c r="O16" s="204" t="str">
        <f t="shared" si="0"/>
        <v/>
      </c>
      <c r="P16" s="205" t="str">
        <f t="shared" si="5"/>
        <v/>
      </c>
    </row>
    <row r="17" spans="3:16">
      <c r="C17" s="198"/>
      <c r="D17" s="199"/>
      <c r="E17" s="200"/>
      <c r="F17" s="198"/>
      <c r="H17" s="201"/>
      <c r="I17" s="184" t="str">
        <f t="shared" si="1"/>
        <v/>
      </c>
      <c r="J17" s="202" t="str">
        <f>IF($H17="USD",IF(OR($I17="",$I17="-"),"",VLOOKUP($G17,為替!$A:$AX,$I17,FALSE))+$J$3,IF(OR($I17="",$I17="-"),"",VLOOKUP($G17,為替!$A:$AX,$I17,FALSE)))</f>
        <v/>
      </c>
      <c r="K17" s="203" t="str">
        <f t="shared" si="2"/>
        <v/>
      </c>
      <c r="L17" s="187" t="str">
        <f t="shared" si="3"/>
        <v/>
      </c>
      <c r="M17" s="202" t="str">
        <f>IF($H17="USD",IF(OR($L17="",$L17="-"),"",VLOOKUP($G17,為替!$A:$AX,$L17,FALSE))+$K$3,IF(OR($L17="",$L17="-"),"",VLOOKUP($G17,為替!$A:$AX,$L17,FALSE)))</f>
        <v/>
      </c>
      <c r="N17" s="203" t="str">
        <f t="shared" si="4"/>
        <v/>
      </c>
      <c r="O17" s="204" t="str">
        <f t="shared" si="0"/>
        <v/>
      </c>
      <c r="P17" s="205" t="str">
        <f t="shared" si="5"/>
        <v/>
      </c>
    </row>
    <row r="18" spans="3:16">
      <c r="C18" s="198"/>
      <c r="D18" s="199"/>
      <c r="E18" s="200"/>
      <c r="F18" s="198"/>
      <c r="H18" s="201"/>
      <c r="I18" s="184" t="str">
        <f t="shared" si="1"/>
        <v/>
      </c>
      <c r="J18" s="202" t="str">
        <f>IF($H18="USD",IF(OR($I18="",$I18="-"),"",VLOOKUP($G18,為替!$A:$AX,$I18,FALSE))+$J$3,IF(OR($I18="",$I18="-"),"",VLOOKUP($G18,為替!$A:$AX,$I18,FALSE)))</f>
        <v/>
      </c>
      <c r="K18" s="203" t="str">
        <f t="shared" si="2"/>
        <v/>
      </c>
      <c r="L18" s="187" t="str">
        <f t="shared" si="3"/>
        <v/>
      </c>
      <c r="M18" s="202" t="str">
        <f>IF($H18="USD",IF(OR($L18="",$L18="-"),"",VLOOKUP($G18,為替!$A:$AX,$L18,FALSE))+$K$3,IF(OR($L18="",$L18="-"),"",VLOOKUP($G18,為替!$A:$AX,$L18,FALSE)))</f>
        <v/>
      </c>
      <c r="N18" s="203" t="str">
        <f t="shared" si="4"/>
        <v/>
      </c>
      <c r="O18" s="204" t="str">
        <f t="shared" si="0"/>
        <v/>
      </c>
      <c r="P18" s="205" t="str">
        <f t="shared" si="5"/>
        <v/>
      </c>
    </row>
    <row r="19" spans="3:16">
      <c r="C19" s="198"/>
      <c r="D19" s="199"/>
      <c r="E19" s="200"/>
      <c r="F19" s="198"/>
      <c r="H19" s="201"/>
      <c r="I19" s="184" t="str">
        <f t="shared" si="1"/>
        <v/>
      </c>
      <c r="J19" s="202" t="str">
        <f>IF($H19="USD",IF(OR($I19="",$I19="-"),"",VLOOKUP($G19,為替!$A:$AX,$I19,FALSE))+$J$3,IF(OR($I19="",$I19="-"),"",VLOOKUP($G19,為替!$A:$AX,$I19,FALSE)))</f>
        <v/>
      </c>
      <c r="K19" s="203" t="str">
        <f t="shared" si="2"/>
        <v/>
      </c>
      <c r="L19" s="187" t="str">
        <f t="shared" si="3"/>
        <v/>
      </c>
      <c r="M19" s="202" t="str">
        <f>IF($H19="USD",IF(OR($L19="",$L19="-"),"",VLOOKUP($G19,為替!$A:$AX,$L19,FALSE))+$K$3,IF(OR($L19="",$L19="-"),"",VLOOKUP($G19,為替!$A:$AX,$L19,FALSE)))</f>
        <v/>
      </c>
      <c r="N19" s="203" t="str">
        <f t="shared" si="4"/>
        <v/>
      </c>
      <c r="O19" s="204" t="str">
        <f t="shared" si="0"/>
        <v/>
      </c>
      <c r="P19" s="205" t="str">
        <f t="shared" si="5"/>
        <v/>
      </c>
    </row>
    <row r="20" spans="3:16">
      <c r="C20" s="198"/>
      <c r="D20" s="199"/>
      <c r="E20" s="200"/>
      <c r="F20" s="198"/>
      <c r="H20" s="201"/>
      <c r="I20" s="184" t="str">
        <f t="shared" si="1"/>
        <v/>
      </c>
      <c r="J20" s="202" t="str">
        <f>IF($H20="USD",IF(OR($I20="",$I20="-"),"",VLOOKUP($G20,為替!$A:$AX,$I20,FALSE))+$J$3,IF(OR($I20="",$I20="-"),"",VLOOKUP($G20,為替!$A:$AX,$I20,FALSE)))</f>
        <v/>
      </c>
      <c r="K20" s="203" t="str">
        <f t="shared" si="2"/>
        <v/>
      </c>
      <c r="L20" s="187" t="str">
        <f t="shared" si="3"/>
        <v/>
      </c>
      <c r="M20" s="202" t="str">
        <f>IF($H20="USD",IF(OR($L20="",$L20="-"),"",VLOOKUP($G20,為替!$A:$AX,$L20,FALSE))+$K$3,IF(OR($L20="",$L20="-"),"",VLOOKUP($G20,為替!$A:$AX,$L20,FALSE)))</f>
        <v/>
      </c>
      <c r="N20" s="203" t="str">
        <f t="shared" si="4"/>
        <v/>
      </c>
      <c r="O20" s="204" t="str">
        <f t="shared" si="0"/>
        <v/>
      </c>
      <c r="P20" s="205" t="str">
        <f t="shared" si="5"/>
        <v/>
      </c>
    </row>
    <row r="21" spans="3:16">
      <c r="C21" s="198"/>
      <c r="D21" s="199"/>
      <c r="E21" s="200"/>
      <c r="F21" s="198"/>
      <c r="H21" s="201"/>
      <c r="I21" s="184" t="str">
        <f t="shared" si="1"/>
        <v/>
      </c>
      <c r="J21" s="202" t="str">
        <f>IF($H21="USD",IF(OR($I21="",$I21="-"),"",VLOOKUP($G21,為替!$A:$AX,$I21,FALSE))+$J$3,IF(OR($I21="",$I21="-"),"",VLOOKUP($G21,為替!$A:$AX,$I21,FALSE)))</f>
        <v/>
      </c>
      <c r="K21" s="203" t="str">
        <f t="shared" si="2"/>
        <v/>
      </c>
      <c r="L21" s="187" t="str">
        <f t="shared" si="3"/>
        <v/>
      </c>
      <c r="M21" s="202" t="str">
        <f>IF($H21="USD",IF(OR($L21="",$L21="-"),"",VLOOKUP($G21,為替!$A:$AX,$L21,FALSE))+$K$3,IF(OR($L21="",$L21="-"),"",VLOOKUP($G21,為替!$A:$AX,$L21,FALSE)))</f>
        <v/>
      </c>
      <c r="N21" s="203" t="str">
        <f t="shared" si="4"/>
        <v/>
      </c>
      <c r="O21" s="204" t="str">
        <f t="shared" si="0"/>
        <v/>
      </c>
      <c r="P21" s="205" t="str">
        <f t="shared" si="5"/>
        <v/>
      </c>
    </row>
    <row r="22" spans="3:16">
      <c r="C22" s="198"/>
      <c r="D22" s="199"/>
      <c r="E22" s="200"/>
      <c r="F22" s="198"/>
      <c r="H22" s="201"/>
      <c r="I22" s="184" t="str">
        <f t="shared" si="1"/>
        <v/>
      </c>
      <c r="J22" s="202" t="str">
        <f>IF($H22="USD",IF(OR($I22="",$I22="-"),"",VLOOKUP($G22,為替!$A:$AX,$I22,FALSE))+$J$3,IF(OR($I22="",$I22="-"),"",VLOOKUP($G22,為替!$A:$AX,$I22,FALSE)))</f>
        <v/>
      </c>
      <c r="K22" s="203" t="str">
        <f t="shared" si="2"/>
        <v/>
      </c>
      <c r="L22" s="187" t="str">
        <f t="shared" si="3"/>
        <v/>
      </c>
      <c r="M22" s="202" t="str">
        <f>IF($H22="USD",IF(OR($L22="",$L22="-"),"",VLOOKUP($G22,為替!$A:$AX,$L22,FALSE))+$K$3,IF(OR($L22="",$L22="-"),"",VLOOKUP($G22,為替!$A:$AX,$L22,FALSE)))</f>
        <v/>
      </c>
      <c r="N22" s="203" t="str">
        <f t="shared" si="4"/>
        <v/>
      </c>
      <c r="O22" s="204" t="str">
        <f t="shared" si="0"/>
        <v/>
      </c>
      <c r="P22" s="205" t="str">
        <f t="shared" si="5"/>
        <v/>
      </c>
    </row>
    <row r="23" spans="3:16">
      <c r="C23" s="198"/>
      <c r="D23" s="199"/>
      <c r="E23" s="200"/>
      <c r="F23" s="198"/>
      <c r="H23" s="201"/>
      <c r="I23" s="184" t="str">
        <f t="shared" si="1"/>
        <v/>
      </c>
      <c r="J23" s="202" t="str">
        <f>IF($H23="USD",IF(OR($I23="",$I23="-"),"",VLOOKUP($G23,為替!$A:$AX,$I23,FALSE))+$J$3,IF(OR($I23="",$I23="-"),"",VLOOKUP($G23,為替!$A:$AX,$I23,FALSE)))</f>
        <v/>
      </c>
      <c r="K23" s="203" t="str">
        <f t="shared" si="2"/>
        <v/>
      </c>
      <c r="L23" s="187" t="str">
        <f t="shared" si="3"/>
        <v/>
      </c>
      <c r="M23" s="202" t="str">
        <f>IF($H23="USD",IF(OR($L23="",$L23="-"),"",VLOOKUP($G23,為替!$A:$AX,$L23,FALSE))+$K$3,IF(OR($L23="",$L23="-"),"",VLOOKUP($G23,為替!$A:$AX,$L23,FALSE)))</f>
        <v/>
      </c>
      <c r="N23" s="203" t="str">
        <f t="shared" si="4"/>
        <v/>
      </c>
      <c r="O23" s="204" t="str">
        <f t="shared" si="0"/>
        <v/>
      </c>
      <c r="P23" s="205" t="str">
        <f t="shared" si="5"/>
        <v/>
      </c>
    </row>
    <row r="24" spans="3:16">
      <c r="C24" s="198"/>
      <c r="D24" s="199"/>
      <c r="E24" s="200"/>
      <c r="F24" s="198"/>
      <c r="H24" s="201"/>
      <c r="I24" s="184" t="str">
        <f t="shared" si="1"/>
        <v/>
      </c>
      <c r="J24" s="202" t="str">
        <f>IF($H24="USD",IF(OR($I24="",$I24="-"),"",VLOOKUP($G24,為替!$A:$AX,$I24,FALSE))+$J$3,IF(OR($I24="",$I24="-"),"",VLOOKUP($G24,為替!$A:$AX,$I24,FALSE)))</f>
        <v/>
      </c>
      <c r="K24" s="203" t="str">
        <f t="shared" si="2"/>
        <v/>
      </c>
      <c r="L24" s="187" t="str">
        <f t="shared" si="3"/>
        <v/>
      </c>
      <c r="M24" s="202" t="str">
        <f>IF($H24="USD",IF(OR($L24="",$L24="-"),"",VLOOKUP($G24,為替!$A:$AX,$L24,FALSE))+$K$3,IF(OR($L24="",$L24="-"),"",VLOOKUP($G24,為替!$A:$AX,$L24,FALSE)))</f>
        <v/>
      </c>
      <c r="N24" s="203" t="str">
        <f t="shared" si="4"/>
        <v/>
      </c>
      <c r="O24" s="204" t="str">
        <f t="shared" si="0"/>
        <v/>
      </c>
      <c r="P24" s="205" t="str">
        <f t="shared" si="5"/>
        <v/>
      </c>
    </row>
    <row r="25" spans="3:16">
      <c r="C25" s="198"/>
      <c r="D25" s="199"/>
      <c r="E25" s="200"/>
      <c r="F25" s="198"/>
      <c r="H25" s="201"/>
      <c r="I25" s="184" t="str">
        <f t="shared" si="1"/>
        <v/>
      </c>
      <c r="J25" s="202" t="str">
        <f>IF($H25="USD",IF(OR($I25="",$I25="-"),"",VLOOKUP($G25,為替!$A:$AX,$I25,FALSE))+$J$3,IF(OR($I25="",$I25="-"),"",VLOOKUP($G25,為替!$A:$AX,$I25,FALSE)))</f>
        <v/>
      </c>
      <c r="K25" s="203" t="str">
        <f t="shared" si="2"/>
        <v/>
      </c>
      <c r="L25" s="187" t="str">
        <f t="shared" si="3"/>
        <v/>
      </c>
      <c r="M25" s="202" t="str">
        <f>IF($H25="USD",IF(OR($L25="",$L25="-"),"",VLOOKUP($G25,為替!$A:$AX,$L25,FALSE))+$K$3,IF(OR($L25="",$L25="-"),"",VLOOKUP($G25,為替!$A:$AX,$L25,FALSE)))</f>
        <v/>
      </c>
      <c r="N25" s="203" t="str">
        <f t="shared" si="4"/>
        <v/>
      </c>
      <c r="O25" s="204" t="str">
        <f t="shared" si="0"/>
        <v/>
      </c>
      <c r="P25" s="205" t="str">
        <f t="shared" si="5"/>
        <v/>
      </c>
    </row>
    <row r="26" spans="3:16">
      <c r="C26" s="198"/>
      <c r="D26" s="199"/>
      <c r="E26" s="200"/>
      <c r="F26" s="198"/>
      <c r="H26" s="201"/>
      <c r="I26" s="184" t="str">
        <f t="shared" si="1"/>
        <v/>
      </c>
      <c r="J26" s="202" t="str">
        <f>IF($H26="USD",IF(OR($I26="",$I26="-"),"",VLOOKUP($G26,為替!$A:$AX,$I26,FALSE))+$J$3,IF(OR($I26="",$I26="-"),"",VLOOKUP($G26,為替!$A:$AX,$I26,FALSE)))</f>
        <v/>
      </c>
      <c r="K26" s="203" t="str">
        <f t="shared" si="2"/>
        <v/>
      </c>
      <c r="L26" s="187" t="str">
        <f t="shared" si="3"/>
        <v/>
      </c>
      <c r="M26" s="202" t="str">
        <f>IF($H26="USD",IF(OR($L26="",$L26="-"),"",VLOOKUP($G26,為替!$A:$AX,$L26,FALSE))+$K$3,IF(OR($L26="",$L26="-"),"",VLOOKUP($G26,為替!$A:$AX,$L26,FALSE)))</f>
        <v/>
      </c>
      <c r="N26" s="203" t="str">
        <f t="shared" si="4"/>
        <v/>
      </c>
      <c r="O26" s="204" t="str">
        <f t="shared" si="0"/>
        <v/>
      </c>
      <c r="P26" s="205" t="str">
        <f t="shared" si="5"/>
        <v/>
      </c>
    </row>
    <row r="27" spans="3:16">
      <c r="C27" s="198"/>
      <c r="D27" s="199"/>
      <c r="E27" s="200"/>
      <c r="F27" s="198"/>
      <c r="H27" s="201"/>
      <c r="I27" s="184" t="str">
        <f t="shared" si="1"/>
        <v/>
      </c>
      <c r="J27" s="202" t="str">
        <f>IF($H27="USD",IF(OR($I27="",$I27="-"),"",VLOOKUP($G27,為替!$A:$AX,$I27,FALSE))+$J$3,IF(OR($I27="",$I27="-"),"",VLOOKUP($G27,為替!$A:$AX,$I27,FALSE)))</f>
        <v/>
      </c>
      <c r="K27" s="203" t="str">
        <f t="shared" si="2"/>
        <v/>
      </c>
      <c r="L27" s="187" t="str">
        <f t="shared" si="3"/>
        <v/>
      </c>
      <c r="M27" s="202" t="str">
        <f>IF($H27="USD",IF(OR($L27="",$L27="-"),"",VLOOKUP($G27,為替!$A:$AX,$L27,FALSE))+$K$3,IF(OR($L27="",$L27="-"),"",VLOOKUP($G27,為替!$A:$AX,$L27,FALSE)))</f>
        <v/>
      </c>
      <c r="N27" s="203" t="str">
        <f t="shared" si="4"/>
        <v/>
      </c>
      <c r="O27" s="204" t="str">
        <f t="shared" si="0"/>
        <v/>
      </c>
      <c r="P27" s="205" t="str">
        <f t="shared" si="5"/>
        <v/>
      </c>
    </row>
    <row r="28" spans="3:16">
      <c r="C28" s="198"/>
      <c r="D28" s="199"/>
      <c r="E28" s="200"/>
      <c r="F28" s="198"/>
      <c r="H28" s="201"/>
      <c r="I28" s="184" t="str">
        <f t="shared" si="1"/>
        <v/>
      </c>
      <c r="J28" s="202" t="str">
        <f>IF($H28="USD",IF(OR($I28="",$I28="-"),"",VLOOKUP($G28,為替!$A:$AX,$I28,FALSE))+$J$3,IF(OR($I28="",$I28="-"),"",VLOOKUP($G28,為替!$A:$AX,$I28,FALSE)))</f>
        <v/>
      </c>
      <c r="K28" s="203" t="str">
        <f t="shared" si="2"/>
        <v/>
      </c>
      <c r="L28" s="187" t="str">
        <f t="shared" si="3"/>
        <v/>
      </c>
      <c r="M28" s="202" t="str">
        <f>IF($H28="USD",IF(OR($L28="",$L28="-"),"",VLOOKUP($G28,為替!$A:$AX,$L28,FALSE))+$K$3,IF(OR($L28="",$L28="-"),"",VLOOKUP($G28,為替!$A:$AX,$L28,FALSE)))</f>
        <v/>
      </c>
      <c r="N28" s="203" t="str">
        <f t="shared" si="4"/>
        <v/>
      </c>
      <c r="O28" s="204" t="str">
        <f t="shared" si="0"/>
        <v/>
      </c>
      <c r="P28" s="205" t="str">
        <f t="shared" si="5"/>
        <v/>
      </c>
    </row>
    <row r="29" spans="3:16">
      <c r="C29" s="198"/>
      <c r="D29" s="199"/>
      <c r="E29" s="200"/>
      <c r="F29" s="198"/>
      <c r="H29" s="201"/>
      <c r="I29" s="184" t="str">
        <f t="shared" si="1"/>
        <v/>
      </c>
      <c r="J29" s="202" t="str">
        <f>IF($H29="USD",IF(OR($I29="",$I29="-"),"",VLOOKUP($G29,為替!$A:$AX,$I29,FALSE))+$J$3,IF(OR($I29="",$I29="-"),"",VLOOKUP($G29,為替!$A:$AX,$I29,FALSE)))</f>
        <v/>
      </c>
      <c r="K29" s="203" t="str">
        <f t="shared" si="2"/>
        <v/>
      </c>
      <c r="L29" s="187" t="str">
        <f t="shared" si="3"/>
        <v/>
      </c>
      <c r="M29" s="202" t="str">
        <f>IF($H29="USD",IF(OR($L29="",$L29="-"),"",VLOOKUP($G29,為替!$A:$AX,$L29,FALSE))+$K$3,IF(OR($L29="",$L29="-"),"",VLOOKUP($G29,為替!$A:$AX,$L29,FALSE)))</f>
        <v/>
      </c>
      <c r="N29" s="203" t="str">
        <f t="shared" si="4"/>
        <v/>
      </c>
      <c r="O29" s="204" t="str">
        <f t="shared" si="0"/>
        <v/>
      </c>
      <c r="P29" s="205" t="str">
        <f t="shared" si="5"/>
        <v/>
      </c>
    </row>
    <row r="30" spans="3:16">
      <c r="C30" s="198"/>
      <c r="D30" s="199"/>
      <c r="E30" s="200"/>
      <c r="F30" s="198"/>
      <c r="H30" s="201"/>
      <c r="I30" s="184" t="str">
        <f t="shared" si="1"/>
        <v/>
      </c>
      <c r="J30" s="202" t="str">
        <f>IF($H30="USD",IF(OR($I30="",$I30="-"),"",VLOOKUP($G30,為替!$A:$AX,$I30,FALSE))+$J$3,IF(OR($I30="",$I30="-"),"",VLOOKUP($G30,為替!$A:$AX,$I30,FALSE)))</f>
        <v/>
      </c>
      <c r="K30" s="203" t="str">
        <f t="shared" si="2"/>
        <v/>
      </c>
      <c r="L30" s="187" t="str">
        <f t="shared" si="3"/>
        <v/>
      </c>
      <c r="M30" s="202" t="str">
        <f>IF($H30="USD",IF(OR($L30="",$L30="-"),"",VLOOKUP($G30,為替!$A:$AX,$L30,FALSE))+$K$3,IF(OR($L30="",$L30="-"),"",VLOOKUP($G30,為替!$A:$AX,$L30,FALSE)))</f>
        <v/>
      </c>
      <c r="N30" s="203" t="str">
        <f t="shared" si="4"/>
        <v/>
      </c>
      <c r="O30" s="204" t="str">
        <f t="shared" si="0"/>
        <v/>
      </c>
      <c r="P30" s="205" t="str">
        <f t="shared" si="5"/>
        <v/>
      </c>
    </row>
    <row r="31" spans="3:16">
      <c r="C31" s="198"/>
      <c r="D31" s="199"/>
      <c r="E31" s="200"/>
      <c r="F31" s="198"/>
      <c r="H31" s="201"/>
      <c r="I31" s="184" t="str">
        <f t="shared" si="1"/>
        <v/>
      </c>
      <c r="J31" s="202" t="str">
        <f>IF($H31="USD",IF(OR($I31="",$I31="-"),"",VLOOKUP($G31,為替!$A:$AX,$I31,FALSE))+$J$3,IF(OR($I31="",$I31="-"),"",VLOOKUP($G31,為替!$A:$AX,$I31,FALSE)))</f>
        <v/>
      </c>
      <c r="K31" s="203" t="str">
        <f t="shared" si="2"/>
        <v/>
      </c>
      <c r="L31" s="187" t="str">
        <f t="shared" si="3"/>
        <v/>
      </c>
      <c r="M31" s="202" t="str">
        <f>IF($H31="USD",IF(OR($L31="",$L31="-"),"",VLOOKUP($G31,為替!$A:$AX,$L31,FALSE))+$K$3,IF(OR($L31="",$L31="-"),"",VLOOKUP($G31,為替!$A:$AX,$L31,FALSE)))</f>
        <v/>
      </c>
      <c r="N31" s="203" t="str">
        <f t="shared" si="4"/>
        <v/>
      </c>
      <c r="O31" s="204" t="str">
        <f t="shared" si="0"/>
        <v/>
      </c>
      <c r="P31" s="205" t="str">
        <f t="shared" si="5"/>
        <v/>
      </c>
    </row>
    <row r="32" spans="3:16">
      <c r="C32" s="198"/>
      <c r="D32" s="199"/>
      <c r="E32" s="200"/>
      <c r="F32" s="198"/>
      <c r="H32" s="201"/>
      <c r="I32" s="184" t="str">
        <f t="shared" si="1"/>
        <v/>
      </c>
      <c r="J32" s="202" t="str">
        <f>IF($H32="USD",IF(OR($I32="",$I32="-"),"",VLOOKUP($G32,為替!$A:$AX,$I32,FALSE))+$J$3,IF(OR($I32="",$I32="-"),"",VLOOKUP($G32,為替!$A:$AX,$I32,FALSE)))</f>
        <v/>
      </c>
      <c r="K32" s="203" t="str">
        <f t="shared" si="2"/>
        <v/>
      </c>
      <c r="L32" s="187" t="str">
        <f t="shared" si="3"/>
        <v/>
      </c>
      <c r="M32" s="202" t="str">
        <f>IF($H32="USD",IF(OR($L32="",$L32="-"),"",VLOOKUP($G32,為替!$A:$AX,$L32,FALSE))+$K$3,IF(OR($L32="",$L32="-"),"",VLOOKUP($G32,為替!$A:$AX,$L32,FALSE)))</f>
        <v/>
      </c>
      <c r="N32" s="203" t="str">
        <f t="shared" si="4"/>
        <v/>
      </c>
      <c r="O32" s="204" t="str">
        <f t="shared" si="0"/>
        <v/>
      </c>
      <c r="P32" s="205" t="str">
        <f t="shared" si="5"/>
        <v/>
      </c>
    </row>
    <row r="33" spans="3:16">
      <c r="C33" s="198"/>
      <c r="D33" s="199"/>
      <c r="E33" s="200"/>
      <c r="F33" s="198"/>
      <c r="H33" s="201"/>
      <c r="I33" s="184" t="str">
        <f t="shared" si="1"/>
        <v/>
      </c>
      <c r="J33" s="202" t="str">
        <f>IF($H33="USD",IF(OR($I33="",$I33="-"),"",VLOOKUP($G33,為替!$A:$AX,$I33,FALSE))+$J$3,IF(OR($I33="",$I33="-"),"",VLOOKUP($G33,為替!$A:$AX,$I33,FALSE)))</f>
        <v/>
      </c>
      <c r="K33" s="203" t="str">
        <f t="shared" si="2"/>
        <v/>
      </c>
      <c r="L33" s="187" t="str">
        <f t="shared" si="3"/>
        <v/>
      </c>
      <c r="M33" s="202" t="str">
        <f>IF($H33="USD",IF(OR($L33="",$L33="-"),"",VLOOKUP($G33,為替!$A:$AX,$L33,FALSE))+$K$3,IF(OR($L33="",$L33="-"),"",VLOOKUP($G33,為替!$A:$AX,$L33,FALSE)))</f>
        <v/>
      </c>
      <c r="N33" s="203" t="str">
        <f t="shared" si="4"/>
        <v/>
      </c>
      <c r="O33" s="204" t="str">
        <f t="shared" si="0"/>
        <v/>
      </c>
      <c r="P33" s="205" t="str">
        <f t="shared" si="5"/>
        <v/>
      </c>
    </row>
    <row r="34" spans="3:16">
      <c r="C34" s="198"/>
      <c r="D34" s="199"/>
      <c r="E34" s="200"/>
      <c r="F34" s="198"/>
      <c r="H34" s="201"/>
      <c r="I34" s="184" t="str">
        <f t="shared" si="1"/>
        <v/>
      </c>
      <c r="J34" s="202" t="str">
        <f>IF($H34="USD",IF(OR($I34="",$I34="-"),"",VLOOKUP($G34,為替!$A:$AX,$I34,FALSE))+$J$3,IF(OR($I34="",$I34="-"),"",VLOOKUP($G34,為替!$A:$AX,$I34,FALSE)))</f>
        <v/>
      </c>
      <c r="K34" s="203" t="str">
        <f t="shared" si="2"/>
        <v/>
      </c>
      <c r="L34" s="187" t="str">
        <f t="shared" si="3"/>
        <v/>
      </c>
      <c r="M34" s="202" t="str">
        <f>IF($H34="USD",IF(OR($L34="",$L34="-"),"",VLOOKUP($G34,為替!$A:$AX,$L34,FALSE))+$K$3,IF(OR($L34="",$L34="-"),"",VLOOKUP($G34,為替!$A:$AX,$L34,FALSE)))</f>
        <v/>
      </c>
      <c r="N34" s="203" t="str">
        <f t="shared" si="4"/>
        <v/>
      </c>
      <c r="O34" s="204" t="str">
        <f t="shared" si="0"/>
        <v/>
      </c>
      <c r="P34" s="205" t="str">
        <f t="shared" si="5"/>
        <v/>
      </c>
    </row>
    <row r="35" spans="3:16">
      <c r="C35" s="198"/>
      <c r="D35" s="199"/>
      <c r="E35" s="200"/>
      <c r="F35" s="198"/>
      <c r="H35" s="201"/>
      <c r="I35" s="184" t="str">
        <f t="shared" si="1"/>
        <v/>
      </c>
      <c r="J35" s="202" t="str">
        <f>IF($H35="USD",IF(OR($I35="",$I35="-"),"",VLOOKUP($G35,為替!$A:$AX,$I35,FALSE))+$J$3,IF(OR($I35="",$I35="-"),"",VLOOKUP($G35,為替!$A:$AX,$I35,FALSE)))</f>
        <v/>
      </c>
      <c r="K35" s="203" t="str">
        <f t="shared" si="2"/>
        <v/>
      </c>
      <c r="L35" s="187" t="str">
        <f t="shared" si="3"/>
        <v/>
      </c>
      <c r="M35" s="202" t="str">
        <f>IF($H35="USD",IF(OR($L35="",$L35="-"),"",VLOOKUP($G35,為替!$A:$AX,$L35,FALSE))+$K$3,IF(OR($L35="",$L35="-"),"",VLOOKUP($G35,為替!$A:$AX,$L35,FALSE)))</f>
        <v/>
      </c>
      <c r="N35" s="203" t="str">
        <f t="shared" si="4"/>
        <v/>
      </c>
      <c r="O35" s="204" t="str">
        <f t="shared" si="0"/>
        <v/>
      </c>
      <c r="P35" s="205" t="str">
        <f t="shared" si="5"/>
        <v/>
      </c>
    </row>
    <row r="36" spans="3:16">
      <c r="C36" s="198"/>
      <c r="D36" s="199"/>
      <c r="E36" s="200"/>
      <c r="F36" s="198"/>
      <c r="H36" s="201"/>
      <c r="I36" s="184" t="str">
        <f t="shared" si="1"/>
        <v/>
      </c>
      <c r="J36" s="202" t="str">
        <f>IF($H36="USD",IF(OR($I36="",$I36="-"),"",VLOOKUP($G36,為替!$A:$AX,$I36,FALSE))+$J$3,IF(OR($I36="",$I36="-"),"",VLOOKUP($G36,為替!$A:$AX,$I36,FALSE)))</f>
        <v/>
      </c>
      <c r="K36" s="203" t="str">
        <f t="shared" si="2"/>
        <v/>
      </c>
      <c r="L36" s="187" t="str">
        <f t="shared" si="3"/>
        <v/>
      </c>
      <c r="M36" s="202" t="str">
        <f>IF($H36="USD",IF(OR($L36="",$L36="-"),"",VLOOKUP($G36,為替!$A:$AX,$L36,FALSE))+$K$3,IF(OR($L36="",$L36="-"),"",VLOOKUP($G36,為替!$A:$AX,$L36,FALSE)))</f>
        <v/>
      </c>
      <c r="N36" s="203" t="str">
        <f t="shared" si="4"/>
        <v/>
      </c>
      <c r="O36" s="204" t="str">
        <f t="shared" si="0"/>
        <v/>
      </c>
      <c r="P36" s="205" t="str">
        <f t="shared" si="5"/>
        <v/>
      </c>
    </row>
    <row r="37" spans="3:16">
      <c r="C37" s="198"/>
      <c r="D37" s="199"/>
      <c r="E37" s="200"/>
      <c r="F37" s="198"/>
      <c r="H37" s="201"/>
      <c r="I37" s="184" t="str">
        <f t="shared" si="1"/>
        <v/>
      </c>
      <c r="J37" s="202" t="str">
        <f>IF($H37="USD",IF(OR($I37="",$I37="-"),"",VLOOKUP($G37,為替!$A:$AX,$I37,FALSE))+$J$3,IF(OR($I37="",$I37="-"),"",VLOOKUP($G37,為替!$A:$AX,$I37,FALSE)))</f>
        <v/>
      </c>
      <c r="K37" s="203" t="str">
        <f t="shared" si="2"/>
        <v/>
      </c>
      <c r="L37" s="187" t="str">
        <f t="shared" si="3"/>
        <v/>
      </c>
      <c r="M37" s="202" t="str">
        <f>IF($H37="USD",IF(OR($L37="",$L37="-"),"",VLOOKUP($G37,為替!$A:$AX,$L37,FALSE))+$K$3,IF(OR($L37="",$L37="-"),"",VLOOKUP($G37,為替!$A:$AX,$L37,FALSE)))</f>
        <v/>
      </c>
      <c r="N37" s="203" t="str">
        <f t="shared" si="4"/>
        <v/>
      </c>
      <c r="O37" s="204" t="str">
        <f t="shared" si="0"/>
        <v/>
      </c>
      <c r="P37" s="205" t="str">
        <f t="shared" si="5"/>
        <v/>
      </c>
    </row>
    <row r="38" spans="3:16">
      <c r="C38" s="198"/>
      <c r="D38" s="199"/>
      <c r="E38" s="200"/>
      <c r="F38" s="198"/>
      <c r="H38" s="201"/>
      <c r="I38" s="184" t="str">
        <f t="shared" si="1"/>
        <v/>
      </c>
      <c r="J38" s="202" t="str">
        <f>IF($H38="USD",IF(OR($I38="",$I38="-"),"",VLOOKUP($G38,為替!$A:$AX,$I38,FALSE))+$J$3,IF(OR($I38="",$I38="-"),"",VLOOKUP($G38,為替!$A:$AX,$I38,FALSE)))</f>
        <v/>
      </c>
      <c r="K38" s="203" t="str">
        <f t="shared" si="2"/>
        <v/>
      </c>
      <c r="L38" s="187" t="str">
        <f t="shared" si="3"/>
        <v/>
      </c>
      <c r="M38" s="202" t="str">
        <f>IF($H38="USD",IF(OR($L38="",$L38="-"),"",VLOOKUP($G38,為替!$A:$AX,$L38,FALSE))+$K$3,IF(OR($L38="",$L38="-"),"",VLOOKUP($G38,為替!$A:$AX,$L38,FALSE)))</f>
        <v/>
      </c>
      <c r="N38" s="203" t="str">
        <f t="shared" si="4"/>
        <v/>
      </c>
      <c r="O38" s="204" t="str">
        <f t="shared" si="0"/>
        <v/>
      </c>
      <c r="P38" s="205" t="str">
        <f t="shared" si="5"/>
        <v/>
      </c>
    </row>
    <row r="39" spans="3:16">
      <c r="C39" s="198"/>
      <c r="D39" s="199"/>
      <c r="E39" s="200"/>
      <c r="F39" s="198"/>
      <c r="H39" s="201"/>
      <c r="I39" s="184" t="str">
        <f t="shared" si="1"/>
        <v/>
      </c>
      <c r="J39" s="202" t="str">
        <f>IF($H39="USD",IF(OR($I39="",$I39="-"),"",VLOOKUP($G39,為替!$A:$AX,$I39,FALSE))+$J$3,IF(OR($I39="",$I39="-"),"",VLOOKUP($G39,為替!$A:$AX,$I39,FALSE)))</f>
        <v/>
      </c>
      <c r="K39" s="203" t="str">
        <f t="shared" si="2"/>
        <v/>
      </c>
      <c r="L39" s="187" t="str">
        <f t="shared" si="3"/>
        <v/>
      </c>
      <c r="M39" s="202" t="str">
        <f>IF($H39="USD",IF(OR($L39="",$L39="-"),"",VLOOKUP($G39,為替!$A:$AX,$L39,FALSE))+$K$3,IF(OR($L39="",$L39="-"),"",VLOOKUP($G39,為替!$A:$AX,$L39,FALSE)))</f>
        <v/>
      </c>
      <c r="N39" s="203" t="str">
        <f t="shared" si="4"/>
        <v/>
      </c>
      <c r="O39" s="204" t="str">
        <f t="shared" si="0"/>
        <v/>
      </c>
      <c r="P39" s="205" t="str">
        <f t="shared" si="5"/>
        <v/>
      </c>
    </row>
    <row r="40" spans="3:16">
      <c r="C40" s="198"/>
      <c r="D40" s="199"/>
      <c r="E40" s="200"/>
      <c r="F40" s="198"/>
      <c r="H40" s="201"/>
      <c r="I40" s="184" t="str">
        <f t="shared" si="1"/>
        <v/>
      </c>
      <c r="J40" s="202" t="str">
        <f>IF($H40="USD",IF(OR($I40="",$I40="-"),"",VLOOKUP($G40,為替!$A:$AX,$I40,FALSE))+$J$3,IF(OR($I40="",$I40="-"),"",VLOOKUP($G40,為替!$A:$AX,$I40,FALSE)))</f>
        <v/>
      </c>
      <c r="K40" s="203" t="str">
        <f t="shared" si="2"/>
        <v/>
      </c>
      <c r="L40" s="187" t="str">
        <f t="shared" si="3"/>
        <v/>
      </c>
      <c r="M40" s="202" t="str">
        <f>IF($H40="USD",IF(OR($L40="",$L40="-"),"",VLOOKUP($G40,為替!$A:$AX,$L40,FALSE))+$K$3,IF(OR($L40="",$L40="-"),"",VLOOKUP($G40,為替!$A:$AX,$L40,FALSE)))</f>
        <v/>
      </c>
      <c r="N40" s="203" t="str">
        <f t="shared" si="4"/>
        <v/>
      </c>
      <c r="O40" s="204" t="str">
        <f t="shared" si="0"/>
        <v/>
      </c>
      <c r="P40" s="205" t="str">
        <f t="shared" si="5"/>
        <v/>
      </c>
    </row>
    <row r="41" spans="3:16">
      <c r="C41" s="198"/>
      <c r="D41" s="199"/>
      <c r="E41" s="200"/>
      <c r="F41" s="198"/>
      <c r="H41" s="201"/>
      <c r="I41" s="184" t="str">
        <f t="shared" si="1"/>
        <v/>
      </c>
      <c r="J41" s="202" t="str">
        <f>IF($H41="USD",IF(OR($I41="",$I41="-"),"",VLOOKUP($G41,為替!$A:$AX,$I41,FALSE))+$J$3,IF(OR($I41="",$I41="-"),"",VLOOKUP($G41,為替!$A:$AX,$I41,FALSE)))</f>
        <v/>
      </c>
      <c r="K41" s="203" t="str">
        <f t="shared" si="2"/>
        <v/>
      </c>
      <c r="L41" s="187" t="str">
        <f t="shared" si="3"/>
        <v/>
      </c>
      <c r="M41" s="202" t="str">
        <f>IF($H41="USD",IF(OR($L41="",$L41="-"),"",VLOOKUP($G41,為替!$A:$AX,$L41,FALSE))+$K$3,IF(OR($L41="",$L41="-"),"",VLOOKUP($G41,為替!$A:$AX,$L41,FALSE)))</f>
        <v/>
      </c>
      <c r="N41" s="203" t="str">
        <f t="shared" si="4"/>
        <v/>
      </c>
      <c r="O41" s="204" t="str">
        <f t="shared" si="0"/>
        <v/>
      </c>
      <c r="P41" s="205" t="str">
        <f t="shared" si="5"/>
        <v/>
      </c>
    </row>
    <row r="42" spans="3:16">
      <c r="C42" s="198"/>
      <c r="D42" s="199"/>
      <c r="E42" s="200"/>
      <c r="F42" s="198"/>
      <c r="H42" s="201"/>
      <c r="I42" s="184" t="str">
        <f t="shared" si="1"/>
        <v/>
      </c>
      <c r="J42" s="202" t="str">
        <f>IF($H42="USD",IF(OR($I42="",$I42="-"),"",VLOOKUP($G42,為替!$A:$AX,$I42,FALSE))+$J$3,IF(OR($I42="",$I42="-"),"",VLOOKUP($G42,為替!$A:$AX,$I42,FALSE)))</f>
        <v/>
      </c>
      <c r="K42" s="203" t="str">
        <f t="shared" si="2"/>
        <v/>
      </c>
      <c r="L42" s="187" t="str">
        <f t="shared" si="3"/>
        <v/>
      </c>
      <c r="M42" s="202" t="str">
        <f>IF($H42="USD",IF(OR($L42="",$L42="-"),"",VLOOKUP($G42,為替!$A:$AX,$L42,FALSE))+$K$3,IF(OR($L42="",$L42="-"),"",VLOOKUP($G42,為替!$A:$AX,$L42,FALSE)))</f>
        <v/>
      </c>
      <c r="N42" s="203" t="str">
        <f t="shared" si="4"/>
        <v/>
      </c>
      <c r="O42" s="204" t="str">
        <f t="shared" si="0"/>
        <v/>
      </c>
      <c r="P42" s="205" t="str">
        <f t="shared" si="5"/>
        <v/>
      </c>
    </row>
    <row r="43" spans="3:16">
      <c r="C43" s="198"/>
      <c r="D43" s="199"/>
      <c r="E43" s="200"/>
      <c r="F43" s="198"/>
      <c r="H43" s="201"/>
      <c r="I43" s="184" t="str">
        <f t="shared" si="1"/>
        <v/>
      </c>
      <c r="J43" s="202" t="str">
        <f>IF($H43="USD",IF(OR($I43="",$I43="-"),"",VLOOKUP($G43,為替!$A:$AX,$I43,FALSE))+$J$3,IF(OR($I43="",$I43="-"),"",VLOOKUP($G43,為替!$A:$AX,$I43,FALSE)))</f>
        <v/>
      </c>
      <c r="K43" s="203" t="str">
        <f t="shared" si="2"/>
        <v/>
      </c>
      <c r="L43" s="187" t="str">
        <f t="shared" si="3"/>
        <v/>
      </c>
      <c r="M43" s="202" t="str">
        <f>IF($H43="USD",IF(OR($L43="",$L43="-"),"",VLOOKUP($G43,為替!$A:$AX,$L43,FALSE))+$K$3,IF(OR($L43="",$L43="-"),"",VLOOKUP($G43,為替!$A:$AX,$L43,FALSE)))</f>
        <v/>
      </c>
      <c r="N43" s="203" t="str">
        <f t="shared" si="4"/>
        <v/>
      </c>
      <c r="O43" s="204" t="str">
        <f t="shared" si="0"/>
        <v/>
      </c>
      <c r="P43" s="205" t="str">
        <f t="shared" si="5"/>
        <v/>
      </c>
    </row>
    <row r="44" spans="3:16">
      <c r="C44" s="198"/>
      <c r="D44" s="199"/>
      <c r="E44" s="200"/>
      <c r="F44" s="198"/>
      <c r="H44" s="201"/>
      <c r="I44" s="184" t="str">
        <f t="shared" si="1"/>
        <v/>
      </c>
      <c r="J44" s="202" t="str">
        <f>IF($H44="USD",IF(OR($I44="",$I44="-"),"",VLOOKUP($G44,為替!$A:$AX,$I44,FALSE))+$J$3,IF(OR($I44="",$I44="-"),"",VLOOKUP($G44,為替!$A:$AX,$I44,FALSE)))</f>
        <v/>
      </c>
      <c r="K44" s="203" t="str">
        <f t="shared" si="2"/>
        <v/>
      </c>
      <c r="L44" s="187" t="str">
        <f t="shared" si="3"/>
        <v/>
      </c>
      <c r="M44" s="202" t="str">
        <f>IF($H44="USD",IF(OR($L44="",$L44="-"),"",VLOOKUP($G44,為替!$A:$AX,$L44,FALSE))+$K$3,IF(OR($L44="",$L44="-"),"",VLOOKUP($G44,為替!$A:$AX,$L44,FALSE)))</f>
        <v/>
      </c>
      <c r="N44" s="203" t="str">
        <f t="shared" si="4"/>
        <v/>
      </c>
      <c r="O44" s="204" t="str">
        <f t="shared" si="0"/>
        <v/>
      </c>
      <c r="P44" s="205" t="str">
        <f t="shared" si="5"/>
        <v/>
      </c>
    </row>
    <row r="45" spans="3:16">
      <c r="C45" s="198"/>
      <c r="D45" s="199"/>
      <c r="E45" s="200"/>
      <c r="F45" s="198"/>
      <c r="H45" s="201"/>
      <c r="I45" s="184" t="str">
        <f t="shared" si="1"/>
        <v/>
      </c>
      <c r="J45" s="202" t="str">
        <f>IF($H45="USD",IF(OR($I45="",$I45="-"),"",VLOOKUP($G45,為替!$A:$AX,$I45,FALSE))+$J$3,IF(OR($I45="",$I45="-"),"",VLOOKUP($G45,為替!$A:$AX,$I45,FALSE)))</f>
        <v/>
      </c>
      <c r="K45" s="203" t="str">
        <f t="shared" si="2"/>
        <v/>
      </c>
      <c r="L45" s="187" t="str">
        <f t="shared" si="3"/>
        <v/>
      </c>
      <c r="M45" s="202" t="str">
        <f>IF($H45="USD",IF(OR($L45="",$L45="-"),"",VLOOKUP($G45,為替!$A:$AX,$L45,FALSE))+$K$3,IF(OR($L45="",$L45="-"),"",VLOOKUP($G45,為替!$A:$AX,$L45,FALSE)))</f>
        <v/>
      </c>
      <c r="N45" s="203" t="str">
        <f t="shared" si="4"/>
        <v/>
      </c>
      <c r="O45" s="204" t="str">
        <f t="shared" si="0"/>
        <v/>
      </c>
      <c r="P45" s="205" t="str">
        <f t="shared" si="5"/>
        <v/>
      </c>
    </row>
    <row r="46" spans="3:16">
      <c r="C46" s="198"/>
      <c r="D46" s="199"/>
      <c r="E46" s="200"/>
      <c r="F46" s="198"/>
      <c r="H46" s="201"/>
      <c r="I46" s="184" t="str">
        <f t="shared" si="1"/>
        <v/>
      </c>
      <c r="J46" s="202" t="str">
        <f>IF($H46="USD",IF(OR($I46="",$I46="-"),"",VLOOKUP($G46,為替!$A:$AX,$I46,FALSE))+$J$3,IF(OR($I46="",$I46="-"),"",VLOOKUP($G46,為替!$A:$AX,$I46,FALSE)))</f>
        <v/>
      </c>
      <c r="K46" s="203" t="str">
        <f t="shared" si="2"/>
        <v/>
      </c>
      <c r="L46" s="187" t="str">
        <f t="shared" si="3"/>
        <v/>
      </c>
      <c r="M46" s="202" t="str">
        <f>IF($H46="USD",IF(OR($L46="",$L46="-"),"",VLOOKUP($G46,為替!$A:$AX,$L46,FALSE))+$K$3,IF(OR($L46="",$L46="-"),"",VLOOKUP($G46,為替!$A:$AX,$L46,FALSE)))</f>
        <v/>
      </c>
      <c r="N46" s="203" t="str">
        <f t="shared" si="4"/>
        <v/>
      </c>
      <c r="O46" s="204" t="str">
        <f t="shared" si="0"/>
        <v/>
      </c>
      <c r="P46" s="205" t="str">
        <f t="shared" si="5"/>
        <v/>
      </c>
    </row>
    <row r="47" spans="3:16">
      <c r="C47" s="198"/>
      <c r="D47" s="199"/>
      <c r="E47" s="200"/>
      <c r="F47" s="198"/>
      <c r="H47" s="201"/>
      <c r="I47" s="184" t="str">
        <f t="shared" si="1"/>
        <v/>
      </c>
      <c r="J47" s="202" t="str">
        <f>IF($H47="USD",IF(OR($I47="",$I47="-"),"",VLOOKUP($G47,為替!$A:$AX,$I47,FALSE))+$J$3,IF(OR($I47="",$I47="-"),"",VLOOKUP($G47,為替!$A:$AX,$I47,FALSE)))</f>
        <v/>
      </c>
      <c r="K47" s="203" t="str">
        <f t="shared" si="2"/>
        <v/>
      </c>
      <c r="L47" s="187" t="str">
        <f t="shared" si="3"/>
        <v/>
      </c>
      <c r="M47" s="202" t="str">
        <f>IF($H47="USD",IF(OR($L47="",$L47="-"),"",VLOOKUP($G47,為替!$A:$AX,$L47,FALSE))+$K$3,IF(OR($L47="",$L47="-"),"",VLOOKUP($G47,為替!$A:$AX,$L47,FALSE)))</f>
        <v/>
      </c>
      <c r="N47" s="203" t="str">
        <f t="shared" si="4"/>
        <v/>
      </c>
      <c r="O47" s="204" t="str">
        <f t="shared" si="0"/>
        <v/>
      </c>
      <c r="P47" s="205" t="str">
        <f t="shared" si="5"/>
        <v/>
      </c>
    </row>
    <row r="48" spans="3:16">
      <c r="C48" s="198"/>
      <c r="D48" s="199"/>
      <c r="E48" s="200"/>
      <c r="F48" s="198"/>
      <c r="H48" s="201"/>
      <c r="I48" s="184" t="str">
        <f t="shared" si="1"/>
        <v/>
      </c>
      <c r="J48" s="202" t="str">
        <f>IF($H48="USD",IF(OR($I48="",$I48="-"),"",VLOOKUP($G48,為替!$A:$AX,$I48,FALSE))+$J$3,IF(OR($I48="",$I48="-"),"",VLOOKUP($G48,為替!$A:$AX,$I48,FALSE)))</f>
        <v/>
      </c>
      <c r="K48" s="203" t="str">
        <f t="shared" si="2"/>
        <v/>
      </c>
      <c r="L48" s="187" t="str">
        <f t="shared" si="3"/>
        <v/>
      </c>
      <c r="M48" s="202" t="str">
        <f>IF($H48="USD",IF(OR($L48="",$L48="-"),"",VLOOKUP($G48,為替!$A:$AX,$L48,FALSE))+$K$3,IF(OR($L48="",$L48="-"),"",VLOOKUP($G48,為替!$A:$AX,$L48,FALSE)))</f>
        <v/>
      </c>
      <c r="N48" s="203" t="str">
        <f t="shared" si="4"/>
        <v/>
      </c>
      <c r="O48" s="204" t="str">
        <f t="shared" si="0"/>
        <v/>
      </c>
      <c r="P48" s="205" t="str">
        <f t="shared" si="5"/>
        <v/>
      </c>
    </row>
    <row r="49" spans="3:16">
      <c r="C49" s="198"/>
      <c r="D49" s="199"/>
      <c r="E49" s="200"/>
      <c r="F49" s="198"/>
      <c r="H49" s="201"/>
      <c r="I49" s="184" t="str">
        <f t="shared" si="1"/>
        <v/>
      </c>
      <c r="J49" s="202" t="str">
        <f>IF($H49="USD",IF(OR($I49="",$I49="-"),"",VLOOKUP($G49,為替!$A:$AX,$I49,FALSE))+$J$3,IF(OR($I49="",$I49="-"),"",VLOOKUP($G49,為替!$A:$AX,$I49,FALSE)))</f>
        <v/>
      </c>
      <c r="K49" s="203" t="str">
        <f t="shared" si="2"/>
        <v/>
      </c>
      <c r="L49" s="187" t="str">
        <f t="shared" si="3"/>
        <v/>
      </c>
      <c r="M49" s="202" t="str">
        <f>IF($H49="USD",IF(OR($L49="",$L49="-"),"",VLOOKUP($G49,為替!$A:$AX,$L49,FALSE))+$K$3,IF(OR($L49="",$L49="-"),"",VLOOKUP($G49,為替!$A:$AX,$L49,FALSE)))</f>
        <v/>
      </c>
      <c r="N49" s="203" t="str">
        <f t="shared" si="4"/>
        <v/>
      </c>
      <c r="O49" s="204" t="str">
        <f t="shared" si="0"/>
        <v/>
      </c>
      <c r="P49" s="205" t="str">
        <f t="shared" si="5"/>
        <v/>
      </c>
    </row>
    <row r="50" spans="3:16">
      <c r="C50" s="198"/>
      <c r="D50" s="199"/>
      <c r="E50" s="200"/>
      <c r="F50" s="198"/>
      <c r="H50" s="201"/>
      <c r="I50" s="184" t="str">
        <f t="shared" si="1"/>
        <v/>
      </c>
      <c r="J50" s="202" t="str">
        <f>IF($H50="USD",IF(OR($I50="",$I50="-"),"",VLOOKUP($G50,為替!$A:$AX,$I50,FALSE))+$J$3,IF(OR($I50="",$I50="-"),"",VLOOKUP($G50,為替!$A:$AX,$I50,FALSE)))</f>
        <v/>
      </c>
      <c r="K50" s="203" t="str">
        <f t="shared" si="2"/>
        <v/>
      </c>
      <c r="L50" s="187" t="str">
        <f t="shared" si="3"/>
        <v/>
      </c>
      <c r="M50" s="202" t="str">
        <f>IF($H50="USD",IF(OR($L50="",$L50="-"),"",VLOOKUP($G50,為替!$A:$AX,$L50,FALSE))+$K$3,IF(OR($L50="",$L50="-"),"",VLOOKUP($G50,為替!$A:$AX,$L50,FALSE)))</f>
        <v/>
      </c>
      <c r="N50" s="203" t="str">
        <f t="shared" si="4"/>
        <v/>
      </c>
      <c r="O50" s="204" t="str">
        <f t="shared" si="0"/>
        <v/>
      </c>
      <c r="P50" s="205" t="str">
        <f t="shared" si="5"/>
        <v/>
      </c>
    </row>
    <row r="51" spans="3:16">
      <c r="C51" s="198"/>
      <c r="D51" s="199"/>
      <c r="E51" s="200"/>
      <c r="F51" s="198"/>
      <c r="H51" s="201"/>
      <c r="I51" s="184" t="str">
        <f t="shared" si="1"/>
        <v/>
      </c>
      <c r="J51" s="202" t="str">
        <f>IF($H51="USD",IF(OR($I51="",$I51="-"),"",VLOOKUP($G51,為替!$A:$AX,$I51,FALSE))+$J$3,IF(OR($I51="",$I51="-"),"",VLOOKUP($G51,為替!$A:$AX,$I51,FALSE)))</f>
        <v/>
      </c>
      <c r="K51" s="203" t="str">
        <f t="shared" si="2"/>
        <v/>
      </c>
      <c r="L51" s="187" t="str">
        <f t="shared" si="3"/>
        <v/>
      </c>
      <c r="M51" s="202" t="str">
        <f>IF($H51="USD",IF(OR($L51="",$L51="-"),"",VLOOKUP($G51,為替!$A:$AX,$L51,FALSE))+$K$3,IF(OR($L51="",$L51="-"),"",VLOOKUP($G51,為替!$A:$AX,$L51,FALSE)))</f>
        <v/>
      </c>
      <c r="N51" s="203" t="str">
        <f t="shared" si="4"/>
        <v/>
      </c>
      <c r="O51" s="204" t="str">
        <f t="shared" si="0"/>
        <v/>
      </c>
      <c r="P51" s="205" t="str">
        <f t="shared" si="5"/>
        <v/>
      </c>
    </row>
    <row r="52" spans="3:16">
      <c r="C52" s="198"/>
      <c r="D52" s="199"/>
      <c r="E52" s="200"/>
      <c r="F52" s="198"/>
      <c r="H52" s="201"/>
      <c r="I52" s="184" t="str">
        <f t="shared" si="1"/>
        <v/>
      </c>
      <c r="J52" s="202" t="str">
        <f>IF($H52="USD",IF(OR($I52="",$I52="-"),"",VLOOKUP($G52,為替!$A:$AX,$I52,FALSE))+$J$3,IF(OR($I52="",$I52="-"),"",VLOOKUP($G52,為替!$A:$AX,$I52,FALSE)))</f>
        <v/>
      </c>
      <c r="K52" s="203" t="str">
        <f t="shared" si="2"/>
        <v/>
      </c>
      <c r="L52" s="187" t="str">
        <f t="shared" si="3"/>
        <v/>
      </c>
      <c r="M52" s="202" t="str">
        <f>IF($H52="USD",IF(OR($L52="",$L52="-"),"",VLOOKUP($G52,為替!$A:$AX,$L52,FALSE))+$K$3,IF(OR($L52="",$L52="-"),"",VLOOKUP($G52,為替!$A:$AX,$L52,FALSE)))</f>
        <v/>
      </c>
      <c r="N52" s="203" t="str">
        <f t="shared" si="4"/>
        <v/>
      </c>
      <c r="O52" s="204" t="str">
        <f t="shared" si="0"/>
        <v/>
      </c>
      <c r="P52" s="205" t="str">
        <f t="shared" si="5"/>
        <v/>
      </c>
    </row>
    <row r="53" spans="3:16">
      <c r="C53" s="198"/>
      <c r="D53" s="199"/>
      <c r="E53" s="200"/>
      <c r="F53" s="198"/>
      <c r="H53" s="201"/>
      <c r="I53" s="184" t="str">
        <f t="shared" si="1"/>
        <v/>
      </c>
      <c r="J53" s="202" t="str">
        <f>IF($H53="USD",IF(OR($I53="",$I53="-"),"",VLOOKUP($G53,為替!$A:$AX,$I53,FALSE))+$J$3,IF(OR($I53="",$I53="-"),"",VLOOKUP($G53,為替!$A:$AX,$I53,FALSE)))</f>
        <v/>
      </c>
      <c r="K53" s="203" t="str">
        <f t="shared" si="2"/>
        <v/>
      </c>
      <c r="L53" s="187" t="str">
        <f t="shared" si="3"/>
        <v/>
      </c>
      <c r="M53" s="202" t="str">
        <f>IF($H53="USD",IF(OR($L53="",$L53="-"),"",VLOOKUP($G53,為替!$A:$AX,$L53,FALSE))+$K$3,IF(OR($L53="",$L53="-"),"",VLOOKUP($G53,為替!$A:$AX,$L53,FALSE)))</f>
        <v/>
      </c>
      <c r="N53" s="203" t="str">
        <f t="shared" si="4"/>
        <v/>
      </c>
      <c r="O53" s="204" t="str">
        <f t="shared" si="0"/>
        <v/>
      </c>
      <c r="P53" s="205" t="str">
        <f t="shared" si="5"/>
        <v/>
      </c>
    </row>
    <row r="54" spans="3:16">
      <c r="C54" s="198"/>
      <c r="D54" s="199"/>
      <c r="E54" s="200"/>
      <c r="F54" s="198"/>
      <c r="H54" s="201"/>
      <c r="I54" s="184" t="str">
        <f t="shared" si="1"/>
        <v/>
      </c>
      <c r="J54" s="202" t="str">
        <f>IF($H54="USD",IF(OR($I54="",$I54="-"),"",VLOOKUP($G54,為替!$A:$AX,$I54,FALSE))+$J$3,IF(OR($I54="",$I54="-"),"",VLOOKUP($G54,為替!$A:$AX,$I54,FALSE)))</f>
        <v/>
      </c>
      <c r="K54" s="203" t="str">
        <f t="shared" si="2"/>
        <v/>
      </c>
      <c r="L54" s="187" t="str">
        <f t="shared" si="3"/>
        <v/>
      </c>
      <c r="M54" s="202" t="str">
        <f>IF($H54="USD",IF(OR($L54="",$L54="-"),"",VLOOKUP($G54,為替!$A:$AX,$L54,FALSE))+$K$3,IF(OR($L54="",$L54="-"),"",VLOOKUP($G54,為替!$A:$AX,$L54,FALSE)))</f>
        <v/>
      </c>
      <c r="N54" s="203" t="str">
        <f t="shared" si="4"/>
        <v/>
      </c>
      <c r="O54" s="204" t="str">
        <f t="shared" si="0"/>
        <v/>
      </c>
      <c r="P54" s="205" t="str">
        <f t="shared" si="5"/>
        <v/>
      </c>
    </row>
    <row r="55" spans="3:16">
      <c r="C55" s="198"/>
      <c r="D55" s="199"/>
      <c r="E55" s="200"/>
      <c r="F55" s="198"/>
      <c r="H55" s="201"/>
      <c r="I55" s="184" t="str">
        <f t="shared" si="1"/>
        <v/>
      </c>
      <c r="J55" s="202" t="str">
        <f>IF($H55="USD",IF(OR($I55="",$I55="-"),"",VLOOKUP($G55,為替!$A:$AX,$I55,FALSE))+$J$3,IF(OR($I55="",$I55="-"),"",VLOOKUP($G55,為替!$A:$AX,$I55,FALSE)))</f>
        <v/>
      </c>
      <c r="K55" s="203" t="str">
        <f t="shared" si="2"/>
        <v/>
      </c>
      <c r="L55" s="187" t="str">
        <f t="shared" si="3"/>
        <v/>
      </c>
      <c r="M55" s="202" t="str">
        <f>IF($H55="USD",IF(OR($L55="",$L55="-"),"",VLOOKUP($G55,為替!$A:$AX,$L55,FALSE))+$K$3,IF(OR($L55="",$L55="-"),"",VLOOKUP($G55,為替!$A:$AX,$L55,FALSE)))</f>
        <v/>
      </c>
      <c r="N55" s="203" t="str">
        <f t="shared" si="4"/>
        <v/>
      </c>
      <c r="O55" s="204" t="str">
        <f t="shared" si="0"/>
        <v/>
      </c>
      <c r="P55" s="205" t="str">
        <f t="shared" si="5"/>
        <v/>
      </c>
    </row>
    <row r="56" spans="3:16">
      <c r="C56" s="198"/>
      <c r="D56" s="199"/>
      <c r="E56" s="200"/>
      <c r="F56" s="198"/>
      <c r="H56" s="201"/>
      <c r="I56" s="184" t="str">
        <f t="shared" si="1"/>
        <v/>
      </c>
      <c r="J56" s="202" t="str">
        <f>IF($H56="USD",IF(OR($I56="",$I56="-"),"",VLOOKUP($G56,為替!$A:$AX,$I56,FALSE))+$J$3,IF(OR($I56="",$I56="-"),"",VLOOKUP($G56,為替!$A:$AX,$I56,FALSE)))</f>
        <v/>
      </c>
      <c r="K56" s="203" t="str">
        <f t="shared" si="2"/>
        <v/>
      </c>
      <c r="L56" s="187" t="str">
        <f t="shared" si="3"/>
        <v/>
      </c>
      <c r="M56" s="202" t="str">
        <f>IF($H56="USD",IF(OR($L56="",$L56="-"),"",VLOOKUP($G56,為替!$A:$AX,$L56,FALSE))+$K$3,IF(OR($L56="",$L56="-"),"",VLOOKUP($G56,為替!$A:$AX,$L56,FALSE)))</f>
        <v/>
      </c>
      <c r="N56" s="203" t="str">
        <f t="shared" si="4"/>
        <v/>
      </c>
      <c r="O56" s="204" t="str">
        <f t="shared" si="0"/>
        <v/>
      </c>
      <c r="P56" s="205" t="str">
        <f t="shared" si="5"/>
        <v/>
      </c>
    </row>
    <row r="57" spans="3:16">
      <c r="C57" s="198"/>
      <c r="D57" s="199"/>
      <c r="E57" s="200"/>
      <c r="F57" s="198"/>
      <c r="H57" s="201"/>
      <c r="I57" s="184" t="str">
        <f t="shared" si="1"/>
        <v/>
      </c>
      <c r="J57" s="202" t="str">
        <f>IF($H57="USD",IF(OR($I57="",$I57="-"),"",VLOOKUP($G57,為替!$A:$AX,$I57,FALSE))+$J$3,IF(OR($I57="",$I57="-"),"",VLOOKUP($G57,為替!$A:$AX,$I57,FALSE)))</f>
        <v/>
      </c>
      <c r="K57" s="203" t="str">
        <f t="shared" si="2"/>
        <v/>
      </c>
      <c r="L57" s="187" t="str">
        <f t="shared" si="3"/>
        <v/>
      </c>
      <c r="M57" s="202" t="str">
        <f>IF($H57="USD",IF(OR($L57="",$L57="-"),"",VLOOKUP($G57,為替!$A:$AX,$L57,FALSE))+$K$3,IF(OR($L57="",$L57="-"),"",VLOOKUP($G57,為替!$A:$AX,$L57,FALSE)))</f>
        <v/>
      </c>
      <c r="N57" s="203" t="str">
        <f t="shared" si="4"/>
        <v/>
      </c>
      <c r="O57" s="204" t="str">
        <f t="shared" si="0"/>
        <v/>
      </c>
      <c r="P57" s="205" t="str">
        <f t="shared" si="5"/>
        <v/>
      </c>
    </row>
    <row r="58" spans="3:16">
      <c r="C58" s="198"/>
      <c r="D58" s="199"/>
      <c r="E58" s="200"/>
      <c r="F58" s="198"/>
      <c r="H58" s="201"/>
      <c r="I58" s="184" t="str">
        <f t="shared" si="1"/>
        <v/>
      </c>
      <c r="J58" s="202" t="str">
        <f>IF($H58="USD",IF(OR($I58="",$I58="-"),"",VLOOKUP($G58,為替!$A:$AX,$I58,FALSE))+$J$3,IF(OR($I58="",$I58="-"),"",VLOOKUP($G58,為替!$A:$AX,$I58,FALSE)))</f>
        <v/>
      </c>
      <c r="K58" s="203" t="str">
        <f t="shared" si="2"/>
        <v/>
      </c>
      <c r="L58" s="187" t="str">
        <f t="shared" si="3"/>
        <v/>
      </c>
      <c r="M58" s="202" t="str">
        <f>IF($H58="USD",IF(OR($L58="",$L58="-"),"",VLOOKUP($G58,為替!$A:$AX,$L58,FALSE))+$K$3,IF(OR($L58="",$L58="-"),"",VLOOKUP($G58,為替!$A:$AX,$L58,FALSE)))</f>
        <v/>
      </c>
      <c r="N58" s="203" t="str">
        <f t="shared" si="4"/>
        <v/>
      </c>
      <c r="O58" s="204" t="str">
        <f t="shared" si="0"/>
        <v/>
      </c>
      <c r="P58" s="205" t="str">
        <f t="shared" si="5"/>
        <v/>
      </c>
    </row>
    <row r="59" spans="3:16">
      <c r="C59" s="198"/>
      <c r="D59" s="199"/>
      <c r="E59" s="200"/>
      <c r="F59" s="198"/>
      <c r="H59" s="201"/>
      <c r="I59" s="184" t="str">
        <f t="shared" si="1"/>
        <v/>
      </c>
      <c r="J59" s="202" t="str">
        <f>IF($H59="USD",IF(OR($I59="",$I59="-"),"",VLOOKUP($G59,為替!$A:$AX,$I59,FALSE))+$J$3,IF(OR($I59="",$I59="-"),"",VLOOKUP($G59,為替!$A:$AX,$I59,FALSE)))</f>
        <v/>
      </c>
      <c r="K59" s="203" t="str">
        <f t="shared" si="2"/>
        <v/>
      </c>
      <c r="L59" s="187" t="str">
        <f t="shared" si="3"/>
        <v/>
      </c>
      <c r="M59" s="202" t="str">
        <f>IF($H59="USD",IF(OR($L59="",$L59="-"),"",VLOOKUP($G59,為替!$A:$AX,$L59,FALSE))+$K$3,IF(OR($L59="",$L59="-"),"",VLOOKUP($G59,為替!$A:$AX,$L59,FALSE)))</f>
        <v/>
      </c>
      <c r="N59" s="203" t="str">
        <f t="shared" si="4"/>
        <v/>
      </c>
      <c r="O59" s="204" t="str">
        <f t="shared" si="0"/>
        <v/>
      </c>
      <c r="P59" s="205" t="str">
        <f t="shared" si="5"/>
        <v/>
      </c>
    </row>
    <row r="60" spans="3:16">
      <c r="C60" s="198"/>
      <c r="D60" s="199"/>
      <c r="E60" s="200"/>
      <c r="F60" s="198"/>
      <c r="H60" s="201"/>
      <c r="I60" s="184" t="str">
        <f t="shared" si="1"/>
        <v/>
      </c>
      <c r="J60" s="202" t="str">
        <f>IF($H60="USD",IF(OR($I60="",$I60="-"),"",VLOOKUP($G60,為替!$A:$AX,$I60,FALSE))+$J$3,IF(OR($I60="",$I60="-"),"",VLOOKUP($G60,為替!$A:$AX,$I60,FALSE)))</f>
        <v/>
      </c>
      <c r="K60" s="203" t="str">
        <f t="shared" si="2"/>
        <v/>
      </c>
      <c r="L60" s="187" t="str">
        <f t="shared" si="3"/>
        <v/>
      </c>
      <c r="M60" s="202" t="str">
        <f>IF($H60="USD",IF(OR($L60="",$L60="-"),"",VLOOKUP($G60,為替!$A:$AX,$L60,FALSE))+$K$3,IF(OR($L60="",$L60="-"),"",VLOOKUP($G60,為替!$A:$AX,$L60,FALSE)))</f>
        <v/>
      </c>
      <c r="N60" s="203" t="str">
        <f t="shared" si="4"/>
        <v/>
      </c>
      <c r="O60" s="204" t="str">
        <f t="shared" si="0"/>
        <v/>
      </c>
      <c r="P60" s="205" t="str">
        <f t="shared" si="5"/>
        <v/>
      </c>
    </row>
    <row r="61" spans="3:16">
      <c r="C61" s="198"/>
      <c r="D61" s="199"/>
      <c r="E61" s="200"/>
      <c r="F61" s="198"/>
      <c r="H61" s="201"/>
      <c r="I61" s="184" t="str">
        <f t="shared" si="1"/>
        <v/>
      </c>
      <c r="J61" s="202" t="str">
        <f>IF($H61="USD",IF(OR($I61="",$I61="-"),"",VLOOKUP($G61,為替!$A:$AX,$I61,FALSE))+$J$3,IF(OR($I61="",$I61="-"),"",VLOOKUP($G61,為替!$A:$AX,$I61,FALSE)))</f>
        <v/>
      </c>
      <c r="K61" s="203" t="str">
        <f t="shared" si="2"/>
        <v/>
      </c>
      <c r="L61" s="187" t="str">
        <f t="shared" si="3"/>
        <v/>
      </c>
      <c r="M61" s="202" t="str">
        <f>IF($H61="USD",IF(OR($L61="",$L61="-"),"",VLOOKUP($G61,為替!$A:$AX,$L61,FALSE))+$K$3,IF(OR($L61="",$L61="-"),"",VLOOKUP($G61,為替!$A:$AX,$L61,FALSE)))</f>
        <v/>
      </c>
      <c r="N61" s="203" t="str">
        <f t="shared" si="4"/>
        <v/>
      </c>
      <c r="O61" s="204" t="str">
        <f t="shared" si="0"/>
        <v/>
      </c>
      <c r="P61" s="205" t="str">
        <f t="shared" si="5"/>
        <v/>
      </c>
    </row>
    <row r="62" spans="3:16">
      <c r="C62" s="198"/>
      <c r="D62" s="199"/>
      <c r="E62" s="200"/>
      <c r="F62" s="198"/>
      <c r="H62" s="201"/>
      <c r="I62" s="184" t="str">
        <f t="shared" si="1"/>
        <v/>
      </c>
      <c r="J62" s="202" t="str">
        <f>IF($H62="USD",IF(OR($I62="",$I62="-"),"",VLOOKUP($G62,為替!$A:$AX,$I62,FALSE))+$J$3,IF(OR($I62="",$I62="-"),"",VLOOKUP($G62,為替!$A:$AX,$I62,FALSE)))</f>
        <v/>
      </c>
      <c r="K62" s="203" t="str">
        <f t="shared" si="2"/>
        <v/>
      </c>
      <c r="L62" s="187" t="str">
        <f t="shared" si="3"/>
        <v/>
      </c>
      <c r="M62" s="202" t="str">
        <f>IF($H62="USD",IF(OR($L62="",$L62="-"),"",VLOOKUP($G62,為替!$A:$AX,$L62,FALSE))+$K$3,IF(OR($L62="",$L62="-"),"",VLOOKUP($G62,為替!$A:$AX,$L62,FALSE)))</f>
        <v/>
      </c>
      <c r="N62" s="203" t="str">
        <f t="shared" si="4"/>
        <v/>
      </c>
      <c r="O62" s="204" t="str">
        <f t="shared" si="0"/>
        <v/>
      </c>
      <c r="P62" s="205" t="str">
        <f t="shared" si="5"/>
        <v/>
      </c>
    </row>
    <row r="63" spans="3:16">
      <c r="C63" s="198"/>
      <c r="D63" s="199"/>
      <c r="E63" s="200"/>
      <c r="F63" s="198"/>
      <c r="H63" s="201"/>
      <c r="I63" s="184" t="str">
        <f t="shared" si="1"/>
        <v/>
      </c>
      <c r="J63" s="202" t="str">
        <f>IF($H63="USD",IF(OR($I63="",$I63="-"),"",VLOOKUP($G63,為替!$A:$AX,$I63,FALSE))+$J$3,IF(OR($I63="",$I63="-"),"",VLOOKUP($G63,為替!$A:$AX,$I63,FALSE)))</f>
        <v/>
      </c>
      <c r="K63" s="203" t="str">
        <f t="shared" si="2"/>
        <v/>
      </c>
      <c r="L63" s="187" t="str">
        <f t="shared" si="3"/>
        <v/>
      </c>
      <c r="M63" s="202" t="str">
        <f>IF($H63="USD",IF(OR($L63="",$L63="-"),"",VLOOKUP($G63,為替!$A:$AX,$L63,FALSE))+$K$3,IF(OR($L63="",$L63="-"),"",VLOOKUP($G63,為替!$A:$AX,$L63,FALSE)))</f>
        <v/>
      </c>
      <c r="N63" s="203" t="str">
        <f t="shared" si="4"/>
        <v/>
      </c>
      <c r="O63" s="204" t="str">
        <f t="shared" si="0"/>
        <v/>
      </c>
      <c r="P63" s="205" t="str">
        <f t="shared" si="5"/>
        <v/>
      </c>
    </row>
    <row r="64" spans="3:16">
      <c r="C64" s="198"/>
      <c r="D64" s="199"/>
      <c r="E64" s="200"/>
      <c r="F64" s="198"/>
      <c r="H64" s="201"/>
      <c r="I64" s="184" t="str">
        <f t="shared" si="1"/>
        <v/>
      </c>
      <c r="J64" s="202" t="str">
        <f>IF($H64="USD",IF(OR($I64="",$I64="-"),"",VLOOKUP($G64,為替!$A:$AX,$I64,FALSE))+$J$3,IF(OR($I64="",$I64="-"),"",VLOOKUP($G64,為替!$A:$AX,$I64,FALSE)))</f>
        <v/>
      </c>
      <c r="K64" s="203" t="str">
        <f t="shared" si="2"/>
        <v/>
      </c>
      <c r="L64" s="187" t="str">
        <f t="shared" si="3"/>
        <v/>
      </c>
      <c r="M64" s="202" t="str">
        <f>IF($H64="USD",IF(OR($L64="",$L64="-"),"",VLOOKUP($G64,為替!$A:$AX,$L64,FALSE))+$K$3,IF(OR($L64="",$L64="-"),"",VLOOKUP($G64,為替!$A:$AX,$L64,FALSE)))</f>
        <v/>
      </c>
      <c r="N64" s="203" t="str">
        <f t="shared" si="4"/>
        <v/>
      </c>
      <c r="O64" s="204" t="str">
        <f t="shared" si="0"/>
        <v/>
      </c>
      <c r="P64" s="205" t="str">
        <f t="shared" si="5"/>
        <v/>
      </c>
    </row>
    <row r="65" spans="3:16">
      <c r="C65" s="198"/>
      <c r="D65" s="199"/>
      <c r="E65" s="200"/>
      <c r="F65" s="198"/>
      <c r="H65" s="201"/>
      <c r="I65" s="184" t="str">
        <f t="shared" si="1"/>
        <v/>
      </c>
      <c r="J65" s="202" t="str">
        <f>IF($H65="USD",IF(OR($I65="",$I65="-"),"",VLOOKUP($G65,為替!$A:$AX,$I65,FALSE))+$J$3,IF(OR($I65="",$I65="-"),"",VLOOKUP($G65,為替!$A:$AX,$I65,FALSE)))</f>
        <v/>
      </c>
      <c r="K65" s="203" t="str">
        <f t="shared" si="2"/>
        <v/>
      </c>
      <c r="L65" s="187" t="str">
        <f t="shared" si="3"/>
        <v/>
      </c>
      <c r="M65" s="202" t="str">
        <f>IF($H65="USD",IF(OR($L65="",$L65="-"),"",VLOOKUP($G65,為替!$A:$AX,$L65,FALSE))+$K$3,IF(OR($L65="",$L65="-"),"",VLOOKUP($G65,為替!$A:$AX,$L65,FALSE)))</f>
        <v/>
      </c>
      <c r="N65" s="203" t="str">
        <f t="shared" si="4"/>
        <v/>
      </c>
      <c r="O65" s="204" t="str">
        <f t="shared" si="0"/>
        <v/>
      </c>
      <c r="P65" s="205" t="str">
        <f t="shared" si="5"/>
        <v/>
      </c>
    </row>
    <row r="66" spans="3:16">
      <c r="C66" s="198"/>
      <c r="D66" s="199"/>
      <c r="E66" s="200"/>
      <c r="F66" s="198"/>
      <c r="H66" s="201"/>
      <c r="I66" s="184" t="str">
        <f t="shared" si="1"/>
        <v/>
      </c>
      <c r="J66" s="202" t="str">
        <f>IF($H66="USD",IF(OR($I66="",$I66="-"),"",VLOOKUP($G66,為替!$A:$AX,$I66,FALSE))+$J$3,IF(OR($I66="",$I66="-"),"",VLOOKUP($G66,為替!$A:$AX,$I66,FALSE)))</f>
        <v/>
      </c>
      <c r="K66" s="203" t="str">
        <f t="shared" si="2"/>
        <v/>
      </c>
      <c r="L66" s="187" t="str">
        <f t="shared" si="3"/>
        <v/>
      </c>
      <c r="M66" s="202" t="str">
        <f>IF($H66="USD",IF(OR($L66="",$L66="-"),"",VLOOKUP($G66,為替!$A:$AX,$L66,FALSE))+$K$3,IF(OR($L66="",$L66="-"),"",VLOOKUP($G66,為替!$A:$AX,$L66,FALSE)))</f>
        <v/>
      </c>
      <c r="N66" s="203" t="str">
        <f t="shared" si="4"/>
        <v/>
      </c>
      <c r="O66" s="204" t="str">
        <f t="shared" si="0"/>
        <v/>
      </c>
      <c r="P66" s="205" t="str">
        <f t="shared" si="5"/>
        <v/>
      </c>
    </row>
    <row r="67" spans="3:16">
      <c r="C67" s="198"/>
      <c r="D67" s="199"/>
      <c r="E67" s="200"/>
      <c r="F67" s="198"/>
      <c r="H67" s="201"/>
      <c r="I67" s="184" t="str">
        <f t="shared" si="1"/>
        <v/>
      </c>
      <c r="J67" s="202" t="str">
        <f>IF($H67="USD",IF(OR($I67="",$I67="-"),"",VLOOKUP($G67,為替!$A:$AX,$I67,FALSE))+$J$3,IF(OR($I67="",$I67="-"),"",VLOOKUP($G67,為替!$A:$AX,$I67,FALSE)))</f>
        <v/>
      </c>
      <c r="K67" s="203" t="str">
        <f t="shared" si="2"/>
        <v/>
      </c>
      <c r="L67" s="187" t="str">
        <f t="shared" si="3"/>
        <v/>
      </c>
      <c r="M67" s="202" t="str">
        <f>IF($H67="USD",IF(OR($L67="",$L67="-"),"",VLOOKUP($G67,為替!$A:$AX,$L67,FALSE))+$K$3,IF(OR($L67="",$L67="-"),"",VLOOKUP($G67,為替!$A:$AX,$L67,FALSE)))</f>
        <v/>
      </c>
      <c r="N67" s="203" t="str">
        <f t="shared" si="4"/>
        <v/>
      </c>
      <c r="O67" s="204" t="str">
        <f t="shared" si="0"/>
        <v/>
      </c>
      <c r="P67" s="205" t="str">
        <f t="shared" si="5"/>
        <v/>
      </c>
    </row>
    <row r="68" spans="3:16">
      <c r="C68" s="198"/>
      <c r="D68" s="199"/>
      <c r="E68" s="200"/>
      <c r="F68" s="198"/>
      <c r="H68" s="201"/>
      <c r="I68" s="184" t="str">
        <f t="shared" si="1"/>
        <v/>
      </c>
      <c r="J68" s="202" t="str">
        <f>IF($H68="USD",IF(OR($I68="",$I68="-"),"",VLOOKUP($G68,為替!$A:$AX,$I68,FALSE))+$J$3,IF(OR($I68="",$I68="-"),"",VLOOKUP($G68,為替!$A:$AX,$I68,FALSE)))</f>
        <v/>
      </c>
      <c r="K68" s="203" t="str">
        <f t="shared" si="2"/>
        <v/>
      </c>
      <c r="L68" s="187" t="str">
        <f t="shared" si="3"/>
        <v/>
      </c>
      <c r="M68" s="202" t="str">
        <f>IF($H68="USD",IF(OR($L68="",$L68="-"),"",VLOOKUP($G68,為替!$A:$AX,$L68,FALSE))+$K$3,IF(OR($L68="",$L68="-"),"",VLOOKUP($G68,為替!$A:$AX,$L68,FALSE)))</f>
        <v/>
      </c>
      <c r="N68" s="203" t="str">
        <f t="shared" si="4"/>
        <v/>
      </c>
      <c r="O68" s="204" t="str">
        <f t="shared" si="0"/>
        <v/>
      </c>
      <c r="P68" s="205" t="str">
        <f t="shared" si="5"/>
        <v/>
      </c>
    </row>
    <row r="69" spans="3:16">
      <c r="C69" s="198"/>
      <c r="D69" s="199"/>
      <c r="E69" s="200"/>
      <c r="F69" s="198"/>
      <c r="H69" s="201"/>
      <c r="I69" s="184" t="str">
        <f t="shared" si="1"/>
        <v/>
      </c>
      <c r="J69" s="202" t="str">
        <f>IF($H69="USD",IF(OR($I69="",$I69="-"),"",VLOOKUP($G69,為替!$A:$AX,$I69,FALSE))+$J$3,IF(OR($I69="",$I69="-"),"",VLOOKUP($G69,為替!$A:$AX,$I69,FALSE)))</f>
        <v/>
      </c>
      <c r="K69" s="203" t="str">
        <f t="shared" si="2"/>
        <v/>
      </c>
      <c r="L69" s="187" t="str">
        <f t="shared" si="3"/>
        <v/>
      </c>
      <c r="M69" s="202" t="str">
        <f>IF($H69="USD",IF(OR($L69="",$L69="-"),"",VLOOKUP($G69,為替!$A:$AX,$L69,FALSE))+$K$3,IF(OR($L69="",$L69="-"),"",VLOOKUP($G69,為替!$A:$AX,$L69,FALSE)))</f>
        <v/>
      </c>
      <c r="N69" s="203" t="str">
        <f t="shared" si="4"/>
        <v/>
      </c>
      <c r="O69" s="204" t="str">
        <f t="shared" si="0"/>
        <v/>
      </c>
      <c r="P69" s="205" t="str">
        <f t="shared" si="5"/>
        <v/>
      </c>
    </row>
    <row r="70" spans="3:16">
      <c r="C70" s="198"/>
      <c r="D70" s="199"/>
      <c r="E70" s="200"/>
      <c r="F70" s="198"/>
      <c r="H70" s="201"/>
      <c r="I70" s="184" t="str">
        <f t="shared" si="1"/>
        <v/>
      </c>
      <c r="J70" s="202" t="str">
        <f>IF($H70="USD",IF(OR($I70="",$I70="-"),"",VLOOKUP($G70,為替!$A:$AX,$I70,FALSE))+$J$3,IF(OR($I70="",$I70="-"),"",VLOOKUP($G70,為替!$A:$AX,$I70,FALSE)))</f>
        <v/>
      </c>
      <c r="K70" s="203" t="str">
        <f t="shared" si="2"/>
        <v/>
      </c>
      <c r="L70" s="187" t="str">
        <f t="shared" si="3"/>
        <v/>
      </c>
      <c r="M70" s="202" t="str">
        <f>IF($H70="USD",IF(OR($L70="",$L70="-"),"",VLOOKUP($G70,為替!$A:$AX,$L70,FALSE))+$K$3,IF(OR($L70="",$L70="-"),"",VLOOKUP($G70,為替!$A:$AX,$L70,FALSE)))</f>
        <v/>
      </c>
      <c r="N70" s="203" t="str">
        <f t="shared" si="4"/>
        <v/>
      </c>
      <c r="O70" s="204" t="str">
        <f t="shared" ref="O70:O133" si="6">IF(OR(K70="",N70=""),"",K70-N70)</f>
        <v/>
      </c>
      <c r="P70" s="205" t="str">
        <f t="shared" si="5"/>
        <v/>
      </c>
    </row>
    <row r="71" spans="3:16">
      <c r="C71" s="198"/>
      <c r="D71" s="199"/>
      <c r="E71" s="200"/>
      <c r="F71" s="198"/>
      <c r="H71" s="201"/>
      <c r="I71" s="184" t="str">
        <f t="shared" ref="I71:I134" si="7">IF(H71="","",IF(H71="JPY","",IF($H71="USD",4, IF(H71="EUR",7,IF(H71="CNY",47,IF(H71="HKD",34))))))</f>
        <v/>
      </c>
      <c r="J71" s="202" t="str">
        <f>IF($H71="USD",IF(OR($I71="",$I71="-"),"",VLOOKUP($G71,為替!$A:$AX,$I71,FALSE))+$J$3,IF(OR($I71="",$I71="-"),"",VLOOKUP($G71,為替!$A:$AX,$I71,FALSE)))</f>
        <v/>
      </c>
      <c r="K71" s="203" t="str">
        <f t="shared" ref="K71:K134" si="8">IF($H71="JPY",$F71,IF($H71="","",$F71*$J71))</f>
        <v/>
      </c>
      <c r="L71" s="187" t="str">
        <f t="shared" ref="L71:L134" si="9">IF(H71="","",IF(H71="JPY","",IF($H71="USD",3, IF(H71="EUR",6,IF(H71="CNY",46,IF(H71="HKD",33))))))</f>
        <v/>
      </c>
      <c r="M71" s="202" t="str">
        <f>IF($H71="USD",IF(OR($L71="",$L71="-"),"",VLOOKUP($G71,為替!$A:$AX,$L71,FALSE))+$K$3,IF(OR($L71="",$L71="-"),"",VLOOKUP($G71,為替!$A:$AX,$L71,FALSE)))</f>
        <v/>
      </c>
      <c r="N71" s="203" t="str">
        <f t="shared" ref="N71:N134" si="10">IF($E71="JPY",($C71+$D71),IF($E71="","",($C71+$D71)*$M71))</f>
        <v/>
      </c>
      <c r="O71" s="204" t="str">
        <f t="shared" si="6"/>
        <v/>
      </c>
      <c r="P71" s="205" t="str">
        <f t="shared" ref="P71:P134" si="11">IF(OR(K71="",O71=""),"",O71/K71)</f>
        <v/>
      </c>
    </row>
    <row r="72" spans="3:16">
      <c r="C72" s="198"/>
      <c r="D72" s="199"/>
      <c r="E72" s="200"/>
      <c r="F72" s="198"/>
      <c r="H72" s="201"/>
      <c r="I72" s="184" t="str">
        <f t="shared" si="7"/>
        <v/>
      </c>
      <c r="J72" s="202" t="str">
        <f>IF($H72="USD",IF(OR($I72="",$I72="-"),"",VLOOKUP($G72,為替!$A:$AX,$I72,FALSE))+$J$3,IF(OR($I72="",$I72="-"),"",VLOOKUP($G72,為替!$A:$AX,$I72,FALSE)))</f>
        <v/>
      </c>
      <c r="K72" s="203" t="str">
        <f t="shared" si="8"/>
        <v/>
      </c>
      <c r="L72" s="187" t="str">
        <f t="shared" si="9"/>
        <v/>
      </c>
      <c r="M72" s="202" t="str">
        <f>IF($H72="USD",IF(OR($L72="",$L72="-"),"",VLOOKUP($G72,為替!$A:$AX,$L72,FALSE))+$K$3,IF(OR($L72="",$L72="-"),"",VLOOKUP($G72,為替!$A:$AX,$L72,FALSE)))</f>
        <v/>
      </c>
      <c r="N72" s="203" t="str">
        <f t="shared" si="10"/>
        <v/>
      </c>
      <c r="O72" s="204" t="str">
        <f t="shared" si="6"/>
        <v/>
      </c>
      <c r="P72" s="205" t="str">
        <f t="shared" si="11"/>
        <v/>
      </c>
    </row>
    <row r="73" spans="3:16">
      <c r="C73" s="198"/>
      <c r="D73" s="199"/>
      <c r="E73" s="200"/>
      <c r="F73" s="198"/>
      <c r="H73" s="201"/>
      <c r="I73" s="184" t="str">
        <f t="shared" si="7"/>
        <v/>
      </c>
      <c r="J73" s="202" t="str">
        <f>IF($H73="USD",IF(OR($I73="",$I73="-"),"",VLOOKUP($G73,為替!$A:$AX,$I73,FALSE))+$J$3,IF(OR($I73="",$I73="-"),"",VLOOKUP($G73,為替!$A:$AX,$I73,FALSE)))</f>
        <v/>
      </c>
      <c r="K73" s="203" t="str">
        <f t="shared" si="8"/>
        <v/>
      </c>
      <c r="L73" s="187" t="str">
        <f t="shared" si="9"/>
        <v/>
      </c>
      <c r="M73" s="202" t="str">
        <f>IF($H73="USD",IF(OR($L73="",$L73="-"),"",VLOOKUP($G73,為替!$A:$AX,$L73,FALSE))+$K$3,IF(OR($L73="",$L73="-"),"",VLOOKUP($G73,為替!$A:$AX,$L73,FALSE)))</f>
        <v/>
      </c>
      <c r="N73" s="203" t="str">
        <f t="shared" si="10"/>
        <v/>
      </c>
      <c r="O73" s="204" t="str">
        <f t="shared" si="6"/>
        <v/>
      </c>
      <c r="P73" s="205" t="str">
        <f t="shared" si="11"/>
        <v/>
      </c>
    </row>
    <row r="74" spans="3:16">
      <c r="C74" s="198"/>
      <c r="D74" s="199"/>
      <c r="E74" s="200"/>
      <c r="F74" s="198"/>
      <c r="H74" s="201"/>
      <c r="I74" s="184" t="str">
        <f t="shared" si="7"/>
        <v/>
      </c>
      <c r="J74" s="202" t="str">
        <f>IF($H74="USD",IF(OR($I74="",$I74="-"),"",VLOOKUP($G74,為替!$A:$AX,$I74,FALSE))+$J$3,IF(OR($I74="",$I74="-"),"",VLOOKUP($G74,為替!$A:$AX,$I74,FALSE)))</f>
        <v/>
      </c>
      <c r="K74" s="203" t="str">
        <f t="shared" si="8"/>
        <v/>
      </c>
      <c r="L74" s="187" t="str">
        <f t="shared" si="9"/>
        <v/>
      </c>
      <c r="M74" s="202" t="str">
        <f>IF($H74="USD",IF(OR($L74="",$L74="-"),"",VLOOKUP($G74,為替!$A:$AX,$L74,FALSE))+$K$3,IF(OR($L74="",$L74="-"),"",VLOOKUP($G74,為替!$A:$AX,$L74,FALSE)))</f>
        <v/>
      </c>
      <c r="N74" s="203" t="str">
        <f t="shared" si="10"/>
        <v/>
      </c>
      <c r="O74" s="204" t="str">
        <f t="shared" si="6"/>
        <v/>
      </c>
      <c r="P74" s="205" t="str">
        <f t="shared" si="11"/>
        <v/>
      </c>
    </row>
    <row r="75" spans="3:16">
      <c r="C75" s="198"/>
      <c r="D75" s="199"/>
      <c r="E75" s="200"/>
      <c r="F75" s="198"/>
      <c r="H75" s="201"/>
      <c r="I75" s="184" t="str">
        <f t="shared" si="7"/>
        <v/>
      </c>
      <c r="J75" s="202" t="str">
        <f>IF($H75="USD",IF(OR($I75="",$I75="-"),"",VLOOKUP($G75,為替!$A:$AX,$I75,FALSE))+$J$3,IF(OR($I75="",$I75="-"),"",VLOOKUP($G75,為替!$A:$AX,$I75,FALSE)))</f>
        <v/>
      </c>
      <c r="K75" s="203" t="str">
        <f t="shared" si="8"/>
        <v/>
      </c>
      <c r="L75" s="187" t="str">
        <f t="shared" si="9"/>
        <v/>
      </c>
      <c r="M75" s="202" t="str">
        <f>IF($H75="USD",IF(OR($L75="",$L75="-"),"",VLOOKUP($G75,為替!$A:$AX,$L75,FALSE))+$K$3,IF(OR($L75="",$L75="-"),"",VLOOKUP($G75,為替!$A:$AX,$L75,FALSE)))</f>
        <v/>
      </c>
      <c r="N75" s="203" t="str">
        <f t="shared" si="10"/>
        <v/>
      </c>
      <c r="O75" s="204" t="str">
        <f t="shared" si="6"/>
        <v/>
      </c>
      <c r="P75" s="205" t="str">
        <f t="shared" si="11"/>
        <v/>
      </c>
    </row>
    <row r="76" spans="3:16">
      <c r="C76" s="198"/>
      <c r="D76" s="199"/>
      <c r="E76" s="200"/>
      <c r="F76" s="198"/>
      <c r="H76" s="201"/>
      <c r="I76" s="184" t="str">
        <f t="shared" si="7"/>
        <v/>
      </c>
      <c r="J76" s="202" t="str">
        <f>IF($H76="USD",IF(OR($I76="",$I76="-"),"",VLOOKUP($G76,為替!$A:$AX,$I76,FALSE))+$J$3,IF(OR($I76="",$I76="-"),"",VLOOKUP($G76,為替!$A:$AX,$I76,FALSE)))</f>
        <v/>
      </c>
      <c r="K76" s="203" t="str">
        <f t="shared" si="8"/>
        <v/>
      </c>
      <c r="L76" s="187" t="str">
        <f t="shared" si="9"/>
        <v/>
      </c>
      <c r="M76" s="202" t="str">
        <f>IF($H76="USD",IF(OR($L76="",$L76="-"),"",VLOOKUP($G76,為替!$A:$AX,$L76,FALSE))+$K$3,IF(OR($L76="",$L76="-"),"",VLOOKUP($G76,為替!$A:$AX,$L76,FALSE)))</f>
        <v/>
      </c>
      <c r="N76" s="203" t="str">
        <f t="shared" si="10"/>
        <v/>
      </c>
      <c r="O76" s="204" t="str">
        <f t="shared" si="6"/>
        <v/>
      </c>
      <c r="P76" s="205" t="str">
        <f t="shared" si="11"/>
        <v/>
      </c>
    </row>
    <row r="77" spans="3:16">
      <c r="C77" s="198"/>
      <c r="D77" s="199"/>
      <c r="E77" s="200"/>
      <c r="F77" s="198"/>
      <c r="H77" s="201"/>
      <c r="I77" s="184" t="str">
        <f t="shared" si="7"/>
        <v/>
      </c>
      <c r="J77" s="202" t="str">
        <f>IF($H77="USD",IF(OR($I77="",$I77="-"),"",VLOOKUP($G77,為替!$A:$AX,$I77,FALSE))+$J$3,IF(OR($I77="",$I77="-"),"",VLOOKUP($G77,為替!$A:$AX,$I77,FALSE)))</f>
        <v/>
      </c>
      <c r="K77" s="203" t="str">
        <f t="shared" si="8"/>
        <v/>
      </c>
      <c r="L77" s="187" t="str">
        <f t="shared" si="9"/>
        <v/>
      </c>
      <c r="M77" s="202" t="str">
        <f>IF($H77="USD",IF(OR($L77="",$L77="-"),"",VLOOKUP($G77,為替!$A:$AX,$L77,FALSE))+$K$3,IF(OR($L77="",$L77="-"),"",VLOOKUP($G77,為替!$A:$AX,$L77,FALSE)))</f>
        <v/>
      </c>
      <c r="N77" s="203" t="str">
        <f t="shared" si="10"/>
        <v/>
      </c>
      <c r="O77" s="204" t="str">
        <f t="shared" si="6"/>
        <v/>
      </c>
      <c r="P77" s="205" t="str">
        <f t="shared" si="11"/>
        <v/>
      </c>
    </row>
    <row r="78" spans="3:16">
      <c r="C78" s="198"/>
      <c r="D78" s="199"/>
      <c r="E78" s="200"/>
      <c r="F78" s="198"/>
      <c r="H78" s="201"/>
      <c r="I78" s="184" t="str">
        <f t="shared" si="7"/>
        <v/>
      </c>
      <c r="J78" s="202" t="str">
        <f>IF($H78="USD",IF(OR($I78="",$I78="-"),"",VLOOKUP($G78,為替!$A:$AX,$I78,FALSE))+$J$3,IF(OR($I78="",$I78="-"),"",VLOOKUP($G78,為替!$A:$AX,$I78,FALSE)))</f>
        <v/>
      </c>
      <c r="K78" s="203" t="str">
        <f t="shared" si="8"/>
        <v/>
      </c>
      <c r="L78" s="187" t="str">
        <f t="shared" si="9"/>
        <v/>
      </c>
      <c r="M78" s="202" t="str">
        <f>IF($H78="USD",IF(OR($L78="",$L78="-"),"",VLOOKUP($G78,為替!$A:$AX,$L78,FALSE))+$K$3,IF(OR($L78="",$L78="-"),"",VLOOKUP($G78,為替!$A:$AX,$L78,FALSE)))</f>
        <v/>
      </c>
      <c r="N78" s="203" t="str">
        <f t="shared" si="10"/>
        <v/>
      </c>
      <c r="O78" s="204" t="str">
        <f t="shared" si="6"/>
        <v/>
      </c>
      <c r="P78" s="205" t="str">
        <f t="shared" si="11"/>
        <v/>
      </c>
    </row>
    <row r="79" spans="3:16">
      <c r="C79" s="198"/>
      <c r="D79" s="199"/>
      <c r="E79" s="200"/>
      <c r="F79" s="198"/>
      <c r="H79" s="201"/>
      <c r="I79" s="184" t="str">
        <f t="shared" si="7"/>
        <v/>
      </c>
      <c r="J79" s="202" t="str">
        <f>IF($H79="USD",IF(OR($I79="",$I79="-"),"",VLOOKUP($G79,為替!$A:$AX,$I79,FALSE))+$J$3,IF(OR($I79="",$I79="-"),"",VLOOKUP($G79,為替!$A:$AX,$I79,FALSE)))</f>
        <v/>
      </c>
      <c r="K79" s="203" t="str">
        <f t="shared" si="8"/>
        <v/>
      </c>
      <c r="L79" s="187" t="str">
        <f t="shared" si="9"/>
        <v/>
      </c>
      <c r="M79" s="202" t="str">
        <f>IF($H79="USD",IF(OR($L79="",$L79="-"),"",VLOOKUP($G79,為替!$A:$AX,$L79,FALSE))+$K$3,IF(OR($L79="",$L79="-"),"",VLOOKUP($G79,為替!$A:$AX,$L79,FALSE)))</f>
        <v/>
      </c>
      <c r="N79" s="203" t="str">
        <f t="shared" si="10"/>
        <v/>
      </c>
      <c r="O79" s="204" t="str">
        <f t="shared" si="6"/>
        <v/>
      </c>
      <c r="P79" s="205" t="str">
        <f t="shared" si="11"/>
        <v/>
      </c>
    </row>
    <row r="80" spans="3:16">
      <c r="C80" s="198"/>
      <c r="D80" s="199"/>
      <c r="E80" s="200"/>
      <c r="F80" s="198"/>
      <c r="H80" s="201"/>
      <c r="I80" s="184" t="str">
        <f t="shared" si="7"/>
        <v/>
      </c>
      <c r="J80" s="202" t="str">
        <f>IF($H80="USD",IF(OR($I80="",$I80="-"),"",VLOOKUP($G80,為替!$A:$AX,$I80,FALSE))+$J$3,IF(OR($I80="",$I80="-"),"",VLOOKUP($G80,為替!$A:$AX,$I80,FALSE)))</f>
        <v/>
      </c>
      <c r="K80" s="203" t="str">
        <f t="shared" si="8"/>
        <v/>
      </c>
      <c r="L80" s="187" t="str">
        <f t="shared" si="9"/>
        <v/>
      </c>
      <c r="M80" s="202" t="str">
        <f>IF($H80="USD",IF(OR($L80="",$L80="-"),"",VLOOKUP($G80,為替!$A:$AX,$L80,FALSE))+$K$3,IF(OR($L80="",$L80="-"),"",VLOOKUP($G80,為替!$A:$AX,$L80,FALSE)))</f>
        <v/>
      </c>
      <c r="N80" s="203" t="str">
        <f t="shared" si="10"/>
        <v/>
      </c>
      <c r="O80" s="204" t="str">
        <f t="shared" si="6"/>
        <v/>
      </c>
      <c r="P80" s="205" t="str">
        <f t="shared" si="11"/>
        <v/>
      </c>
    </row>
    <row r="81" spans="3:16">
      <c r="C81" s="198"/>
      <c r="D81" s="199"/>
      <c r="E81" s="200"/>
      <c r="F81" s="198"/>
      <c r="H81" s="201"/>
      <c r="I81" s="184" t="str">
        <f t="shared" si="7"/>
        <v/>
      </c>
      <c r="J81" s="202" t="str">
        <f>IF($H81="USD",IF(OR($I81="",$I81="-"),"",VLOOKUP($G81,為替!$A:$AX,$I81,FALSE))+$J$3,IF(OR($I81="",$I81="-"),"",VLOOKUP($G81,為替!$A:$AX,$I81,FALSE)))</f>
        <v/>
      </c>
      <c r="K81" s="203" t="str">
        <f t="shared" si="8"/>
        <v/>
      </c>
      <c r="L81" s="187" t="str">
        <f t="shared" si="9"/>
        <v/>
      </c>
      <c r="M81" s="202" t="str">
        <f>IF($H81="USD",IF(OR($L81="",$L81="-"),"",VLOOKUP($G81,為替!$A:$AX,$L81,FALSE))+$K$3,IF(OR($L81="",$L81="-"),"",VLOOKUP($G81,為替!$A:$AX,$L81,FALSE)))</f>
        <v/>
      </c>
      <c r="N81" s="203" t="str">
        <f t="shared" si="10"/>
        <v/>
      </c>
      <c r="O81" s="204" t="str">
        <f t="shared" si="6"/>
        <v/>
      </c>
      <c r="P81" s="205" t="str">
        <f t="shared" si="11"/>
        <v/>
      </c>
    </row>
    <row r="82" spans="3:16">
      <c r="C82" s="198"/>
      <c r="D82" s="199"/>
      <c r="E82" s="200"/>
      <c r="F82" s="198"/>
      <c r="H82" s="201"/>
      <c r="I82" s="184" t="str">
        <f t="shared" si="7"/>
        <v/>
      </c>
      <c r="J82" s="202" t="str">
        <f>IF($H82="USD",IF(OR($I82="",$I82="-"),"",VLOOKUP($G82,為替!$A:$AX,$I82,FALSE))+$J$3,IF(OR($I82="",$I82="-"),"",VLOOKUP($G82,為替!$A:$AX,$I82,FALSE)))</f>
        <v/>
      </c>
      <c r="K82" s="203" t="str">
        <f t="shared" si="8"/>
        <v/>
      </c>
      <c r="L82" s="187" t="str">
        <f t="shared" si="9"/>
        <v/>
      </c>
      <c r="M82" s="202" t="str">
        <f>IF($H82="USD",IF(OR($L82="",$L82="-"),"",VLOOKUP($G82,為替!$A:$AX,$L82,FALSE))+$K$3,IF(OR($L82="",$L82="-"),"",VLOOKUP($G82,為替!$A:$AX,$L82,FALSE)))</f>
        <v/>
      </c>
      <c r="N82" s="203" t="str">
        <f t="shared" si="10"/>
        <v/>
      </c>
      <c r="O82" s="204" t="str">
        <f t="shared" si="6"/>
        <v/>
      </c>
      <c r="P82" s="205" t="str">
        <f t="shared" si="11"/>
        <v/>
      </c>
    </row>
    <row r="83" spans="3:16">
      <c r="C83" s="198"/>
      <c r="D83" s="199"/>
      <c r="E83" s="200"/>
      <c r="F83" s="198"/>
      <c r="H83" s="201"/>
      <c r="I83" s="184" t="str">
        <f t="shared" si="7"/>
        <v/>
      </c>
      <c r="J83" s="202" t="str">
        <f>IF($H83="USD",IF(OR($I83="",$I83="-"),"",VLOOKUP($G83,為替!$A:$AX,$I83,FALSE))+$J$3,IF(OR($I83="",$I83="-"),"",VLOOKUP($G83,為替!$A:$AX,$I83,FALSE)))</f>
        <v/>
      </c>
      <c r="K83" s="203" t="str">
        <f t="shared" si="8"/>
        <v/>
      </c>
      <c r="L83" s="187" t="str">
        <f t="shared" si="9"/>
        <v/>
      </c>
      <c r="M83" s="202" t="str">
        <f>IF($H83="USD",IF(OR($L83="",$L83="-"),"",VLOOKUP($G83,為替!$A:$AX,$L83,FALSE))+$K$3,IF(OR($L83="",$L83="-"),"",VLOOKUP($G83,為替!$A:$AX,$L83,FALSE)))</f>
        <v/>
      </c>
      <c r="N83" s="203" t="str">
        <f t="shared" si="10"/>
        <v/>
      </c>
      <c r="O83" s="204" t="str">
        <f t="shared" si="6"/>
        <v/>
      </c>
      <c r="P83" s="205" t="str">
        <f t="shared" si="11"/>
        <v/>
      </c>
    </row>
    <row r="84" spans="3:16">
      <c r="C84" s="198"/>
      <c r="D84" s="199"/>
      <c r="E84" s="200"/>
      <c r="F84" s="198"/>
      <c r="H84" s="201"/>
      <c r="I84" s="184" t="str">
        <f t="shared" si="7"/>
        <v/>
      </c>
      <c r="J84" s="202" t="str">
        <f>IF($H84="USD",IF(OR($I84="",$I84="-"),"",VLOOKUP($G84,為替!$A:$AX,$I84,FALSE))+$J$3,IF(OR($I84="",$I84="-"),"",VLOOKUP($G84,為替!$A:$AX,$I84,FALSE)))</f>
        <v/>
      </c>
      <c r="K84" s="203" t="str">
        <f t="shared" si="8"/>
        <v/>
      </c>
      <c r="L84" s="187" t="str">
        <f t="shared" si="9"/>
        <v/>
      </c>
      <c r="M84" s="202" t="str">
        <f>IF($H84="USD",IF(OR($L84="",$L84="-"),"",VLOOKUP($G84,為替!$A:$AX,$L84,FALSE))+$K$3,IF(OR($L84="",$L84="-"),"",VLOOKUP($G84,為替!$A:$AX,$L84,FALSE)))</f>
        <v/>
      </c>
      <c r="N84" s="203" t="str">
        <f t="shared" si="10"/>
        <v/>
      </c>
      <c r="O84" s="204" t="str">
        <f t="shared" si="6"/>
        <v/>
      </c>
      <c r="P84" s="205" t="str">
        <f t="shared" si="11"/>
        <v/>
      </c>
    </row>
    <row r="85" spans="3:16">
      <c r="C85" s="198"/>
      <c r="D85" s="199"/>
      <c r="E85" s="200"/>
      <c r="F85" s="198"/>
      <c r="H85" s="201"/>
      <c r="I85" s="184" t="str">
        <f t="shared" si="7"/>
        <v/>
      </c>
      <c r="J85" s="202" t="str">
        <f>IF($H85="USD",IF(OR($I85="",$I85="-"),"",VLOOKUP($G85,為替!$A:$AX,$I85,FALSE))+$J$3,IF(OR($I85="",$I85="-"),"",VLOOKUP($G85,為替!$A:$AX,$I85,FALSE)))</f>
        <v/>
      </c>
      <c r="K85" s="203" t="str">
        <f t="shared" si="8"/>
        <v/>
      </c>
      <c r="L85" s="187" t="str">
        <f t="shared" si="9"/>
        <v/>
      </c>
      <c r="M85" s="202" t="str">
        <f>IF($H85="USD",IF(OR($L85="",$L85="-"),"",VLOOKUP($G85,為替!$A:$AX,$L85,FALSE))+$K$3,IF(OR($L85="",$L85="-"),"",VLOOKUP($G85,為替!$A:$AX,$L85,FALSE)))</f>
        <v/>
      </c>
      <c r="N85" s="203" t="str">
        <f t="shared" si="10"/>
        <v/>
      </c>
      <c r="O85" s="204" t="str">
        <f t="shared" si="6"/>
        <v/>
      </c>
      <c r="P85" s="205" t="str">
        <f t="shared" si="11"/>
        <v/>
      </c>
    </row>
    <row r="86" spans="3:16">
      <c r="C86" s="198"/>
      <c r="D86" s="199"/>
      <c r="E86" s="200"/>
      <c r="F86" s="198"/>
      <c r="H86" s="201"/>
      <c r="I86" s="184" t="str">
        <f t="shared" si="7"/>
        <v/>
      </c>
      <c r="J86" s="202" t="str">
        <f>IF($H86="USD",IF(OR($I86="",$I86="-"),"",VLOOKUP($G86,為替!$A:$AX,$I86,FALSE))+$J$3,IF(OR($I86="",$I86="-"),"",VLOOKUP($G86,為替!$A:$AX,$I86,FALSE)))</f>
        <v/>
      </c>
      <c r="K86" s="203" t="str">
        <f t="shared" si="8"/>
        <v/>
      </c>
      <c r="L86" s="187" t="str">
        <f t="shared" si="9"/>
        <v/>
      </c>
      <c r="M86" s="202" t="str">
        <f>IF($H86="USD",IF(OR($L86="",$L86="-"),"",VLOOKUP($G86,為替!$A:$AX,$L86,FALSE))+$K$3,IF(OR($L86="",$L86="-"),"",VLOOKUP($G86,為替!$A:$AX,$L86,FALSE)))</f>
        <v/>
      </c>
      <c r="N86" s="203" t="str">
        <f t="shared" si="10"/>
        <v/>
      </c>
      <c r="O86" s="204" t="str">
        <f t="shared" si="6"/>
        <v/>
      </c>
      <c r="P86" s="205" t="str">
        <f t="shared" si="11"/>
        <v/>
      </c>
    </row>
    <row r="87" spans="3:16">
      <c r="C87" s="198"/>
      <c r="D87" s="199"/>
      <c r="E87" s="200"/>
      <c r="F87" s="198"/>
      <c r="H87" s="201"/>
      <c r="I87" s="184" t="str">
        <f t="shared" si="7"/>
        <v/>
      </c>
      <c r="J87" s="202" t="str">
        <f>IF($H87="USD",IF(OR($I87="",$I87="-"),"",VLOOKUP($G87,為替!$A:$AX,$I87,FALSE))+$J$3,IF(OR($I87="",$I87="-"),"",VLOOKUP($G87,為替!$A:$AX,$I87,FALSE)))</f>
        <v/>
      </c>
      <c r="K87" s="203" t="str">
        <f t="shared" si="8"/>
        <v/>
      </c>
      <c r="L87" s="187" t="str">
        <f t="shared" si="9"/>
        <v/>
      </c>
      <c r="M87" s="202" t="str">
        <f>IF($H87="USD",IF(OR($L87="",$L87="-"),"",VLOOKUP($G87,為替!$A:$AX,$L87,FALSE))+$K$3,IF(OR($L87="",$L87="-"),"",VLOOKUP($G87,為替!$A:$AX,$L87,FALSE)))</f>
        <v/>
      </c>
      <c r="N87" s="203" t="str">
        <f t="shared" si="10"/>
        <v/>
      </c>
      <c r="O87" s="204" t="str">
        <f t="shared" si="6"/>
        <v/>
      </c>
      <c r="P87" s="205" t="str">
        <f t="shared" si="11"/>
        <v/>
      </c>
    </row>
    <row r="88" spans="3:16">
      <c r="C88" s="198"/>
      <c r="D88" s="199"/>
      <c r="E88" s="200"/>
      <c r="F88" s="198"/>
      <c r="H88" s="201"/>
      <c r="I88" s="184" t="str">
        <f t="shared" si="7"/>
        <v/>
      </c>
      <c r="J88" s="202" t="str">
        <f>IF($H88="USD",IF(OR($I88="",$I88="-"),"",VLOOKUP($G88,為替!$A:$AX,$I88,FALSE))+$J$3,IF(OR($I88="",$I88="-"),"",VLOOKUP($G88,為替!$A:$AX,$I88,FALSE)))</f>
        <v/>
      </c>
      <c r="K88" s="203" t="str">
        <f t="shared" si="8"/>
        <v/>
      </c>
      <c r="L88" s="187" t="str">
        <f t="shared" si="9"/>
        <v/>
      </c>
      <c r="M88" s="202" t="str">
        <f>IF($H88="USD",IF(OR($L88="",$L88="-"),"",VLOOKUP($G88,為替!$A:$AX,$L88,FALSE))+$K$3,IF(OR($L88="",$L88="-"),"",VLOOKUP($G88,為替!$A:$AX,$L88,FALSE)))</f>
        <v/>
      </c>
      <c r="N88" s="203" t="str">
        <f t="shared" si="10"/>
        <v/>
      </c>
      <c r="O88" s="204" t="str">
        <f t="shared" si="6"/>
        <v/>
      </c>
      <c r="P88" s="205" t="str">
        <f t="shared" si="11"/>
        <v/>
      </c>
    </row>
    <row r="89" spans="3:16">
      <c r="C89" s="198"/>
      <c r="D89" s="199"/>
      <c r="E89" s="200"/>
      <c r="F89" s="198"/>
      <c r="H89" s="201"/>
      <c r="I89" s="184" t="str">
        <f t="shared" si="7"/>
        <v/>
      </c>
      <c r="J89" s="202" t="str">
        <f>IF($H89="USD",IF(OR($I89="",$I89="-"),"",VLOOKUP($G89,為替!$A:$AX,$I89,FALSE))+$J$3,IF(OR($I89="",$I89="-"),"",VLOOKUP($G89,為替!$A:$AX,$I89,FALSE)))</f>
        <v/>
      </c>
      <c r="K89" s="203" t="str">
        <f t="shared" si="8"/>
        <v/>
      </c>
      <c r="L89" s="187" t="str">
        <f t="shared" si="9"/>
        <v/>
      </c>
      <c r="M89" s="202" t="str">
        <f>IF($H89="USD",IF(OR($L89="",$L89="-"),"",VLOOKUP($G89,為替!$A:$AX,$L89,FALSE))+$K$3,IF(OR($L89="",$L89="-"),"",VLOOKUP($G89,為替!$A:$AX,$L89,FALSE)))</f>
        <v/>
      </c>
      <c r="N89" s="203" t="str">
        <f t="shared" si="10"/>
        <v/>
      </c>
      <c r="O89" s="204" t="str">
        <f t="shared" si="6"/>
        <v/>
      </c>
      <c r="P89" s="205" t="str">
        <f t="shared" si="11"/>
        <v/>
      </c>
    </row>
    <row r="90" spans="3:16">
      <c r="C90" s="198"/>
      <c r="D90" s="199"/>
      <c r="E90" s="200"/>
      <c r="F90" s="198"/>
      <c r="H90" s="201"/>
      <c r="I90" s="184" t="str">
        <f t="shared" si="7"/>
        <v/>
      </c>
      <c r="J90" s="202" t="str">
        <f>IF($H90="USD",IF(OR($I90="",$I90="-"),"",VLOOKUP($G90,為替!$A:$AX,$I90,FALSE))+$J$3,IF(OR($I90="",$I90="-"),"",VLOOKUP($G90,為替!$A:$AX,$I90,FALSE)))</f>
        <v/>
      </c>
      <c r="K90" s="203" t="str">
        <f t="shared" si="8"/>
        <v/>
      </c>
      <c r="L90" s="187" t="str">
        <f t="shared" si="9"/>
        <v/>
      </c>
      <c r="M90" s="202" t="str">
        <f>IF($H90="USD",IF(OR($L90="",$L90="-"),"",VLOOKUP($G90,為替!$A:$AX,$L90,FALSE))+$K$3,IF(OR($L90="",$L90="-"),"",VLOOKUP($G90,為替!$A:$AX,$L90,FALSE)))</f>
        <v/>
      </c>
      <c r="N90" s="203" t="str">
        <f t="shared" si="10"/>
        <v/>
      </c>
      <c r="O90" s="204" t="str">
        <f t="shared" si="6"/>
        <v/>
      </c>
      <c r="P90" s="205" t="str">
        <f t="shared" si="11"/>
        <v/>
      </c>
    </row>
    <row r="91" spans="3:16">
      <c r="C91" s="198"/>
      <c r="D91" s="199"/>
      <c r="E91" s="200"/>
      <c r="F91" s="198"/>
      <c r="H91" s="201"/>
      <c r="I91" s="184" t="str">
        <f t="shared" si="7"/>
        <v/>
      </c>
      <c r="J91" s="202" t="str">
        <f>IF($H91="USD",IF(OR($I91="",$I91="-"),"",VLOOKUP($G91,為替!$A:$AX,$I91,FALSE))+$J$3,IF(OR($I91="",$I91="-"),"",VLOOKUP($G91,為替!$A:$AX,$I91,FALSE)))</f>
        <v/>
      </c>
      <c r="K91" s="203" t="str">
        <f t="shared" si="8"/>
        <v/>
      </c>
      <c r="L91" s="187" t="str">
        <f t="shared" si="9"/>
        <v/>
      </c>
      <c r="M91" s="202" t="str">
        <f>IF($H91="USD",IF(OR($L91="",$L91="-"),"",VLOOKUP($G91,為替!$A:$AX,$L91,FALSE))+$K$3,IF(OR($L91="",$L91="-"),"",VLOOKUP($G91,為替!$A:$AX,$L91,FALSE)))</f>
        <v/>
      </c>
      <c r="N91" s="203" t="str">
        <f t="shared" si="10"/>
        <v/>
      </c>
      <c r="O91" s="204" t="str">
        <f t="shared" si="6"/>
        <v/>
      </c>
      <c r="P91" s="205" t="str">
        <f t="shared" si="11"/>
        <v/>
      </c>
    </row>
    <row r="92" spans="3:16">
      <c r="C92" s="198"/>
      <c r="D92" s="199"/>
      <c r="E92" s="200"/>
      <c r="F92" s="198"/>
      <c r="H92" s="201"/>
      <c r="I92" s="184" t="str">
        <f t="shared" si="7"/>
        <v/>
      </c>
      <c r="J92" s="202" t="str">
        <f>IF($H92="USD",IF(OR($I92="",$I92="-"),"",VLOOKUP($G92,為替!$A:$AX,$I92,FALSE))+$J$3,IF(OR($I92="",$I92="-"),"",VLOOKUP($G92,為替!$A:$AX,$I92,FALSE)))</f>
        <v/>
      </c>
      <c r="K92" s="203" t="str">
        <f t="shared" si="8"/>
        <v/>
      </c>
      <c r="L92" s="187" t="str">
        <f t="shared" si="9"/>
        <v/>
      </c>
      <c r="M92" s="202" t="str">
        <f>IF($H92="USD",IF(OR($L92="",$L92="-"),"",VLOOKUP($G92,為替!$A:$AX,$L92,FALSE))+$K$3,IF(OR($L92="",$L92="-"),"",VLOOKUP($G92,為替!$A:$AX,$L92,FALSE)))</f>
        <v/>
      </c>
      <c r="N92" s="203" t="str">
        <f t="shared" si="10"/>
        <v/>
      </c>
      <c r="O92" s="204" t="str">
        <f t="shared" si="6"/>
        <v/>
      </c>
      <c r="P92" s="205" t="str">
        <f t="shared" si="11"/>
        <v/>
      </c>
    </row>
    <row r="93" spans="3:16">
      <c r="C93" s="198"/>
      <c r="D93" s="199"/>
      <c r="E93" s="200"/>
      <c r="F93" s="198"/>
      <c r="H93" s="201"/>
      <c r="I93" s="184" t="str">
        <f t="shared" si="7"/>
        <v/>
      </c>
      <c r="J93" s="202" t="str">
        <f>IF($H93="USD",IF(OR($I93="",$I93="-"),"",VLOOKUP($G93,為替!$A:$AX,$I93,FALSE))+$J$3,IF(OR($I93="",$I93="-"),"",VLOOKUP($G93,為替!$A:$AX,$I93,FALSE)))</f>
        <v/>
      </c>
      <c r="K93" s="203" t="str">
        <f t="shared" si="8"/>
        <v/>
      </c>
      <c r="L93" s="187" t="str">
        <f t="shared" si="9"/>
        <v/>
      </c>
      <c r="M93" s="202" t="str">
        <f>IF($H93="USD",IF(OR($L93="",$L93="-"),"",VLOOKUP($G93,為替!$A:$AX,$L93,FALSE))+$K$3,IF(OR($L93="",$L93="-"),"",VLOOKUP($G93,為替!$A:$AX,$L93,FALSE)))</f>
        <v/>
      </c>
      <c r="N93" s="203" t="str">
        <f t="shared" si="10"/>
        <v/>
      </c>
      <c r="O93" s="204" t="str">
        <f t="shared" si="6"/>
        <v/>
      </c>
      <c r="P93" s="205" t="str">
        <f t="shared" si="11"/>
        <v/>
      </c>
    </row>
    <row r="94" spans="3:16">
      <c r="C94" s="198"/>
      <c r="D94" s="199"/>
      <c r="E94" s="200"/>
      <c r="F94" s="198"/>
      <c r="H94" s="201"/>
      <c r="I94" s="184" t="str">
        <f t="shared" si="7"/>
        <v/>
      </c>
      <c r="J94" s="202" t="str">
        <f>IF($H94="USD",IF(OR($I94="",$I94="-"),"",VLOOKUP($G94,為替!$A:$AX,$I94,FALSE))+$J$3,IF(OR($I94="",$I94="-"),"",VLOOKUP($G94,為替!$A:$AX,$I94,FALSE)))</f>
        <v/>
      </c>
      <c r="K94" s="203" t="str">
        <f t="shared" si="8"/>
        <v/>
      </c>
      <c r="L94" s="187" t="str">
        <f t="shared" si="9"/>
        <v/>
      </c>
      <c r="M94" s="202" t="str">
        <f>IF($H94="USD",IF(OR($L94="",$L94="-"),"",VLOOKUP($G94,為替!$A:$AX,$L94,FALSE))+$K$3,IF(OR($L94="",$L94="-"),"",VLOOKUP($G94,為替!$A:$AX,$L94,FALSE)))</f>
        <v/>
      </c>
      <c r="N94" s="203" t="str">
        <f t="shared" si="10"/>
        <v/>
      </c>
      <c r="O94" s="204" t="str">
        <f t="shared" si="6"/>
        <v/>
      </c>
      <c r="P94" s="205" t="str">
        <f t="shared" si="11"/>
        <v/>
      </c>
    </row>
    <row r="95" spans="3:16">
      <c r="C95" s="198"/>
      <c r="D95" s="199"/>
      <c r="E95" s="200"/>
      <c r="F95" s="198"/>
      <c r="H95" s="201"/>
      <c r="I95" s="184" t="str">
        <f t="shared" si="7"/>
        <v/>
      </c>
      <c r="J95" s="202" t="str">
        <f>IF($H95="USD",IF(OR($I95="",$I95="-"),"",VLOOKUP($G95,為替!$A:$AX,$I95,FALSE))+$J$3,IF(OR($I95="",$I95="-"),"",VLOOKUP($G95,為替!$A:$AX,$I95,FALSE)))</f>
        <v/>
      </c>
      <c r="K95" s="203" t="str">
        <f t="shared" si="8"/>
        <v/>
      </c>
      <c r="L95" s="187" t="str">
        <f t="shared" si="9"/>
        <v/>
      </c>
      <c r="M95" s="202" t="str">
        <f>IF($H95="USD",IF(OR($L95="",$L95="-"),"",VLOOKUP($G95,為替!$A:$AX,$L95,FALSE))+$K$3,IF(OR($L95="",$L95="-"),"",VLOOKUP($G95,為替!$A:$AX,$L95,FALSE)))</f>
        <v/>
      </c>
      <c r="N95" s="203" t="str">
        <f t="shared" si="10"/>
        <v/>
      </c>
      <c r="O95" s="204" t="str">
        <f t="shared" si="6"/>
        <v/>
      </c>
      <c r="P95" s="205" t="str">
        <f t="shared" si="11"/>
        <v/>
      </c>
    </row>
    <row r="96" spans="3:16">
      <c r="C96" s="198"/>
      <c r="D96" s="199"/>
      <c r="E96" s="200"/>
      <c r="F96" s="198"/>
      <c r="H96" s="201"/>
      <c r="I96" s="184" t="str">
        <f t="shared" si="7"/>
        <v/>
      </c>
      <c r="J96" s="202" t="str">
        <f>IF($H96="USD",IF(OR($I96="",$I96="-"),"",VLOOKUP($G96,為替!$A:$AX,$I96,FALSE))+$J$3,IF(OR($I96="",$I96="-"),"",VLOOKUP($G96,為替!$A:$AX,$I96,FALSE)))</f>
        <v/>
      </c>
      <c r="K96" s="203" t="str">
        <f t="shared" si="8"/>
        <v/>
      </c>
      <c r="L96" s="187" t="str">
        <f t="shared" si="9"/>
        <v/>
      </c>
      <c r="M96" s="202" t="str">
        <f>IF($H96="USD",IF(OR($L96="",$L96="-"),"",VLOOKUP($G96,為替!$A:$AX,$L96,FALSE))+$K$3,IF(OR($L96="",$L96="-"),"",VLOOKUP($G96,為替!$A:$AX,$L96,FALSE)))</f>
        <v/>
      </c>
      <c r="N96" s="203" t="str">
        <f t="shared" si="10"/>
        <v/>
      </c>
      <c r="O96" s="204" t="str">
        <f t="shared" si="6"/>
        <v/>
      </c>
      <c r="P96" s="205" t="str">
        <f t="shared" si="11"/>
        <v/>
      </c>
    </row>
    <row r="97" spans="3:16">
      <c r="C97" s="198"/>
      <c r="D97" s="199"/>
      <c r="E97" s="200"/>
      <c r="F97" s="198"/>
      <c r="H97" s="201"/>
      <c r="I97" s="184" t="str">
        <f t="shared" si="7"/>
        <v/>
      </c>
      <c r="J97" s="202" t="str">
        <f>IF($H97="USD",IF(OR($I97="",$I97="-"),"",VLOOKUP($G97,為替!$A:$AX,$I97,FALSE))+$J$3,IF(OR($I97="",$I97="-"),"",VLOOKUP($G97,為替!$A:$AX,$I97,FALSE)))</f>
        <v/>
      </c>
      <c r="K97" s="203" t="str">
        <f t="shared" si="8"/>
        <v/>
      </c>
      <c r="L97" s="187" t="str">
        <f t="shared" si="9"/>
        <v/>
      </c>
      <c r="M97" s="202" t="str">
        <f>IF($H97="USD",IF(OR($L97="",$L97="-"),"",VLOOKUP($G97,為替!$A:$AX,$L97,FALSE))+$K$3,IF(OR($L97="",$L97="-"),"",VLOOKUP($G97,為替!$A:$AX,$L97,FALSE)))</f>
        <v/>
      </c>
      <c r="N97" s="203" t="str">
        <f t="shared" si="10"/>
        <v/>
      </c>
      <c r="O97" s="204" t="str">
        <f t="shared" si="6"/>
        <v/>
      </c>
      <c r="P97" s="205" t="str">
        <f t="shared" si="11"/>
        <v/>
      </c>
    </row>
    <row r="98" spans="3:16">
      <c r="C98" s="198"/>
      <c r="D98" s="199"/>
      <c r="E98" s="200"/>
      <c r="F98" s="198"/>
      <c r="H98" s="201"/>
      <c r="I98" s="184" t="str">
        <f t="shared" si="7"/>
        <v/>
      </c>
      <c r="J98" s="202" t="str">
        <f>IF($H98="USD",IF(OR($I98="",$I98="-"),"",VLOOKUP($G98,為替!$A:$AX,$I98,FALSE))+$J$3,IF(OR($I98="",$I98="-"),"",VLOOKUP($G98,為替!$A:$AX,$I98,FALSE)))</f>
        <v/>
      </c>
      <c r="K98" s="203" t="str">
        <f t="shared" si="8"/>
        <v/>
      </c>
      <c r="L98" s="187" t="str">
        <f t="shared" si="9"/>
        <v/>
      </c>
      <c r="M98" s="202" t="str">
        <f>IF($H98="USD",IF(OR($L98="",$L98="-"),"",VLOOKUP($G98,為替!$A:$AX,$L98,FALSE))+$K$3,IF(OR($L98="",$L98="-"),"",VLOOKUP($G98,為替!$A:$AX,$L98,FALSE)))</f>
        <v/>
      </c>
      <c r="N98" s="203" t="str">
        <f t="shared" si="10"/>
        <v/>
      </c>
      <c r="O98" s="204" t="str">
        <f t="shared" si="6"/>
        <v/>
      </c>
      <c r="P98" s="205" t="str">
        <f t="shared" si="11"/>
        <v/>
      </c>
    </row>
    <row r="99" spans="3:16">
      <c r="C99" s="198"/>
      <c r="D99" s="199"/>
      <c r="E99" s="200"/>
      <c r="F99" s="198"/>
      <c r="H99" s="201"/>
      <c r="I99" s="184" t="str">
        <f t="shared" si="7"/>
        <v/>
      </c>
      <c r="J99" s="202" t="str">
        <f>IF($H99="USD",IF(OR($I99="",$I99="-"),"",VLOOKUP($G99,為替!$A:$AX,$I99,FALSE))+$J$3,IF(OR($I99="",$I99="-"),"",VLOOKUP($G99,為替!$A:$AX,$I99,FALSE)))</f>
        <v/>
      </c>
      <c r="K99" s="203" t="str">
        <f t="shared" si="8"/>
        <v/>
      </c>
      <c r="L99" s="187" t="str">
        <f t="shared" si="9"/>
        <v/>
      </c>
      <c r="M99" s="202" t="str">
        <f>IF($H99="USD",IF(OR($L99="",$L99="-"),"",VLOOKUP($G99,為替!$A:$AX,$L99,FALSE))+$K$3,IF(OR($L99="",$L99="-"),"",VLOOKUP($G99,為替!$A:$AX,$L99,FALSE)))</f>
        <v/>
      </c>
      <c r="N99" s="203" t="str">
        <f t="shared" si="10"/>
        <v/>
      </c>
      <c r="O99" s="204" t="str">
        <f t="shared" si="6"/>
        <v/>
      </c>
      <c r="P99" s="205" t="str">
        <f t="shared" si="11"/>
        <v/>
      </c>
    </row>
    <row r="100" spans="3:16">
      <c r="C100" s="198"/>
      <c r="D100" s="199"/>
      <c r="E100" s="200"/>
      <c r="F100" s="198"/>
      <c r="H100" s="201"/>
      <c r="I100" s="184" t="str">
        <f t="shared" si="7"/>
        <v/>
      </c>
      <c r="J100" s="202" t="str">
        <f>IF($H100="USD",IF(OR($I100="",$I100="-"),"",VLOOKUP($G100,為替!$A:$AX,$I100,FALSE))+$J$3,IF(OR($I100="",$I100="-"),"",VLOOKUP($G100,為替!$A:$AX,$I100,FALSE)))</f>
        <v/>
      </c>
      <c r="K100" s="203" t="str">
        <f t="shared" si="8"/>
        <v/>
      </c>
      <c r="L100" s="187" t="str">
        <f t="shared" si="9"/>
        <v/>
      </c>
      <c r="M100" s="202" t="str">
        <f>IF($H100="USD",IF(OR($L100="",$L100="-"),"",VLOOKUP($G100,為替!$A:$AX,$L100,FALSE))+$K$3,IF(OR($L100="",$L100="-"),"",VLOOKUP($G100,為替!$A:$AX,$L100,FALSE)))</f>
        <v/>
      </c>
      <c r="N100" s="203" t="str">
        <f t="shared" si="10"/>
        <v/>
      </c>
      <c r="O100" s="204" t="str">
        <f t="shared" si="6"/>
        <v/>
      </c>
      <c r="P100" s="205" t="str">
        <f t="shared" si="11"/>
        <v/>
      </c>
    </row>
    <row r="101" spans="3:16">
      <c r="C101" s="198"/>
      <c r="D101" s="199"/>
      <c r="E101" s="200"/>
      <c r="F101" s="198"/>
      <c r="H101" s="201"/>
      <c r="I101" s="184" t="str">
        <f t="shared" si="7"/>
        <v/>
      </c>
      <c r="J101" s="202" t="str">
        <f>IF($H101="USD",IF(OR($I101="",$I101="-"),"",VLOOKUP($G101,為替!$A:$AX,$I101,FALSE))+$J$3,IF(OR($I101="",$I101="-"),"",VLOOKUP($G101,為替!$A:$AX,$I101,FALSE)))</f>
        <v/>
      </c>
      <c r="K101" s="203" t="str">
        <f t="shared" si="8"/>
        <v/>
      </c>
      <c r="L101" s="187" t="str">
        <f t="shared" si="9"/>
        <v/>
      </c>
      <c r="M101" s="202" t="str">
        <f>IF($H101="USD",IF(OR($L101="",$L101="-"),"",VLOOKUP($G101,為替!$A:$AX,$L101,FALSE))+$K$3,IF(OR($L101="",$L101="-"),"",VLOOKUP($G101,為替!$A:$AX,$L101,FALSE)))</f>
        <v/>
      </c>
      <c r="N101" s="203" t="str">
        <f t="shared" si="10"/>
        <v/>
      </c>
      <c r="O101" s="204" t="str">
        <f t="shared" si="6"/>
        <v/>
      </c>
      <c r="P101" s="205" t="str">
        <f t="shared" si="11"/>
        <v/>
      </c>
    </row>
    <row r="102" spans="3:16">
      <c r="C102" s="198"/>
      <c r="D102" s="199"/>
      <c r="E102" s="200"/>
      <c r="F102" s="198"/>
      <c r="H102" s="201"/>
      <c r="I102" s="184" t="str">
        <f t="shared" si="7"/>
        <v/>
      </c>
      <c r="J102" s="202" t="str">
        <f>IF($H102="USD",IF(OR($I102="",$I102="-"),"",VLOOKUP($G102,為替!$A:$AX,$I102,FALSE))+$J$3,IF(OR($I102="",$I102="-"),"",VLOOKUP($G102,為替!$A:$AX,$I102,FALSE)))</f>
        <v/>
      </c>
      <c r="K102" s="203" t="str">
        <f t="shared" si="8"/>
        <v/>
      </c>
      <c r="L102" s="187" t="str">
        <f t="shared" si="9"/>
        <v/>
      </c>
      <c r="M102" s="202" t="str">
        <f>IF($H102="USD",IF(OR($L102="",$L102="-"),"",VLOOKUP($G102,為替!$A:$AX,$L102,FALSE))+$K$3,IF(OR($L102="",$L102="-"),"",VLOOKUP($G102,為替!$A:$AX,$L102,FALSE)))</f>
        <v/>
      </c>
      <c r="N102" s="203" t="str">
        <f t="shared" si="10"/>
        <v/>
      </c>
      <c r="O102" s="204" t="str">
        <f t="shared" si="6"/>
        <v/>
      </c>
      <c r="P102" s="205" t="str">
        <f t="shared" si="11"/>
        <v/>
      </c>
    </row>
    <row r="103" spans="3:16">
      <c r="C103" s="198"/>
      <c r="D103" s="199"/>
      <c r="E103" s="200"/>
      <c r="F103" s="198"/>
      <c r="H103" s="201"/>
      <c r="I103" s="184" t="str">
        <f t="shared" si="7"/>
        <v/>
      </c>
      <c r="J103" s="202" t="str">
        <f>IF($H103="USD",IF(OR($I103="",$I103="-"),"",VLOOKUP($G103,為替!$A:$AX,$I103,FALSE))+$J$3,IF(OR($I103="",$I103="-"),"",VLOOKUP($G103,為替!$A:$AX,$I103,FALSE)))</f>
        <v/>
      </c>
      <c r="K103" s="203" t="str">
        <f t="shared" si="8"/>
        <v/>
      </c>
      <c r="L103" s="187" t="str">
        <f t="shared" si="9"/>
        <v/>
      </c>
      <c r="M103" s="202" t="str">
        <f>IF($H103="USD",IF(OR($L103="",$L103="-"),"",VLOOKUP($G103,為替!$A:$AX,$L103,FALSE))+$K$3,IF(OR($L103="",$L103="-"),"",VLOOKUP($G103,為替!$A:$AX,$L103,FALSE)))</f>
        <v/>
      </c>
      <c r="N103" s="203" t="str">
        <f t="shared" si="10"/>
        <v/>
      </c>
      <c r="O103" s="204" t="str">
        <f t="shared" si="6"/>
        <v/>
      </c>
      <c r="P103" s="205" t="str">
        <f t="shared" si="11"/>
        <v/>
      </c>
    </row>
    <row r="104" spans="3:16">
      <c r="C104" s="198"/>
      <c r="D104" s="199"/>
      <c r="E104" s="200"/>
      <c r="F104" s="198"/>
      <c r="H104" s="201"/>
      <c r="I104" s="184" t="str">
        <f t="shared" si="7"/>
        <v/>
      </c>
      <c r="J104" s="202" t="str">
        <f>IF($H104="USD",IF(OR($I104="",$I104="-"),"",VLOOKUP($G104,為替!$A:$AX,$I104,FALSE))+$J$3,IF(OR($I104="",$I104="-"),"",VLOOKUP($G104,為替!$A:$AX,$I104,FALSE)))</f>
        <v/>
      </c>
      <c r="K104" s="203" t="str">
        <f t="shared" si="8"/>
        <v/>
      </c>
      <c r="L104" s="187" t="str">
        <f t="shared" si="9"/>
        <v/>
      </c>
      <c r="M104" s="202" t="str">
        <f>IF($H104="USD",IF(OR($L104="",$L104="-"),"",VLOOKUP($G104,為替!$A:$AX,$L104,FALSE))+$K$3,IF(OR($L104="",$L104="-"),"",VLOOKUP($G104,為替!$A:$AX,$L104,FALSE)))</f>
        <v/>
      </c>
      <c r="N104" s="203" t="str">
        <f t="shared" si="10"/>
        <v/>
      </c>
      <c r="O104" s="204" t="str">
        <f t="shared" si="6"/>
        <v/>
      </c>
      <c r="P104" s="205" t="str">
        <f t="shared" si="11"/>
        <v/>
      </c>
    </row>
    <row r="105" spans="3:16">
      <c r="C105" s="198"/>
      <c r="D105" s="199"/>
      <c r="E105" s="200"/>
      <c r="F105" s="198"/>
      <c r="H105" s="201"/>
      <c r="I105" s="184" t="str">
        <f t="shared" si="7"/>
        <v/>
      </c>
      <c r="J105" s="202" t="str">
        <f>IF($H105="USD",IF(OR($I105="",$I105="-"),"",VLOOKUP($G105,為替!$A:$AX,$I105,FALSE))+$J$3,IF(OR($I105="",$I105="-"),"",VLOOKUP($G105,為替!$A:$AX,$I105,FALSE)))</f>
        <v/>
      </c>
      <c r="K105" s="203" t="str">
        <f t="shared" si="8"/>
        <v/>
      </c>
      <c r="L105" s="187" t="str">
        <f t="shared" si="9"/>
        <v/>
      </c>
      <c r="M105" s="202" t="str">
        <f>IF($H105="USD",IF(OR($L105="",$L105="-"),"",VLOOKUP($G105,為替!$A:$AX,$L105,FALSE))+$K$3,IF(OR($L105="",$L105="-"),"",VLOOKUP($G105,為替!$A:$AX,$L105,FALSE)))</f>
        <v/>
      </c>
      <c r="N105" s="203" t="str">
        <f t="shared" si="10"/>
        <v/>
      </c>
      <c r="O105" s="204" t="str">
        <f t="shared" si="6"/>
        <v/>
      </c>
      <c r="P105" s="205" t="str">
        <f t="shared" si="11"/>
        <v/>
      </c>
    </row>
    <row r="106" spans="3:16">
      <c r="C106" s="198"/>
      <c r="D106" s="199"/>
      <c r="E106" s="200"/>
      <c r="F106" s="198"/>
      <c r="H106" s="201"/>
      <c r="I106" s="184" t="str">
        <f t="shared" si="7"/>
        <v/>
      </c>
      <c r="J106" s="202" t="str">
        <f>IF($H106="USD",IF(OR($I106="",$I106="-"),"",VLOOKUP($G106,為替!$A:$AX,$I106,FALSE))+$J$3,IF(OR($I106="",$I106="-"),"",VLOOKUP($G106,為替!$A:$AX,$I106,FALSE)))</f>
        <v/>
      </c>
      <c r="K106" s="203" t="str">
        <f t="shared" si="8"/>
        <v/>
      </c>
      <c r="L106" s="187" t="str">
        <f t="shared" si="9"/>
        <v/>
      </c>
      <c r="M106" s="202" t="str">
        <f>IF($H106="USD",IF(OR($L106="",$L106="-"),"",VLOOKUP($G106,為替!$A:$AX,$L106,FALSE))+$K$3,IF(OR($L106="",$L106="-"),"",VLOOKUP($G106,為替!$A:$AX,$L106,FALSE)))</f>
        <v/>
      </c>
      <c r="N106" s="203" t="str">
        <f t="shared" si="10"/>
        <v/>
      </c>
      <c r="O106" s="204" t="str">
        <f t="shared" si="6"/>
        <v/>
      </c>
      <c r="P106" s="205" t="str">
        <f t="shared" si="11"/>
        <v/>
      </c>
    </row>
    <row r="107" spans="3:16">
      <c r="C107" s="198"/>
      <c r="D107" s="199"/>
      <c r="E107" s="200"/>
      <c r="F107" s="198"/>
      <c r="H107" s="201"/>
      <c r="I107" s="184" t="str">
        <f t="shared" si="7"/>
        <v/>
      </c>
      <c r="J107" s="202" t="str">
        <f>IF($H107="USD",IF(OR($I107="",$I107="-"),"",VLOOKUP($G107,為替!$A:$AX,$I107,FALSE))+$J$3,IF(OR($I107="",$I107="-"),"",VLOOKUP($G107,為替!$A:$AX,$I107,FALSE)))</f>
        <v/>
      </c>
      <c r="K107" s="203" t="str">
        <f t="shared" si="8"/>
        <v/>
      </c>
      <c r="L107" s="187" t="str">
        <f t="shared" si="9"/>
        <v/>
      </c>
      <c r="M107" s="202" t="str">
        <f>IF($H107="USD",IF(OR($L107="",$L107="-"),"",VLOOKUP($G107,為替!$A:$AX,$L107,FALSE))+$K$3,IF(OR($L107="",$L107="-"),"",VLOOKUP($G107,為替!$A:$AX,$L107,FALSE)))</f>
        <v/>
      </c>
      <c r="N107" s="203" t="str">
        <f t="shared" si="10"/>
        <v/>
      </c>
      <c r="O107" s="204" t="str">
        <f t="shared" si="6"/>
        <v/>
      </c>
      <c r="P107" s="205" t="str">
        <f t="shared" si="11"/>
        <v/>
      </c>
    </row>
    <row r="108" spans="3:16">
      <c r="C108" s="198"/>
      <c r="D108" s="199"/>
      <c r="E108" s="200"/>
      <c r="F108" s="198"/>
      <c r="H108" s="201"/>
      <c r="I108" s="184" t="str">
        <f t="shared" si="7"/>
        <v/>
      </c>
      <c r="J108" s="202" t="str">
        <f>IF($H108="USD",IF(OR($I108="",$I108="-"),"",VLOOKUP($G108,為替!$A:$AX,$I108,FALSE))+$J$3,IF(OR($I108="",$I108="-"),"",VLOOKUP($G108,為替!$A:$AX,$I108,FALSE)))</f>
        <v/>
      </c>
      <c r="K108" s="203" t="str">
        <f t="shared" si="8"/>
        <v/>
      </c>
      <c r="L108" s="187" t="str">
        <f t="shared" si="9"/>
        <v/>
      </c>
      <c r="M108" s="202" t="str">
        <f>IF($H108="USD",IF(OR($L108="",$L108="-"),"",VLOOKUP($G108,為替!$A:$AX,$L108,FALSE))+$K$3,IF(OR($L108="",$L108="-"),"",VLOOKUP($G108,為替!$A:$AX,$L108,FALSE)))</f>
        <v/>
      </c>
      <c r="N108" s="203" t="str">
        <f t="shared" si="10"/>
        <v/>
      </c>
      <c r="O108" s="204" t="str">
        <f t="shared" si="6"/>
        <v/>
      </c>
      <c r="P108" s="205" t="str">
        <f t="shared" si="11"/>
        <v/>
      </c>
    </row>
    <row r="109" spans="3:16">
      <c r="C109" s="198"/>
      <c r="D109" s="199"/>
      <c r="E109" s="200"/>
      <c r="F109" s="198"/>
      <c r="H109" s="201"/>
      <c r="I109" s="184" t="str">
        <f t="shared" si="7"/>
        <v/>
      </c>
      <c r="J109" s="202" t="str">
        <f>IF($H109="USD",IF(OR($I109="",$I109="-"),"",VLOOKUP($G109,為替!$A:$AX,$I109,FALSE))+$J$3,IF(OR($I109="",$I109="-"),"",VLOOKUP($G109,為替!$A:$AX,$I109,FALSE)))</f>
        <v/>
      </c>
      <c r="K109" s="203" t="str">
        <f t="shared" si="8"/>
        <v/>
      </c>
      <c r="L109" s="187" t="str">
        <f t="shared" si="9"/>
        <v/>
      </c>
      <c r="M109" s="202" t="str">
        <f>IF($H109="USD",IF(OR($L109="",$L109="-"),"",VLOOKUP($G109,為替!$A:$AX,$L109,FALSE))+$K$3,IF(OR($L109="",$L109="-"),"",VLOOKUP($G109,為替!$A:$AX,$L109,FALSE)))</f>
        <v/>
      </c>
      <c r="N109" s="203" t="str">
        <f t="shared" si="10"/>
        <v/>
      </c>
      <c r="O109" s="204" t="str">
        <f t="shared" si="6"/>
        <v/>
      </c>
      <c r="P109" s="205" t="str">
        <f t="shared" si="11"/>
        <v/>
      </c>
    </row>
    <row r="110" spans="3:16">
      <c r="C110" s="198"/>
      <c r="D110" s="199"/>
      <c r="E110" s="200"/>
      <c r="F110" s="198"/>
      <c r="H110" s="201"/>
      <c r="I110" s="184" t="str">
        <f t="shared" si="7"/>
        <v/>
      </c>
      <c r="J110" s="202" t="str">
        <f>IF($H110="USD",IF(OR($I110="",$I110="-"),"",VLOOKUP($G110,為替!$A:$AX,$I110,FALSE))+$J$3,IF(OR($I110="",$I110="-"),"",VLOOKUP($G110,為替!$A:$AX,$I110,FALSE)))</f>
        <v/>
      </c>
      <c r="K110" s="203" t="str">
        <f t="shared" si="8"/>
        <v/>
      </c>
      <c r="L110" s="187" t="str">
        <f t="shared" si="9"/>
        <v/>
      </c>
      <c r="M110" s="202" t="str">
        <f>IF($H110="USD",IF(OR($L110="",$L110="-"),"",VLOOKUP($G110,為替!$A:$AX,$L110,FALSE))+$K$3,IF(OR($L110="",$L110="-"),"",VLOOKUP($G110,為替!$A:$AX,$L110,FALSE)))</f>
        <v/>
      </c>
      <c r="N110" s="203" t="str">
        <f t="shared" si="10"/>
        <v/>
      </c>
      <c r="O110" s="204" t="str">
        <f t="shared" si="6"/>
        <v/>
      </c>
      <c r="P110" s="205" t="str">
        <f t="shared" si="11"/>
        <v/>
      </c>
    </row>
    <row r="111" spans="3:16">
      <c r="C111" s="198"/>
      <c r="D111" s="199"/>
      <c r="E111" s="200"/>
      <c r="F111" s="198"/>
      <c r="H111" s="201"/>
      <c r="I111" s="184" t="str">
        <f t="shared" si="7"/>
        <v/>
      </c>
      <c r="J111" s="202" t="str">
        <f>IF($H111="USD",IF(OR($I111="",$I111="-"),"",VLOOKUP($G111,為替!$A:$AX,$I111,FALSE))+$J$3,IF(OR($I111="",$I111="-"),"",VLOOKUP($G111,為替!$A:$AX,$I111,FALSE)))</f>
        <v/>
      </c>
      <c r="K111" s="203" t="str">
        <f t="shared" si="8"/>
        <v/>
      </c>
      <c r="L111" s="187" t="str">
        <f t="shared" si="9"/>
        <v/>
      </c>
      <c r="M111" s="202" t="str">
        <f>IF($H111="USD",IF(OR($L111="",$L111="-"),"",VLOOKUP($G111,為替!$A:$AX,$L111,FALSE))+$K$3,IF(OR($L111="",$L111="-"),"",VLOOKUP($G111,為替!$A:$AX,$L111,FALSE)))</f>
        <v/>
      </c>
      <c r="N111" s="203" t="str">
        <f t="shared" si="10"/>
        <v/>
      </c>
      <c r="O111" s="204" t="str">
        <f t="shared" si="6"/>
        <v/>
      </c>
      <c r="P111" s="205" t="str">
        <f t="shared" si="11"/>
        <v/>
      </c>
    </row>
    <row r="112" spans="3:16">
      <c r="C112" s="198"/>
      <c r="D112" s="199"/>
      <c r="E112" s="200"/>
      <c r="F112" s="198"/>
      <c r="H112" s="201"/>
      <c r="I112" s="184" t="str">
        <f t="shared" si="7"/>
        <v/>
      </c>
      <c r="J112" s="202" t="str">
        <f>IF($H112="USD",IF(OR($I112="",$I112="-"),"",VLOOKUP($G112,為替!$A:$AX,$I112,FALSE))+$J$3,IF(OR($I112="",$I112="-"),"",VLOOKUP($G112,為替!$A:$AX,$I112,FALSE)))</f>
        <v/>
      </c>
      <c r="K112" s="203" t="str">
        <f t="shared" si="8"/>
        <v/>
      </c>
      <c r="L112" s="187" t="str">
        <f t="shared" si="9"/>
        <v/>
      </c>
      <c r="M112" s="202" t="str">
        <f>IF($H112="USD",IF(OR($L112="",$L112="-"),"",VLOOKUP($G112,為替!$A:$AX,$L112,FALSE))+$K$3,IF(OR($L112="",$L112="-"),"",VLOOKUP($G112,為替!$A:$AX,$L112,FALSE)))</f>
        <v/>
      </c>
      <c r="N112" s="203" t="str">
        <f t="shared" si="10"/>
        <v/>
      </c>
      <c r="O112" s="204" t="str">
        <f t="shared" si="6"/>
        <v/>
      </c>
      <c r="P112" s="205" t="str">
        <f t="shared" si="11"/>
        <v/>
      </c>
    </row>
    <row r="113" spans="3:16">
      <c r="C113" s="198"/>
      <c r="D113" s="199"/>
      <c r="E113" s="200"/>
      <c r="F113" s="198"/>
      <c r="H113" s="201"/>
      <c r="I113" s="184" t="str">
        <f t="shared" si="7"/>
        <v/>
      </c>
      <c r="J113" s="202" t="str">
        <f>IF($H113="USD",IF(OR($I113="",$I113="-"),"",VLOOKUP($G113,為替!$A:$AX,$I113,FALSE))+$J$3,IF(OR($I113="",$I113="-"),"",VLOOKUP($G113,為替!$A:$AX,$I113,FALSE)))</f>
        <v/>
      </c>
      <c r="K113" s="203" t="str">
        <f t="shared" si="8"/>
        <v/>
      </c>
      <c r="L113" s="187" t="str">
        <f t="shared" si="9"/>
        <v/>
      </c>
      <c r="M113" s="202" t="str">
        <f>IF($H113="USD",IF(OR($L113="",$L113="-"),"",VLOOKUP($G113,為替!$A:$AX,$L113,FALSE))+$K$3,IF(OR($L113="",$L113="-"),"",VLOOKUP($G113,為替!$A:$AX,$L113,FALSE)))</f>
        <v/>
      </c>
      <c r="N113" s="203" t="str">
        <f t="shared" si="10"/>
        <v/>
      </c>
      <c r="O113" s="204" t="str">
        <f t="shared" si="6"/>
        <v/>
      </c>
      <c r="P113" s="205" t="str">
        <f t="shared" si="11"/>
        <v/>
      </c>
    </row>
    <row r="114" spans="3:16">
      <c r="C114" s="198"/>
      <c r="D114" s="199"/>
      <c r="E114" s="200"/>
      <c r="F114" s="198"/>
      <c r="H114" s="201"/>
      <c r="I114" s="184" t="str">
        <f t="shared" si="7"/>
        <v/>
      </c>
      <c r="J114" s="202" t="str">
        <f>IF($H114="USD",IF(OR($I114="",$I114="-"),"",VLOOKUP($G114,為替!$A:$AX,$I114,FALSE))+$J$3,IF(OR($I114="",$I114="-"),"",VLOOKUP($G114,為替!$A:$AX,$I114,FALSE)))</f>
        <v/>
      </c>
      <c r="K114" s="203" t="str">
        <f t="shared" si="8"/>
        <v/>
      </c>
      <c r="L114" s="187" t="str">
        <f t="shared" si="9"/>
        <v/>
      </c>
      <c r="M114" s="202" t="str">
        <f>IF($H114="USD",IF(OR($L114="",$L114="-"),"",VLOOKUP($G114,為替!$A:$AX,$L114,FALSE))+$K$3,IF(OR($L114="",$L114="-"),"",VLOOKUP($G114,為替!$A:$AX,$L114,FALSE)))</f>
        <v/>
      </c>
      <c r="N114" s="203" t="str">
        <f t="shared" si="10"/>
        <v/>
      </c>
      <c r="O114" s="204" t="str">
        <f t="shared" si="6"/>
        <v/>
      </c>
      <c r="P114" s="205" t="str">
        <f t="shared" si="11"/>
        <v/>
      </c>
    </row>
    <row r="115" spans="3:16">
      <c r="C115" s="198"/>
      <c r="D115" s="199"/>
      <c r="E115" s="200"/>
      <c r="F115" s="198"/>
      <c r="H115" s="201"/>
      <c r="I115" s="184" t="str">
        <f t="shared" si="7"/>
        <v/>
      </c>
      <c r="J115" s="202" t="str">
        <f>IF($H115="USD",IF(OR($I115="",$I115="-"),"",VLOOKUP($G115,為替!$A:$AX,$I115,FALSE))+$J$3,IF(OR($I115="",$I115="-"),"",VLOOKUP($G115,為替!$A:$AX,$I115,FALSE)))</f>
        <v/>
      </c>
      <c r="K115" s="203" t="str">
        <f t="shared" si="8"/>
        <v/>
      </c>
      <c r="L115" s="187" t="str">
        <f t="shared" si="9"/>
        <v/>
      </c>
      <c r="M115" s="202" t="str">
        <f>IF($H115="USD",IF(OR($L115="",$L115="-"),"",VLOOKUP($G115,為替!$A:$AX,$L115,FALSE))+$K$3,IF(OR($L115="",$L115="-"),"",VLOOKUP($G115,為替!$A:$AX,$L115,FALSE)))</f>
        <v/>
      </c>
      <c r="N115" s="203" t="str">
        <f t="shared" si="10"/>
        <v/>
      </c>
      <c r="O115" s="204" t="str">
        <f t="shared" si="6"/>
        <v/>
      </c>
      <c r="P115" s="205" t="str">
        <f t="shared" si="11"/>
        <v/>
      </c>
    </row>
    <row r="116" spans="3:16">
      <c r="C116" s="198"/>
      <c r="D116" s="199"/>
      <c r="E116" s="200"/>
      <c r="F116" s="198"/>
      <c r="H116" s="201"/>
      <c r="I116" s="184" t="str">
        <f t="shared" si="7"/>
        <v/>
      </c>
      <c r="J116" s="202" t="str">
        <f>IF($H116="USD",IF(OR($I116="",$I116="-"),"",VLOOKUP($G116,為替!$A:$AX,$I116,FALSE))+$J$3,IF(OR($I116="",$I116="-"),"",VLOOKUP($G116,為替!$A:$AX,$I116,FALSE)))</f>
        <v/>
      </c>
      <c r="K116" s="203" t="str">
        <f t="shared" si="8"/>
        <v/>
      </c>
      <c r="L116" s="187" t="str">
        <f t="shared" si="9"/>
        <v/>
      </c>
      <c r="M116" s="202" t="str">
        <f>IF($H116="USD",IF(OR($L116="",$L116="-"),"",VLOOKUP($G116,為替!$A:$AX,$L116,FALSE))+$K$3,IF(OR($L116="",$L116="-"),"",VLOOKUP($G116,為替!$A:$AX,$L116,FALSE)))</f>
        <v/>
      </c>
      <c r="N116" s="203" t="str">
        <f t="shared" si="10"/>
        <v/>
      </c>
      <c r="O116" s="204" t="str">
        <f t="shared" si="6"/>
        <v/>
      </c>
      <c r="P116" s="205" t="str">
        <f t="shared" si="11"/>
        <v/>
      </c>
    </row>
    <row r="117" spans="3:16">
      <c r="C117" s="198"/>
      <c r="D117" s="199"/>
      <c r="E117" s="200"/>
      <c r="F117" s="198"/>
      <c r="H117" s="201"/>
      <c r="I117" s="184" t="str">
        <f t="shared" si="7"/>
        <v/>
      </c>
      <c r="J117" s="202" t="str">
        <f>IF($H117="USD",IF(OR($I117="",$I117="-"),"",VLOOKUP($G117,為替!$A:$AX,$I117,FALSE))+$J$3,IF(OR($I117="",$I117="-"),"",VLOOKUP($G117,為替!$A:$AX,$I117,FALSE)))</f>
        <v/>
      </c>
      <c r="K117" s="203" t="str">
        <f t="shared" si="8"/>
        <v/>
      </c>
      <c r="L117" s="187" t="str">
        <f t="shared" si="9"/>
        <v/>
      </c>
      <c r="M117" s="202" t="str">
        <f>IF($H117="USD",IF(OR($L117="",$L117="-"),"",VLOOKUP($G117,為替!$A:$AX,$L117,FALSE))+$K$3,IF(OR($L117="",$L117="-"),"",VLOOKUP($G117,為替!$A:$AX,$L117,FALSE)))</f>
        <v/>
      </c>
      <c r="N117" s="203" t="str">
        <f t="shared" si="10"/>
        <v/>
      </c>
      <c r="O117" s="204" t="str">
        <f t="shared" si="6"/>
        <v/>
      </c>
      <c r="P117" s="205" t="str">
        <f t="shared" si="11"/>
        <v/>
      </c>
    </row>
    <row r="118" spans="3:16">
      <c r="C118" s="198"/>
      <c r="D118" s="199"/>
      <c r="E118" s="200"/>
      <c r="F118" s="198"/>
      <c r="H118" s="201"/>
      <c r="I118" s="184" t="str">
        <f t="shared" si="7"/>
        <v/>
      </c>
      <c r="J118" s="202" t="str">
        <f>IF($H118="USD",IF(OR($I118="",$I118="-"),"",VLOOKUP($G118,為替!$A:$AX,$I118,FALSE))+$J$3,IF(OR($I118="",$I118="-"),"",VLOOKUP($G118,為替!$A:$AX,$I118,FALSE)))</f>
        <v/>
      </c>
      <c r="K118" s="203" t="str">
        <f t="shared" si="8"/>
        <v/>
      </c>
      <c r="L118" s="187" t="str">
        <f t="shared" si="9"/>
        <v/>
      </c>
      <c r="M118" s="202" t="str">
        <f>IF($H118="USD",IF(OR($L118="",$L118="-"),"",VLOOKUP($G118,為替!$A:$AX,$L118,FALSE))+$K$3,IF(OR($L118="",$L118="-"),"",VLOOKUP($G118,為替!$A:$AX,$L118,FALSE)))</f>
        <v/>
      </c>
      <c r="N118" s="203" t="str">
        <f t="shared" si="10"/>
        <v/>
      </c>
      <c r="O118" s="204" t="str">
        <f t="shared" si="6"/>
        <v/>
      </c>
      <c r="P118" s="205" t="str">
        <f t="shared" si="11"/>
        <v/>
      </c>
    </row>
    <row r="119" spans="3:16">
      <c r="C119" s="198"/>
      <c r="D119" s="199"/>
      <c r="E119" s="200"/>
      <c r="F119" s="198"/>
      <c r="H119" s="201"/>
      <c r="I119" s="184" t="str">
        <f t="shared" si="7"/>
        <v/>
      </c>
      <c r="J119" s="202" t="str">
        <f>IF($H119="USD",IF(OR($I119="",$I119="-"),"",VLOOKUP($G119,為替!$A:$AX,$I119,FALSE))+$J$3,IF(OR($I119="",$I119="-"),"",VLOOKUP($G119,為替!$A:$AX,$I119,FALSE)))</f>
        <v/>
      </c>
      <c r="K119" s="203" t="str">
        <f t="shared" si="8"/>
        <v/>
      </c>
      <c r="L119" s="187" t="str">
        <f t="shared" si="9"/>
        <v/>
      </c>
      <c r="M119" s="202" t="str">
        <f>IF($H119="USD",IF(OR($L119="",$L119="-"),"",VLOOKUP($G119,為替!$A:$AX,$L119,FALSE))+$K$3,IF(OR($L119="",$L119="-"),"",VLOOKUP($G119,為替!$A:$AX,$L119,FALSE)))</f>
        <v/>
      </c>
      <c r="N119" s="203" t="str">
        <f t="shared" si="10"/>
        <v/>
      </c>
      <c r="O119" s="204" t="str">
        <f t="shared" si="6"/>
        <v/>
      </c>
      <c r="P119" s="205" t="str">
        <f t="shared" si="11"/>
        <v/>
      </c>
    </row>
    <row r="120" spans="3:16">
      <c r="C120" s="198"/>
      <c r="D120" s="199"/>
      <c r="E120" s="200"/>
      <c r="F120" s="198"/>
      <c r="H120" s="201"/>
      <c r="I120" s="184" t="str">
        <f t="shared" si="7"/>
        <v/>
      </c>
      <c r="J120" s="202" t="str">
        <f>IF($H120="USD",IF(OR($I120="",$I120="-"),"",VLOOKUP($G120,為替!$A:$AX,$I120,FALSE))+$J$3,IF(OR($I120="",$I120="-"),"",VLOOKUP($G120,為替!$A:$AX,$I120,FALSE)))</f>
        <v/>
      </c>
      <c r="K120" s="203" t="str">
        <f t="shared" si="8"/>
        <v/>
      </c>
      <c r="L120" s="187" t="str">
        <f t="shared" si="9"/>
        <v/>
      </c>
      <c r="M120" s="202" t="str">
        <f>IF($H120="USD",IF(OR($L120="",$L120="-"),"",VLOOKUP($G120,為替!$A:$AX,$L120,FALSE))+$K$3,IF(OR($L120="",$L120="-"),"",VLOOKUP($G120,為替!$A:$AX,$L120,FALSE)))</f>
        <v/>
      </c>
      <c r="N120" s="203" t="str">
        <f t="shared" si="10"/>
        <v/>
      </c>
      <c r="O120" s="204" t="str">
        <f t="shared" si="6"/>
        <v/>
      </c>
      <c r="P120" s="205" t="str">
        <f t="shared" si="11"/>
        <v/>
      </c>
    </row>
    <row r="121" spans="3:16">
      <c r="C121" s="198"/>
      <c r="D121" s="199"/>
      <c r="E121" s="200"/>
      <c r="F121" s="198"/>
      <c r="H121" s="201"/>
      <c r="I121" s="184" t="str">
        <f t="shared" si="7"/>
        <v/>
      </c>
      <c r="J121" s="202" t="str">
        <f>IF($H121="USD",IF(OR($I121="",$I121="-"),"",VLOOKUP($G121,為替!$A:$AX,$I121,FALSE))+$J$3,IF(OR($I121="",$I121="-"),"",VLOOKUP($G121,為替!$A:$AX,$I121,FALSE)))</f>
        <v/>
      </c>
      <c r="K121" s="203" t="str">
        <f t="shared" si="8"/>
        <v/>
      </c>
      <c r="L121" s="187" t="str">
        <f t="shared" si="9"/>
        <v/>
      </c>
      <c r="M121" s="202" t="str">
        <f>IF($H121="USD",IF(OR($L121="",$L121="-"),"",VLOOKUP($G121,為替!$A:$AX,$L121,FALSE))+$K$3,IF(OR($L121="",$L121="-"),"",VLOOKUP($G121,為替!$A:$AX,$L121,FALSE)))</f>
        <v/>
      </c>
      <c r="N121" s="203" t="str">
        <f t="shared" si="10"/>
        <v/>
      </c>
      <c r="O121" s="204" t="str">
        <f t="shared" si="6"/>
        <v/>
      </c>
      <c r="P121" s="205" t="str">
        <f t="shared" si="11"/>
        <v/>
      </c>
    </row>
    <row r="122" spans="3:16">
      <c r="C122" s="198"/>
      <c r="D122" s="199"/>
      <c r="E122" s="200"/>
      <c r="F122" s="198"/>
      <c r="H122" s="201"/>
      <c r="I122" s="184" t="str">
        <f t="shared" si="7"/>
        <v/>
      </c>
      <c r="J122" s="202" t="str">
        <f>IF($H122="USD",IF(OR($I122="",$I122="-"),"",VLOOKUP($G122,為替!$A:$AX,$I122,FALSE))+$J$3,IF(OR($I122="",$I122="-"),"",VLOOKUP($G122,為替!$A:$AX,$I122,FALSE)))</f>
        <v/>
      </c>
      <c r="K122" s="203" t="str">
        <f t="shared" si="8"/>
        <v/>
      </c>
      <c r="L122" s="187" t="str">
        <f t="shared" si="9"/>
        <v/>
      </c>
      <c r="M122" s="202" t="str">
        <f>IF($H122="USD",IF(OR($L122="",$L122="-"),"",VLOOKUP($G122,為替!$A:$AX,$L122,FALSE))+$K$3,IF(OR($L122="",$L122="-"),"",VLOOKUP($G122,為替!$A:$AX,$L122,FALSE)))</f>
        <v/>
      </c>
      <c r="N122" s="203" t="str">
        <f t="shared" si="10"/>
        <v/>
      </c>
      <c r="O122" s="204" t="str">
        <f t="shared" si="6"/>
        <v/>
      </c>
      <c r="P122" s="205" t="str">
        <f t="shared" si="11"/>
        <v/>
      </c>
    </row>
    <row r="123" spans="3:16">
      <c r="C123" s="198"/>
      <c r="D123" s="199"/>
      <c r="E123" s="200"/>
      <c r="F123" s="198"/>
      <c r="H123" s="201"/>
      <c r="I123" s="184" t="str">
        <f t="shared" si="7"/>
        <v/>
      </c>
      <c r="J123" s="202" t="str">
        <f>IF($H123="USD",IF(OR($I123="",$I123="-"),"",VLOOKUP($G123,為替!$A:$AX,$I123,FALSE))+$J$3,IF(OR($I123="",$I123="-"),"",VLOOKUP($G123,為替!$A:$AX,$I123,FALSE)))</f>
        <v/>
      </c>
      <c r="K123" s="203" t="str">
        <f t="shared" si="8"/>
        <v/>
      </c>
      <c r="L123" s="187" t="str">
        <f t="shared" si="9"/>
        <v/>
      </c>
      <c r="M123" s="202" t="str">
        <f>IF($H123="USD",IF(OR($L123="",$L123="-"),"",VLOOKUP($G123,為替!$A:$AX,$L123,FALSE))+$K$3,IF(OR($L123="",$L123="-"),"",VLOOKUP($G123,為替!$A:$AX,$L123,FALSE)))</f>
        <v/>
      </c>
      <c r="N123" s="203" t="str">
        <f t="shared" si="10"/>
        <v/>
      </c>
      <c r="O123" s="204" t="str">
        <f t="shared" si="6"/>
        <v/>
      </c>
      <c r="P123" s="205" t="str">
        <f t="shared" si="11"/>
        <v/>
      </c>
    </row>
    <row r="124" spans="3:16">
      <c r="C124" s="198"/>
      <c r="D124" s="199"/>
      <c r="E124" s="200"/>
      <c r="F124" s="198"/>
      <c r="H124" s="201"/>
      <c r="I124" s="184" t="str">
        <f t="shared" si="7"/>
        <v/>
      </c>
      <c r="J124" s="202" t="str">
        <f>IF($H124="USD",IF(OR($I124="",$I124="-"),"",VLOOKUP($G124,為替!$A:$AX,$I124,FALSE))+$J$3,IF(OR($I124="",$I124="-"),"",VLOOKUP($G124,為替!$A:$AX,$I124,FALSE)))</f>
        <v/>
      </c>
      <c r="K124" s="203" t="str">
        <f t="shared" si="8"/>
        <v/>
      </c>
      <c r="L124" s="187" t="str">
        <f t="shared" si="9"/>
        <v/>
      </c>
      <c r="M124" s="202" t="str">
        <f>IF($H124="USD",IF(OR($L124="",$L124="-"),"",VLOOKUP($G124,為替!$A:$AX,$L124,FALSE))+$K$3,IF(OR($L124="",$L124="-"),"",VLOOKUP($G124,為替!$A:$AX,$L124,FALSE)))</f>
        <v/>
      </c>
      <c r="N124" s="203" t="str">
        <f t="shared" si="10"/>
        <v/>
      </c>
      <c r="O124" s="204" t="str">
        <f t="shared" si="6"/>
        <v/>
      </c>
      <c r="P124" s="205" t="str">
        <f t="shared" si="11"/>
        <v/>
      </c>
    </row>
    <row r="125" spans="3:16">
      <c r="C125" s="198"/>
      <c r="D125" s="199"/>
      <c r="E125" s="200"/>
      <c r="F125" s="198"/>
      <c r="H125" s="201"/>
      <c r="I125" s="184" t="str">
        <f t="shared" si="7"/>
        <v/>
      </c>
      <c r="J125" s="202" t="str">
        <f>IF($H125="USD",IF(OR($I125="",$I125="-"),"",VLOOKUP($G125,為替!$A:$AX,$I125,FALSE))+$J$3,IF(OR($I125="",$I125="-"),"",VLOOKUP($G125,為替!$A:$AX,$I125,FALSE)))</f>
        <v/>
      </c>
      <c r="K125" s="203" t="str">
        <f t="shared" si="8"/>
        <v/>
      </c>
      <c r="L125" s="187" t="str">
        <f t="shared" si="9"/>
        <v/>
      </c>
      <c r="M125" s="202" t="str">
        <f>IF($H125="USD",IF(OR($L125="",$L125="-"),"",VLOOKUP($G125,為替!$A:$AX,$L125,FALSE))+$K$3,IF(OR($L125="",$L125="-"),"",VLOOKUP($G125,為替!$A:$AX,$L125,FALSE)))</f>
        <v/>
      </c>
      <c r="N125" s="203" t="str">
        <f t="shared" si="10"/>
        <v/>
      </c>
      <c r="O125" s="204" t="str">
        <f t="shared" si="6"/>
        <v/>
      </c>
      <c r="P125" s="205" t="str">
        <f t="shared" si="11"/>
        <v/>
      </c>
    </row>
    <row r="126" spans="3:16">
      <c r="C126" s="198"/>
      <c r="D126" s="199"/>
      <c r="E126" s="200"/>
      <c r="F126" s="198"/>
      <c r="H126" s="201"/>
      <c r="I126" s="184" t="str">
        <f t="shared" si="7"/>
        <v/>
      </c>
      <c r="J126" s="202" t="str">
        <f>IF($H126="USD",IF(OR($I126="",$I126="-"),"",VLOOKUP($G126,為替!$A:$AX,$I126,FALSE))+$J$3,IF(OR($I126="",$I126="-"),"",VLOOKUP($G126,為替!$A:$AX,$I126,FALSE)))</f>
        <v/>
      </c>
      <c r="K126" s="203" t="str">
        <f t="shared" si="8"/>
        <v/>
      </c>
      <c r="L126" s="187" t="str">
        <f t="shared" si="9"/>
        <v/>
      </c>
      <c r="M126" s="202" t="str">
        <f>IF($H126="USD",IF(OR($L126="",$L126="-"),"",VLOOKUP($G126,為替!$A:$AX,$L126,FALSE))+$K$3,IF(OR($L126="",$L126="-"),"",VLOOKUP($G126,為替!$A:$AX,$L126,FALSE)))</f>
        <v/>
      </c>
      <c r="N126" s="203" t="str">
        <f t="shared" si="10"/>
        <v/>
      </c>
      <c r="O126" s="204" t="str">
        <f t="shared" si="6"/>
        <v/>
      </c>
      <c r="P126" s="205" t="str">
        <f t="shared" si="11"/>
        <v/>
      </c>
    </row>
    <row r="127" spans="3:16">
      <c r="C127" s="198"/>
      <c r="D127" s="199"/>
      <c r="E127" s="200"/>
      <c r="F127" s="198"/>
      <c r="H127" s="201"/>
      <c r="I127" s="184" t="str">
        <f t="shared" si="7"/>
        <v/>
      </c>
      <c r="J127" s="202" t="str">
        <f>IF($H127="USD",IF(OR($I127="",$I127="-"),"",VLOOKUP($G127,為替!$A:$AX,$I127,FALSE))+$J$3,IF(OR($I127="",$I127="-"),"",VLOOKUP($G127,為替!$A:$AX,$I127,FALSE)))</f>
        <v/>
      </c>
      <c r="K127" s="203" t="str">
        <f t="shared" si="8"/>
        <v/>
      </c>
      <c r="L127" s="187" t="str">
        <f t="shared" si="9"/>
        <v/>
      </c>
      <c r="M127" s="202" t="str">
        <f>IF($H127="USD",IF(OR($L127="",$L127="-"),"",VLOOKUP($G127,為替!$A:$AX,$L127,FALSE))+$K$3,IF(OR($L127="",$L127="-"),"",VLOOKUP($G127,為替!$A:$AX,$L127,FALSE)))</f>
        <v/>
      </c>
      <c r="N127" s="203" t="str">
        <f t="shared" si="10"/>
        <v/>
      </c>
      <c r="O127" s="204" t="str">
        <f t="shared" si="6"/>
        <v/>
      </c>
      <c r="P127" s="205" t="str">
        <f t="shared" si="11"/>
        <v/>
      </c>
    </row>
    <row r="128" spans="3:16">
      <c r="C128" s="198"/>
      <c r="D128" s="199"/>
      <c r="E128" s="200"/>
      <c r="F128" s="198"/>
      <c r="H128" s="201"/>
      <c r="I128" s="184" t="str">
        <f t="shared" si="7"/>
        <v/>
      </c>
      <c r="J128" s="202" t="str">
        <f>IF($H128="USD",IF(OR($I128="",$I128="-"),"",VLOOKUP($G128,為替!$A:$AX,$I128,FALSE))+$J$3,IF(OR($I128="",$I128="-"),"",VLOOKUP($G128,為替!$A:$AX,$I128,FALSE)))</f>
        <v/>
      </c>
      <c r="K128" s="203" t="str">
        <f t="shared" si="8"/>
        <v/>
      </c>
      <c r="L128" s="187" t="str">
        <f t="shared" si="9"/>
        <v/>
      </c>
      <c r="M128" s="202" t="str">
        <f>IF($H128="USD",IF(OR($L128="",$L128="-"),"",VLOOKUP($G128,為替!$A:$AX,$L128,FALSE))+$K$3,IF(OR($L128="",$L128="-"),"",VLOOKUP($G128,為替!$A:$AX,$L128,FALSE)))</f>
        <v/>
      </c>
      <c r="N128" s="203" t="str">
        <f t="shared" si="10"/>
        <v/>
      </c>
      <c r="O128" s="204" t="str">
        <f t="shared" si="6"/>
        <v/>
      </c>
      <c r="P128" s="205" t="str">
        <f t="shared" si="11"/>
        <v/>
      </c>
    </row>
    <row r="129" spans="3:16">
      <c r="C129" s="198"/>
      <c r="D129" s="199"/>
      <c r="E129" s="200"/>
      <c r="F129" s="198"/>
      <c r="H129" s="201"/>
      <c r="I129" s="184" t="str">
        <f t="shared" si="7"/>
        <v/>
      </c>
      <c r="J129" s="202" t="str">
        <f>IF($H129="USD",IF(OR($I129="",$I129="-"),"",VLOOKUP($G129,為替!$A:$AX,$I129,FALSE))+$J$3,IF(OR($I129="",$I129="-"),"",VLOOKUP($G129,為替!$A:$AX,$I129,FALSE)))</f>
        <v/>
      </c>
      <c r="K129" s="203" t="str">
        <f t="shared" si="8"/>
        <v/>
      </c>
      <c r="L129" s="187" t="str">
        <f t="shared" si="9"/>
        <v/>
      </c>
      <c r="M129" s="202" t="str">
        <f>IF($H129="USD",IF(OR($L129="",$L129="-"),"",VLOOKUP($G129,為替!$A:$AX,$L129,FALSE))+$K$3,IF(OR($L129="",$L129="-"),"",VLOOKUP($G129,為替!$A:$AX,$L129,FALSE)))</f>
        <v/>
      </c>
      <c r="N129" s="203" t="str">
        <f t="shared" si="10"/>
        <v/>
      </c>
      <c r="O129" s="204" t="str">
        <f t="shared" si="6"/>
        <v/>
      </c>
      <c r="P129" s="205" t="str">
        <f t="shared" si="11"/>
        <v/>
      </c>
    </row>
    <row r="130" spans="3:16">
      <c r="C130" s="198"/>
      <c r="D130" s="199"/>
      <c r="E130" s="200"/>
      <c r="F130" s="198"/>
      <c r="H130" s="201"/>
      <c r="I130" s="184" t="str">
        <f t="shared" si="7"/>
        <v/>
      </c>
      <c r="J130" s="202" t="str">
        <f>IF($H130="USD",IF(OR($I130="",$I130="-"),"",VLOOKUP($G130,為替!$A:$AX,$I130,FALSE))+$J$3,IF(OR($I130="",$I130="-"),"",VLOOKUP($G130,為替!$A:$AX,$I130,FALSE)))</f>
        <v/>
      </c>
      <c r="K130" s="203" t="str">
        <f t="shared" si="8"/>
        <v/>
      </c>
      <c r="L130" s="187" t="str">
        <f t="shared" si="9"/>
        <v/>
      </c>
      <c r="M130" s="202" t="str">
        <f>IF($H130="USD",IF(OR($L130="",$L130="-"),"",VLOOKUP($G130,為替!$A:$AX,$L130,FALSE))+$K$3,IF(OR($L130="",$L130="-"),"",VLOOKUP($G130,為替!$A:$AX,$L130,FALSE)))</f>
        <v/>
      </c>
      <c r="N130" s="203" t="str">
        <f t="shared" si="10"/>
        <v/>
      </c>
      <c r="O130" s="204" t="str">
        <f t="shared" si="6"/>
        <v/>
      </c>
      <c r="P130" s="205" t="str">
        <f t="shared" si="11"/>
        <v/>
      </c>
    </row>
    <row r="131" spans="3:16">
      <c r="C131" s="198"/>
      <c r="D131" s="199"/>
      <c r="E131" s="200"/>
      <c r="F131" s="198"/>
      <c r="H131" s="201"/>
      <c r="I131" s="184" t="str">
        <f t="shared" si="7"/>
        <v/>
      </c>
      <c r="J131" s="202" t="str">
        <f>IF($H131="USD",IF(OR($I131="",$I131="-"),"",VLOOKUP($G131,為替!$A:$AX,$I131,FALSE))+$J$3,IF(OR($I131="",$I131="-"),"",VLOOKUP($G131,為替!$A:$AX,$I131,FALSE)))</f>
        <v/>
      </c>
      <c r="K131" s="203" t="str">
        <f t="shared" si="8"/>
        <v/>
      </c>
      <c r="L131" s="187" t="str">
        <f t="shared" si="9"/>
        <v/>
      </c>
      <c r="M131" s="202" t="str">
        <f>IF($H131="USD",IF(OR($L131="",$L131="-"),"",VLOOKUP($G131,為替!$A:$AX,$L131,FALSE))+$K$3,IF(OR($L131="",$L131="-"),"",VLOOKUP($G131,為替!$A:$AX,$L131,FALSE)))</f>
        <v/>
      </c>
      <c r="N131" s="203" t="str">
        <f t="shared" si="10"/>
        <v/>
      </c>
      <c r="O131" s="204" t="str">
        <f t="shared" si="6"/>
        <v/>
      </c>
      <c r="P131" s="205" t="str">
        <f t="shared" si="11"/>
        <v/>
      </c>
    </row>
    <row r="132" spans="3:16">
      <c r="C132" s="198"/>
      <c r="D132" s="199"/>
      <c r="E132" s="200"/>
      <c r="F132" s="198"/>
      <c r="H132" s="201"/>
      <c r="I132" s="184" t="str">
        <f t="shared" si="7"/>
        <v/>
      </c>
      <c r="J132" s="202" t="str">
        <f>IF($H132="USD",IF(OR($I132="",$I132="-"),"",VLOOKUP($G132,為替!$A:$AX,$I132,FALSE))+$J$3,IF(OR($I132="",$I132="-"),"",VLOOKUP($G132,為替!$A:$AX,$I132,FALSE)))</f>
        <v/>
      </c>
      <c r="K132" s="203" t="str">
        <f t="shared" si="8"/>
        <v/>
      </c>
      <c r="L132" s="187" t="str">
        <f t="shared" si="9"/>
        <v/>
      </c>
      <c r="M132" s="202" t="str">
        <f>IF($H132="USD",IF(OR($L132="",$L132="-"),"",VLOOKUP($G132,為替!$A:$AX,$L132,FALSE))+$K$3,IF(OR($L132="",$L132="-"),"",VLOOKUP($G132,為替!$A:$AX,$L132,FALSE)))</f>
        <v/>
      </c>
      <c r="N132" s="203" t="str">
        <f t="shared" si="10"/>
        <v/>
      </c>
      <c r="O132" s="204" t="str">
        <f t="shared" si="6"/>
        <v/>
      </c>
      <c r="P132" s="205" t="str">
        <f t="shared" si="11"/>
        <v/>
      </c>
    </row>
    <row r="133" spans="3:16">
      <c r="C133" s="198"/>
      <c r="D133" s="199"/>
      <c r="E133" s="200"/>
      <c r="F133" s="198"/>
      <c r="H133" s="201"/>
      <c r="I133" s="184" t="str">
        <f t="shared" si="7"/>
        <v/>
      </c>
      <c r="J133" s="202" t="str">
        <f>IF($H133="USD",IF(OR($I133="",$I133="-"),"",VLOOKUP($G133,為替!$A:$AX,$I133,FALSE))+$J$3,IF(OR($I133="",$I133="-"),"",VLOOKUP($G133,為替!$A:$AX,$I133,FALSE)))</f>
        <v/>
      </c>
      <c r="K133" s="203" t="str">
        <f t="shared" si="8"/>
        <v/>
      </c>
      <c r="L133" s="187" t="str">
        <f t="shared" si="9"/>
        <v/>
      </c>
      <c r="M133" s="202" t="str">
        <f>IF($H133="USD",IF(OR($L133="",$L133="-"),"",VLOOKUP($G133,為替!$A:$AX,$L133,FALSE))+$K$3,IF(OR($L133="",$L133="-"),"",VLOOKUP($G133,為替!$A:$AX,$L133,FALSE)))</f>
        <v/>
      </c>
      <c r="N133" s="203" t="str">
        <f t="shared" si="10"/>
        <v/>
      </c>
      <c r="O133" s="204" t="str">
        <f t="shared" si="6"/>
        <v/>
      </c>
      <c r="P133" s="205" t="str">
        <f t="shared" si="11"/>
        <v/>
      </c>
    </row>
    <row r="134" spans="3:16">
      <c r="C134" s="198"/>
      <c r="D134" s="199"/>
      <c r="E134" s="200"/>
      <c r="F134" s="198"/>
      <c r="H134" s="201"/>
      <c r="I134" s="184" t="str">
        <f t="shared" si="7"/>
        <v/>
      </c>
      <c r="J134" s="202" t="str">
        <f>IF($H134="USD",IF(OR($I134="",$I134="-"),"",VLOOKUP($G134,為替!$A:$AX,$I134,FALSE))+$J$3,IF(OR($I134="",$I134="-"),"",VLOOKUP($G134,為替!$A:$AX,$I134,FALSE)))</f>
        <v/>
      </c>
      <c r="K134" s="203" t="str">
        <f t="shared" si="8"/>
        <v/>
      </c>
      <c r="L134" s="187" t="str">
        <f t="shared" si="9"/>
        <v/>
      </c>
      <c r="M134" s="202" t="str">
        <f>IF($H134="USD",IF(OR($L134="",$L134="-"),"",VLOOKUP($G134,為替!$A:$AX,$L134,FALSE))+$K$3,IF(OR($L134="",$L134="-"),"",VLOOKUP($G134,為替!$A:$AX,$L134,FALSE)))</f>
        <v/>
      </c>
      <c r="N134" s="203" t="str">
        <f t="shared" si="10"/>
        <v/>
      </c>
      <c r="O134" s="204" t="str">
        <f t="shared" ref="O134:O197" si="12">IF(OR(K134="",N134=""),"",K134-N134)</f>
        <v/>
      </c>
      <c r="P134" s="205" t="str">
        <f t="shared" si="11"/>
        <v/>
      </c>
    </row>
    <row r="135" spans="3:16">
      <c r="C135" s="198"/>
      <c r="D135" s="199"/>
      <c r="E135" s="200"/>
      <c r="F135" s="198"/>
      <c r="H135" s="201"/>
      <c r="I135" s="184" t="str">
        <f t="shared" ref="I135:I198" si="13">IF(H135="","",IF(H135="JPY","",IF($H135="USD",4, IF(H135="EUR",7,IF(H135="CNY",47,IF(H135="HKD",34))))))</f>
        <v/>
      </c>
      <c r="J135" s="202" t="str">
        <f>IF($H135="USD",IF(OR($I135="",$I135="-"),"",VLOOKUP($G135,為替!$A:$AX,$I135,FALSE))+$J$3,IF(OR($I135="",$I135="-"),"",VLOOKUP($G135,為替!$A:$AX,$I135,FALSE)))</f>
        <v/>
      </c>
      <c r="K135" s="203" t="str">
        <f t="shared" ref="K135:K198" si="14">IF($H135="JPY",$F135,IF($H135="","",$F135*$J135))</f>
        <v/>
      </c>
      <c r="L135" s="187" t="str">
        <f t="shared" ref="L135:L198" si="15">IF(H135="","",IF(H135="JPY","",IF($H135="USD",3, IF(H135="EUR",6,IF(H135="CNY",46,IF(H135="HKD",33))))))</f>
        <v/>
      </c>
      <c r="M135" s="202" t="str">
        <f>IF($H135="USD",IF(OR($L135="",$L135="-"),"",VLOOKUP($G135,為替!$A:$AX,$L135,FALSE))+$K$3,IF(OR($L135="",$L135="-"),"",VLOOKUP($G135,為替!$A:$AX,$L135,FALSE)))</f>
        <v/>
      </c>
      <c r="N135" s="203" t="str">
        <f t="shared" ref="N135:N198" si="16">IF($E135="JPY",($C135+$D135),IF($E135="","",($C135+$D135)*$M135))</f>
        <v/>
      </c>
      <c r="O135" s="204" t="str">
        <f t="shared" si="12"/>
        <v/>
      </c>
      <c r="P135" s="205" t="str">
        <f t="shared" ref="P135:P198" si="17">IF(OR(K135="",O135=""),"",O135/K135)</f>
        <v/>
      </c>
    </row>
    <row r="136" spans="3:16">
      <c r="C136" s="198"/>
      <c r="D136" s="199"/>
      <c r="E136" s="200"/>
      <c r="F136" s="198"/>
      <c r="H136" s="201"/>
      <c r="I136" s="184" t="str">
        <f t="shared" si="13"/>
        <v/>
      </c>
      <c r="J136" s="202" t="str">
        <f>IF($H136="USD",IF(OR($I136="",$I136="-"),"",VLOOKUP($G136,為替!$A:$AX,$I136,FALSE))+$J$3,IF(OR($I136="",$I136="-"),"",VLOOKUP($G136,為替!$A:$AX,$I136,FALSE)))</f>
        <v/>
      </c>
      <c r="K136" s="203" t="str">
        <f t="shared" si="14"/>
        <v/>
      </c>
      <c r="L136" s="187" t="str">
        <f t="shared" si="15"/>
        <v/>
      </c>
      <c r="M136" s="202" t="str">
        <f>IF($H136="USD",IF(OR($L136="",$L136="-"),"",VLOOKUP($G136,為替!$A:$AX,$L136,FALSE))+$K$3,IF(OR($L136="",$L136="-"),"",VLOOKUP($G136,為替!$A:$AX,$L136,FALSE)))</f>
        <v/>
      </c>
      <c r="N136" s="203" t="str">
        <f t="shared" si="16"/>
        <v/>
      </c>
      <c r="O136" s="204" t="str">
        <f t="shared" si="12"/>
        <v/>
      </c>
      <c r="P136" s="205" t="str">
        <f t="shared" si="17"/>
        <v/>
      </c>
    </row>
    <row r="137" spans="3:16">
      <c r="C137" s="198"/>
      <c r="D137" s="199"/>
      <c r="E137" s="200"/>
      <c r="F137" s="198"/>
      <c r="H137" s="201"/>
      <c r="I137" s="184" t="str">
        <f t="shared" si="13"/>
        <v/>
      </c>
      <c r="J137" s="202" t="str">
        <f>IF($H137="USD",IF(OR($I137="",$I137="-"),"",VLOOKUP($G137,為替!$A:$AX,$I137,FALSE))+$J$3,IF(OR($I137="",$I137="-"),"",VLOOKUP($G137,為替!$A:$AX,$I137,FALSE)))</f>
        <v/>
      </c>
      <c r="K137" s="203" t="str">
        <f t="shared" si="14"/>
        <v/>
      </c>
      <c r="L137" s="187" t="str">
        <f t="shared" si="15"/>
        <v/>
      </c>
      <c r="M137" s="202" t="str">
        <f>IF($H137="USD",IF(OR($L137="",$L137="-"),"",VLOOKUP($G137,為替!$A:$AX,$L137,FALSE))+$K$3,IF(OR($L137="",$L137="-"),"",VLOOKUP($G137,為替!$A:$AX,$L137,FALSE)))</f>
        <v/>
      </c>
      <c r="N137" s="203" t="str">
        <f t="shared" si="16"/>
        <v/>
      </c>
      <c r="O137" s="204" t="str">
        <f t="shared" si="12"/>
        <v/>
      </c>
      <c r="P137" s="205" t="str">
        <f t="shared" si="17"/>
        <v/>
      </c>
    </row>
    <row r="138" spans="3:16">
      <c r="C138" s="198"/>
      <c r="D138" s="199"/>
      <c r="E138" s="200"/>
      <c r="F138" s="198"/>
      <c r="H138" s="201"/>
      <c r="I138" s="184" t="str">
        <f t="shared" si="13"/>
        <v/>
      </c>
      <c r="J138" s="202" t="str">
        <f>IF($H138="USD",IF(OR($I138="",$I138="-"),"",VLOOKUP($G138,為替!$A:$AX,$I138,FALSE))+$J$3,IF(OR($I138="",$I138="-"),"",VLOOKUP($G138,為替!$A:$AX,$I138,FALSE)))</f>
        <v/>
      </c>
      <c r="K138" s="203" t="str">
        <f t="shared" si="14"/>
        <v/>
      </c>
      <c r="L138" s="187" t="str">
        <f t="shared" si="15"/>
        <v/>
      </c>
      <c r="M138" s="202" t="str">
        <f>IF($H138="USD",IF(OR($L138="",$L138="-"),"",VLOOKUP($G138,為替!$A:$AX,$L138,FALSE))+$K$3,IF(OR($L138="",$L138="-"),"",VLOOKUP($G138,為替!$A:$AX,$L138,FALSE)))</f>
        <v/>
      </c>
      <c r="N138" s="203" t="str">
        <f t="shared" si="16"/>
        <v/>
      </c>
      <c r="O138" s="204" t="str">
        <f t="shared" si="12"/>
        <v/>
      </c>
      <c r="P138" s="205" t="str">
        <f t="shared" si="17"/>
        <v/>
      </c>
    </row>
    <row r="139" spans="3:16">
      <c r="C139" s="198"/>
      <c r="D139" s="199"/>
      <c r="E139" s="200"/>
      <c r="F139" s="198"/>
      <c r="H139" s="201"/>
      <c r="I139" s="184" t="str">
        <f t="shared" si="13"/>
        <v/>
      </c>
      <c r="J139" s="202" t="str">
        <f>IF($H139="USD",IF(OR($I139="",$I139="-"),"",VLOOKUP($G139,為替!$A:$AX,$I139,FALSE))+$J$3,IF(OR($I139="",$I139="-"),"",VLOOKUP($G139,為替!$A:$AX,$I139,FALSE)))</f>
        <v/>
      </c>
      <c r="K139" s="203" t="str">
        <f t="shared" si="14"/>
        <v/>
      </c>
      <c r="L139" s="187" t="str">
        <f t="shared" si="15"/>
        <v/>
      </c>
      <c r="M139" s="202" t="str">
        <f>IF($H139="USD",IF(OR($L139="",$L139="-"),"",VLOOKUP($G139,為替!$A:$AX,$L139,FALSE))+$K$3,IF(OR($L139="",$L139="-"),"",VLOOKUP($G139,為替!$A:$AX,$L139,FALSE)))</f>
        <v/>
      </c>
      <c r="N139" s="203" t="str">
        <f t="shared" si="16"/>
        <v/>
      </c>
      <c r="O139" s="204" t="str">
        <f t="shared" si="12"/>
        <v/>
      </c>
      <c r="P139" s="205" t="str">
        <f t="shared" si="17"/>
        <v/>
      </c>
    </row>
    <row r="140" spans="3:16">
      <c r="C140" s="198"/>
      <c r="D140" s="199"/>
      <c r="E140" s="200"/>
      <c r="F140" s="198"/>
      <c r="H140" s="201"/>
      <c r="I140" s="184" t="str">
        <f t="shared" si="13"/>
        <v/>
      </c>
      <c r="J140" s="202" t="str">
        <f>IF($H140="USD",IF(OR($I140="",$I140="-"),"",VLOOKUP($G140,為替!$A:$AX,$I140,FALSE))+$J$3,IF(OR($I140="",$I140="-"),"",VLOOKUP($G140,為替!$A:$AX,$I140,FALSE)))</f>
        <v/>
      </c>
      <c r="K140" s="203" t="str">
        <f t="shared" si="14"/>
        <v/>
      </c>
      <c r="L140" s="187" t="str">
        <f t="shared" si="15"/>
        <v/>
      </c>
      <c r="M140" s="202" t="str">
        <f>IF($H140="USD",IF(OR($L140="",$L140="-"),"",VLOOKUP($G140,為替!$A:$AX,$L140,FALSE))+$K$3,IF(OR($L140="",$L140="-"),"",VLOOKUP($G140,為替!$A:$AX,$L140,FALSE)))</f>
        <v/>
      </c>
      <c r="N140" s="203" t="str">
        <f t="shared" si="16"/>
        <v/>
      </c>
      <c r="O140" s="204" t="str">
        <f t="shared" si="12"/>
        <v/>
      </c>
      <c r="P140" s="205" t="str">
        <f t="shared" si="17"/>
        <v/>
      </c>
    </row>
    <row r="141" spans="3:16">
      <c r="C141" s="198"/>
      <c r="D141" s="199"/>
      <c r="E141" s="200"/>
      <c r="F141" s="198"/>
      <c r="H141" s="201"/>
      <c r="I141" s="184" t="str">
        <f t="shared" si="13"/>
        <v/>
      </c>
      <c r="J141" s="202" t="str">
        <f>IF($H141="USD",IF(OR($I141="",$I141="-"),"",VLOOKUP($G141,為替!$A:$AX,$I141,FALSE))+$J$3,IF(OR($I141="",$I141="-"),"",VLOOKUP($G141,為替!$A:$AX,$I141,FALSE)))</f>
        <v/>
      </c>
      <c r="K141" s="203" t="str">
        <f t="shared" si="14"/>
        <v/>
      </c>
      <c r="L141" s="187" t="str">
        <f t="shared" si="15"/>
        <v/>
      </c>
      <c r="M141" s="202" t="str">
        <f>IF($H141="USD",IF(OR($L141="",$L141="-"),"",VLOOKUP($G141,為替!$A:$AX,$L141,FALSE))+$K$3,IF(OR($L141="",$L141="-"),"",VLOOKUP($G141,為替!$A:$AX,$L141,FALSE)))</f>
        <v/>
      </c>
      <c r="N141" s="203" t="str">
        <f t="shared" si="16"/>
        <v/>
      </c>
      <c r="O141" s="204" t="str">
        <f t="shared" si="12"/>
        <v/>
      </c>
      <c r="P141" s="205" t="str">
        <f t="shared" si="17"/>
        <v/>
      </c>
    </row>
    <row r="142" spans="3:16">
      <c r="C142" s="198"/>
      <c r="D142" s="199"/>
      <c r="E142" s="200"/>
      <c r="F142" s="198"/>
      <c r="H142" s="201"/>
      <c r="I142" s="184" t="str">
        <f t="shared" si="13"/>
        <v/>
      </c>
      <c r="J142" s="202" t="str">
        <f>IF($H142="USD",IF(OR($I142="",$I142="-"),"",VLOOKUP($G142,為替!$A:$AX,$I142,FALSE))+$J$3,IF(OR($I142="",$I142="-"),"",VLOOKUP($G142,為替!$A:$AX,$I142,FALSE)))</f>
        <v/>
      </c>
      <c r="K142" s="203" t="str">
        <f t="shared" si="14"/>
        <v/>
      </c>
      <c r="L142" s="187" t="str">
        <f t="shared" si="15"/>
        <v/>
      </c>
      <c r="M142" s="202" t="str">
        <f>IF($H142="USD",IF(OR($L142="",$L142="-"),"",VLOOKUP($G142,為替!$A:$AX,$L142,FALSE))+$K$3,IF(OR($L142="",$L142="-"),"",VLOOKUP($G142,為替!$A:$AX,$L142,FALSE)))</f>
        <v/>
      </c>
      <c r="N142" s="203" t="str">
        <f t="shared" si="16"/>
        <v/>
      </c>
      <c r="O142" s="204" t="str">
        <f t="shared" si="12"/>
        <v/>
      </c>
      <c r="P142" s="205" t="str">
        <f t="shared" si="17"/>
        <v/>
      </c>
    </row>
    <row r="143" spans="3:16">
      <c r="C143" s="198"/>
      <c r="D143" s="199"/>
      <c r="E143" s="200"/>
      <c r="F143" s="198"/>
      <c r="H143" s="201"/>
      <c r="I143" s="184" t="str">
        <f t="shared" si="13"/>
        <v/>
      </c>
      <c r="J143" s="202" t="str">
        <f>IF($H143="USD",IF(OR($I143="",$I143="-"),"",VLOOKUP($G143,為替!$A:$AX,$I143,FALSE))+$J$3,IF(OR($I143="",$I143="-"),"",VLOOKUP($G143,為替!$A:$AX,$I143,FALSE)))</f>
        <v/>
      </c>
      <c r="K143" s="203" t="str">
        <f t="shared" si="14"/>
        <v/>
      </c>
      <c r="L143" s="187" t="str">
        <f t="shared" si="15"/>
        <v/>
      </c>
      <c r="M143" s="202" t="str">
        <f>IF($H143="USD",IF(OR($L143="",$L143="-"),"",VLOOKUP($G143,為替!$A:$AX,$L143,FALSE))+$K$3,IF(OR($L143="",$L143="-"),"",VLOOKUP($G143,為替!$A:$AX,$L143,FALSE)))</f>
        <v/>
      </c>
      <c r="N143" s="203" t="str">
        <f t="shared" si="16"/>
        <v/>
      </c>
      <c r="O143" s="204" t="str">
        <f t="shared" si="12"/>
        <v/>
      </c>
      <c r="P143" s="205" t="str">
        <f t="shared" si="17"/>
        <v/>
      </c>
    </row>
    <row r="144" spans="3:16">
      <c r="C144" s="198"/>
      <c r="D144" s="199"/>
      <c r="E144" s="200"/>
      <c r="F144" s="198"/>
      <c r="H144" s="201"/>
      <c r="I144" s="184" t="str">
        <f t="shared" si="13"/>
        <v/>
      </c>
      <c r="J144" s="202" t="str">
        <f>IF($H144="USD",IF(OR($I144="",$I144="-"),"",VLOOKUP($G144,為替!$A:$AX,$I144,FALSE))+$J$3,IF(OR($I144="",$I144="-"),"",VLOOKUP($G144,為替!$A:$AX,$I144,FALSE)))</f>
        <v/>
      </c>
      <c r="K144" s="203" t="str">
        <f t="shared" si="14"/>
        <v/>
      </c>
      <c r="L144" s="187" t="str">
        <f t="shared" si="15"/>
        <v/>
      </c>
      <c r="M144" s="202" t="str">
        <f>IF($H144="USD",IF(OR($L144="",$L144="-"),"",VLOOKUP($G144,為替!$A:$AX,$L144,FALSE))+$K$3,IF(OR($L144="",$L144="-"),"",VLOOKUP($G144,為替!$A:$AX,$L144,FALSE)))</f>
        <v/>
      </c>
      <c r="N144" s="203" t="str">
        <f t="shared" si="16"/>
        <v/>
      </c>
      <c r="O144" s="204" t="str">
        <f t="shared" si="12"/>
        <v/>
      </c>
      <c r="P144" s="205" t="str">
        <f t="shared" si="17"/>
        <v/>
      </c>
    </row>
    <row r="145" spans="3:16">
      <c r="C145" s="198"/>
      <c r="D145" s="199"/>
      <c r="E145" s="200"/>
      <c r="F145" s="198"/>
      <c r="H145" s="201"/>
      <c r="I145" s="184" t="str">
        <f t="shared" si="13"/>
        <v/>
      </c>
      <c r="J145" s="202" t="str">
        <f>IF($H145="USD",IF(OR($I145="",$I145="-"),"",VLOOKUP($G145,為替!$A:$AX,$I145,FALSE))+$J$3,IF(OR($I145="",$I145="-"),"",VLOOKUP($G145,為替!$A:$AX,$I145,FALSE)))</f>
        <v/>
      </c>
      <c r="K145" s="203" t="str">
        <f t="shared" si="14"/>
        <v/>
      </c>
      <c r="L145" s="187" t="str">
        <f t="shared" si="15"/>
        <v/>
      </c>
      <c r="M145" s="202" t="str">
        <f>IF($H145="USD",IF(OR($L145="",$L145="-"),"",VLOOKUP($G145,為替!$A:$AX,$L145,FALSE))+$K$3,IF(OR($L145="",$L145="-"),"",VLOOKUP($G145,為替!$A:$AX,$L145,FALSE)))</f>
        <v/>
      </c>
      <c r="N145" s="203" t="str">
        <f t="shared" si="16"/>
        <v/>
      </c>
      <c r="O145" s="204" t="str">
        <f t="shared" si="12"/>
        <v/>
      </c>
      <c r="P145" s="205" t="str">
        <f t="shared" si="17"/>
        <v/>
      </c>
    </row>
    <row r="146" spans="3:16">
      <c r="C146" s="198"/>
      <c r="D146" s="199"/>
      <c r="E146" s="200"/>
      <c r="F146" s="198"/>
      <c r="H146" s="201"/>
      <c r="I146" s="184" t="str">
        <f t="shared" si="13"/>
        <v/>
      </c>
      <c r="J146" s="202" t="str">
        <f>IF($H146="USD",IF(OR($I146="",$I146="-"),"",VLOOKUP($G146,為替!$A:$AX,$I146,FALSE))+$J$3,IF(OR($I146="",$I146="-"),"",VLOOKUP($G146,為替!$A:$AX,$I146,FALSE)))</f>
        <v/>
      </c>
      <c r="K146" s="203" t="str">
        <f t="shared" si="14"/>
        <v/>
      </c>
      <c r="L146" s="187" t="str">
        <f t="shared" si="15"/>
        <v/>
      </c>
      <c r="M146" s="202" t="str">
        <f>IF($H146="USD",IF(OR($L146="",$L146="-"),"",VLOOKUP($G146,為替!$A:$AX,$L146,FALSE))+$K$3,IF(OR($L146="",$L146="-"),"",VLOOKUP($G146,為替!$A:$AX,$L146,FALSE)))</f>
        <v/>
      </c>
      <c r="N146" s="203" t="str">
        <f t="shared" si="16"/>
        <v/>
      </c>
      <c r="O146" s="204" t="str">
        <f t="shared" si="12"/>
        <v/>
      </c>
      <c r="P146" s="205" t="str">
        <f t="shared" si="17"/>
        <v/>
      </c>
    </row>
    <row r="147" spans="3:16">
      <c r="C147" s="198"/>
      <c r="D147" s="199"/>
      <c r="E147" s="200"/>
      <c r="F147" s="198"/>
      <c r="H147" s="201"/>
      <c r="I147" s="184" t="str">
        <f t="shared" si="13"/>
        <v/>
      </c>
      <c r="J147" s="202" t="str">
        <f>IF($H147="USD",IF(OR($I147="",$I147="-"),"",VLOOKUP($G147,為替!$A:$AX,$I147,FALSE))+$J$3,IF(OR($I147="",$I147="-"),"",VLOOKUP($G147,為替!$A:$AX,$I147,FALSE)))</f>
        <v/>
      </c>
      <c r="K147" s="203" t="str">
        <f t="shared" si="14"/>
        <v/>
      </c>
      <c r="L147" s="187" t="str">
        <f t="shared" si="15"/>
        <v/>
      </c>
      <c r="M147" s="202" t="str">
        <f>IF($H147="USD",IF(OR($L147="",$L147="-"),"",VLOOKUP($G147,為替!$A:$AX,$L147,FALSE))+$K$3,IF(OR($L147="",$L147="-"),"",VLOOKUP($G147,為替!$A:$AX,$L147,FALSE)))</f>
        <v/>
      </c>
      <c r="N147" s="203" t="str">
        <f t="shared" si="16"/>
        <v/>
      </c>
      <c r="O147" s="204" t="str">
        <f t="shared" si="12"/>
        <v/>
      </c>
      <c r="P147" s="205" t="str">
        <f t="shared" si="17"/>
        <v/>
      </c>
    </row>
    <row r="148" spans="3:16">
      <c r="C148" s="198"/>
      <c r="D148" s="199"/>
      <c r="E148" s="200"/>
      <c r="F148" s="198"/>
      <c r="H148" s="201"/>
      <c r="I148" s="184" t="str">
        <f t="shared" si="13"/>
        <v/>
      </c>
      <c r="J148" s="202" t="str">
        <f>IF($H148="USD",IF(OR($I148="",$I148="-"),"",VLOOKUP($G148,為替!$A:$AX,$I148,FALSE))+$J$3,IF(OR($I148="",$I148="-"),"",VLOOKUP($G148,為替!$A:$AX,$I148,FALSE)))</f>
        <v/>
      </c>
      <c r="K148" s="203" t="str">
        <f t="shared" si="14"/>
        <v/>
      </c>
      <c r="L148" s="187" t="str">
        <f t="shared" si="15"/>
        <v/>
      </c>
      <c r="M148" s="202" t="str">
        <f>IF($H148="USD",IF(OR($L148="",$L148="-"),"",VLOOKUP($G148,為替!$A:$AX,$L148,FALSE))+$K$3,IF(OR($L148="",$L148="-"),"",VLOOKUP($G148,為替!$A:$AX,$L148,FALSE)))</f>
        <v/>
      </c>
      <c r="N148" s="203" t="str">
        <f t="shared" si="16"/>
        <v/>
      </c>
      <c r="O148" s="204" t="str">
        <f t="shared" si="12"/>
        <v/>
      </c>
      <c r="P148" s="205" t="str">
        <f t="shared" si="17"/>
        <v/>
      </c>
    </row>
    <row r="149" spans="3:16">
      <c r="C149" s="198"/>
      <c r="D149" s="199"/>
      <c r="E149" s="200"/>
      <c r="F149" s="198"/>
      <c r="H149" s="201"/>
      <c r="I149" s="184" t="str">
        <f t="shared" si="13"/>
        <v/>
      </c>
      <c r="J149" s="202" t="str">
        <f>IF($H149="USD",IF(OR($I149="",$I149="-"),"",VLOOKUP($G149,為替!$A:$AX,$I149,FALSE))+$J$3,IF(OR($I149="",$I149="-"),"",VLOOKUP($G149,為替!$A:$AX,$I149,FALSE)))</f>
        <v/>
      </c>
      <c r="K149" s="203" t="str">
        <f t="shared" si="14"/>
        <v/>
      </c>
      <c r="L149" s="187" t="str">
        <f t="shared" si="15"/>
        <v/>
      </c>
      <c r="M149" s="202" t="str">
        <f>IF($H149="USD",IF(OR($L149="",$L149="-"),"",VLOOKUP($G149,為替!$A:$AX,$L149,FALSE))+$K$3,IF(OR($L149="",$L149="-"),"",VLOOKUP($G149,為替!$A:$AX,$L149,FALSE)))</f>
        <v/>
      </c>
      <c r="N149" s="203" t="str">
        <f t="shared" si="16"/>
        <v/>
      </c>
      <c r="O149" s="204" t="str">
        <f t="shared" si="12"/>
        <v/>
      </c>
      <c r="P149" s="205" t="str">
        <f t="shared" si="17"/>
        <v/>
      </c>
    </row>
    <row r="150" spans="3:16">
      <c r="C150" s="198"/>
      <c r="D150" s="199"/>
      <c r="E150" s="200"/>
      <c r="F150" s="198"/>
      <c r="H150" s="201"/>
      <c r="I150" s="184" t="str">
        <f t="shared" si="13"/>
        <v/>
      </c>
      <c r="J150" s="202" t="str">
        <f>IF($H150="USD",IF(OR($I150="",$I150="-"),"",VLOOKUP($G150,為替!$A:$AX,$I150,FALSE))+$J$3,IF(OR($I150="",$I150="-"),"",VLOOKUP($G150,為替!$A:$AX,$I150,FALSE)))</f>
        <v/>
      </c>
      <c r="K150" s="203" t="str">
        <f t="shared" si="14"/>
        <v/>
      </c>
      <c r="L150" s="187" t="str">
        <f t="shared" si="15"/>
        <v/>
      </c>
      <c r="M150" s="202" t="str">
        <f>IF($H150="USD",IF(OR($L150="",$L150="-"),"",VLOOKUP($G150,為替!$A:$AX,$L150,FALSE))+$K$3,IF(OR($L150="",$L150="-"),"",VLOOKUP($G150,為替!$A:$AX,$L150,FALSE)))</f>
        <v/>
      </c>
      <c r="N150" s="203" t="str">
        <f t="shared" si="16"/>
        <v/>
      </c>
      <c r="O150" s="204" t="str">
        <f t="shared" si="12"/>
        <v/>
      </c>
      <c r="P150" s="205" t="str">
        <f t="shared" si="17"/>
        <v/>
      </c>
    </row>
    <row r="151" spans="3:16">
      <c r="C151" s="198"/>
      <c r="D151" s="199"/>
      <c r="E151" s="200"/>
      <c r="F151" s="198"/>
      <c r="H151" s="201"/>
      <c r="I151" s="184" t="str">
        <f t="shared" si="13"/>
        <v/>
      </c>
      <c r="J151" s="202" t="str">
        <f>IF($H151="USD",IF(OR($I151="",$I151="-"),"",VLOOKUP($G151,為替!$A:$AX,$I151,FALSE))+$J$3,IF(OR($I151="",$I151="-"),"",VLOOKUP($G151,為替!$A:$AX,$I151,FALSE)))</f>
        <v/>
      </c>
      <c r="K151" s="203" t="str">
        <f t="shared" si="14"/>
        <v/>
      </c>
      <c r="L151" s="187" t="str">
        <f t="shared" si="15"/>
        <v/>
      </c>
      <c r="M151" s="202" t="str">
        <f>IF($H151="USD",IF(OR($L151="",$L151="-"),"",VLOOKUP($G151,為替!$A:$AX,$L151,FALSE))+$K$3,IF(OR($L151="",$L151="-"),"",VLOOKUP($G151,為替!$A:$AX,$L151,FALSE)))</f>
        <v/>
      </c>
      <c r="N151" s="203" t="str">
        <f t="shared" si="16"/>
        <v/>
      </c>
      <c r="O151" s="204" t="str">
        <f t="shared" si="12"/>
        <v/>
      </c>
      <c r="P151" s="205" t="str">
        <f t="shared" si="17"/>
        <v/>
      </c>
    </row>
    <row r="152" spans="3:16">
      <c r="C152" s="198"/>
      <c r="D152" s="199"/>
      <c r="E152" s="200"/>
      <c r="F152" s="198"/>
      <c r="H152" s="201"/>
      <c r="I152" s="184" t="str">
        <f t="shared" si="13"/>
        <v/>
      </c>
      <c r="J152" s="202" t="str">
        <f>IF($H152="USD",IF(OR($I152="",$I152="-"),"",VLOOKUP($G152,為替!$A:$AX,$I152,FALSE))+$J$3,IF(OR($I152="",$I152="-"),"",VLOOKUP($G152,為替!$A:$AX,$I152,FALSE)))</f>
        <v/>
      </c>
      <c r="K152" s="203" t="str">
        <f t="shared" si="14"/>
        <v/>
      </c>
      <c r="L152" s="187" t="str">
        <f t="shared" si="15"/>
        <v/>
      </c>
      <c r="M152" s="202" t="str">
        <f>IF($H152="USD",IF(OR($L152="",$L152="-"),"",VLOOKUP($G152,為替!$A:$AX,$L152,FALSE))+$K$3,IF(OR($L152="",$L152="-"),"",VLOOKUP($G152,為替!$A:$AX,$L152,FALSE)))</f>
        <v/>
      </c>
      <c r="N152" s="203" t="str">
        <f t="shared" si="16"/>
        <v/>
      </c>
      <c r="O152" s="204" t="str">
        <f t="shared" si="12"/>
        <v/>
      </c>
      <c r="P152" s="205" t="str">
        <f t="shared" si="17"/>
        <v/>
      </c>
    </row>
    <row r="153" spans="3:16">
      <c r="C153" s="198"/>
      <c r="D153" s="199"/>
      <c r="E153" s="200"/>
      <c r="F153" s="198"/>
      <c r="H153" s="201"/>
      <c r="I153" s="184" t="str">
        <f t="shared" si="13"/>
        <v/>
      </c>
      <c r="J153" s="202" t="str">
        <f>IF($H153="USD",IF(OR($I153="",$I153="-"),"",VLOOKUP($G153,為替!$A:$AX,$I153,FALSE))+$J$3,IF(OR($I153="",$I153="-"),"",VLOOKUP($G153,為替!$A:$AX,$I153,FALSE)))</f>
        <v/>
      </c>
      <c r="K153" s="203" t="str">
        <f t="shared" si="14"/>
        <v/>
      </c>
      <c r="L153" s="187" t="str">
        <f t="shared" si="15"/>
        <v/>
      </c>
      <c r="M153" s="202" t="str">
        <f>IF($H153="USD",IF(OR($L153="",$L153="-"),"",VLOOKUP($G153,為替!$A:$AX,$L153,FALSE))+$K$3,IF(OR($L153="",$L153="-"),"",VLOOKUP($G153,為替!$A:$AX,$L153,FALSE)))</f>
        <v/>
      </c>
      <c r="N153" s="203" t="str">
        <f t="shared" si="16"/>
        <v/>
      </c>
      <c r="O153" s="204" t="str">
        <f t="shared" si="12"/>
        <v/>
      </c>
      <c r="P153" s="205" t="str">
        <f t="shared" si="17"/>
        <v/>
      </c>
    </row>
    <row r="154" spans="3:16">
      <c r="C154" s="198"/>
      <c r="D154" s="199"/>
      <c r="E154" s="200"/>
      <c r="F154" s="198"/>
      <c r="H154" s="201"/>
      <c r="I154" s="184" t="str">
        <f t="shared" si="13"/>
        <v/>
      </c>
      <c r="J154" s="202" t="str">
        <f>IF($H154="USD",IF(OR($I154="",$I154="-"),"",VLOOKUP($G154,為替!$A:$AX,$I154,FALSE))+$J$3,IF(OR($I154="",$I154="-"),"",VLOOKUP($G154,為替!$A:$AX,$I154,FALSE)))</f>
        <v/>
      </c>
      <c r="K154" s="203" t="str">
        <f t="shared" si="14"/>
        <v/>
      </c>
      <c r="L154" s="187" t="str">
        <f t="shared" si="15"/>
        <v/>
      </c>
      <c r="M154" s="202" t="str">
        <f>IF($H154="USD",IF(OR($L154="",$L154="-"),"",VLOOKUP($G154,為替!$A:$AX,$L154,FALSE))+$K$3,IF(OR($L154="",$L154="-"),"",VLOOKUP($G154,為替!$A:$AX,$L154,FALSE)))</f>
        <v/>
      </c>
      <c r="N154" s="203" t="str">
        <f t="shared" si="16"/>
        <v/>
      </c>
      <c r="O154" s="204" t="str">
        <f t="shared" si="12"/>
        <v/>
      </c>
      <c r="P154" s="205" t="str">
        <f t="shared" si="17"/>
        <v/>
      </c>
    </row>
    <row r="155" spans="3:16">
      <c r="C155" s="198"/>
      <c r="D155" s="199"/>
      <c r="E155" s="200"/>
      <c r="F155" s="198"/>
      <c r="H155" s="201"/>
      <c r="I155" s="184" t="str">
        <f t="shared" si="13"/>
        <v/>
      </c>
      <c r="J155" s="202" t="str">
        <f>IF($H155="USD",IF(OR($I155="",$I155="-"),"",VLOOKUP($G155,為替!$A:$AX,$I155,FALSE))+$J$3,IF(OR($I155="",$I155="-"),"",VLOOKUP($G155,為替!$A:$AX,$I155,FALSE)))</f>
        <v/>
      </c>
      <c r="K155" s="203" t="str">
        <f t="shared" si="14"/>
        <v/>
      </c>
      <c r="L155" s="187" t="str">
        <f t="shared" si="15"/>
        <v/>
      </c>
      <c r="M155" s="202" t="str">
        <f>IF($H155="USD",IF(OR($L155="",$L155="-"),"",VLOOKUP($G155,為替!$A:$AX,$L155,FALSE))+$K$3,IF(OR($L155="",$L155="-"),"",VLOOKUP($G155,為替!$A:$AX,$L155,FALSE)))</f>
        <v/>
      </c>
      <c r="N155" s="203" t="str">
        <f t="shared" si="16"/>
        <v/>
      </c>
      <c r="O155" s="204" t="str">
        <f t="shared" si="12"/>
        <v/>
      </c>
      <c r="P155" s="205" t="str">
        <f t="shared" si="17"/>
        <v/>
      </c>
    </row>
    <row r="156" spans="3:16">
      <c r="C156" s="198"/>
      <c r="D156" s="199"/>
      <c r="E156" s="200"/>
      <c r="F156" s="198"/>
      <c r="H156" s="201"/>
      <c r="I156" s="184" t="str">
        <f t="shared" si="13"/>
        <v/>
      </c>
      <c r="J156" s="202" t="str">
        <f>IF($H156="USD",IF(OR($I156="",$I156="-"),"",VLOOKUP($G156,為替!$A:$AX,$I156,FALSE))+$J$3,IF(OR($I156="",$I156="-"),"",VLOOKUP($G156,為替!$A:$AX,$I156,FALSE)))</f>
        <v/>
      </c>
      <c r="K156" s="203" t="str">
        <f t="shared" si="14"/>
        <v/>
      </c>
      <c r="L156" s="187" t="str">
        <f t="shared" si="15"/>
        <v/>
      </c>
      <c r="M156" s="202" t="str">
        <f>IF($H156="USD",IF(OR($L156="",$L156="-"),"",VLOOKUP($G156,為替!$A:$AX,$L156,FALSE))+$K$3,IF(OR($L156="",$L156="-"),"",VLOOKUP($G156,為替!$A:$AX,$L156,FALSE)))</f>
        <v/>
      </c>
      <c r="N156" s="203" t="str">
        <f t="shared" si="16"/>
        <v/>
      </c>
      <c r="O156" s="204" t="str">
        <f t="shared" si="12"/>
        <v/>
      </c>
      <c r="P156" s="205" t="str">
        <f t="shared" si="17"/>
        <v/>
      </c>
    </row>
    <row r="157" spans="3:16">
      <c r="C157" s="198"/>
      <c r="D157" s="199"/>
      <c r="E157" s="200"/>
      <c r="F157" s="198"/>
      <c r="H157" s="201"/>
      <c r="I157" s="184" t="str">
        <f t="shared" si="13"/>
        <v/>
      </c>
      <c r="J157" s="202" t="str">
        <f>IF($H157="USD",IF(OR($I157="",$I157="-"),"",VLOOKUP($G157,為替!$A:$AX,$I157,FALSE))+$J$3,IF(OR($I157="",$I157="-"),"",VLOOKUP($G157,為替!$A:$AX,$I157,FALSE)))</f>
        <v/>
      </c>
      <c r="K157" s="203" t="str">
        <f t="shared" si="14"/>
        <v/>
      </c>
      <c r="L157" s="187" t="str">
        <f t="shared" si="15"/>
        <v/>
      </c>
      <c r="M157" s="202" t="str">
        <f>IF($H157="USD",IF(OR($L157="",$L157="-"),"",VLOOKUP($G157,為替!$A:$AX,$L157,FALSE))+$K$3,IF(OR($L157="",$L157="-"),"",VLOOKUP($G157,為替!$A:$AX,$L157,FALSE)))</f>
        <v/>
      </c>
      <c r="N157" s="203" t="str">
        <f t="shared" si="16"/>
        <v/>
      </c>
      <c r="O157" s="204" t="str">
        <f t="shared" si="12"/>
        <v/>
      </c>
      <c r="P157" s="205" t="str">
        <f t="shared" si="17"/>
        <v/>
      </c>
    </row>
    <row r="158" spans="3:16">
      <c r="C158" s="198"/>
      <c r="D158" s="199"/>
      <c r="E158" s="200"/>
      <c r="F158" s="198"/>
      <c r="H158" s="201"/>
      <c r="I158" s="184" t="str">
        <f t="shared" si="13"/>
        <v/>
      </c>
      <c r="J158" s="202" t="str">
        <f>IF($H158="USD",IF(OR($I158="",$I158="-"),"",VLOOKUP($G158,為替!$A:$AX,$I158,FALSE))+$J$3,IF(OR($I158="",$I158="-"),"",VLOOKUP($G158,為替!$A:$AX,$I158,FALSE)))</f>
        <v/>
      </c>
      <c r="K158" s="203" t="str">
        <f t="shared" si="14"/>
        <v/>
      </c>
      <c r="L158" s="187" t="str">
        <f t="shared" si="15"/>
        <v/>
      </c>
      <c r="M158" s="202" t="str">
        <f>IF($H158="USD",IF(OR($L158="",$L158="-"),"",VLOOKUP($G158,為替!$A:$AX,$L158,FALSE))+$K$3,IF(OR($L158="",$L158="-"),"",VLOOKUP($G158,為替!$A:$AX,$L158,FALSE)))</f>
        <v/>
      </c>
      <c r="N158" s="203" t="str">
        <f t="shared" si="16"/>
        <v/>
      </c>
      <c r="O158" s="204" t="str">
        <f t="shared" si="12"/>
        <v/>
      </c>
      <c r="P158" s="205" t="str">
        <f t="shared" si="17"/>
        <v/>
      </c>
    </row>
    <row r="159" spans="3:16">
      <c r="C159" s="198"/>
      <c r="D159" s="199"/>
      <c r="E159" s="200"/>
      <c r="F159" s="198"/>
      <c r="H159" s="201"/>
      <c r="I159" s="184" t="str">
        <f t="shared" si="13"/>
        <v/>
      </c>
      <c r="J159" s="202" t="str">
        <f>IF($H159="USD",IF(OR($I159="",$I159="-"),"",VLOOKUP($G159,為替!$A:$AX,$I159,FALSE))+$J$3,IF(OR($I159="",$I159="-"),"",VLOOKUP($G159,為替!$A:$AX,$I159,FALSE)))</f>
        <v/>
      </c>
      <c r="K159" s="203" t="str">
        <f t="shared" si="14"/>
        <v/>
      </c>
      <c r="L159" s="187" t="str">
        <f t="shared" si="15"/>
        <v/>
      </c>
      <c r="M159" s="202" t="str">
        <f>IF($H159="USD",IF(OR($L159="",$L159="-"),"",VLOOKUP($G159,為替!$A:$AX,$L159,FALSE))+$K$3,IF(OR($L159="",$L159="-"),"",VLOOKUP($G159,為替!$A:$AX,$L159,FALSE)))</f>
        <v/>
      </c>
      <c r="N159" s="203" t="str">
        <f t="shared" si="16"/>
        <v/>
      </c>
      <c r="O159" s="204" t="str">
        <f t="shared" si="12"/>
        <v/>
      </c>
      <c r="P159" s="205" t="str">
        <f t="shared" si="17"/>
        <v/>
      </c>
    </row>
    <row r="160" spans="3:16">
      <c r="C160" s="198"/>
      <c r="D160" s="199"/>
      <c r="E160" s="200"/>
      <c r="F160" s="198"/>
      <c r="H160" s="201"/>
      <c r="I160" s="184" t="str">
        <f t="shared" si="13"/>
        <v/>
      </c>
      <c r="J160" s="202" t="str">
        <f>IF($H160="USD",IF(OR($I160="",$I160="-"),"",VLOOKUP($G160,為替!$A:$AX,$I160,FALSE))+$J$3,IF(OR($I160="",$I160="-"),"",VLOOKUP($G160,為替!$A:$AX,$I160,FALSE)))</f>
        <v/>
      </c>
      <c r="K160" s="203" t="str">
        <f t="shared" si="14"/>
        <v/>
      </c>
      <c r="L160" s="187" t="str">
        <f t="shared" si="15"/>
        <v/>
      </c>
      <c r="M160" s="202" t="str">
        <f>IF($H160="USD",IF(OR($L160="",$L160="-"),"",VLOOKUP($G160,為替!$A:$AX,$L160,FALSE))+$K$3,IF(OR($L160="",$L160="-"),"",VLOOKUP($G160,為替!$A:$AX,$L160,FALSE)))</f>
        <v/>
      </c>
      <c r="N160" s="203" t="str">
        <f t="shared" si="16"/>
        <v/>
      </c>
      <c r="O160" s="204" t="str">
        <f t="shared" si="12"/>
        <v/>
      </c>
      <c r="P160" s="205" t="str">
        <f t="shared" si="17"/>
        <v/>
      </c>
    </row>
    <row r="161" spans="3:16">
      <c r="C161" s="198"/>
      <c r="D161" s="199"/>
      <c r="E161" s="200"/>
      <c r="F161" s="198"/>
      <c r="H161" s="201"/>
      <c r="I161" s="184" t="str">
        <f t="shared" si="13"/>
        <v/>
      </c>
      <c r="J161" s="202" t="str">
        <f>IF($H161="USD",IF(OR($I161="",$I161="-"),"",VLOOKUP($G161,為替!$A:$AX,$I161,FALSE))+$J$3,IF(OR($I161="",$I161="-"),"",VLOOKUP($G161,為替!$A:$AX,$I161,FALSE)))</f>
        <v/>
      </c>
      <c r="K161" s="203" t="str">
        <f t="shared" si="14"/>
        <v/>
      </c>
      <c r="L161" s="187" t="str">
        <f t="shared" si="15"/>
        <v/>
      </c>
      <c r="M161" s="202" t="str">
        <f>IF($H161="USD",IF(OR($L161="",$L161="-"),"",VLOOKUP($G161,為替!$A:$AX,$L161,FALSE))+$K$3,IF(OR($L161="",$L161="-"),"",VLOOKUP($G161,為替!$A:$AX,$L161,FALSE)))</f>
        <v/>
      </c>
      <c r="N161" s="203" t="str">
        <f t="shared" si="16"/>
        <v/>
      </c>
      <c r="O161" s="204" t="str">
        <f t="shared" si="12"/>
        <v/>
      </c>
      <c r="P161" s="205" t="str">
        <f t="shared" si="17"/>
        <v/>
      </c>
    </row>
    <row r="162" spans="3:16">
      <c r="C162" s="198"/>
      <c r="D162" s="199"/>
      <c r="E162" s="200"/>
      <c r="F162" s="198"/>
      <c r="H162" s="201"/>
      <c r="I162" s="184" t="str">
        <f t="shared" si="13"/>
        <v/>
      </c>
      <c r="J162" s="202" t="str">
        <f>IF($H162="USD",IF(OR($I162="",$I162="-"),"",VLOOKUP($G162,為替!$A:$AX,$I162,FALSE))+$J$3,IF(OR($I162="",$I162="-"),"",VLOOKUP($G162,為替!$A:$AX,$I162,FALSE)))</f>
        <v/>
      </c>
      <c r="K162" s="203" t="str">
        <f t="shared" si="14"/>
        <v/>
      </c>
      <c r="L162" s="187" t="str">
        <f t="shared" si="15"/>
        <v/>
      </c>
      <c r="M162" s="202" t="str">
        <f>IF($H162="USD",IF(OR($L162="",$L162="-"),"",VLOOKUP($G162,為替!$A:$AX,$L162,FALSE))+$K$3,IF(OR($L162="",$L162="-"),"",VLOOKUP($G162,為替!$A:$AX,$L162,FALSE)))</f>
        <v/>
      </c>
      <c r="N162" s="203" t="str">
        <f t="shared" si="16"/>
        <v/>
      </c>
      <c r="O162" s="204" t="str">
        <f t="shared" si="12"/>
        <v/>
      </c>
      <c r="P162" s="205" t="str">
        <f t="shared" si="17"/>
        <v/>
      </c>
    </row>
    <row r="163" spans="3:16">
      <c r="C163" s="198"/>
      <c r="D163" s="199"/>
      <c r="E163" s="200"/>
      <c r="F163" s="198"/>
      <c r="H163" s="201"/>
      <c r="I163" s="184" t="str">
        <f t="shared" si="13"/>
        <v/>
      </c>
      <c r="J163" s="202" t="str">
        <f>IF($H163="USD",IF(OR($I163="",$I163="-"),"",VLOOKUP($G163,為替!$A:$AX,$I163,FALSE))+$J$3,IF(OR($I163="",$I163="-"),"",VLOOKUP($G163,為替!$A:$AX,$I163,FALSE)))</f>
        <v/>
      </c>
      <c r="K163" s="203" t="str">
        <f t="shared" si="14"/>
        <v/>
      </c>
      <c r="L163" s="187" t="str">
        <f t="shared" si="15"/>
        <v/>
      </c>
      <c r="M163" s="202" t="str">
        <f>IF($H163="USD",IF(OR($L163="",$L163="-"),"",VLOOKUP($G163,為替!$A:$AX,$L163,FALSE))+$K$3,IF(OR($L163="",$L163="-"),"",VLOOKUP($G163,為替!$A:$AX,$L163,FALSE)))</f>
        <v/>
      </c>
      <c r="N163" s="203" t="str">
        <f t="shared" si="16"/>
        <v/>
      </c>
      <c r="O163" s="204" t="str">
        <f t="shared" si="12"/>
        <v/>
      </c>
      <c r="P163" s="205" t="str">
        <f t="shared" si="17"/>
        <v/>
      </c>
    </row>
    <row r="164" spans="3:16">
      <c r="C164" s="198"/>
      <c r="D164" s="199"/>
      <c r="E164" s="200"/>
      <c r="F164" s="198"/>
      <c r="H164" s="201"/>
      <c r="I164" s="184" t="str">
        <f t="shared" si="13"/>
        <v/>
      </c>
      <c r="J164" s="202" t="str">
        <f>IF($H164="USD",IF(OR($I164="",$I164="-"),"",VLOOKUP($G164,為替!$A:$AX,$I164,FALSE))+$J$3,IF(OR($I164="",$I164="-"),"",VLOOKUP($G164,為替!$A:$AX,$I164,FALSE)))</f>
        <v/>
      </c>
      <c r="K164" s="203" t="str">
        <f t="shared" si="14"/>
        <v/>
      </c>
      <c r="L164" s="187" t="str">
        <f t="shared" si="15"/>
        <v/>
      </c>
      <c r="M164" s="202" t="str">
        <f>IF($H164="USD",IF(OR($L164="",$L164="-"),"",VLOOKUP($G164,為替!$A:$AX,$L164,FALSE))+$K$3,IF(OR($L164="",$L164="-"),"",VLOOKUP($G164,為替!$A:$AX,$L164,FALSE)))</f>
        <v/>
      </c>
      <c r="N164" s="203" t="str">
        <f t="shared" si="16"/>
        <v/>
      </c>
      <c r="O164" s="204" t="str">
        <f t="shared" si="12"/>
        <v/>
      </c>
      <c r="P164" s="205" t="str">
        <f t="shared" si="17"/>
        <v/>
      </c>
    </row>
    <row r="165" spans="3:16">
      <c r="C165" s="198"/>
      <c r="D165" s="199"/>
      <c r="E165" s="200"/>
      <c r="F165" s="198"/>
      <c r="H165" s="201"/>
      <c r="I165" s="184" t="str">
        <f t="shared" si="13"/>
        <v/>
      </c>
      <c r="J165" s="202" t="str">
        <f>IF($H165="USD",IF(OR($I165="",$I165="-"),"",VLOOKUP($G165,為替!$A:$AX,$I165,FALSE))+$J$3,IF(OR($I165="",$I165="-"),"",VLOOKUP($G165,為替!$A:$AX,$I165,FALSE)))</f>
        <v/>
      </c>
      <c r="K165" s="203" t="str">
        <f t="shared" si="14"/>
        <v/>
      </c>
      <c r="L165" s="187" t="str">
        <f t="shared" si="15"/>
        <v/>
      </c>
      <c r="M165" s="202" t="str">
        <f>IF($H165="USD",IF(OR($L165="",$L165="-"),"",VLOOKUP($G165,為替!$A:$AX,$L165,FALSE))+$K$3,IF(OR($L165="",$L165="-"),"",VLOOKUP($G165,為替!$A:$AX,$L165,FALSE)))</f>
        <v/>
      </c>
      <c r="N165" s="203" t="str">
        <f t="shared" si="16"/>
        <v/>
      </c>
      <c r="O165" s="204" t="str">
        <f t="shared" si="12"/>
        <v/>
      </c>
      <c r="P165" s="205" t="str">
        <f t="shared" si="17"/>
        <v/>
      </c>
    </row>
    <row r="166" spans="3:16">
      <c r="C166" s="198"/>
      <c r="D166" s="199"/>
      <c r="E166" s="200"/>
      <c r="F166" s="198"/>
      <c r="H166" s="201"/>
      <c r="I166" s="184" t="str">
        <f t="shared" si="13"/>
        <v/>
      </c>
      <c r="J166" s="202" t="str">
        <f>IF($H166="USD",IF(OR($I166="",$I166="-"),"",VLOOKUP($G166,為替!$A:$AX,$I166,FALSE))+$J$3,IF(OR($I166="",$I166="-"),"",VLOOKUP($G166,為替!$A:$AX,$I166,FALSE)))</f>
        <v/>
      </c>
      <c r="K166" s="203" t="str">
        <f t="shared" si="14"/>
        <v/>
      </c>
      <c r="L166" s="187" t="str">
        <f t="shared" si="15"/>
        <v/>
      </c>
      <c r="M166" s="202" t="str">
        <f>IF($H166="USD",IF(OR($L166="",$L166="-"),"",VLOOKUP($G166,為替!$A:$AX,$L166,FALSE))+$K$3,IF(OR($L166="",$L166="-"),"",VLOOKUP($G166,為替!$A:$AX,$L166,FALSE)))</f>
        <v/>
      </c>
      <c r="N166" s="203" t="str">
        <f t="shared" si="16"/>
        <v/>
      </c>
      <c r="O166" s="204" t="str">
        <f t="shared" si="12"/>
        <v/>
      </c>
      <c r="P166" s="205" t="str">
        <f t="shared" si="17"/>
        <v/>
      </c>
    </row>
    <row r="167" spans="3:16">
      <c r="C167" s="198"/>
      <c r="D167" s="199"/>
      <c r="E167" s="200"/>
      <c r="F167" s="198"/>
      <c r="H167" s="201"/>
      <c r="I167" s="184" t="str">
        <f t="shared" si="13"/>
        <v/>
      </c>
      <c r="J167" s="202" t="str">
        <f>IF($H167="USD",IF(OR($I167="",$I167="-"),"",VLOOKUP($G167,為替!$A:$AX,$I167,FALSE))+$J$3,IF(OR($I167="",$I167="-"),"",VLOOKUP($G167,為替!$A:$AX,$I167,FALSE)))</f>
        <v/>
      </c>
      <c r="K167" s="203" t="str">
        <f t="shared" si="14"/>
        <v/>
      </c>
      <c r="L167" s="187" t="str">
        <f t="shared" si="15"/>
        <v/>
      </c>
      <c r="M167" s="202" t="str">
        <f>IF($H167="USD",IF(OR($L167="",$L167="-"),"",VLOOKUP($G167,為替!$A:$AX,$L167,FALSE))+$K$3,IF(OR($L167="",$L167="-"),"",VLOOKUP($G167,為替!$A:$AX,$L167,FALSE)))</f>
        <v/>
      </c>
      <c r="N167" s="203" t="str">
        <f t="shared" si="16"/>
        <v/>
      </c>
      <c r="O167" s="204" t="str">
        <f t="shared" si="12"/>
        <v/>
      </c>
      <c r="P167" s="205" t="str">
        <f t="shared" si="17"/>
        <v/>
      </c>
    </row>
    <row r="168" spans="3:16">
      <c r="C168" s="198"/>
      <c r="D168" s="199"/>
      <c r="E168" s="200"/>
      <c r="F168" s="198"/>
      <c r="H168" s="201"/>
      <c r="I168" s="184" t="str">
        <f t="shared" si="13"/>
        <v/>
      </c>
      <c r="J168" s="202" t="str">
        <f>IF($H168="USD",IF(OR($I168="",$I168="-"),"",VLOOKUP($G168,為替!$A:$AX,$I168,FALSE))+$J$3,IF(OR($I168="",$I168="-"),"",VLOOKUP($G168,為替!$A:$AX,$I168,FALSE)))</f>
        <v/>
      </c>
      <c r="K168" s="203" t="str">
        <f t="shared" si="14"/>
        <v/>
      </c>
      <c r="L168" s="187" t="str">
        <f t="shared" si="15"/>
        <v/>
      </c>
      <c r="M168" s="202" t="str">
        <f>IF($H168="USD",IF(OR($L168="",$L168="-"),"",VLOOKUP($G168,為替!$A:$AX,$L168,FALSE))+$K$3,IF(OR($L168="",$L168="-"),"",VLOOKUP($G168,為替!$A:$AX,$L168,FALSE)))</f>
        <v/>
      </c>
      <c r="N168" s="203" t="str">
        <f t="shared" si="16"/>
        <v/>
      </c>
      <c r="O168" s="204" t="str">
        <f t="shared" si="12"/>
        <v/>
      </c>
      <c r="P168" s="205" t="str">
        <f t="shared" si="17"/>
        <v/>
      </c>
    </row>
    <row r="169" spans="3:16">
      <c r="C169" s="198"/>
      <c r="D169" s="199"/>
      <c r="E169" s="200"/>
      <c r="F169" s="198"/>
      <c r="H169" s="201"/>
      <c r="I169" s="184" t="str">
        <f t="shared" si="13"/>
        <v/>
      </c>
      <c r="J169" s="202" t="str">
        <f>IF($H169="USD",IF(OR($I169="",$I169="-"),"",VLOOKUP($G169,為替!$A:$AX,$I169,FALSE))+$J$3,IF(OR($I169="",$I169="-"),"",VLOOKUP($G169,為替!$A:$AX,$I169,FALSE)))</f>
        <v/>
      </c>
      <c r="K169" s="203" t="str">
        <f t="shared" si="14"/>
        <v/>
      </c>
      <c r="L169" s="187" t="str">
        <f t="shared" si="15"/>
        <v/>
      </c>
      <c r="M169" s="202" t="str">
        <f>IF($H169="USD",IF(OR($L169="",$L169="-"),"",VLOOKUP($G169,為替!$A:$AX,$L169,FALSE))+$K$3,IF(OR($L169="",$L169="-"),"",VLOOKUP($G169,為替!$A:$AX,$L169,FALSE)))</f>
        <v/>
      </c>
      <c r="N169" s="203" t="str">
        <f t="shared" si="16"/>
        <v/>
      </c>
      <c r="O169" s="204" t="str">
        <f t="shared" si="12"/>
        <v/>
      </c>
      <c r="P169" s="205" t="str">
        <f t="shared" si="17"/>
        <v/>
      </c>
    </row>
    <row r="170" spans="3:16">
      <c r="C170" s="198"/>
      <c r="D170" s="199"/>
      <c r="E170" s="200"/>
      <c r="F170" s="198"/>
      <c r="H170" s="201"/>
      <c r="I170" s="184" t="str">
        <f t="shared" si="13"/>
        <v/>
      </c>
      <c r="J170" s="202" t="str">
        <f>IF($H170="USD",IF(OR($I170="",$I170="-"),"",VLOOKUP($G170,為替!$A:$AX,$I170,FALSE))+$J$3,IF(OR($I170="",$I170="-"),"",VLOOKUP($G170,為替!$A:$AX,$I170,FALSE)))</f>
        <v/>
      </c>
      <c r="K170" s="203" t="str">
        <f t="shared" si="14"/>
        <v/>
      </c>
      <c r="L170" s="187" t="str">
        <f t="shared" si="15"/>
        <v/>
      </c>
      <c r="M170" s="202" t="str">
        <f>IF($H170="USD",IF(OR($L170="",$L170="-"),"",VLOOKUP($G170,為替!$A:$AX,$L170,FALSE))+$K$3,IF(OR($L170="",$L170="-"),"",VLOOKUP($G170,為替!$A:$AX,$L170,FALSE)))</f>
        <v/>
      </c>
      <c r="N170" s="203" t="str">
        <f t="shared" si="16"/>
        <v/>
      </c>
      <c r="O170" s="204" t="str">
        <f t="shared" si="12"/>
        <v/>
      </c>
      <c r="P170" s="205" t="str">
        <f t="shared" si="17"/>
        <v/>
      </c>
    </row>
    <row r="171" spans="3:16">
      <c r="C171" s="198"/>
      <c r="D171" s="199"/>
      <c r="E171" s="200"/>
      <c r="F171" s="198"/>
      <c r="H171" s="201"/>
      <c r="I171" s="184" t="str">
        <f t="shared" si="13"/>
        <v/>
      </c>
      <c r="J171" s="202" t="str">
        <f>IF($H171="USD",IF(OR($I171="",$I171="-"),"",VLOOKUP($G171,為替!$A:$AX,$I171,FALSE))+$J$3,IF(OR($I171="",$I171="-"),"",VLOOKUP($G171,為替!$A:$AX,$I171,FALSE)))</f>
        <v/>
      </c>
      <c r="K171" s="203" t="str">
        <f t="shared" si="14"/>
        <v/>
      </c>
      <c r="L171" s="187" t="str">
        <f t="shared" si="15"/>
        <v/>
      </c>
      <c r="M171" s="202" t="str">
        <f>IF($H171="USD",IF(OR($L171="",$L171="-"),"",VLOOKUP($G171,為替!$A:$AX,$L171,FALSE))+$K$3,IF(OR($L171="",$L171="-"),"",VLOOKUP($G171,為替!$A:$AX,$L171,FALSE)))</f>
        <v/>
      </c>
      <c r="N171" s="203" t="str">
        <f t="shared" si="16"/>
        <v/>
      </c>
      <c r="O171" s="204" t="str">
        <f t="shared" si="12"/>
        <v/>
      </c>
      <c r="P171" s="205" t="str">
        <f t="shared" si="17"/>
        <v/>
      </c>
    </row>
    <row r="172" spans="3:16">
      <c r="C172" s="198"/>
      <c r="D172" s="199"/>
      <c r="E172" s="200"/>
      <c r="F172" s="198"/>
      <c r="H172" s="201"/>
      <c r="I172" s="184" t="str">
        <f t="shared" si="13"/>
        <v/>
      </c>
      <c r="J172" s="202" t="str">
        <f>IF($H172="USD",IF(OR($I172="",$I172="-"),"",VLOOKUP($G172,為替!$A:$AX,$I172,FALSE))+$J$3,IF(OR($I172="",$I172="-"),"",VLOOKUP($G172,為替!$A:$AX,$I172,FALSE)))</f>
        <v/>
      </c>
      <c r="K172" s="203" t="str">
        <f t="shared" si="14"/>
        <v/>
      </c>
      <c r="L172" s="187" t="str">
        <f t="shared" si="15"/>
        <v/>
      </c>
      <c r="M172" s="202" t="str">
        <f>IF($H172="USD",IF(OR($L172="",$L172="-"),"",VLOOKUP($G172,為替!$A:$AX,$L172,FALSE))+$K$3,IF(OR($L172="",$L172="-"),"",VLOOKUP($G172,為替!$A:$AX,$L172,FALSE)))</f>
        <v/>
      </c>
      <c r="N172" s="203" t="str">
        <f t="shared" si="16"/>
        <v/>
      </c>
      <c r="O172" s="204" t="str">
        <f t="shared" si="12"/>
        <v/>
      </c>
      <c r="P172" s="205" t="str">
        <f t="shared" si="17"/>
        <v/>
      </c>
    </row>
    <row r="173" spans="3:16">
      <c r="C173" s="198"/>
      <c r="D173" s="199"/>
      <c r="E173" s="200"/>
      <c r="F173" s="198"/>
      <c r="H173" s="201"/>
      <c r="I173" s="184" t="str">
        <f t="shared" si="13"/>
        <v/>
      </c>
      <c r="J173" s="202" t="str">
        <f>IF($H173="USD",IF(OR($I173="",$I173="-"),"",VLOOKUP($G173,為替!$A:$AX,$I173,FALSE))+$J$3,IF(OR($I173="",$I173="-"),"",VLOOKUP($G173,為替!$A:$AX,$I173,FALSE)))</f>
        <v/>
      </c>
      <c r="K173" s="203" t="str">
        <f t="shared" si="14"/>
        <v/>
      </c>
      <c r="L173" s="187" t="str">
        <f t="shared" si="15"/>
        <v/>
      </c>
      <c r="M173" s="202" t="str">
        <f>IF($H173="USD",IF(OR($L173="",$L173="-"),"",VLOOKUP($G173,為替!$A:$AX,$L173,FALSE))+$K$3,IF(OR($L173="",$L173="-"),"",VLOOKUP($G173,為替!$A:$AX,$L173,FALSE)))</f>
        <v/>
      </c>
      <c r="N173" s="203" t="str">
        <f t="shared" si="16"/>
        <v/>
      </c>
      <c r="O173" s="204" t="str">
        <f t="shared" si="12"/>
        <v/>
      </c>
      <c r="P173" s="205" t="str">
        <f t="shared" si="17"/>
        <v/>
      </c>
    </row>
    <row r="174" spans="3:16">
      <c r="C174" s="198"/>
      <c r="D174" s="199"/>
      <c r="E174" s="200"/>
      <c r="F174" s="198"/>
      <c r="H174" s="201"/>
      <c r="I174" s="184" t="str">
        <f t="shared" si="13"/>
        <v/>
      </c>
      <c r="J174" s="202" t="str">
        <f>IF($H174="USD",IF(OR($I174="",$I174="-"),"",VLOOKUP($G174,為替!$A:$AX,$I174,FALSE))+$J$3,IF(OR($I174="",$I174="-"),"",VLOOKUP($G174,為替!$A:$AX,$I174,FALSE)))</f>
        <v/>
      </c>
      <c r="K174" s="203" t="str">
        <f t="shared" si="14"/>
        <v/>
      </c>
      <c r="L174" s="187" t="str">
        <f t="shared" si="15"/>
        <v/>
      </c>
      <c r="M174" s="202" t="str">
        <f>IF($H174="USD",IF(OR($L174="",$L174="-"),"",VLOOKUP($G174,為替!$A:$AX,$L174,FALSE))+$K$3,IF(OR($L174="",$L174="-"),"",VLOOKUP($G174,為替!$A:$AX,$L174,FALSE)))</f>
        <v/>
      </c>
      <c r="N174" s="203" t="str">
        <f t="shared" si="16"/>
        <v/>
      </c>
      <c r="O174" s="204" t="str">
        <f t="shared" si="12"/>
        <v/>
      </c>
      <c r="P174" s="205" t="str">
        <f t="shared" si="17"/>
        <v/>
      </c>
    </row>
    <row r="175" spans="3:16">
      <c r="C175" s="198"/>
      <c r="D175" s="199"/>
      <c r="E175" s="200"/>
      <c r="F175" s="198"/>
      <c r="H175" s="201"/>
      <c r="I175" s="184" t="str">
        <f t="shared" si="13"/>
        <v/>
      </c>
      <c r="J175" s="202" t="str">
        <f>IF($H175="USD",IF(OR($I175="",$I175="-"),"",VLOOKUP($G175,為替!$A:$AX,$I175,FALSE))+$J$3,IF(OR($I175="",$I175="-"),"",VLOOKUP($G175,為替!$A:$AX,$I175,FALSE)))</f>
        <v/>
      </c>
      <c r="K175" s="203" t="str">
        <f t="shared" si="14"/>
        <v/>
      </c>
      <c r="L175" s="187" t="str">
        <f t="shared" si="15"/>
        <v/>
      </c>
      <c r="M175" s="202" t="str">
        <f>IF($H175="USD",IF(OR($L175="",$L175="-"),"",VLOOKUP($G175,為替!$A:$AX,$L175,FALSE))+$K$3,IF(OR($L175="",$L175="-"),"",VLOOKUP($G175,為替!$A:$AX,$L175,FALSE)))</f>
        <v/>
      </c>
      <c r="N175" s="203" t="str">
        <f t="shared" si="16"/>
        <v/>
      </c>
      <c r="O175" s="204" t="str">
        <f t="shared" si="12"/>
        <v/>
      </c>
      <c r="P175" s="205" t="str">
        <f t="shared" si="17"/>
        <v/>
      </c>
    </row>
    <row r="176" spans="3:16">
      <c r="C176" s="198"/>
      <c r="D176" s="199"/>
      <c r="E176" s="200"/>
      <c r="F176" s="198"/>
      <c r="H176" s="201"/>
      <c r="I176" s="184" t="str">
        <f t="shared" si="13"/>
        <v/>
      </c>
      <c r="J176" s="202" t="str">
        <f>IF($H176="USD",IF(OR($I176="",$I176="-"),"",VLOOKUP($G176,為替!$A:$AX,$I176,FALSE))+$J$3,IF(OR($I176="",$I176="-"),"",VLOOKUP($G176,為替!$A:$AX,$I176,FALSE)))</f>
        <v/>
      </c>
      <c r="K176" s="203" t="str">
        <f t="shared" si="14"/>
        <v/>
      </c>
      <c r="L176" s="187" t="str">
        <f t="shared" si="15"/>
        <v/>
      </c>
      <c r="M176" s="202" t="str">
        <f>IF($H176="USD",IF(OR($L176="",$L176="-"),"",VLOOKUP($G176,為替!$A:$AX,$L176,FALSE))+$K$3,IF(OR($L176="",$L176="-"),"",VLOOKUP($G176,為替!$A:$AX,$L176,FALSE)))</f>
        <v/>
      </c>
      <c r="N176" s="203" t="str">
        <f t="shared" si="16"/>
        <v/>
      </c>
      <c r="O176" s="204" t="str">
        <f t="shared" si="12"/>
        <v/>
      </c>
      <c r="P176" s="205" t="str">
        <f t="shared" si="17"/>
        <v/>
      </c>
    </row>
    <row r="177" spans="3:16">
      <c r="C177" s="198"/>
      <c r="D177" s="199"/>
      <c r="E177" s="200"/>
      <c r="F177" s="198"/>
      <c r="H177" s="201"/>
      <c r="I177" s="184" t="str">
        <f t="shared" si="13"/>
        <v/>
      </c>
      <c r="J177" s="202" t="str">
        <f>IF($H177="USD",IF(OR($I177="",$I177="-"),"",VLOOKUP($G177,為替!$A:$AX,$I177,FALSE))+$J$3,IF(OR($I177="",$I177="-"),"",VLOOKUP($G177,為替!$A:$AX,$I177,FALSE)))</f>
        <v/>
      </c>
      <c r="K177" s="203" t="str">
        <f t="shared" si="14"/>
        <v/>
      </c>
      <c r="L177" s="187" t="str">
        <f t="shared" si="15"/>
        <v/>
      </c>
      <c r="M177" s="202" t="str">
        <f>IF($H177="USD",IF(OR($L177="",$L177="-"),"",VLOOKUP($G177,為替!$A:$AX,$L177,FALSE))+$K$3,IF(OR($L177="",$L177="-"),"",VLOOKUP($G177,為替!$A:$AX,$L177,FALSE)))</f>
        <v/>
      </c>
      <c r="N177" s="203" t="str">
        <f t="shared" si="16"/>
        <v/>
      </c>
      <c r="O177" s="204" t="str">
        <f t="shared" si="12"/>
        <v/>
      </c>
      <c r="P177" s="205" t="str">
        <f t="shared" si="17"/>
        <v/>
      </c>
    </row>
    <row r="178" spans="3:16">
      <c r="C178" s="198"/>
      <c r="D178" s="199"/>
      <c r="E178" s="200"/>
      <c r="F178" s="198"/>
      <c r="H178" s="201"/>
      <c r="I178" s="184" t="str">
        <f t="shared" si="13"/>
        <v/>
      </c>
      <c r="J178" s="202" t="str">
        <f>IF($H178="USD",IF(OR($I178="",$I178="-"),"",VLOOKUP($G178,為替!$A:$AX,$I178,FALSE))+$J$3,IF(OR($I178="",$I178="-"),"",VLOOKUP($G178,為替!$A:$AX,$I178,FALSE)))</f>
        <v/>
      </c>
      <c r="K178" s="203" t="str">
        <f t="shared" si="14"/>
        <v/>
      </c>
      <c r="L178" s="187" t="str">
        <f t="shared" si="15"/>
        <v/>
      </c>
      <c r="M178" s="202" t="str">
        <f>IF($H178="USD",IF(OR($L178="",$L178="-"),"",VLOOKUP($G178,為替!$A:$AX,$L178,FALSE))+$K$3,IF(OR($L178="",$L178="-"),"",VLOOKUP($G178,為替!$A:$AX,$L178,FALSE)))</f>
        <v/>
      </c>
      <c r="N178" s="203" t="str">
        <f t="shared" si="16"/>
        <v/>
      </c>
      <c r="O178" s="204" t="str">
        <f t="shared" si="12"/>
        <v/>
      </c>
      <c r="P178" s="205" t="str">
        <f t="shared" si="17"/>
        <v/>
      </c>
    </row>
    <row r="179" spans="3:16">
      <c r="C179" s="198"/>
      <c r="D179" s="199"/>
      <c r="E179" s="200"/>
      <c r="F179" s="198"/>
      <c r="H179" s="201"/>
      <c r="I179" s="184" t="str">
        <f t="shared" si="13"/>
        <v/>
      </c>
      <c r="J179" s="202" t="str">
        <f>IF($H179="USD",IF(OR($I179="",$I179="-"),"",VLOOKUP($G179,為替!$A:$AX,$I179,FALSE))+$J$3,IF(OR($I179="",$I179="-"),"",VLOOKUP($G179,為替!$A:$AX,$I179,FALSE)))</f>
        <v/>
      </c>
      <c r="K179" s="203" t="str">
        <f t="shared" si="14"/>
        <v/>
      </c>
      <c r="L179" s="187" t="str">
        <f t="shared" si="15"/>
        <v/>
      </c>
      <c r="M179" s="202" t="str">
        <f>IF($H179="USD",IF(OR($L179="",$L179="-"),"",VLOOKUP($G179,為替!$A:$AX,$L179,FALSE))+$K$3,IF(OR($L179="",$L179="-"),"",VLOOKUP($G179,為替!$A:$AX,$L179,FALSE)))</f>
        <v/>
      </c>
      <c r="N179" s="203" t="str">
        <f t="shared" si="16"/>
        <v/>
      </c>
      <c r="O179" s="204" t="str">
        <f t="shared" si="12"/>
        <v/>
      </c>
      <c r="P179" s="205" t="str">
        <f t="shared" si="17"/>
        <v/>
      </c>
    </row>
    <row r="180" spans="3:16">
      <c r="C180" s="198"/>
      <c r="D180" s="199"/>
      <c r="E180" s="200"/>
      <c r="F180" s="198"/>
      <c r="H180" s="201"/>
      <c r="I180" s="184" t="str">
        <f t="shared" si="13"/>
        <v/>
      </c>
      <c r="J180" s="202" t="str">
        <f>IF($H180="USD",IF(OR($I180="",$I180="-"),"",VLOOKUP($G180,為替!$A:$AX,$I180,FALSE))+$J$3,IF(OR($I180="",$I180="-"),"",VLOOKUP($G180,為替!$A:$AX,$I180,FALSE)))</f>
        <v/>
      </c>
      <c r="K180" s="203" t="str">
        <f t="shared" si="14"/>
        <v/>
      </c>
      <c r="L180" s="187" t="str">
        <f t="shared" si="15"/>
        <v/>
      </c>
      <c r="M180" s="202" t="str">
        <f>IF($H180="USD",IF(OR($L180="",$L180="-"),"",VLOOKUP($G180,為替!$A:$AX,$L180,FALSE))+$K$3,IF(OR($L180="",$L180="-"),"",VLOOKUP($G180,為替!$A:$AX,$L180,FALSE)))</f>
        <v/>
      </c>
      <c r="N180" s="203" t="str">
        <f t="shared" si="16"/>
        <v/>
      </c>
      <c r="O180" s="204" t="str">
        <f t="shared" si="12"/>
        <v/>
      </c>
      <c r="P180" s="205" t="str">
        <f t="shared" si="17"/>
        <v/>
      </c>
    </row>
    <row r="181" spans="3:16">
      <c r="C181" s="198"/>
      <c r="D181" s="199"/>
      <c r="E181" s="200"/>
      <c r="F181" s="198"/>
      <c r="H181" s="201"/>
      <c r="I181" s="184" t="str">
        <f t="shared" si="13"/>
        <v/>
      </c>
      <c r="J181" s="202" t="str">
        <f>IF($H181="USD",IF(OR($I181="",$I181="-"),"",VLOOKUP($G181,為替!$A:$AX,$I181,FALSE))+$J$3,IF(OR($I181="",$I181="-"),"",VLOOKUP($G181,為替!$A:$AX,$I181,FALSE)))</f>
        <v/>
      </c>
      <c r="K181" s="203" t="str">
        <f t="shared" si="14"/>
        <v/>
      </c>
      <c r="L181" s="187" t="str">
        <f t="shared" si="15"/>
        <v/>
      </c>
      <c r="M181" s="202" t="str">
        <f>IF($H181="USD",IF(OR($L181="",$L181="-"),"",VLOOKUP($G181,為替!$A:$AX,$L181,FALSE))+$K$3,IF(OR($L181="",$L181="-"),"",VLOOKUP($G181,為替!$A:$AX,$L181,FALSE)))</f>
        <v/>
      </c>
      <c r="N181" s="203" t="str">
        <f t="shared" si="16"/>
        <v/>
      </c>
      <c r="O181" s="204" t="str">
        <f t="shared" si="12"/>
        <v/>
      </c>
      <c r="P181" s="205" t="str">
        <f t="shared" si="17"/>
        <v/>
      </c>
    </row>
    <row r="182" spans="3:16">
      <c r="C182" s="198"/>
      <c r="D182" s="199"/>
      <c r="E182" s="200"/>
      <c r="F182" s="198"/>
      <c r="H182" s="201"/>
      <c r="I182" s="184" t="str">
        <f t="shared" si="13"/>
        <v/>
      </c>
      <c r="J182" s="202" t="str">
        <f>IF($H182="USD",IF(OR($I182="",$I182="-"),"",VLOOKUP($G182,為替!$A:$AX,$I182,FALSE))+$J$3,IF(OR($I182="",$I182="-"),"",VLOOKUP($G182,為替!$A:$AX,$I182,FALSE)))</f>
        <v/>
      </c>
      <c r="K182" s="203" t="str">
        <f t="shared" si="14"/>
        <v/>
      </c>
      <c r="L182" s="187" t="str">
        <f t="shared" si="15"/>
        <v/>
      </c>
      <c r="M182" s="202" t="str">
        <f>IF($H182="USD",IF(OR($L182="",$L182="-"),"",VLOOKUP($G182,為替!$A:$AX,$L182,FALSE))+$K$3,IF(OR($L182="",$L182="-"),"",VLOOKUP($G182,為替!$A:$AX,$L182,FALSE)))</f>
        <v/>
      </c>
      <c r="N182" s="203" t="str">
        <f t="shared" si="16"/>
        <v/>
      </c>
      <c r="O182" s="204" t="str">
        <f t="shared" si="12"/>
        <v/>
      </c>
      <c r="P182" s="205" t="str">
        <f t="shared" si="17"/>
        <v/>
      </c>
    </row>
    <row r="183" spans="3:16">
      <c r="C183" s="198"/>
      <c r="D183" s="199"/>
      <c r="E183" s="200"/>
      <c r="F183" s="198"/>
      <c r="H183" s="201"/>
      <c r="I183" s="184" t="str">
        <f t="shared" si="13"/>
        <v/>
      </c>
      <c r="J183" s="202" t="str">
        <f>IF($H183="USD",IF(OR($I183="",$I183="-"),"",VLOOKUP($G183,為替!$A:$AX,$I183,FALSE))+$J$3,IF(OR($I183="",$I183="-"),"",VLOOKUP($G183,為替!$A:$AX,$I183,FALSE)))</f>
        <v/>
      </c>
      <c r="K183" s="203" t="str">
        <f t="shared" si="14"/>
        <v/>
      </c>
      <c r="L183" s="187" t="str">
        <f t="shared" si="15"/>
        <v/>
      </c>
      <c r="M183" s="202" t="str">
        <f>IF($H183="USD",IF(OR($L183="",$L183="-"),"",VLOOKUP($G183,為替!$A:$AX,$L183,FALSE))+$K$3,IF(OR($L183="",$L183="-"),"",VLOOKUP($G183,為替!$A:$AX,$L183,FALSE)))</f>
        <v/>
      </c>
      <c r="N183" s="203" t="str">
        <f t="shared" si="16"/>
        <v/>
      </c>
      <c r="O183" s="204" t="str">
        <f t="shared" si="12"/>
        <v/>
      </c>
      <c r="P183" s="205" t="str">
        <f t="shared" si="17"/>
        <v/>
      </c>
    </row>
    <row r="184" spans="3:16">
      <c r="C184" s="198"/>
      <c r="D184" s="199"/>
      <c r="E184" s="200"/>
      <c r="F184" s="198"/>
      <c r="H184" s="201"/>
      <c r="I184" s="184" t="str">
        <f t="shared" si="13"/>
        <v/>
      </c>
      <c r="J184" s="202" t="str">
        <f>IF($H184="USD",IF(OR($I184="",$I184="-"),"",VLOOKUP($G184,為替!$A:$AX,$I184,FALSE))+$J$3,IF(OR($I184="",$I184="-"),"",VLOOKUP($G184,為替!$A:$AX,$I184,FALSE)))</f>
        <v/>
      </c>
      <c r="K184" s="203" t="str">
        <f t="shared" si="14"/>
        <v/>
      </c>
      <c r="L184" s="187" t="str">
        <f t="shared" si="15"/>
        <v/>
      </c>
      <c r="M184" s="202" t="str">
        <f>IF($H184="USD",IF(OR($L184="",$L184="-"),"",VLOOKUP($G184,為替!$A:$AX,$L184,FALSE))+$K$3,IF(OR($L184="",$L184="-"),"",VLOOKUP($G184,為替!$A:$AX,$L184,FALSE)))</f>
        <v/>
      </c>
      <c r="N184" s="203" t="str">
        <f t="shared" si="16"/>
        <v/>
      </c>
      <c r="O184" s="204" t="str">
        <f t="shared" si="12"/>
        <v/>
      </c>
      <c r="P184" s="205" t="str">
        <f t="shared" si="17"/>
        <v/>
      </c>
    </row>
    <row r="185" spans="3:16">
      <c r="C185" s="198"/>
      <c r="D185" s="199"/>
      <c r="E185" s="200"/>
      <c r="F185" s="198"/>
      <c r="H185" s="201"/>
      <c r="I185" s="184" t="str">
        <f t="shared" si="13"/>
        <v/>
      </c>
      <c r="J185" s="202" t="str">
        <f>IF($H185="USD",IF(OR($I185="",$I185="-"),"",VLOOKUP($G185,為替!$A:$AX,$I185,FALSE))+$J$3,IF(OR($I185="",$I185="-"),"",VLOOKUP($G185,為替!$A:$AX,$I185,FALSE)))</f>
        <v/>
      </c>
      <c r="K185" s="203" t="str">
        <f t="shared" si="14"/>
        <v/>
      </c>
      <c r="L185" s="187" t="str">
        <f t="shared" si="15"/>
        <v/>
      </c>
      <c r="M185" s="202" t="str">
        <f>IF($H185="USD",IF(OR($L185="",$L185="-"),"",VLOOKUP($G185,為替!$A:$AX,$L185,FALSE))+$K$3,IF(OR($L185="",$L185="-"),"",VLOOKUP($G185,為替!$A:$AX,$L185,FALSE)))</f>
        <v/>
      </c>
      <c r="N185" s="203" t="str">
        <f t="shared" si="16"/>
        <v/>
      </c>
      <c r="O185" s="204" t="str">
        <f t="shared" si="12"/>
        <v/>
      </c>
      <c r="P185" s="205" t="str">
        <f t="shared" si="17"/>
        <v/>
      </c>
    </row>
    <row r="186" spans="3:16">
      <c r="C186" s="198"/>
      <c r="D186" s="199"/>
      <c r="E186" s="200"/>
      <c r="F186" s="198"/>
      <c r="H186" s="201"/>
      <c r="I186" s="184" t="str">
        <f t="shared" si="13"/>
        <v/>
      </c>
      <c r="J186" s="202" t="str">
        <f>IF($H186="USD",IF(OR($I186="",$I186="-"),"",VLOOKUP($G186,為替!$A:$AX,$I186,FALSE))+$J$3,IF(OR($I186="",$I186="-"),"",VLOOKUP($G186,為替!$A:$AX,$I186,FALSE)))</f>
        <v/>
      </c>
      <c r="K186" s="203" t="str">
        <f t="shared" si="14"/>
        <v/>
      </c>
      <c r="L186" s="187" t="str">
        <f t="shared" si="15"/>
        <v/>
      </c>
      <c r="M186" s="202" t="str">
        <f>IF($H186="USD",IF(OR($L186="",$L186="-"),"",VLOOKUP($G186,為替!$A:$AX,$L186,FALSE))+$K$3,IF(OR($L186="",$L186="-"),"",VLOOKUP($G186,為替!$A:$AX,$L186,FALSE)))</f>
        <v/>
      </c>
      <c r="N186" s="203" t="str">
        <f t="shared" si="16"/>
        <v/>
      </c>
      <c r="O186" s="204" t="str">
        <f t="shared" si="12"/>
        <v/>
      </c>
      <c r="P186" s="205" t="str">
        <f t="shared" si="17"/>
        <v/>
      </c>
    </row>
    <row r="187" spans="3:16">
      <c r="C187" s="198"/>
      <c r="D187" s="199"/>
      <c r="E187" s="200"/>
      <c r="F187" s="198"/>
      <c r="H187" s="201"/>
      <c r="I187" s="184" t="str">
        <f t="shared" si="13"/>
        <v/>
      </c>
      <c r="J187" s="202" t="str">
        <f>IF($H187="USD",IF(OR($I187="",$I187="-"),"",VLOOKUP($G187,為替!$A:$AX,$I187,FALSE))+$J$3,IF(OR($I187="",$I187="-"),"",VLOOKUP($G187,為替!$A:$AX,$I187,FALSE)))</f>
        <v/>
      </c>
      <c r="K187" s="203" t="str">
        <f t="shared" si="14"/>
        <v/>
      </c>
      <c r="L187" s="187" t="str">
        <f t="shared" si="15"/>
        <v/>
      </c>
      <c r="M187" s="202" t="str">
        <f>IF($H187="USD",IF(OR($L187="",$L187="-"),"",VLOOKUP($G187,為替!$A:$AX,$L187,FALSE))+$K$3,IF(OR($L187="",$L187="-"),"",VLOOKUP($G187,為替!$A:$AX,$L187,FALSE)))</f>
        <v/>
      </c>
      <c r="N187" s="203" t="str">
        <f t="shared" si="16"/>
        <v/>
      </c>
      <c r="O187" s="204" t="str">
        <f t="shared" si="12"/>
        <v/>
      </c>
      <c r="P187" s="205" t="str">
        <f t="shared" si="17"/>
        <v/>
      </c>
    </row>
    <row r="188" spans="3:16">
      <c r="C188" s="198"/>
      <c r="D188" s="199"/>
      <c r="E188" s="200"/>
      <c r="F188" s="198"/>
      <c r="H188" s="201"/>
      <c r="I188" s="184" t="str">
        <f t="shared" si="13"/>
        <v/>
      </c>
      <c r="J188" s="202" t="str">
        <f>IF($H188="USD",IF(OR($I188="",$I188="-"),"",VLOOKUP($G188,為替!$A:$AX,$I188,FALSE))+$J$3,IF(OR($I188="",$I188="-"),"",VLOOKUP($G188,為替!$A:$AX,$I188,FALSE)))</f>
        <v/>
      </c>
      <c r="K188" s="203" t="str">
        <f t="shared" si="14"/>
        <v/>
      </c>
      <c r="L188" s="187" t="str">
        <f t="shared" si="15"/>
        <v/>
      </c>
      <c r="M188" s="202" t="str">
        <f>IF($H188="USD",IF(OR($L188="",$L188="-"),"",VLOOKUP($G188,為替!$A:$AX,$L188,FALSE))+$K$3,IF(OR($L188="",$L188="-"),"",VLOOKUP($G188,為替!$A:$AX,$L188,FALSE)))</f>
        <v/>
      </c>
      <c r="N188" s="203" t="str">
        <f t="shared" si="16"/>
        <v/>
      </c>
      <c r="O188" s="204" t="str">
        <f t="shared" si="12"/>
        <v/>
      </c>
      <c r="P188" s="205" t="str">
        <f t="shared" si="17"/>
        <v/>
      </c>
    </row>
    <row r="189" spans="3:16">
      <c r="C189" s="198"/>
      <c r="D189" s="199"/>
      <c r="E189" s="200"/>
      <c r="F189" s="198"/>
      <c r="H189" s="201"/>
      <c r="I189" s="184" t="str">
        <f t="shared" si="13"/>
        <v/>
      </c>
      <c r="J189" s="202" t="str">
        <f>IF($H189="USD",IF(OR($I189="",$I189="-"),"",VLOOKUP($G189,為替!$A:$AX,$I189,FALSE))+$J$3,IF(OR($I189="",$I189="-"),"",VLOOKUP($G189,為替!$A:$AX,$I189,FALSE)))</f>
        <v/>
      </c>
      <c r="K189" s="203" t="str">
        <f t="shared" si="14"/>
        <v/>
      </c>
      <c r="L189" s="187" t="str">
        <f t="shared" si="15"/>
        <v/>
      </c>
      <c r="M189" s="202" t="str">
        <f>IF($H189="USD",IF(OR($L189="",$L189="-"),"",VLOOKUP($G189,為替!$A:$AX,$L189,FALSE))+$K$3,IF(OR($L189="",$L189="-"),"",VLOOKUP($G189,為替!$A:$AX,$L189,FALSE)))</f>
        <v/>
      </c>
      <c r="N189" s="203" t="str">
        <f t="shared" si="16"/>
        <v/>
      </c>
      <c r="O189" s="204" t="str">
        <f t="shared" si="12"/>
        <v/>
      </c>
      <c r="P189" s="205" t="str">
        <f t="shared" si="17"/>
        <v/>
      </c>
    </row>
    <row r="190" spans="3:16">
      <c r="C190" s="198"/>
      <c r="D190" s="199"/>
      <c r="E190" s="200"/>
      <c r="F190" s="198"/>
      <c r="H190" s="201"/>
      <c r="I190" s="184" t="str">
        <f t="shared" si="13"/>
        <v/>
      </c>
      <c r="J190" s="202" t="str">
        <f>IF($H190="USD",IF(OR($I190="",$I190="-"),"",VLOOKUP($G190,為替!$A:$AX,$I190,FALSE))+$J$3,IF(OR($I190="",$I190="-"),"",VLOOKUP($G190,為替!$A:$AX,$I190,FALSE)))</f>
        <v/>
      </c>
      <c r="K190" s="203" t="str">
        <f t="shared" si="14"/>
        <v/>
      </c>
      <c r="L190" s="187" t="str">
        <f t="shared" si="15"/>
        <v/>
      </c>
      <c r="M190" s="202" t="str">
        <f>IF($H190="USD",IF(OR($L190="",$L190="-"),"",VLOOKUP($G190,為替!$A:$AX,$L190,FALSE))+$K$3,IF(OR($L190="",$L190="-"),"",VLOOKUP($G190,為替!$A:$AX,$L190,FALSE)))</f>
        <v/>
      </c>
      <c r="N190" s="203" t="str">
        <f t="shared" si="16"/>
        <v/>
      </c>
      <c r="O190" s="204" t="str">
        <f t="shared" si="12"/>
        <v/>
      </c>
      <c r="P190" s="205" t="str">
        <f t="shared" si="17"/>
        <v/>
      </c>
    </row>
    <row r="191" spans="3:16">
      <c r="C191" s="198"/>
      <c r="D191" s="199"/>
      <c r="E191" s="200"/>
      <c r="F191" s="198"/>
      <c r="H191" s="201"/>
      <c r="I191" s="184" t="str">
        <f t="shared" si="13"/>
        <v/>
      </c>
      <c r="J191" s="202" t="str">
        <f>IF($H191="USD",IF(OR($I191="",$I191="-"),"",VLOOKUP($G191,為替!$A:$AX,$I191,FALSE))+$J$3,IF(OR($I191="",$I191="-"),"",VLOOKUP($G191,為替!$A:$AX,$I191,FALSE)))</f>
        <v/>
      </c>
      <c r="K191" s="203" t="str">
        <f t="shared" si="14"/>
        <v/>
      </c>
      <c r="L191" s="187" t="str">
        <f t="shared" si="15"/>
        <v/>
      </c>
      <c r="M191" s="202" t="str">
        <f>IF($H191="USD",IF(OR($L191="",$L191="-"),"",VLOOKUP($G191,為替!$A:$AX,$L191,FALSE))+$K$3,IF(OR($L191="",$L191="-"),"",VLOOKUP($G191,為替!$A:$AX,$L191,FALSE)))</f>
        <v/>
      </c>
      <c r="N191" s="203" t="str">
        <f t="shared" si="16"/>
        <v/>
      </c>
      <c r="O191" s="204" t="str">
        <f t="shared" si="12"/>
        <v/>
      </c>
      <c r="P191" s="205" t="str">
        <f t="shared" si="17"/>
        <v/>
      </c>
    </row>
    <row r="192" spans="3:16">
      <c r="C192" s="198"/>
      <c r="D192" s="199"/>
      <c r="E192" s="200"/>
      <c r="F192" s="198"/>
      <c r="H192" s="201"/>
      <c r="I192" s="184" t="str">
        <f t="shared" si="13"/>
        <v/>
      </c>
      <c r="J192" s="202" t="str">
        <f>IF($H192="USD",IF(OR($I192="",$I192="-"),"",VLOOKUP($G192,為替!$A:$AX,$I192,FALSE))+$J$3,IF(OR($I192="",$I192="-"),"",VLOOKUP($G192,為替!$A:$AX,$I192,FALSE)))</f>
        <v/>
      </c>
      <c r="K192" s="203" t="str">
        <f t="shared" si="14"/>
        <v/>
      </c>
      <c r="L192" s="187" t="str">
        <f t="shared" si="15"/>
        <v/>
      </c>
      <c r="M192" s="202" t="str">
        <f>IF($H192="USD",IF(OR($L192="",$L192="-"),"",VLOOKUP($G192,為替!$A:$AX,$L192,FALSE))+$K$3,IF(OR($L192="",$L192="-"),"",VLOOKUP($G192,為替!$A:$AX,$L192,FALSE)))</f>
        <v/>
      </c>
      <c r="N192" s="203" t="str">
        <f t="shared" si="16"/>
        <v/>
      </c>
      <c r="O192" s="204" t="str">
        <f t="shared" si="12"/>
        <v/>
      </c>
      <c r="P192" s="205" t="str">
        <f t="shared" si="17"/>
        <v/>
      </c>
    </row>
    <row r="193" spans="3:16">
      <c r="C193" s="198"/>
      <c r="D193" s="199"/>
      <c r="E193" s="200"/>
      <c r="F193" s="198"/>
      <c r="H193" s="201"/>
      <c r="I193" s="184" t="str">
        <f t="shared" si="13"/>
        <v/>
      </c>
      <c r="J193" s="202" t="str">
        <f>IF($H193="USD",IF(OR($I193="",$I193="-"),"",VLOOKUP($G193,為替!$A:$AX,$I193,FALSE))+$J$3,IF(OR($I193="",$I193="-"),"",VLOOKUP($G193,為替!$A:$AX,$I193,FALSE)))</f>
        <v/>
      </c>
      <c r="K193" s="203" t="str">
        <f t="shared" si="14"/>
        <v/>
      </c>
      <c r="L193" s="187" t="str">
        <f t="shared" si="15"/>
        <v/>
      </c>
      <c r="M193" s="202" t="str">
        <f>IF($H193="USD",IF(OR($L193="",$L193="-"),"",VLOOKUP($G193,為替!$A:$AX,$L193,FALSE))+$K$3,IF(OR($L193="",$L193="-"),"",VLOOKUP($G193,為替!$A:$AX,$L193,FALSE)))</f>
        <v/>
      </c>
      <c r="N193" s="203" t="str">
        <f t="shared" si="16"/>
        <v/>
      </c>
      <c r="O193" s="204" t="str">
        <f t="shared" si="12"/>
        <v/>
      </c>
      <c r="P193" s="205" t="str">
        <f t="shared" si="17"/>
        <v/>
      </c>
    </row>
    <row r="194" spans="3:16">
      <c r="C194" s="198"/>
      <c r="D194" s="199"/>
      <c r="E194" s="200"/>
      <c r="F194" s="198"/>
      <c r="H194" s="201"/>
      <c r="I194" s="184" t="str">
        <f t="shared" si="13"/>
        <v/>
      </c>
      <c r="J194" s="202" t="str">
        <f>IF($H194="USD",IF(OR($I194="",$I194="-"),"",VLOOKUP($G194,為替!$A:$AX,$I194,FALSE))+$J$3,IF(OR($I194="",$I194="-"),"",VLOOKUP($G194,為替!$A:$AX,$I194,FALSE)))</f>
        <v/>
      </c>
      <c r="K194" s="203" t="str">
        <f t="shared" si="14"/>
        <v/>
      </c>
      <c r="L194" s="187" t="str">
        <f t="shared" si="15"/>
        <v/>
      </c>
      <c r="M194" s="202" t="str">
        <f>IF($H194="USD",IF(OR($L194="",$L194="-"),"",VLOOKUP($G194,為替!$A:$AX,$L194,FALSE))+$K$3,IF(OR($L194="",$L194="-"),"",VLOOKUP($G194,為替!$A:$AX,$L194,FALSE)))</f>
        <v/>
      </c>
      <c r="N194" s="203" t="str">
        <f t="shared" si="16"/>
        <v/>
      </c>
      <c r="O194" s="204" t="str">
        <f t="shared" si="12"/>
        <v/>
      </c>
      <c r="P194" s="205" t="str">
        <f t="shared" si="17"/>
        <v/>
      </c>
    </row>
    <row r="195" spans="3:16">
      <c r="C195" s="198"/>
      <c r="D195" s="199"/>
      <c r="E195" s="200"/>
      <c r="F195" s="198"/>
      <c r="H195" s="201"/>
      <c r="I195" s="184" t="str">
        <f t="shared" si="13"/>
        <v/>
      </c>
      <c r="J195" s="202" t="str">
        <f>IF($H195="USD",IF(OR($I195="",$I195="-"),"",VLOOKUP($G195,為替!$A:$AX,$I195,FALSE))+$J$3,IF(OR($I195="",$I195="-"),"",VLOOKUP($G195,為替!$A:$AX,$I195,FALSE)))</f>
        <v/>
      </c>
      <c r="K195" s="203" t="str">
        <f t="shared" si="14"/>
        <v/>
      </c>
      <c r="L195" s="187" t="str">
        <f t="shared" si="15"/>
        <v/>
      </c>
      <c r="M195" s="202" t="str">
        <f>IF($H195="USD",IF(OR($L195="",$L195="-"),"",VLOOKUP($G195,為替!$A:$AX,$L195,FALSE))+$K$3,IF(OR($L195="",$L195="-"),"",VLOOKUP($G195,為替!$A:$AX,$L195,FALSE)))</f>
        <v/>
      </c>
      <c r="N195" s="203" t="str">
        <f t="shared" si="16"/>
        <v/>
      </c>
      <c r="O195" s="204" t="str">
        <f t="shared" si="12"/>
        <v/>
      </c>
      <c r="P195" s="205" t="str">
        <f t="shared" si="17"/>
        <v/>
      </c>
    </row>
    <row r="196" spans="3:16">
      <c r="C196" s="198"/>
      <c r="D196" s="199"/>
      <c r="E196" s="200"/>
      <c r="F196" s="198"/>
      <c r="H196" s="201"/>
      <c r="I196" s="184" t="str">
        <f t="shared" si="13"/>
        <v/>
      </c>
      <c r="J196" s="202" t="str">
        <f>IF($H196="USD",IF(OR($I196="",$I196="-"),"",VLOOKUP($G196,為替!$A:$AX,$I196,FALSE))+$J$3,IF(OR($I196="",$I196="-"),"",VLOOKUP($G196,為替!$A:$AX,$I196,FALSE)))</f>
        <v/>
      </c>
      <c r="K196" s="203" t="str">
        <f t="shared" si="14"/>
        <v/>
      </c>
      <c r="L196" s="187" t="str">
        <f t="shared" si="15"/>
        <v/>
      </c>
      <c r="M196" s="202" t="str">
        <f>IF($H196="USD",IF(OR($L196="",$L196="-"),"",VLOOKUP($G196,為替!$A:$AX,$L196,FALSE))+$K$3,IF(OR($L196="",$L196="-"),"",VLOOKUP($G196,為替!$A:$AX,$L196,FALSE)))</f>
        <v/>
      </c>
      <c r="N196" s="203" t="str">
        <f t="shared" si="16"/>
        <v/>
      </c>
      <c r="O196" s="204" t="str">
        <f t="shared" si="12"/>
        <v/>
      </c>
      <c r="P196" s="205" t="str">
        <f t="shared" si="17"/>
        <v/>
      </c>
    </row>
    <row r="197" spans="3:16">
      <c r="C197" s="198"/>
      <c r="D197" s="199"/>
      <c r="E197" s="200"/>
      <c r="F197" s="198"/>
      <c r="H197" s="201"/>
      <c r="I197" s="184" t="str">
        <f t="shared" si="13"/>
        <v/>
      </c>
      <c r="J197" s="202" t="str">
        <f>IF($H197="USD",IF(OR($I197="",$I197="-"),"",VLOOKUP($G197,為替!$A:$AX,$I197,FALSE))+$J$3,IF(OR($I197="",$I197="-"),"",VLOOKUP($G197,為替!$A:$AX,$I197,FALSE)))</f>
        <v/>
      </c>
      <c r="K197" s="203" t="str">
        <f t="shared" si="14"/>
        <v/>
      </c>
      <c r="L197" s="187" t="str">
        <f t="shared" si="15"/>
        <v/>
      </c>
      <c r="M197" s="202" t="str">
        <f>IF($H197="USD",IF(OR($L197="",$L197="-"),"",VLOOKUP($G197,為替!$A:$AX,$L197,FALSE))+$K$3,IF(OR($L197="",$L197="-"),"",VLOOKUP($G197,為替!$A:$AX,$L197,FALSE)))</f>
        <v/>
      </c>
      <c r="N197" s="203" t="str">
        <f t="shared" si="16"/>
        <v/>
      </c>
      <c r="O197" s="204" t="str">
        <f t="shared" si="12"/>
        <v/>
      </c>
      <c r="P197" s="205" t="str">
        <f t="shared" si="17"/>
        <v/>
      </c>
    </row>
    <row r="198" spans="3:16">
      <c r="C198" s="198"/>
      <c r="D198" s="199"/>
      <c r="E198" s="200"/>
      <c r="F198" s="198"/>
      <c r="H198" s="201"/>
      <c r="I198" s="184" t="str">
        <f t="shared" si="13"/>
        <v/>
      </c>
      <c r="J198" s="202" t="str">
        <f>IF($H198="USD",IF(OR($I198="",$I198="-"),"",VLOOKUP($G198,為替!$A:$AX,$I198,FALSE))+$J$3,IF(OR($I198="",$I198="-"),"",VLOOKUP($G198,為替!$A:$AX,$I198,FALSE)))</f>
        <v/>
      </c>
      <c r="K198" s="203" t="str">
        <f t="shared" si="14"/>
        <v/>
      </c>
      <c r="L198" s="187" t="str">
        <f t="shared" si="15"/>
        <v/>
      </c>
      <c r="M198" s="202" t="str">
        <f>IF($H198="USD",IF(OR($L198="",$L198="-"),"",VLOOKUP($G198,為替!$A:$AX,$L198,FALSE))+$K$3,IF(OR($L198="",$L198="-"),"",VLOOKUP($G198,為替!$A:$AX,$L198,FALSE)))</f>
        <v/>
      </c>
      <c r="N198" s="203" t="str">
        <f t="shared" si="16"/>
        <v/>
      </c>
      <c r="O198" s="204" t="str">
        <f t="shared" ref="O198:O261" si="18">IF(OR(K198="",N198=""),"",K198-N198)</f>
        <v/>
      </c>
      <c r="P198" s="205" t="str">
        <f t="shared" si="17"/>
        <v/>
      </c>
    </row>
    <row r="199" spans="3:16">
      <c r="C199" s="198"/>
      <c r="D199" s="199"/>
      <c r="E199" s="200"/>
      <c r="F199" s="198"/>
      <c r="H199" s="201"/>
      <c r="I199" s="184" t="str">
        <f t="shared" ref="I199:I262" si="19">IF(H199="","",IF(H199="JPY","",IF($H199="USD",4, IF(H199="EUR",7,IF(H199="CNY",47,IF(H199="HKD",34))))))</f>
        <v/>
      </c>
      <c r="J199" s="202" t="str">
        <f>IF($H199="USD",IF(OR($I199="",$I199="-"),"",VLOOKUP($G199,為替!$A:$AX,$I199,FALSE))+$J$3,IF(OR($I199="",$I199="-"),"",VLOOKUP($G199,為替!$A:$AX,$I199,FALSE)))</f>
        <v/>
      </c>
      <c r="K199" s="203" t="str">
        <f t="shared" ref="K199:K262" si="20">IF($H199="JPY",$F199,IF($H199="","",$F199*$J199))</f>
        <v/>
      </c>
      <c r="L199" s="187" t="str">
        <f t="shared" ref="L199:L262" si="21">IF(H199="","",IF(H199="JPY","",IF($H199="USD",3, IF(H199="EUR",6,IF(H199="CNY",46,IF(H199="HKD",33))))))</f>
        <v/>
      </c>
      <c r="M199" s="202" t="str">
        <f>IF($H199="USD",IF(OR($L199="",$L199="-"),"",VLOOKUP($G199,為替!$A:$AX,$L199,FALSE))+$K$3,IF(OR($L199="",$L199="-"),"",VLOOKUP($G199,為替!$A:$AX,$L199,FALSE)))</f>
        <v/>
      </c>
      <c r="N199" s="203" t="str">
        <f t="shared" ref="N199:N262" si="22">IF($E199="JPY",($C199+$D199),IF($E199="","",($C199+$D199)*$M199))</f>
        <v/>
      </c>
      <c r="O199" s="204" t="str">
        <f t="shared" si="18"/>
        <v/>
      </c>
      <c r="P199" s="205" t="str">
        <f t="shared" ref="P199:P262" si="23">IF(OR(K199="",O199=""),"",O199/K199)</f>
        <v/>
      </c>
    </row>
    <row r="200" spans="3:16">
      <c r="C200" s="198"/>
      <c r="D200" s="199"/>
      <c r="E200" s="200"/>
      <c r="F200" s="198"/>
      <c r="H200" s="201"/>
      <c r="I200" s="184" t="str">
        <f t="shared" si="19"/>
        <v/>
      </c>
      <c r="J200" s="202" t="str">
        <f>IF($H200="USD",IF(OR($I200="",$I200="-"),"",VLOOKUP($G200,為替!$A:$AX,$I200,FALSE))+$J$3,IF(OR($I200="",$I200="-"),"",VLOOKUP($G200,為替!$A:$AX,$I200,FALSE)))</f>
        <v/>
      </c>
      <c r="K200" s="203" t="str">
        <f t="shared" si="20"/>
        <v/>
      </c>
      <c r="L200" s="187" t="str">
        <f t="shared" si="21"/>
        <v/>
      </c>
      <c r="M200" s="202" t="str">
        <f>IF($H200="USD",IF(OR($L200="",$L200="-"),"",VLOOKUP($G200,為替!$A:$AX,$L200,FALSE))+$K$3,IF(OR($L200="",$L200="-"),"",VLOOKUP($G200,為替!$A:$AX,$L200,FALSE)))</f>
        <v/>
      </c>
      <c r="N200" s="203" t="str">
        <f t="shared" si="22"/>
        <v/>
      </c>
      <c r="O200" s="204" t="str">
        <f t="shared" si="18"/>
        <v/>
      </c>
      <c r="P200" s="205" t="str">
        <f t="shared" si="23"/>
        <v/>
      </c>
    </row>
    <row r="201" spans="3:16">
      <c r="C201" s="198"/>
      <c r="D201" s="199"/>
      <c r="E201" s="200"/>
      <c r="F201" s="198"/>
      <c r="H201" s="201"/>
      <c r="I201" s="184" t="str">
        <f t="shared" si="19"/>
        <v/>
      </c>
      <c r="J201" s="202" t="str">
        <f>IF($H201="USD",IF(OR($I201="",$I201="-"),"",VLOOKUP($G201,為替!$A:$AX,$I201,FALSE))+$J$3,IF(OR($I201="",$I201="-"),"",VLOOKUP($G201,為替!$A:$AX,$I201,FALSE)))</f>
        <v/>
      </c>
      <c r="K201" s="203" t="str">
        <f t="shared" si="20"/>
        <v/>
      </c>
      <c r="L201" s="187" t="str">
        <f t="shared" si="21"/>
        <v/>
      </c>
      <c r="M201" s="202" t="str">
        <f>IF($H201="USD",IF(OR($L201="",$L201="-"),"",VLOOKUP($G201,為替!$A:$AX,$L201,FALSE))+$K$3,IF(OR($L201="",$L201="-"),"",VLOOKUP($G201,為替!$A:$AX,$L201,FALSE)))</f>
        <v/>
      </c>
      <c r="N201" s="203" t="str">
        <f t="shared" si="22"/>
        <v/>
      </c>
      <c r="O201" s="204" t="str">
        <f t="shared" si="18"/>
        <v/>
      </c>
      <c r="P201" s="205" t="str">
        <f t="shared" si="23"/>
        <v/>
      </c>
    </row>
    <row r="202" spans="3:16">
      <c r="C202" s="198"/>
      <c r="D202" s="199"/>
      <c r="E202" s="200"/>
      <c r="F202" s="198"/>
      <c r="H202" s="201"/>
      <c r="I202" s="184" t="str">
        <f t="shared" si="19"/>
        <v/>
      </c>
      <c r="J202" s="202" t="str">
        <f>IF($H202="USD",IF(OR($I202="",$I202="-"),"",VLOOKUP($G202,為替!$A:$AX,$I202,FALSE))+$J$3,IF(OR($I202="",$I202="-"),"",VLOOKUP($G202,為替!$A:$AX,$I202,FALSE)))</f>
        <v/>
      </c>
      <c r="K202" s="203" t="str">
        <f t="shared" si="20"/>
        <v/>
      </c>
      <c r="L202" s="187" t="str">
        <f t="shared" si="21"/>
        <v/>
      </c>
      <c r="M202" s="202" t="str">
        <f>IF($H202="USD",IF(OR($L202="",$L202="-"),"",VLOOKUP($G202,為替!$A:$AX,$L202,FALSE))+$K$3,IF(OR($L202="",$L202="-"),"",VLOOKUP($G202,為替!$A:$AX,$L202,FALSE)))</f>
        <v/>
      </c>
      <c r="N202" s="203" t="str">
        <f t="shared" si="22"/>
        <v/>
      </c>
      <c r="O202" s="204" t="str">
        <f t="shared" si="18"/>
        <v/>
      </c>
      <c r="P202" s="205" t="str">
        <f t="shared" si="23"/>
        <v/>
      </c>
    </row>
    <row r="203" spans="3:16">
      <c r="C203" s="198"/>
      <c r="D203" s="199"/>
      <c r="E203" s="200"/>
      <c r="F203" s="198"/>
      <c r="H203" s="201"/>
      <c r="I203" s="184" t="str">
        <f t="shared" si="19"/>
        <v/>
      </c>
      <c r="J203" s="202" t="str">
        <f>IF($H203="USD",IF(OR($I203="",$I203="-"),"",VLOOKUP($G203,為替!$A:$AX,$I203,FALSE))+$J$3,IF(OR($I203="",$I203="-"),"",VLOOKUP($G203,為替!$A:$AX,$I203,FALSE)))</f>
        <v/>
      </c>
      <c r="K203" s="203" t="str">
        <f t="shared" si="20"/>
        <v/>
      </c>
      <c r="L203" s="187" t="str">
        <f t="shared" si="21"/>
        <v/>
      </c>
      <c r="M203" s="202" t="str">
        <f>IF($H203="USD",IF(OR($L203="",$L203="-"),"",VLOOKUP($G203,為替!$A:$AX,$L203,FALSE))+$K$3,IF(OR($L203="",$L203="-"),"",VLOOKUP($G203,為替!$A:$AX,$L203,FALSE)))</f>
        <v/>
      </c>
      <c r="N203" s="203" t="str">
        <f t="shared" si="22"/>
        <v/>
      </c>
      <c r="O203" s="204" t="str">
        <f t="shared" si="18"/>
        <v/>
      </c>
      <c r="P203" s="205" t="str">
        <f t="shared" si="23"/>
        <v/>
      </c>
    </row>
    <row r="204" spans="3:16">
      <c r="C204" s="198"/>
      <c r="D204" s="199"/>
      <c r="E204" s="200"/>
      <c r="F204" s="198"/>
      <c r="H204" s="201"/>
      <c r="I204" s="184" t="str">
        <f t="shared" si="19"/>
        <v/>
      </c>
      <c r="J204" s="202" t="str">
        <f>IF($H204="USD",IF(OR($I204="",$I204="-"),"",VLOOKUP($G204,為替!$A:$AX,$I204,FALSE))+$J$3,IF(OR($I204="",$I204="-"),"",VLOOKUP($G204,為替!$A:$AX,$I204,FALSE)))</f>
        <v/>
      </c>
      <c r="K204" s="203" t="str">
        <f t="shared" si="20"/>
        <v/>
      </c>
      <c r="L204" s="187" t="str">
        <f t="shared" si="21"/>
        <v/>
      </c>
      <c r="M204" s="202" t="str">
        <f>IF($H204="USD",IF(OR($L204="",$L204="-"),"",VLOOKUP($G204,為替!$A:$AX,$L204,FALSE))+$K$3,IF(OR($L204="",$L204="-"),"",VLOOKUP($G204,為替!$A:$AX,$L204,FALSE)))</f>
        <v/>
      </c>
      <c r="N204" s="203" t="str">
        <f t="shared" si="22"/>
        <v/>
      </c>
      <c r="O204" s="204" t="str">
        <f t="shared" si="18"/>
        <v/>
      </c>
      <c r="P204" s="205" t="str">
        <f t="shared" si="23"/>
        <v/>
      </c>
    </row>
    <row r="205" spans="3:16">
      <c r="C205" s="198"/>
      <c r="D205" s="199"/>
      <c r="E205" s="200"/>
      <c r="F205" s="198"/>
      <c r="H205" s="201"/>
      <c r="I205" s="184" t="str">
        <f t="shared" si="19"/>
        <v/>
      </c>
      <c r="J205" s="202" t="str">
        <f>IF($H205="USD",IF(OR($I205="",$I205="-"),"",VLOOKUP($G205,為替!$A:$AX,$I205,FALSE))+$J$3,IF(OR($I205="",$I205="-"),"",VLOOKUP($G205,為替!$A:$AX,$I205,FALSE)))</f>
        <v/>
      </c>
      <c r="K205" s="203" t="str">
        <f t="shared" si="20"/>
        <v/>
      </c>
      <c r="L205" s="187" t="str">
        <f t="shared" si="21"/>
        <v/>
      </c>
      <c r="M205" s="202" t="str">
        <f>IF($H205="USD",IF(OR($L205="",$L205="-"),"",VLOOKUP($G205,為替!$A:$AX,$L205,FALSE))+$K$3,IF(OR($L205="",$L205="-"),"",VLOOKUP($G205,為替!$A:$AX,$L205,FALSE)))</f>
        <v/>
      </c>
      <c r="N205" s="203" t="str">
        <f t="shared" si="22"/>
        <v/>
      </c>
      <c r="O205" s="204" t="str">
        <f t="shared" si="18"/>
        <v/>
      </c>
      <c r="P205" s="205" t="str">
        <f t="shared" si="23"/>
        <v/>
      </c>
    </row>
    <row r="206" spans="3:16">
      <c r="C206" s="198"/>
      <c r="D206" s="199"/>
      <c r="E206" s="200"/>
      <c r="F206" s="198"/>
      <c r="H206" s="201"/>
      <c r="I206" s="184" t="str">
        <f t="shared" si="19"/>
        <v/>
      </c>
      <c r="J206" s="202" t="str">
        <f>IF($H206="USD",IF(OR($I206="",$I206="-"),"",VLOOKUP($G206,為替!$A:$AX,$I206,FALSE))+$J$3,IF(OR($I206="",$I206="-"),"",VLOOKUP($G206,為替!$A:$AX,$I206,FALSE)))</f>
        <v/>
      </c>
      <c r="K206" s="203" t="str">
        <f t="shared" si="20"/>
        <v/>
      </c>
      <c r="L206" s="187" t="str">
        <f t="shared" si="21"/>
        <v/>
      </c>
      <c r="M206" s="202" t="str">
        <f>IF($H206="USD",IF(OR($L206="",$L206="-"),"",VLOOKUP($G206,為替!$A:$AX,$L206,FALSE))+$K$3,IF(OR($L206="",$L206="-"),"",VLOOKUP($G206,為替!$A:$AX,$L206,FALSE)))</f>
        <v/>
      </c>
      <c r="N206" s="203" t="str">
        <f t="shared" si="22"/>
        <v/>
      </c>
      <c r="O206" s="204" t="str">
        <f t="shared" si="18"/>
        <v/>
      </c>
      <c r="P206" s="205" t="str">
        <f t="shared" si="23"/>
        <v/>
      </c>
    </row>
    <row r="207" spans="3:16">
      <c r="C207" s="198"/>
      <c r="D207" s="199"/>
      <c r="E207" s="200"/>
      <c r="F207" s="198"/>
      <c r="H207" s="201"/>
      <c r="I207" s="184" t="str">
        <f t="shared" si="19"/>
        <v/>
      </c>
      <c r="J207" s="202" t="str">
        <f>IF($H207="USD",IF(OR($I207="",$I207="-"),"",VLOOKUP($G207,為替!$A:$AX,$I207,FALSE))+$J$3,IF(OR($I207="",$I207="-"),"",VLOOKUP($G207,為替!$A:$AX,$I207,FALSE)))</f>
        <v/>
      </c>
      <c r="K207" s="203" t="str">
        <f t="shared" si="20"/>
        <v/>
      </c>
      <c r="L207" s="187" t="str">
        <f t="shared" si="21"/>
        <v/>
      </c>
      <c r="M207" s="202" t="str">
        <f>IF($H207="USD",IF(OR($L207="",$L207="-"),"",VLOOKUP($G207,為替!$A:$AX,$L207,FALSE))+$K$3,IF(OR($L207="",$L207="-"),"",VLOOKUP($G207,為替!$A:$AX,$L207,FALSE)))</f>
        <v/>
      </c>
      <c r="N207" s="203" t="str">
        <f t="shared" si="22"/>
        <v/>
      </c>
      <c r="O207" s="204" t="str">
        <f t="shared" si="18"/>
        <v/>
      </c>
      <c r="P207" s="205" t="str">
        <f t="shared" si="23"/>
        <v/>
      </c>
    </row>
    <row r="208" spans="3:16">
      <c r="C208" s="198"/>
      <c r="D208" s="199"/>
      <c r="E208" s="200"/>
      <c r="F208" s="198"/>
      <c r="H208" s="201"/>
      <c r="I208" s="184" t="str">
        <f t="shared" si="19"/>
        <v/>
      </c>
      <c r="J208" s="202" t="str">
        <f>IF($H208="USD",IF(OR($I208="",$I208="-"),"",VLOOKUP($G208,為替!$A:$AX,$I208,FALSE))+$J$3,IF(OR($I208="",$I208="-"),"",VLOOKUP($G208,為替!$A:$AX,$I208,FALSE)))</f>
        <v/>
      </c>
      <c r="K208" s="203" t="str">
        <f t="shared" si="20"/>
        <v/>
      </c>
      <c r="L208" s="187" t="str">
        <f t="shared" si="21"/>
        <v/>
      </c>
      <c r="M208" s="202" t="str">
        <f>IF($H208="USD",IF(OR($L208="",$L208="-"),"",VLOOKUP($G208,為替!$A:$AX,$L208,FALSE))+$K$3,IF(OR($L208="",$L208="-"),"",VLOOKUP($G208,為替!$A:$AX,$L208,FALSE)))</f>
        <v/>
      </c>
      <c r="N208" s="203" t="str">
        <f t="shared" si="22"/>
        <v/>
      </c>
      <c r="O208" s="204" t="str">
        <f t="shared" si="18"/>
        <v/>
      </c>
      <c r="P208" s="205" t="str">
        <f t="shared" si="23"/>
        <v/>
      </c>
    </row>
    <row r="209" spans="3:16">
      <c r="C209" s="198"/>
      <c r="D209" s="199"/>
      <c r="E209" s="200"/>
      <c r="F209" s="198"/>
      <c r="H209" s="201"/>
      <c r="I209" s="184" t="str">
        <f t="shared" si="19"/>
        <v/>
      </c>
      <c r="J209" s="202" t="str">
        <f>IF($H209="USD",IF(OR($I209="",$I209="-"),"",VLOOKUP($G209,為替!$A:$AX,$I209,FALSE))+$J$3,IF(OR($I209="",$I209="-"),"",VLOOKUP($G209,為替!$A:$AX,$I209,FALSE)))</f>
        <v/>
      </c>
      <c r="K209" s="203" t="str">
        <f t="shared" si="20"/>
        <v/>
      </c>
      <c r="L209" s="187" t="str">
        <f t="shared" si="21"/>
        <v/>
      </c>
      <c r="M209" s="202" t="str">
        <f>IF($H209="USD",IF(OR($L209="",$L209="-"),"",VLOOKUP($G209,為替!$A:$AX,$L209,FALSE))+$K$3,IF(OR($L209="",$L209="-"),"",VLOOKUP($G209,為替!$A:$AX,$L209,FALSE)))</f>
        <v/>
      </c>
      <c r="N209" s="203" t="str">
        <f t="shared" si="22"/>
        <v/>
      </c>
      <c r="O209" s="204" t="str">
        <f t="shared" si="18"/>
        <v/>
      </c>
      <c r="P209" s="205" t="str">
        <f t="shared" si="23"/>
        <v/>
      </c>
    </row>
    <row r="210" spans="3:16">
      <c r="C210" s="198"/>
      <c r="D210" s="199"/>
      <c r="E210" s="200"/>
      <c r="F210" s="198"/>
      <c r="H210" s="201"/>
      <c r="I210" s="184" t="str">
        <f t="shared" si="19"/>
        <v/>
      </c>
      <c r="J210" s="202" t="str">
        <f>IF($H210="USD",IF(OR($I210="",$I210="-"),"",VLOOKUP($G210,為替!$A:$AX,$I210,FALSE))+$J$3,IF(OR($I210="",$I210="-"),"",VLOOKUP($G210,為替!$A:$AX,$I210,FALSE)))</f>
        <v/>
      </c>
      <c r="K210" s="203" t="str">
        <f t="shared" si="20"/>
        <v/>
      </c>
      <c r="L210" s="187" t="str">
        <f t="shared" si="21"/>
        <v/>
      </c>
      <c r="M210" s="202" t="str">
        <f>IF($H210="USD",IF(OR($L210="",$L210="-"),"",VLOOKUP($G210,為替!$A:$AX,$L210,FALSE))+$K$3,IF(OR($L210="",$L210="-"),"",VLOOKUP($G210,為替!$A:$AX,$L210,FALSE)))</f>
        <v/>
      </c>
      <c r="N210" s="203" t="str">
        <f t="shared" si="22"/>
        <v/>
      </c>
      <c r="O210" s="204" t="str">
        <f t="shared" si="18"/>
        <v/>
      </c>
      <c r="P210" s="205" t="str">
        <f t="shared" si="23"/>
        <v/>
      </c>
    </row>
    <row r="211" spans="3:16">
      <c r="C211" s="198"/>
      <c r="D211" s="199"/>
      <c r="E211" s="200"/>
      <c r="F211" s="198"/>
      <c r="H211" s="201"/>
      <c r="I211" s="184" t="str">
        <f t="shared" si="19"/>
        <v/>
      </c>
      <c r="J211" s="202" t="str">
        <f>IF($H211="USD",IF(OR($I211="",$I211="-"),"",VLOOKUP($G211,為替!$A:$AX,$I211,FALSE))+$J$3,IF(OR($I211="",$I211="-"),"",VLOOKUP($G211,為替!$A:$AX,$I211,FALSE)))</f>
        <v/>
      </c>
      <c r="K211" s="203" t="str">
        <f t="shared" si="20"/>
        <v/>
      </c>
      <c r="L211" s="187" t="str">
        <f t="shared" si="21"/>
        <v/>
      </c>
      <c r="M211" s="202" t="str">
        <f>IF($H211="USD",IF(OR($L211="",$L211="-"),"",VLOOKUP($G211,為替!$A:$AX,$L211,FALSE))+$K$3,IF(OR($L211="",$L211="-"),"",VLOOKUP($G211,為替!$A:$AX,$L211,FALSE)))</f>
        <v/>
      </c>
      <c r="N211" s="203" t="str">
        <f t="shared" si="22"/>
        <v/>
      </c>
      <c r="O211" s="204" t="str">
        <f t="shared" si="18"/>
        <v/>
      </c>
      <c r="P211" s="205" t="str">
        <f t="shared" si="23"/>
        <v/>
      </c>
    </row>
    <row r="212" spans="3:16">
      <c r="C212" s="198"/>
      <c r="D212" s="199"/>
      <c r="E212" s="200"/>
      <c r="F212" s="198"/>
      <c r="H212" s="201"/>
      <c r="I212" s="184" t="str">
        <f t="shared" si="19"/>
        <v/>
      </c>
      <c r="J212" s="202" t="str">
        <f>IF($H212="USD",IF(OR($I212="",$I212="-"),"",VLOOKUP($G212,為替!$A:$AX,$I212,FALSE))+$J$3,IF(OR($I212="",$I212="-"),"",VLOOKUP($G212,為替!$A:$AX,$I212,FALSE)))</f>
        <v/>
      </c>
      <c r="K212" s="203" t="str">
        <f t="shared" si="20"/>
        <v/>
      </c>
      <c r="L212" s="187" t="str">
        <f t="shared" si="21"/>
        <v/>
      </c>
      <c r="M212" s="202" t="str">
        <f>IF($H212="USD",IF(OR($L212="",$L212="-"),"",VLOOKUP($G212,為替!$A:$AX,$L212,FALSE))+$K$3,IF(OR($L212="",$L212="-"),"",VLOOKUP($G212,為替!$A:$AX,$L212,FALSE)))</f>
        <v/>
      </c>
      <c r="N212" s="203" t="str">
        <f t="shared" si="22"/>
        <v/>
      </c>
      <c r="O212" s="204" t="str">
        <f t="shared" si="18"/>
        <v/>
      </c>
      <c r="P212" s="205" t="str">
        <f t="shared" si="23"/>
        <v/>
      </c>
    </row>
    <row r="213" spans="3:16">
      <c r="C213" s="198"/>
      <c r="D213" s="199"/>
      <c r="E213" s="200"/>
      <c r="F213" s="198"/>
      <c r="H213" s="201"/>
      <c r="I213" s="184" t="str">
        <f t="shared" si="19"/>
        <v/>
      </c>
      <c r="J213" s="202" t="str">
        <f>IF($H213="USD",IF(OR($I213="",$I213="-"),"",VLOOKUP($G213,為替!$A:$AX,$I213,FALSE))+$J$3,IF(OR($I213="",$I213="-"),"",VLOOKUP($G213,為替!$A:$AX,$I213,FALSE)))</f>
        <v/>
      </c>
      <c r="K213" s="203" t="str">
        <f t="shared" si="20"/>
        <v/>
      </c>
      <c r="L213" s="187" t="str">
        <f t="shared" si="21"/>
        <v/>
      </c>
      <c r="M213" s="202" t="str">
        <f>IF($H213="USD",IF(OR($L213="",$L213="-"),"",VLOOKUP($G213,為替!$A:$AX,$L213,FALSE))+$K$3,IF(OR($L213="",$L213="-"),"",VLOOKUP($G213,為替!$A:$AX,$L213,FALSE)))</f>
        <v/>
      </c>
      <c r="N213" s="203" t="str">
        <f t="shared" si="22"/>
        <v/>
      </c>
      <c r="O213" s="204" t="str">
        <f t="shared" si="18"/>
        <v/>
      </c>
      <c r="P213" s="205" t="str">
        <f t="shared" si="23"/>
        <v/>
      </c>
    </row>
    <row r="214" spans="3:16">
      <c r="C214" s="198"/>
      <c r="D214" s="199"/>
      <c r="E214" s="200"/>
      <c r="F214" s="198"/>
      <c r="H214" s="201"/>
      <c r="I214" s="184" t="str">
        <f t="shared" si="19"/>
        <v/>
      </c>
      <c r="J214" s="202" t="str">
        <f>IF($H214="USD",IF(OR($I214="",$I214="-"),"",VLOOKUP($G214,為替!$A:$AX,$I214,FALSE))+$J$3,IF(OR($I214="",$I214="-"),"",VLOOKUP($G214,為替!$A:$AX,$I214,FALSE)))</f>
        <v/>
      </c>
      <c r="K214" s="203" t="str">
        <f t="shared" si="20"/>
        <v/>
      </c>
      <c r="L214" s="187" t="str">
        <f t="shared" si="21"/>
        <v/>
      </c>
      <c r="M214" s="202" t="str">
        <f>IF($H214="USD",IF(OR($L214="",$L214="-"),"",VLOOKUP($G214,為替!$A:$AX,$L214,FALSE))+$K$3,IF(OR($L214="",$L214="-"),"",VLOOKUP($G214,為替!$A:$AX,$L214,FALSE)))</f>
        <v/>
      </c>
      <c r="N214" s="203" t="str">
        <f t="shared" si="22"/>
        <v/>
      </c>
      <c r="O214" s="204" t="str">
        <f t="shared" si="18"/>
        <v/>
      </c>
      <c r="P214" s="205" t="str">
        <f t="shared" si="23"/>
        <v/>
      </c>
    </row>
    <row r="215" spans="3:16">
      <c r="C215" s="198"/>
      <c r="D215" s="199"/>
      <c r="E215" s="200"/>
      <c r="F215" s="198"/>
      <c r="H215" s="201"/>
      <c r="I215" s="184" t="str">
        <f t="shared" si="19"/>
        <v/>
      </c>
      <c r="J215" s="202" t="str">
        <f>IF($H215="USD",IF(OR($I215="",$I215="-"),"",VLOOKUP($G215,為替!$A:$AX,$I215,FALSE))+$J$3,IF(OR($I215="",$I215="-"),"",VLOOKUP($G215,為替!$A:$AX,$I215,FALSE)))</f>
        <v/>
      </c>
      <c r="K215" s="203" t="str">
        <f t="shared" si="20"/>
        <v/>
      </c>
      <c r="L215" s="187" t="str">
        <f t="shared" si="21"/>
        <v/>
      </c>
      <c r="M215" s="202" t="str">
        <f>IF($H215="USD",IF(OR($L215="",$L215="-"),"",VLOOKUP($G215,為替!$A:$AX,$L215,FALSE))+$K$3,IF(OR($L215="",$L215="-"),"",VLOOKUP($G215,為替!$A:$AX,$L215,FALSE)))</f>
        <v/>
      </c>
      <c r="N215" s="203" t="str">
        <f t="shared" si="22"/>
        <v/>
      </c>
      <c r="O215" s="204" t="str">
        <f t="shared" si="18"/>
        <v/>
      </c>
      <c r="P215" s="205" t="str">
        <f t="shared" si="23"/>
        <v/>
      </c>
    </row>
    <row r="216" spans="3:16">
      <c r="C216" s="198"/>
      <c r="D216" s="199"/>
      <c r="E216" s="200"/>
      <c r="F216" s="198"/>
      <c r="H216" s="201"/>
      <c r="I216" s="184" t="str">
        <f t="shared" si="19"/>
        <v/>
      </c>
      <c r="J216" s="202" t="str">
        <f>IF($H216="USD",IF(OR($I216="",$I216="-"),"",VLOOKUP($G216,為替!$A:$AX,$I216,FALSE))+$J$3,IF(OR($I216="",$I216="-"),"",VLOOKUP($G216,為替!$A:$AX,$I216,FALSE)))</f>
        <v/>
      </c>
      <c r="K216" s="203" t="str">
        <f t="shared" si="20"/>
        <v/>
      </c>
      <c r="L216" s="187" t="str">
        <f t="shared" si="21"/>
        <v/>
      </c>
      <c r="M216" s="202" t="str">
        <f>IF($H216="USD",IF(OR($L216="",$L216="-"),"",VLOOKUP($G216,為替!$A:$AX,$L216,FALSE))+$K$3,IF(OR($L216="",$L216="-"),"",VLOOKUP($G216,為替!$A:$AX,$L216,FALSE)))</f>
        <v/>
      </c>
      <c r="N216" s="203" t="str">
        <f t="shared" si="22"/>
        <v/>
      </c>
      <c r="O216" s="204" t="str">
        <f t="shared" si="18"/>
        <v/>
      </c>
      <c r="P216" s="205" t="str">
        <f t="shared" si="23"/>
        <v/>
      </c>
    </row>
    <row r="217" spans="3:16">
      <c r="C217" s="198"/>
      <c r="D217" s="199"/>
      <c r="E217" s="200"/>
      <c r="F217" s="198"/>
      <c r="H217" s="201"/>
      <c r="I217" s="184" t="str">
        <f t="shared" si="19"/>
        <v/>
      </c>
      <c r="J217" s="202" t="str">
        <f>IF($H217="USD",IF(OR($I217="",$I217="-"),"",VLOOKUP($G217,為替!$A:$AX,$I217,FALSE))+$J$3,IF(OR($I217="",$I217="-"),"",VLOOKUP($G217,為替!$A:$AX,$I217,FALSE)))</f>
        <v/>
      </c>
      <c r="K217" s="203" t="str">
        <f t="shared" si="20"/>
        <v/>
      </c>
      <c r="L217" s="187" t="str">
        <f t="shared" si="21"/>
        <v/>
      </c>
      <c r="M217" s="202" t="str">
        <f>IF($H217="USD",IF(OR($L217="",$L217="-"),"",VLOOKUP($G217,為替!$A:$AX,$L217,FALSE))+$K$3,IF(OR($L217="",$L217="-"),"",VLOOKUP($G217,為替!$A:$AX,$L217,FALSE)))</f>
        <v/>
      </c>
      <c r="N217" s="203" t="str">
        <f t="shared" si="22"/>
        <v/>
      </c>
      <c r="O217" s="204" t="str">
        <f t="shared" si="18"/>
        <v/>
      </c>
      <c r="P217" s="205" t="str">
        <f t="shared" si="23"/>
        <v/>
      </c>
    </row>
    <row r="218" spans="3:16">
      <c r="C218" s="198"/>
      <c r="D218" s="199"/>
      <c r="E218" s="200"/>
      <c r="F218" s="198"/>
      <c r="H218" s="201"/>
      <c r="I218" s="184" t="str">
        <f t="shared" si="19"/>
        <v/>
      </c>
      <c r="J218" s="202" t="str">
        <f>IF($H218="USD",IF(OR($I218="",$I218="-"),"",VLOOKUP($G218,為替!$A:$AX,$I218,FALSE))+$J$3,IF(OR($I218="",$I218="-"),"",VLOOKUP($G218,為替!$A:$AX,$I218,FALSE)))</f>
        <v/>
      </c>
      <c r="K218" s="203" t="str">
        <f t="shared" si="20"/>
        <v/>
      </c>
      <c r="L218" s="187" t="str">
        <f t="shared" si="21"/>
        <v/>
      </c>
      <c r="M218" s="202" t="str">
        <f>IF($H218="USD",IF(OR($L218="",$L218="-"),"",VLOOKUP($G218,為替!$A:$AX,$L218,FALSE))+$K$3,IF(OR($L218="",$L218="-"),"",VLOOKUP($G218,為替!$A:$AX,$L218,FALSE)))</f>
        <v/>
      </c>
      <c r="N218" s="203" t="str">
        <f t="shared" si="22"/>
        <v/>
      </c>
      <c r="O218" s="204" t="str">
        <f t="shared" si="18"/>
        <v/>
      </c>
      <c r="P218" s="205" t="str">
        <f t="shared" si="23"/>
        <v/>
      </c>
    </row>
    <row r="219" spans="3:16">
      <c r="C219" s="198"/>
      <c r="D219" s="199"/>
      <c r="E219" s="200"/>
      <c r="F219" s="198"/>
      <c r="H219" s="201"/>
      <c r="I219" s="184" t="str">
        <f t="shared" si="19"/>
        <v/>
      </c>
      <c r="J219" s="202" t="str">
        <f>IF($H219="USD",IF(OR($I219="",$I219="-"),"",VLOOKUP($G219,為替!$A:$AX,$I219,FALSE))+$J$3,IF(OR($I219="",$I219="-"),"",VLOOKUP($G219,為替!$A:$AX,$I219,FALSE)))</f>
        <v/>
      </c>
      <c r="K219" s="203" t="str">
        <f t="shared" si="20"/>
        <v/>
      </c>
      <c r="L219" s="187" t="str">
        <f t="shared" si="21"/>
        <v/>
      </c>
      <c r="M219" s="202" t="str">
        <f>IF($H219="USD",IF(OR($L219="",$L219="-"),"",VLOOKUP($G219,為替!$A:$AX,$L219,FALSE))+$K$3,IF(OR($L219="",$L219="-"),"",VLOOKUP($G219,為替!$A:$AX,$L219,FALSE)))</f>
        <v/>
      </c>
      <c r="N219" s="203" t="str">
        <f t="shared" si="22"/>
        <v/>
      </c>
      <c r="O219" s="204" t="str">
        <f t="shared" si="18"/>
        <v/>
      </c>
      <c r="P219" s="205" t="str">
        <f t="shared" si="23"/>
        <v/>
      </c>
    </row>
    <row r="220" spans="3:16">
      <c r="C220" s="198"/>
      <c r="D220" s="199"/>
      <c r="E220" s="200"/>
      <c r="F220" s="198"/>
      <c r="H220" s="201"/>
      <c r="I220" s="184" t="str">
        <f t="shared" si="19"/>
        <v/>
      </c>
      <c r="J220" s="202" t="str">
        <f>IF($H220="USD",IF(OR($I220="",$I220="-"),"",VLOOKUP($G220,為替!$A:$AX,$I220,FALSE))+$J$3,IF(OR($I220="",$I220="-"),"",VLOOKUP($G220,為替!$A:$AX,$I220,FALSE)))</f>
        <v/>
      </c>
      <c r="K220" s="203" t="str">
        <f t="shared" si="20"/>
        <v/>
      </c>
      <c r="L220" s="187" t="str">
        <f t="shared" si="21"/>
        <v/>
      </c>
      <c r="M220" s="202" t="str">
        <f>IF($H220="USD",IF(OR($L220="",$L220="-"),"",VLOOKUP($G220,為替!$A:$AX,$L220,FALSE))+$K$3,IF(OR($L220="",$L220="-"),"",VLOOKUP($G220,為替!$A:$AX,$L220,FALSE)))</f>
        <v/>
      </c>
      <c r="N220" s="203" t="str">
        <f t="shared" si="22"/>
        <v/>
      </c>
      <c r="O220" s="204" t="str">
        <f t="shared" si="18"/>
        <v/>
      </c>
      <c r="P220" s="205" t="str">
        <f t="shared" si="23"/>
        <v/>
      </c>
    </row>
    <row r="221" spans="3:16">
      <c r="C221" s="198"/>
      <c r="D221" s="199"/>
      <c r="E221" s="200"/>
      <c r="F221" s="198"/>
      <c r="H221" s="201"/>
      <c r="I221" s="184" t="str">
        <f t="shared" si="19"/>
        <v/>
      </c>
      <c r="J221" s="202" t="str">
        <f>IF($H221="USD",IF(OR($I221="",$I221="-"),"",VLOOKUP($G221,為替!$A:$AX,$I221,FALSE))+$J$3,IF(OR($I221="",$I221="-"),"",VLOOKUP($G221,為替!$A:$AX,$I221,FALSE)))</f>
        <v/>
      </c>
      <c r="K221" s="203" t="str">
        <f t="shared" si="20"/>
        <v/>
      </c>
      <c r="L221" s="187" t="str">
        <f t="shared" si="21"/>
        <v/>
      </c>
      <c r="M221" s="202" t="str">
        <f>IF($H221="USD",IF(OR($L221="",$L221="-"),"",VLOOKUP($G221,為替!$A:$AX,$L221,FALSE))+$K$3,IF(OR($L221="",$L221="-"),"",VLOOKUP($G221,為替!$A:$AX,$L221,FALSE)))</f>
        <v/>
      </c>
      <c r="N221" s="203" t="str">
        <f t="shared" si="22"/>
        <v/>
      </c>
      <c r="O221" s="204" t="str">
        <f t="shared" si="18"/>
        <v/>
      </c>
      <c r="P221" s="205" t="str">
        <f t="shared" si="23"/>
        <v/>
      </c>
    </row>
    <row r="222" spans="3:16">
      <c r="C222" s="198"/>
      <c r="D222" s="199"/>
      <c r="E222" s="200"/>
      <c r="F222" s="198"/>
      <c r="H222" s="201"/>
      <c r="I222" s="184" t="str">
        <f t="shared" si="19"/>
        <v/>
      </c>
      <c r="J222" s="202" t="str">
        <f>IF($H222="USD",IF(OR($I222="",$I222="-"),"",VLOOKUP($G222,為替!$A:$AX,$I222,FALSE))+$J$3,IF(OR($I222="",$I222="-"),"",VLOOKUP($G222,為替!$A:$AX,$I222,FALSE)))</f>
        <v/>
      </c>
      <c r="K222" s="203" t="str">
        <f t="shared" si="20"/>
        <v/>
      </c>
      <c r="L222" s="187" t="str">
        <f t="shared" si="21"/>
        <v/>
      </c>
      <c r="M222" s="202" t="str">
        <f>IF($H222="USD",IF(OR($L222="",$L222="-"),"",VLOOKUP($G222,為替!$A:$AX,$L222,FALSE))+$K$3,IF(OR($L222="",$L222="-"),"",VLOOKUP($G222,為替!$A:$AX,$L222,FALSE)))</f>
        <v/>
      </c>
      <c r="N222" s="203" t="str">
        <f t="shared" si="22"/>
        <v/>
      </c>
      <c r="O222" s="204" t="str">
        <f t="shared" si="18"/>
        <v/>
      </c>
      <c r="P222" s="205" t="str">
        <f t="shared" si="23"/>
        <v/>
      </c>
    </row>
    <row r="223" spans="3:16">
      <c r="C223" s="198"/>
      <c r="D223" s="199"/>
      <c r="E223" s="200"/>
      <c r="F223" s="198"/>
      <c r="H223" s="201"/>
      <c r="I223" s="184" t="str">
        <f t="shared" si="19"/>
        <v/>
      </c>
      <c r="J223" s="202" t="str">
        <f>IF($H223="USD",IF(OR($I223="",$I223="-"),"",VLOOKUP($G223,為替!$A:$AX,$I223,FALSE))+$J$3,IF(OR($I223="",$I223="-"),"",VLOOKUP($G223,為替!$A:$AX,$I223,FALSE)))</f>
        <v/>
      </c>
      <c r="K223" s="203" t="str">
        <f t="shared" si="20"/>
        <v/>
      </c>
      <c r="L223" s="187" t="str">
        <f t="shared" si="21"/>
        <v/>
      </c>
      <c r="M223" s="202" t="str">
        <f>IF($H223="USD",IF(OR($L223="",$L223="-"),"",VLOOKUP($G223,為替!$A:$AX,$L223,FALSE))+$K$3,IF(OR($L223="",$L223="-"),"",VLOOKUP($G223,為替!$A:$AX,$L223,FALSE)))</f>
        <v/>
      </c>
      <c r="N223" s="203" t="str">
        <f t="shared" si="22"/>
        <v/>
      </c>
      <c r="O223" s="204" t="str">
        <f t="shared" si="18"/>
        <v/>
      </c>
      <c r="P223" s="205" t="str">
        <f t="shared" si="23"/>
        <v/>
      </c>
    </row>
    <row r="224" spans="3:16">
      <c r="C224" s="198"/>
      <c r="D224" s="199"/>
      <c r="E224" s="200"/>
      <c r="F224" s="198"/>
      <c r="H224" s="201"/>
      <c r="I224" s="184" t="str">
        <f t="shared" si="19"/>
        <v/>
      </c>
      <c r="J224" s="202" t="str">
        <f>IF($H224="USD",IF(OR($I224="",$I224="-"),"",VLOOKUP($G224,為替!$A:$AX,$I224,FALSE))+$J$3,IF(OR($I224="",$I224="-"),"",VLOOKUP($G224,為替!$A:$AX,$I224,FALSE)))</f>
        <v/>
      </c>
      <c r="K224" s="203" t="str">
        <f t="shared" si="20"/>
        <v/>
      </c>
      <c r="L224" s="187" t="str">
        <f t="shared" si="21"/>
        <v/>
      </c>
      <c r="M224" s="202" t="str">
        <f>IF($H224="USD",IF(OR($L224="",$L224="-"),"",VLOOKUP($G224,為替!$A:$AX,$L224,FALSE))+$K$3,IF(OR($L224="",$L224="-"),"",VLOOKUP($G224,為替!$A:$AX,$L224,FALSE)))</f>
        <v/>
      </c>
      <c r="N224" s="203" t="str">
        <f t="shared" si="22"/>
        <v/>
      </c>
      <c r="O224" s="204" t="str">
        <f t="shared" si="18"/>
        <v/>
      </c>
      <c r="P224" s="205" t="str">
        <f t="shared" si="23"/>
        <v/>
      </c>
    </row>
    <row r="225" spans="3:16">
      <c r="C225" s="198"/>
      <c r="D225" s="199"/>
      <c r="E225" s="200"/>
      <c r="F225" s="198"/>
      <c r="H225" s="201"/>
      <c r="I225" s="184" t="str">
        <f t="shared" si="19"/>
        <v/>
      </c>
      <c r="J225" s="202" t="str">
        <f>IF($H225="USD",IF(OR($I225="",$I225="-"),"",VLOOKUP($G225,為替!$A:$AX,$I225,FALSE))+$J$3,IF(OR($I225="",$I225="-"),"",VLOOKUP($G225,為替!$A:$AX,$I225,FALSE)))</f>
        <v/>
      </c>
      <c r="K225" s="203" t="str">
        <f t="shared" si="20"/>
        <v/>
      </c>
      <c r="L225" s="187" t="str">
        <f t="shared" si="21"/>
        <v/>
      </c>
      <c r="M225" s="202" t="str">
        <f>IF($H225="USD",IF(OR($L225="",$L225="-"),"",VLOOKUP($G225,為替!$A:$AX,$L225,FALSE))+$K$3,IF(OR($L225="",$L225="-"),"",VLOOKUP($G225,為替!$A:$AX,$L225,FALSE)))</f>
        <v/>
      </c>
      <c r="N225" s="203" t="str">
        <f t="shared" si="22"/>
        <v/>
      </c>
      <c r="O225" s="204" t="str">
        <f t="shared" si="18"/>
        <v/>
      </c>
      <c r="P225" s="205" t="str">
        <f t="shared" si="23"/>
        <v/>
      </c>
    </row>
    <row r="226" spans="3:16">
      <c r="C226" s="198"/>
      <c r="D226" s="199"/>
      <c r="E226" s="200"/>
      <c r="F226" s="198"/>
      <c r="H226" s="201"/>
      <c r="I226" s="184" t="str">
        <f t="shared" si="19"/>
        <v/>
      </c>
      <c r="J226" s="202" t="str">
        <f>IF($H226="USD",IF(OR($I226="",$I226="-"),"",VLOOKUP($G226,為替!$A:$AX,$I226,FALSE))+$J$3,IF(OR($I226="",$I226="-"),"",VLOOKUP($G226,為替!$A:$AX,$I226,FALSE)))</f>
        <v/>
      </c>
      <c r="K226" s="203" t="str">
        <f t="shared" si="20"/>
        <v/>
      </c>
      <c r="L226" s="187" t="str">
        <f t="shared" si="21"/>
        <v/>
      </c>
      <c r="M226" s="202" t="str">
        <f>IF($H226="USD",IF(OR($L226="",$L226="-"),"",VLOOKUP($G226,為替!$A:$AX,$L226,FALSE))+$K$3,IF(OR($L226="",$L226="-"),"",VLOOKUP($G226,為替!$A:$AX,$L226,FALSE)))</f>
        <v/>
      </c>
      <c r="N226" s="203" t="str">
        <f t="shared" si="22"/>
        <v/>
      </c>
      <c r="O226" s="204" t="str">
        <f t="shared" si="18"/>
        <v/>
      </c>
      <c r="P226" s="205" t="str">
        <f t="shared" si="23"/>
        <v/>
      </c>
    </row>
    <row r="227" spans="3:16">
      <c r="C227" s="198"/>
      <c r="D227" s="199"/>
      <c r="E227" s="200"/>
      <c r="F227" s="198"/>
      <c r="H227" s="201"/>
      <c r="I227" s="184" t="str">
        <f t="shared" si="19"/>
        <v/>
      </c>
      <c r="J227" s="202" t="str">
        <f>IF($H227="USD",IF(OR($I227="",$I227="-"),"",VLOOKUP($G227,為替!$A:$AX,$I227,FALSE))+$J$3,IF(OR($I227="",$I227="-"),"",VLOOKUP($G227,為替!$A:$AX,$I227,FALSE)))</f>
        <v/>
      </c>
      <c r="K227" s="203" t="str">
        <f t="shared" si="20"/>
        <v/>
      </c>
      <c r="L227" s="187" t="str">
        <f t="shared" si="21"/>
        <v/>
      </c>
      <c r="M227" s="202" t="str">
        <f>IF($H227="USD",IF(OR($L227="",$L227="-"),"",VLOOKUP($G227,為替!$A:$AX,$L227,FALSE))+$K$3,IF(OR($L227="",$L227="-"),"",VLOOKUP($G227,為替!$A:$AX,$L227,FALSE)))</f>
        <v/>
      </c>
      <c r="N227" s="203" t="str">
        <f t="shared" si="22"/>
        <v/>
      </c>
      <c r="O227" s="204" t="str">
        <f t="shared" si="18"/>
        <v/>
      </c>
      <c r="P227" s="205" t="str">
        <f t="shared" si="23"/>
        <v/>
      </c>
    </row>
    <row r="228" spans="3:16">
      <c r="C228" s="198"/>
      <c r="D228" s="199"/>
      <c r="E228" s="200"/>
      <c r="F228" s="198"/>
      <c r="H228" s="201"/>
      <c r="I228" s="184" t="str">
        <f t="shared" si="19"/>
        <v/>
      </c>
      <c r="J228" s="202" t="str">
        <f>IF($H228="USD",IF(OR($I228="",$I228="-"),"",VLOOKUP($G228,為替!$A:$AX,$I228,FALSE))+$J$3,IF(OR($I228="",$I228="-"),"",VLOOKUP($G228,為替!$A:$AX,$I228,FALSE)))</f>
        <v/>
      </c>
      <c r="K228" s="203" t="str">
        <f t="shared" si="20"/>
        <v/>
      </c>
      <c r="L228" s="187" t="str">
        <f t="shared" si="21"/>
        <v/>
      </c>
      <c r="M228" s="202" t="str">
        <f>IF($H228="USD",IF(OR($L228="",$L228="-"),"",VLOOKUP($G228,為替!$A:$AX,$L228,FALSE))+$K$3,IF(OR($L228="",$L228="-"),"",VLOOKUP($G228,為替!$A:$AX,$L228,FALSE)))</f>
        <v/>
      </c>
      <c r="N228" s="203" t="str">
        <f t="shared" si="22"/>
        <v/>
      </c>
      <c r="O228" s="204" t="str">
        <f t="shared" si="18"/>
        <v/>
      </c>
      <c r="P228" s="205" t="str">
        <f t="shared" si="23"/>
        <v/>
      </c>
    </row>
    <row r="229" spans="3:16">
      <c r="C229" s="198"/>
      <c r="D229" s="199"/>
      <c r="E229" s="200"/>
      <c r="F229" s="198"/>
      <c r="H229" s="201"/>
      <c r="I229" s="184" t="str">
        <f t="shared" si="19"/>
        <v/>
      </c>
      <c r="J229" s="202" t="str">
        <f>IF($H229="USD",IF(OR($I229="",$I229="-"),"",VLOOKUP($G229,為替!$A:$AX,$I229,FALSE))+$J$3,IF(OR($I229="",$I229="-"),"",VLOOKUP($G229,為替!$A:$AX,$I229,FALSE)))</f>
        <v/>
      </c>
      <c r="K229" s="203" t="str">
        <f t="shared" si="20"/>
        <v/>
      </c>
      <c r="L229" s="187" t="str">
        <f t="shared" si="21"/>
        <v/>
      </c>
      <c r="M229" s="202" t="str">
        <f>IF($H229="USD",IF(OR($L229="",$L229="-"),"",VLOOKUP($G229,為替!$A:$AX,$L229,FALSE))+$K$3,IF(OR($L229="",$L229="-"),"",VLOOKUP($G229,為替!$A:$AX,$L229,FALSE)))</f>
        <v/>
      </c>
      <c r="N229" s="203" t="str">
        <f t="shared" si="22"/>
        <v/>
      </c>
      <c r="O229" s="204" t="str">
        <f t="shared" si="18"/>
        <v/>
      </c>
      <c r="P229" s="205" t="str">
        <f t="shared" si="23"/>
        <v/>
      </c>
    </row>
    <row r="230" spans="3:16">
      <c r="C230" s="198"/>
      <c r="D230" s="199"/>
      <c r="E230" s="200"/>
      <c r="F230" s="198"/>
      <c r="H230" s="201"/>
      <c r="I230" s="184" t="str">
        <f t="shared" si="19"/>
        <v/>
      </c>
      <c r="J230" s="202" t="str">
        <f>IF($H230="USD",IF(OR($I230="",$I230="-"),"",VLOOKUP($G230,為替!$A:$AX,$I230,FALSE))+$J$3,IF(OR($I230="",$I230="-"),"",VLOOKUP($G230,為替!$A:$AX,$I230,FALSE)))</f>
        <v/>
      </c>
      <c r="K230" s="203" t="str">
        <f t="shared" si="20"/>
        <v/>
      </c>
      <c r="L230" s="187" t="str">
        <f t="shared" si="21"/>
        <v/>
      </c>
      <c r="M230" s="202" t="str">
        <f>IF($H230="USD",IF(OR($L230="",$L230="-"),"",VLOOKUP($G230,為替!$A:$AX,$L230,FALSE))+$K$3,IF(OR($L230="",$L230="-"),"",VLOOKUP($G230,為替!$A:$AX,$L230,FALSE)))</f>
        <v/>
      </c>
      <c r="N230" s="203" t="str">
        <f t="shared" si="22"/>
        <v/>
      </c>
      <c r="O230" s="204" t="str">
        <f t="shared" si="18"/>
        <v/>
      </c>
      <c r="P230" s="205" t="str">
        <f t="shared" si="23"/>
        <v/>
      </c>
    </row>
    <row r="231" spans="3:16">
      <c r="C231" s="198"/>
      <c r="D231" s="199"/>
      <c r="E231" s="200"/>
      <c r="F231" s="198"/>
      <c r="H231" s="201"/>
      <c r="I231" s="184" t="str">
        <f t="shared" si="19"/>
        <v/>
      </c>
      <c r="J231" s="202" t="str">
        <f>IF($H231="USD",IF(OR($I231="",$I231="-"),"",VLOOKUP($G231,為替!$A:$AX,$I231,FALSE))+$J$3,IF(OR($I231="",$I231="-"),"",VLOOKUP($G231,為替!$A:$AX,$I231,FALSE)))</f>
        <v/>
      </c>
      <c r="K231" s="203" t="str">
        <f t="shared" si="20"/>
        <v/>
      </c>
      <c r="L231" s="187" t="str">
        <f t="shared" si="21"/>
        <v/>
      </c>
      <c r="M231" s="202" t="str">
        <f>IF($H231="USD",IF(OR($L231="",$L231="-"),"",VLOOKUP($G231,為替!$A:$AX,$L231,FALSE))+$K$3,IF(OR($L231="",$L231="-"),"",VLOOKUP($G231,為替!$A:$AX,$L231,FALSE)))</f>
        <v/>
      </c>
      <c r="N231" s="203" t="str">
        <f t="shared" si="22"/>
        <v/>
      </c>
      <c r="O231" s="204" t="str">
        <f t="shared" si="18"/>
        <v/>
      </c>
      <c r="P231" s="205" t="str">
        <f t="shared" si="23"/>
        <v/>
      </c>
    </row>
    <row r="232" spans="3:16">
      <c r="C232" s="198"/>
      <c r="D232" s="199"/>
      <c r="E232" s="200"/>
      <c r="F232" s="198"/>
      <c r="H232" s="201"/>
      <c r="I232" s="184" t="str">
        <f t="shared" si="19"/>
        <v/>
      </c>
      <c r="J232" s="202" t="str">
        <f>IF($H232="USD",IF(OR($I232="",$I232="-"),"",VLOOKUP($G232,為替!$A:$AX,$I232,FALSE))+$J$3,IF(OR($I232="",$I232="-"),"",VLOOKUP($G232,為替!$A:$AX,$I232,FALSE)))</f>
        <v/>
      </c>
      <c r="K232" s="203" t="str">
        <f t="shared" si="20"/>
        <v/>
      </c>
      <c r="L232" s="187" t="str">
        <f t="shared" si="21"/>
        <v/>
      </c>
      <c r="M232" s="202" t="str">
        <f>IF($H232="USD",IF(OR($L232="",$L232="-"),"",VLOOKUP($G232,為替!$A:$AX,$L232,FALSE))+$K$3,IF(OR($L232="",$L232="-"),"",VLOOKUP($G232,為替!$A:$AX,$L232,FALSE)))</f>
        <v/>
      </c>
      <c r="N232" s="203" t="str">
        <f t="shared" si="22"/>
        <v/>
      </c>
      <c r="O232" s="204" t="str">
        <f t="shared" si="18"/>
        <v/>
      </c>
      <c r="P232" s="205" t="str">
        <f t="shared" si="23"/>
        <v/>
      </c>
    </row>
    <row r="233" spans="3:16">
      <c r="C233" s="198"/>
      <c r="D233" s="199"/>
      <c r="E233" s="200"/>
      <c r="F233" s="198"/>
      <c r="H233" s="201"/>
      <c r="I233" s="184" t="str">
        <f t="shared" si="19"/>
        <v/>
      </c>
      <c r="J233" s="202" t="str">
        <f>IF($H233="USD",IF(OR($I233="",$I233="-"),"",VLOOKUP($G233,為替!$A:$AX,$I233,FALSE))+$J$3,IF(OR($I233="",$I233="-"),"",VLOOKUP($G233,為替!$A:$AX,$I233,FALSE)))</f>
        <v/>
      </c>
      <c r="K233" s="203" t="str">
        <f t="shared" si="20"/>
        <v/>
      </c>
      <c r="L233" s="187" t="str">
        <f t="shared" si="21"/>
        <v/>
      </c>
      <c r="M233" s="202" t="str">
        <f>IF($H233="USD",IF(OR($L233="",$L233="-"),"",VLOOKUP($G233,為替!$A:$AX,$L233,FALSE))+$K$3,IF(OR($L233="",$L233="-"),"",VLOOKUP($G233,為替!$A:$AX,$L233,FALSE)))</f>
        <v/>
      </c>
      <c r="N233" s="203" t="str">
        <f t="shared" si="22"/>
        <v/>
      </c>
      <c r="O233" s="204" t="str">
        <f t="shared" si="18"/>
        <v/>
      </c>
      <c r="P233" s="205" t="str">
        <f t="shared" si="23"/>
        <v/>
      </c>
    </row>
    <row r="234" spans="3:16">
      <c r="C234" s="198"/>
      <c r="D234" s="199"/>
      <c r="E234" s="200"/>
      <c r="F234" s="198"/>
      <c r="H234" s="201"/>
      <c r="I234" s="184" t="str">
        <f t="shared" si="19"/>
        <v/>
      </c>
      <c r="J234" s="202" t="str">
        <f>IF($H234="USD",IF(OR($I234="",$I234="-"),"",VLOOKUP($G234,為替!$A:$AX,$I234,FALSE))+$J$3,IF(OR($I234="",$I234="-"),"",VLOOKUP($G234,為替!$A:$AX,$I234,FALSE)))</f>
        <v/>
      </c>
      <c r="K234" s="203" t="str">
        <f t="shared" si="20"/>
        <v/>
      </c>
      <c r="L234" s="187" t="str">
        <f t="shared" si="21"/>
        <v/>
      </c>
      <c r="M234" s="202" t="str">
        <f>IF($H234="USD",IF(OR($L234="",$L234="-"),"",VLOOKUP($G234,為替!$A:$AX,$L234,FALSE))+$K$3,IF(OR($L234="",$L234="-"),"",VLOOKUP($G234,為替!$A:$AX,$L234,FALSE)))</f>
        <v/>
      </c>
      <c r="N234" s="203" t="str">
        <f t="shared" si="22"/>
        <v/>
      </c>
      <c r="O234" s="204" t="str">
        <f t="shared" si="18"/>
        <v/>
      </c>
      <c r="P234" s="205" t="str">
        <f t="shared" si="23"/>
        <v/>
      </c>
    </row>
    <row r="235" spans="3:16">
      <c r="C235" s="198"/>
      <c r="D235" s="199"/>
      <c r="E235" s="200"/>
      <c r="F235" s="198"/>
      <c r="H235" s="201"/>
      <c r="I235" s="184" t="str">
        <f t="shared" si="19"/>
        <v/>
      </c>
      <c r="J235" s="202" t="str">
        <f>IF($H235="USD",IF(OR($I235="",$I235="-"),"",VLOOKUP($G235,為替!$A:$AX,$I235,FALSE))+$J$3,IF(OR($I235="",$I235="-"),"",VLOOKUP($G235,為替!$A:$AX,$I235,FALSE)))</f>
        <v/>
      </c>
      <c r="K235" s="203" t="str">
        <f t="shared" si="20"/>
        <v/>
      </c>
      <c r="L235" s="187" t="str">
        <f t="shared" si="21"/>
        <v/>
      </c>
      <c r="M235" s="202" t="str">
        <f>IF($H235="USD",IF(OR($L235="",$L235="-"),"",VLOOKUP($G235,為替!$A:$AX,$L235,FALSE))+$K$3,IF(OR($L235="",$L235="-"),"",VLOOKUP($G235,為替!$A:$AX,$L235,FALSE)))</f>
        <v/>
      </c>
      <c r="N235" s="203" t="str">
        <f t="shared" si="22"/>
        <v/>
      </c>
      <c r="O235" s="204" t="str">
        <f t="shared" si="18"/>
        <v/>
      </c>
      <c r="P235" s="205" t="str">
        <f t="shared" si="23"/>
        <v/>
      </c>
    </row>
    <row r="236" spans="3:16">
      <c r="C236" s="198"/>
      <c r="D236" s="199"/>
      <c r="E236" s="200"/>
      <c r="F236" s="198"/>
      <c r="H236" s="201"/>
      <c r="I236" s="184" t="str">
        <f t="shared" si="19"/>
        <v/>
      </c>
      <c r="J236" s="202" t="str">
        <f>IF($H236="USD",IF(OR($I236="",$I236="-"),"",VLOOKUP($G236,為替!$A:$AX,$I236,FALSE))+$J$3,IF(OR($I236="",$I236="-"),"",VLOOKUP($G236,為替!$A:$AX,$I236,FALSE)))</f>
        <v/>
      </c>
      <c r="K236" s="203" t="str">
        <f t="shared" si="20"/>
        <v/>
      </c>
      <c r="L236" s="187" t="str">
        <f t="shared" si="21"/>
        <v/>
      </c>
      <c r="M236" s="202" t="str">
        <f>IF($H236="USD",IF(OR($L236="",$L236="-"),"",VLOOKUP($G236,為替!$A:$AX,$L236,FALSE))+$K$3,IF(OR($L236="",$L236="-"),"",VLOOKUP($G236,為替!$A:$AX,$L236,FALSE)))</f>
        <v/>
      </c>
      <c r="N236" s="203" t="str">
        <f t="shared" si="22"/>
        <v/>
      </c>
      <c r="O236" s="204" t="str">
        <f t="shared" si="18"/>
        <v/>
      </c>
      <c r="P236" s="205" t="str">
        <f t="shared" si="23"/>
        <v/>
      </c>
    </row>
    <row r="237" spans="3:16">
      <c r="C237" s="198"/>
      <c r="D237" s="199"/>
      <c r="E237" s="200"/>
      <c r="F237" s="198"/>
      <c r="H237" s="201"/>
      <c r="I237" s="184" t="str">
        <f t="shared" si="19"/>
        <v/>
      </c>
      <c r="J237" s="202" t="str">
        <f>IF($H237="USD",IF(OR($I237="",$I237="-"),"",VLOOKUP($G237,為替!$A:$AX,$I237,FALSE))+$J$3,IF(OR($I237="",$I237="-"),"",VLOOKUP($G237,為替!$A:$AX,$I237,FALSE)))</f>
        <v/>
      </c>
      <c r="K237" s="203" t="str">
        <f t="shared" si="20"/>
        <v/>
      </c>
      <c r="L237" s="187" t="str">
        <f t="shared" si="21"/>
        <v/>
      </c>
      <c r="M237" s="202" t="str">
        <f>IF($H237="USD",IF(OR($L237="",$L237="-"),"",VLOOKUP($G237,為替!$A:$AX,$L237,FALSE))+$K$3,IF(OR($L237="",$L237="-"),"",VLOOKUP($G237,為替!$A:$AX,$L237,FALSE)))</f>
        <v/>
      </c>
      <c r="N237" s="203" t="str">
        <f t="shared" si="22"/>
        <v/>
      </c>
      <c r="O237" s="204" t="str">
        <f t="shared" si="18"/>
        <v/>
      </c>
      <c r="P237" s="205" t="str">
        <f t="shared" si="23"/>
        <v/>
      </c>
    </row>
    <row r="238" spans="3:16">
      <c r="C238" s="198"/>
      <c r="D238" s="199"/>
      <c r="E238" s="200"/>
      <c r="F238" s="198"/>
      <c r="H238" s="201"/>
      <c r="I238" s="184" t="str">
        <f t="shared" si="19"/>
        <v/>
      </c>
      <c r="J238" s="202" t="str">
        <f>IF($H238="USD",IF(OR($I238="",$I238="-"),"",VLOOKUP($G238,為替!$A:$AX,$I238,FALSE))+$J$3,IF(OR($I238="",$I238="-"),"",VLOOKUP($G238,為替!$A:$AX,$I238,FALSE)))</f>
        <v/>
      </c>
      <c r="K238" s="203" t="str">
        <f t="shared" si="20"/>
        <v/>
      </c>
      <c r="L238" s="187" t="str">
        <f t="shared" si="21"/>
        <v/>
      </c>
      <c r="M238" s="202" t="str">
        <f>IF($H238="USD",IF(OR($L238="",$L238="-"),"",VLOOKUP($G238,為替!$A:$AX,$L238,FALSE))+$K$3,IF(OR($L238="",$L238="-"),"",VLOOKUP($G238,為替!$A:$AX,$L238,FALSE)))</f>
        <v/>
      </c>
      <c r="N238" s="203" t="str">
        <f t="shared" si="22"/>
        <v/>
      </c>
      <c r="O238" s="204" t="str">
        <f t="shared" si="18"/>
        <v/>
      </c>
      <c r="P238" s="205" t="str">
        <f t="shared" si="23"/>
        <v/>
      </c>
    </row>
    <row r="239" spans="3:16">
      <c r="C239" s="198"/>
      <c r="D239" s="199"/>
      <c r="E239" s="200"/>
      <c r="F239" s="198"/>
      <c r="H239" s="201"/>
      <c r="I239" s="184" t="str">
        <f t="shared" si="19"/>
        <v/>
      </c>
      <c r="J239" s="202" t="str">
        <f>IF($H239="USD",IF(OR($I239="",$I239="-"),"",VLOOKUP($G239,為替!$A:$AX,$I239,FALSE))+$J$3,IF(OR($I239="",$I239="-"),"",VLOOKUP($G239,為替!$A:$AX,$I239,FALSE)))</f>
        <v/>
      </c>
      <c r="K239" s="203" t="str">
        <f t="shared" si="20"/>
        <v/>
      </c>
      <c r="L239" s="187" t="str">
        <f t="shared" si="21"/>
        <v/>
      </c>
      <c r="M239" s="202" t="str">
        <f>IF($H239="USD",IF(OR($L239="",$L239="-"),"",VLOOKUP($G239,為替!$A:$AX,$L239,FALSE))+$K$3,IF(OR($L239="",$L239="-"),"",VLOOKUP($G239,為替!$A:$AX,$L239,FALSE)))</f>
        <v/>
      </c>
      <c r="N239" s="203" t="str">
        <f t="shared" si="22"/>
        <v/>
      </c>
      <c r="O239" s="204" t="str">
        <f t="shared" si="18"/>
        <v/>
      </c>
      <c r="P239" s="205" t="str">
        <f t="shared" si="23"/>
        <v/>
      </c>
    </row>
    <row r="240" spans="3:16">
      <c r="C240" s="198"/>
      <c r="D240" s="199"/>
      <c r="E240" s="200"/>
      <c r="F240" s="198"/>
      <c r="H240" s="201"/>
      <c r="I240" s="184" t="str">
        <f t="shared" si="19"/>
        <v/>
      </c>
      <c r="J240" s="202" t="str">
        <f>IF($H240="USD",IF(OR($I240="",$I240="-"),"",VLOOKUP($G240,為替!$A:$AX,$I240,FALSE))+$J$3,IF(OR($I240="",$I240="-"),"",VLOOKUP($G240,為替!$A:$AX,$I240,FALSE)))</f>
        <v/>
      </c>
      <c r="K240" s="203" t="str">
        <f t="shared" si="20"/>
        <v/>
      </c>
      <c r="L240" s="187" t="str">
        <f t="shared" si="21"/>
        <v/>
      </c>
      <c r="M240" s="202" t="str">
        <f>IF($H240="USD",IF(OR($L240="",$L240="-"),"",VLOOKUP($G240,為替!$A:$AX,$L240,FALSE))+$K$3,IF(OR($L240="",$L240="-"),"",VLOOKUP($G240,為替!$A:$AX,$L240,FALSE)))</f>
        <v/>
      </c>
      <c r="N240" s="203" t="str">
        <f t="shared" si="22"/>
        <v/>
      </c>
      <c r="O240" s="204" t="str">
        <f t="shared" si="18"/>
        <v/>
      </c>
      <c r="P240" s="205" t="str">
        <f t="shared" si="23"/>
        <v/>
      </c>
    </row>
    <row r="241" spans="3:16">
      <c r="C241" s="198"/>
      <c r="D241" s="199"/>
      <c r="E241" s="200"/>
      <c r="F241" s="198"/>
      <c r="H241" s="201"/>
      <c r="I241" s="184" t="str">
        <f t="shared" si="19"/>
        <v/>
      </c>
      <c r="J241" s="202" t="str">
        <f>IF($H241="USD",IF(OR($I241="",$I241="-"),"",VLOOKUP($G241,為替!$A:$AX,$I241,FALSE))+$J$3,IF(OR($I241="",$I241="-"),"",VLOOKUP($G241,為替!$A:$AX,$I241,FALSE)))</f>
        <v/>
      </c>
      <c r="K241" s="203" t="str">
        <f t="shared" si="20"/>
        <v/>
      </c>
      <c r="L241" s="187" t="str">
        <f t="shared" si="21"/>
        <v/>
      </c>
      <c r="M241" s="202" t="str">
        <f>IF($H241="USD",IF(OR($L241="",$L241="-"),"",VLOOKUP($G241,為替!$A:$AX,$L241,FALSE))+$K$3,IF(OR($L241="",$L241="-"),"",VLOOKUP($G241,為替!$A:$AX,$L241,FALSE)))</f>
        <v/>
      </c>
      <c r="N241" s="203" t="str">
        <f t="shared" si="22"/>
        <v/>
      </c>
      <c r="O241" s="204" t="str">
        <f t="shared" si="18"/>
        <v/>
      </c>
      <c r="P241" s="205" t="str">
        <f t="shared" si="23"/>
        <v/>
      </c>
    </row>
    <row r="242" spans="3:16">
      <c r="C242" s="198"/>
      <c r="D242" s="199"/>
      <c r="E242" s="200"/>
      <c r="F242" s="198"/>
      <c r="H242" s="201"/>
      <c r="I242" s="184" t="str">
        <f t="shared" si="19"/>
        <v/>
      </c>
      <c r="J242" s="202" t="str">
        <f>IF($H242="USD",IF(OR($I242="",$I242="-"),"",VLOOKUP($G242,為替!$A:$AX,$I242,FALSE))+$J$3,IF(OR($I242="",$I242="-"),"",VLOOKUP($G242,為替!$A:$AX,$I242,FALSE)))</f>
        <v/>
      </c>
      <c r="K242" s="203" t="str">
        <f t="shared" si="20"/>
        <v/>
      </c>
      <c r="L242" s="187" t="str">
        <f t="shared" si="21"/>
        <v/>
      </c>
      <c r="M242" s="202" t="str">
        <f>IF($H242="USD",IF(OR($L242="",$L242="-"),"",VLOOKUP($G242,為替!$A:$AX,$L242,FALSE))+$K$3,IF(OR($L242="",$L242="-"),"",VLOOKUP($G242,為替!$A:$AX,$L242,FALSE)))</f>
        <v/>
      </c>
      <c r="N242" s="203" t="str">
        <f t="shared" si="22"/>
        <v/>
      </c>
      <c r="O242" s="204" t="str">
        <f t="shared" si="18"/>
        <v/>
      </c>
      <c r="P242" s="205" t="str">
        <f t="shared" si="23"/>
        <v/>
      </c>
    </row>
    <row r="243" spans="3:16">
      <c r="C243" s="198"/>
      <c r="D243" s="199"/>
      <c r="E243" s="200"/>
      <c r="F243" s="198"/>
      <c r="H243" s="201"/>
      <c r="I243" s="184" t="str">
        <f t="shared" si="19"/>
        <v/>
      </c>
      <c r="J243" s="202" t="str">
        <f>IF($H243="USD",IF(OR($I243="",$I243="-"),"",VLOOKUP($G243,為替!$A:$AX,$I243,FALSE))+$J$3,IF(OR($I243="",$I243="-"),"",VLOOKUP($G243,為替!$A:$AX,$I243,FALSE)))</f>
        <v/>
      </c>
      <c r="K243" s="203" t="str">
        <f t="shared" si="20"/>
        <v/>
      </c>
      <c r="L243" s="187" t="str">
        <f t="shared" si="21"/>
        <v/>
      </c>
      <c r="M243" s="202" t="str">
        <f>IF($H243="USD",IF(OR($L243="",$L243="-"),"",VLOOKUP($G243,為替!$A:$AX,$L243,FALSE))+$K$3,IF(OR($L243="",$L243="-"),"",VLOOKUP($G243,為替!$A:$AX,$L243,FALSE)))</f>
        <v/>
      </c>
      <c r="N243" s="203" t="str">
        <f t="shared" si="22"/>
        <v/>
      </c>
      <c r="O243" s="204" t="str">
        <f t="shared" si="18"/>
        <v/>
      </c>
      <c r="P243" s="205" t="str">
        <f t="shared" si="23"/>
        <v/>
      </c>
    </row>
    <row r="244" spans="3:16">
      <c r="C244" s="198"/>
      <c r="D244" s="199"/>
      <c r="E244" s="200"/>
      <c r="F244" s="198"/>
      <c r="H244" s="201"/>
      <c r="I244" s="184" t="str">
        <f t="shared" si="19"/>
        <v/>
      </c>
      <c r="J244" s="202" t="str">
        <f>IF($H244="USD",IF(OR($I244="",$I244="-"),"",VLOOKUP($G244,為替!$A:$AX,$I244,FALSE))+$J$3,IF(OR($I244="",$I244="-"),"",VLOOKUP($G244,為替!$A:$AX,$I244,FALSE)))</f>
        <v/>
      </c>
      <c r="K244" s="203" t="str">
        <f t="shared" si="20"/>
        <v/>
      </c>
      <c r="L244" s="187" t="str">
        <f t="shared" si="21"/>
        <v/>
      </c>
      <c r="M244" s="202" t="str">
        <f>IF($H244="USD",IF(OR($L244="",$L244="-"),"",VLOOKUP($G244,為替!$A:$AX,$L244,FALSE))+$K$3,IF(OR($L244="",$L244="-"),"",VLOOKUP($G244,為替!$A:$AX,$L244,FALSE)))</f>
        <v/>
      </c>
      <c r="N244" s="203" t="str">
        <f t="shared" si="22"/>
        <v/>
      </c>
      <c r="O244" s="204" t="str">
        <f t="shared" si="18"/>
        <v/>
      </c>
      <c r="P244" s="205" t="str">
        <f t="shared" si="23"/>
        <v/>
      </c>
    </row>
    <row r="245" spans="3:16">
      <c r="C245" s="198"/>
      <c r="D245" s="199"/>
      <c r="E245" s="200"/>
      <c r="F245" s="198"/>
      <c r="H245" s="201"/>
      <c r="I245" s="184" t="str">
        <f t="shared" si="19"/>
        <v/>
      </c>
      <c r="J245" s="202" t="str">
        <f>IF($H245="USD",IF(OR($I245="",$I245="-"),"",VLOOKUP($G245,為替!$A:$AX,$I245,FALSE))+$J$3,IF(OR($I245="",$I245="-"),"",VLOOKUP($G245,為替!$A:$AX,$I245,FALSE)))</f>
        <v/>
      </c>
      <c r="K245" s="203" t="str">
        <f t="shared" si="20"/>
        <v/>
      </c>
      <c r="L245" s="187" t="str">
        <f t="shared" si="21"/>
        <v/>
      </c>
      <c r="M245" s="202" t="str">
        <f>IF($H245="USD",IF(OR($L245="",$L245="-"),"",VLOOKUP($G245,為替!$A:$AX,$L245,FALSE))+$K$3,IF(OR($L245="",$L245="-"),"",VLOOKUP($G245,為替!$A:$AX,$L245,FALSE)))</f>
        <v/>
      </c>
      <c r="N245" s="203" t="str">
        <f t="shared" si="22"/>
        <v/>
      </c>
      <c r="O245" s="204" t="str">
        <f t="shared" si="18"/>
        <v/>
      </c>
      <c r="P245" s="205" t="str">
        <f t="shared" si="23"/>
        <v/>
      </c>
    </row>
    <row r="246" spans="3:16">
      <c r="C246" s="198"/>
      <c r="D246" s="199"/>
      <c r="E246" s="200"/>
      <c r="F246" s="198"/>
      <c r="H246" s="201"/>
      <c r="I246" s="184" t="str">
        <f t="shared" si="19"/>
        <v/>
      </c>
      <c r="J246" s="202" t="str">
        <f>IF($H246="USD",IF(OR($I246="",$I246="-"),"",VLOOKUP($G246,為替!$A:$AX,$I246,FALSE))+$J$3,IF(OR($I246="",$I246="-"),"",VLOOKUP($G246,為替!$A:$AX,$I246,FALSE)))</f>
        <v/>
      </c>
      <c r="K246" s="203" t="str">
        <f t="shared" si="20"/>
        <v/>
      </c>
      <c r="L246" s="187" t="str">
        <f t="shared" si="21"/>
        <v/>
      </c>
      <c r="M246" s="202" t="str">
        <f>IF($H246="USD",IF(OR($L246="",$L246="-"),"",VLOOKUP($G246,為替!$A:$AX,$L246,FALSE))+$K$3,IF(OR($L246="",$L246="-"),"",VLOOKUP($G246,為替!$A:$AX,$L246,FALSE)))</f>
        <v/>
      </c>
      <c r="N246" s="203" t="str">
        <f t="shared" si="22"/>
        <v/>
      </c>
      <c r="O246" s="204" t="str">
        <f t="shared" si="18"/>
        <v/>
      </c>
      <c r="P246" s="205" t="str">
        <f t="shared" si="23"/>
        <v/>
      </c>
    </row>
    <row r="247" spans="3:16">
      <c r="C247" s="198"/>
      <c r="D247" s="199"/>
      <c r="E247" s="200"/>
      <c r="F247" s="198"/>
      <c r="H247" s="201"/>
      <c r="I247" s="184" t="str">
        <f t="shared" si="19"/>
        <v/>
      </c>
      <c r="J247" s="202" t="str">
        <f>IF($H247="USD",IF(OR($I247="",$I247="-"),"",VLOOKUP($G247,為替!$A:$AX,$I247,FALSE))+$J$3,IF(OR($I247="",$I247="-"),"",VLOOKUP($G247,為替!$A:$AX,$I247,FALSE)))</f>
        <v/>
      </c>
      <c r="K247" s="203" t="str">
        <f t="shared" si="20"/>
        <v/>
      </c>
      <c r="L247" s="187" t="str">
        <f t="shared" si="21"/>
        <v/>
      </c>
      <c r="M247" s="202" t="str">
        <f>IF($H247="USD",IF(OR($L247="",$L247="-"),"",VLOOKUP($G247,為替!$A:$AX,$L247,FALSE))+$K$3,IF(OR($L247="",$L247="-"),"",VLOOKUP($G247,為替!$A:$AX,$L247,FALSE)))</f>
        <v/>
      </c>
      <c r="N247" s="203" t="str">
        <f t="shared" si="22"/>
        <v/>
      </c>
      <c r="O247" s="204" t="str">
        <f t="shared" si="18"/>
        <v/>
      </c>
      <c r="P247" s="205" t="str">
        <f t="shared" si="23"/>
        <v/>
      </c>
    </row>
    <row r="248" spans="3:16">
      <c r="C248" s="198"/>
      <c r="D248" s="199"/>
      <c r="E248" s="200"/>
      <c r="F248" s="198"/>
      <c r="H248" s="201"/>
      <c r="I248" s="184" t="str">
        <f t="shared" si="19"/>
        <v/>
      </c>
      <c r="J248" s="202" t="str">
        <f>IF($H248="USD",IF(OR($I248="",$I248="-"),"",VLOOKUP($G248,為替!$A:$AX,$I248,FALSE))+$J$3,IF(OR($I248="",$I248="-"),"",VLOOKUP($G248,為替!$A:$AX,$I248,FALSE)))</f>
        <v/>
      </c>
      <c r="K248" s="203" t="str">
        <f t="shared" si="20"/>
        <v/>
      </c>
      <c r="L248" s="187" t="str">
        <f t="shared" si="21"/>
        <v/>
      </c>
      <c r="M248" s="202" t="str">
        <f>IF($H248="USD",IF(OR($L248="",$L248="-"),"",VLOOKUP($G248,為替!$A:$AX,$L248,FALSE))+$K$3,IF(OR($L248="",$L248="-"),"",VLOOKUP($G248,為替!$A:$AX,$L248,FALSE)))</f>
        <v/>
      </c>
      <c r="N248" s="203" t="str">
        <f t="shared" si="22"/>
        <v/>
      </c>
      <c r="O248" s="204" t="str">
        <f t="shared" si="18"/>
        <v/>
      </c>
      <c r="P248" s="205" t="str">
        <f t="shared" si="23"/>
        <v/>
      </c>
    </row>
    <row r="249" spans="3:16">
      <c r="C249" s="198"/>
      <c r="D249" s="199"/>
      <c r="E249" s="200"/>
      <c r="F249" s="198"/>
      <c r="H249" s="201"/>
      <c r="I249" s="184" t="str">
        <f t="shared" si="19"/>
        <v/>
      </c>
      <c r="J249" s="202" t="str">
        <f>IF($H249="USD",IF(OR($I249="",$I249="-"),"",VLOOKUP($G249,為替!$A:$AX,$I249,FALSE))+$J$3,IF(OR($I249="",$I249="-"),"",VLOOKUP($G249,為替!$A:$AX,$I249,FALSE)))</f>
        <v/>
      </c>
      <c r="K249" s="203" t="str">
        <f t="shared" si="20"/>
        <v/>
      </c>
      <c r="L249" s="187" t="str">
        <f t="shared" si="21"/>
        <v/>
      </c>
      <c r="M249" s="202" t="str">
        <f>IF($H249="USD",IF(OR($L249="",$L249="-"),"",VLOOKUP($G249,為替!$A:$AX,$L249,FALSE))+$K$3,IF(OR($L249="",$L249="-"),"",VLOOKUP($G249,為替!$A:$AX,$L249,FALSE)))</f>
        <v/>
      </c>
      <c r="N249" s="203" t="str">
        <f t="shared" si="22"/>
        <v/>
      </c>
      <c r="O249" s="204" t="str">
        <f t="shared" si="18"/>
        <v/>
      </c>
      <c r="P249" s="205" t="str">
        <f t="shared" si="23"/>
        <v/>
      </c>
    </row>
    <row r="250" spans="3:16">
      <c r="C250" s="198"/>
      <c r="D250" s="199"/>
      <c r="E250" s="200"/>
      <c r="F250" s="198"/>
      <c r="H250" s="201"/>
      <c r="I250" s="184" t="str">
        <f t="shared" si="19"/>
        <v/>
      </c>
      <c r="J250" s="202" t="str">
        <f>IF($H250="USD",IF(OR($I250="",$I250="-"),"",VLOOKUP($G250,為替!$A:$AX,$I250,FALSE))+$J$3,IF(OR($I250="",$I250="-"),"",VLOOKUP($G250,為替!$A:$AX,$I250,FALSE)))</f>
        <v/>
      </c>
      <c r="K250" s="203" t="str">
        <f t="shared" si="20"/>
        <v/>
      </c>
      <c r="L250" s="187" t="str">
        <f t="shared" si="21"/>
        <v/>
      </c>
      <c r="M250" s="202" t="str">
        <f>IF($H250="USD",IF(OR($L250="",$L250="-"),"",VLOOKUP($G250,為替!$A:$AX,$L250,FALSE))+$K$3,IF(OR($L250="",$L250="-"),"",VLOOKUP($G250,為替!$A:$AX,$L250,FALSE)))</f>
        <v/>
      </c>
      <c r="N250" s="203" t="str">
        <f t="shared" si="22"/>
        <v/>
      </c>
      <c r="O250" s="204" t="str">
        <f t="shared" si="18"/>
        <v/>
      </c>
      <c r="P250" s="205" t="str">
        <f t="shared" si="23"/>
        <v/>
      </c>
    </row>
    <row r="251" spans="3:16">
      <c r="C251" s="198"/>
      <c r="D251" s="199"/>
      <c r="E251" s="200"/>
      <c r="F251" s="198"/>
      <c r="H251" s="201"/>
      <c r="I251" s="184" t="str">
        <f t="shared" si="19"/>
        <v/>
      </c>
      <c r="J251" s="202" t="str">
        <f>IF($H251="USD",IF(OR($I251="",$I251="-"),"",VLOOKUP($G251,為替!$A:$AX,$I251,FALSE))+$J$3,IF(OR($I251="",$I251="-"),"",VLOOKUP($G251,為替!$A:$AX,$I251,FALSE)))</f>
        <v/>
      </c>
      <c r="K251" s="203" t="str">
        <f t="shared" si="20"/>
        <v/>
      </c>
      <c r="L251" s="187" t="str">
        <f t="shared" si="21"/>
        <v/>
      </c>
      <c r="M251" s="202" t="str">
        <f>IF($H251="USD",IF(OR($L251="",$L251="-"),"",VLOOKUP($G251,為替!$A:$AX,$L251,FALSE))+$K$3,IF(OR($L251="",$L251="-"),"",VLOOKUP($G251,為替!$A:$AX,$L251,FALSE)))</f>
        <v/>
      </c>
      <c r="N251" s="203" t="str">
        <f t="shared" si="22"/>
        <v/>
      </c>
      <c r="O251" s="204" t="str">
        <f t="shared" si="18"/>
        <v/>
      </c>
      <c r="P251" s="205" t="str">
        <f t="shared" si="23"/>
        <v/>
      </c>
    </row>
    <row r="252" spans="3:16">
      <c r="C252" s="198"/>
      <c r="D252" s="199"/>
      <c r="E252" s="200"/>
      <c r="F252" s="198"/>
      <c r="H252" s="201"/>
      <c r="I252" s="184" t="str">
        <f t="shared" si="19"/>
        <v/>
      </c>
      <c r="J252" s="202" t="str">
        <f>IF($H252="USD",IF(OR($I252="",$I252="-"),"",VLOOKUP($G252,為替!$A:$AX,$I252,FALSE))+$J$3,IF(OR($I252="",$I252="-"),"",VLOOKUP($G252,為替!$A:$AX,$I252,FALSE)))</f>
        <v/>
      </c>
      <c r="K252" s="203" t="str">
        <f t="shared" si="20"/>
        <v/>
      </c>
      <c r="L252" s="187" t="str">
        <f t="shared" si="21"/>
        <v/>
      </c>
      <c r="M252" s="202" t="str">
        <f>IF($H252="USD",IF(OR($L252="",$L252="-"),"",VLOOKUP($G252,為替!$A:$AX,$L252,FALSE))+$K$3,IF(OR($L252="",$L252="-"),"",VLOOKUP($G252,為替!$A:$AX,$L252,FALSE)))</f>
        <v/>
      </c>
      <c r="N252" s="203" t="str">
        <f t="shared" si="22"/>
        <v/>
      </c>
      <c r="O252" s="204" t="str">
        <f t="shared" si="18"/>
        <v/>
      </c>
      <c r="P252" s="205" t="str">
        <f t="shared" si="23"/>
        <v/>
      </c>
    </row>
    <row r="253" spans="3:16">
      <c r="C253" s="198"/>
      <c r="D253" s="199"/>
      <c r="E253" s="200"/>
      <c r="F253" s="198"/>
      <c r="H253" s="201"/>
      <c r="I253" s="184" t="str">
        <f t="shared" si="19"/>
        <v/>
      </c>
      <c r="J253" s="202" t="str">
        <f>IF($H253="USD",IF(OR($I253="",$I253="-"),"",VLOOKUP($G253,為替!$A:$AX,$I253,FALSE))+$J$3,IF(OR($I253="",$I253="-"),"",VLOOKUP($G253,為替!$A:$AX,$I253,FALSE)))</f>
        <v/>
      </c>
      <c r="K253" s="203" t="str">
        <f t="shared" si="20"/>
        <v/>
      </c>
      <c r="L253" s="187" t="str">
        <f t="shared" si="21"/>
        <v/>
      </c>
      <c r="M253" s="202" t="str">
        <f>IF($H253="USD",IF(OR($L253="",$L253="-"),"",VLOOKUP($G253,為替!$A:$AX,$L253,FALSE))+$K$3,IF(OR($L253="",$L253="-"),"",VLOOKUP($G253,為替!$A:$AX,$L253,FALSE)))</f>
        <v/>
      </c>
      <c r="N253" s="203" t="str">
        <f t="shared" si="22"/>
        <v/>
      </c>
      <c r="O253" s="204" t="str">
        <f t="shared" si="18"/>
        <v/>
      </c>
      <c r="P253" s="205" t="str">
        <f t="shared" si="23"/>
        <v/>
      </c>
    </row>
    <row r="254" spans="3:16">
      <c r="C254" s="198"/>
      <c r="D254" s="199"/>
      <c r="E254" s="200"/>
      <c r="F254" s="198"/>
      <c r="H254" s="201"/>
      <c r="I254" s="184" t="str">
        <f t="shared" si="19"/>
        <v/>
      </c>
      <c r="J254" s="202" t="str">
        <f>IF($H254="USD",IF(OR($I254="",$I254="-"),"",VLOOKUP($G254,為替!$A:$AX,$I254,FALSE))+$J$3,IF(OR($I254="",$I254="-"),"",VLOOKUP($G254,為替!$A:$AX,$I254,FALSE)))</f>
        <v/>
      </c>
      <c r="K254" s="203" t="str">
        <f t="shared" si="20"/>
        <v/>
      </c>
      <c r="L254" s="187" t="str">
        <f t="shared" si="21"/>
        <v/>
      </c>
      <c r="M254" s="202" t="str">
        <f>IF($H254="USD",IF(OR($L254="",$L254="-"),"",VLOOKUP($G254,為替!$A:$AX,$L254,FALSE))+$K$3,IF(OR($L254="",$L254="-"),"",VLOOKUP($G254,為替!$A:$AX,$L254,FALSE)))</f>
        <v/>
      </c>
      <c r="N254" s="203" t="str">
        <f t="shared" si="22"/>
        <v/>
      </c>
      <c r="O254" s="204" t="str">
        <f t="shared" si="18"/>
        <v/>
      </c>
      <c r="P254" s="205" t="str">
        <f t="shared" si="23"/>
        <v/>
      </c>
    </row>
    <row r="255" spans="3:16">
      <c r="C255" s="198"/>
      <c r="D255" s="199"/>
      <c r="E255" s="200"/>
      <c r="F255" s="198"/>
      <c r="H255" s="201"/>
      <c r="I255" s="184" t="str">
        <f t="shared" si="19"/>
        <v/>
      </c>
      <c r="J255" s="202" t="str">
        <f>IF($H255="USD",IF(OR($I255="",$I255="-"),"",VLOOKUP($G255,為替!$A:$AX,$I255,FALSE))+$J$3,IF(OR($I255="",$I255="-"),"",VLOOKUP($G255,為替!$A:$AX,$I255,FALSE)))</f>
        <v/>
      </c>
      <c r="K255" s="203" t="str">
        <f t="shared" si="20"/>
        <v/>
      </c>
      <c r="L255" s="187" t="str">
        <f t="shared" si="21"/>
        <v/>
      </c>
      <c r="M255" s="202" t="str">
        <f>IF($H255="USD",IF(OR($L255="",$L255="-"),"",VLOOKUP($G255,為替!$A:$AX,$L255,FALSE))+$K$3,IF(OR($L255="",$L255="-"),"",VLOOKUP($G255,為替!$A:$AX,$L255,FALSE)))</f>
        <v/>
      </c>
      <c r="N255" s="203" t="str">
        <f t="shared" si="22"/>
        <v/>
      </c>
      <c r="O255" s="204" t="str">
        <f t="shared" si="18"/>
        <v/>
      </c>
      <c r="P255" s="205" t="str">
        <f t="shared" si="23"/>
        <v/>
      </c>
    </row>
    <row r="256" spans="3:16">
      <c r="C256" s="198"/>
      <c r="D256" s="199"/>
      <c r="E256" s="200"/>
      <c r="F256" s="198"/>
      <c r="H256" s="201"/>
      <c r="I256" s="184" t="str">
        <f t="shared" si="19"/>
        <v/>
      </c>
      <c r="J256" s="202" t="str">
        <f>IF($H256="USD",IF(OR($I256="",$I256="-"),"",VLOOKUP($G256,為替!$A:$AX,$I256,FALSE))+$J$3,IF(OR($I256="",$I256="-"),"",VLOOKUP($G256,為替!$A:$AX,$I256,FALSE)))</f>
        <v/>
      </c>
      <c r="K256" s="203" t="str">
        <f t="shared" si="20"/>
        <v/>
      </c>
      <c r="L256" s="187" t="str">
        <f t="shared" si="21"/>
        <v/>
      </c>
      <c r="M256" s="202" t="str">
        <f>IF($H256="USD",IF(OR($L256="",$L256="-"),"",VLOOKUP($G256,為替!$A:$AX,$L256,FALSE))+$K$3,IF(OR($L256="",$L256="-"),"",VLOOKUP($G256,為替!$A:$AX,$L256,FALSE)))</f>
        <v/>
      </c>
      <c r="N256" s="203" t="str">
        <f t="shared" si="22"/>
        <v/>
      </c>
      <c r="O256" s="204" t="str">
        <f t="shared" si="18"/>
        <v/>
      </c>
      <c r="P256" s="205" t="str">
        <f t="shared" si="23"/>
        <v/>
      </c>
    </row>
    <row r="257" spans="3:16">
      <c r="C257" s="198"/>
      <c r="D257" s="199"/>
      <c r="E257" s="200"/>
      <c r="F257" s="198"/>
      <c r="H257" s="201"/>
      <c r="I257" s="184" t="str">
        <f t="shared" si="19"/>
        <v/>
      </c>
      <c r="J257" s="202" t="str">
        <f>IF($H257="USD",IF(OR($I257="",$I257="-"),"",VLOOKUP($G257,為替!$A:$AX,$I257,FALSE))+$J$3,IF(OR($I257="",$I257="-"),"",VLOOKUP($G257,為替!$A:$AX,$I257,FALSE)))</f>
        <v/>
      </c>
      <c r="K257" s="203" t="str">
        <f t="shared" si="20"/>
        <v/>
      </c>
      <c r="L257" s="187" t="str">
        <f t="shared" si="21"/>
        <v/>
      </c>
      <c r="M257" s="202" t="str">
        <f>IF($H257="USD",IF(OR($L257="",$L257="-"),"",VLOOKUP($G257,為替!$A:$AX,$L257,FALSE))+$K$3,IF(OR($L257="",$L257="-"),"",VLOOKUP($G257,為替!$A:$AX,$L257,FALSE)))</f>
        <v/>
      </c>
      <c r="N257" s="203" t="str">
        <f t="shared" si="22"/>
        <v/>
      </c>
      <c r="O257" s="204" t="str">
        <f t="shared" si="18"/>
        <v/>
      </c>
      <c r="P257" s="205" t="str">
        <f t="shared" si="23"/>
        <v/>
      </c>
    </row>
    <row r="258" spans="3:16">
      <c r="C258" s="198"/>
      <c r="D258" s="199"/>
      <c r="E258" s="200"/>
      <c r="F258" s="198"/>
      <c r="H258" s="201"/>
      <c r="I258" s="184" t="str">
        <f t="shared" si="19"/>
        <v/>
      </c>
      <c r="J258" s="202" t="str">
        <f>IF($H258="USD",IF(OR($I258="",$I258="-"),"",VLOOKUP($G258,為替!$A:$AX,$I258,FALSE))+$J$3,IF(OR($I258="",$I258="-"),"",VLOOKUP($G258,為替!$A:$AX,$I258,FALSE)))</f>
        <v/>
      </c>
      <c r="K258" s="203" t="str">
        <f t="shared" si="20"/>
        <v/>
      </c>
      <c r="L258" s="187" t="str">
        <f t="shared" si="21"/>
        <v/>
      </c>
      <c r="M258" s="202" t="str">
        <f>IF($H258="USD",IF(OR($L258="",$L258="-"),"",VLOOKUP($G258,為替!$A:$AX,$L258,FALSE))+$K$3,IF(OR($L258="",$L258="-"),"",VLOOKUP($G258,為替!$A:$AX,$L258,FALSE)))</f>
        <v/>
      </c>
      <c r="N258" s="203" t="str">
        <f t="shared" si="22"/>
        <v/>
      </c>
      <c r="O258" s="204" t="str">
        <f t="shared" si="18"/>
        <v/>
      </c>
      <c r="P258" s="205" t="str">
        <f t="shared" si="23"/>
        <v/>
      </c>
    </row>
    <row r="259" spans="3:16">
      <c r="C259" s="198"/>
      <c r="D259" s="199"/>
      <c r="E259" s="200"/>
      <c r="F259" s="198"/>
      <c r="H259" s="201"/>
      <c r="I259" s="184" t="str">
        <f t="shared" si="19"/>
        <v/>
      </c>
      <c r="J259" s="202" t="str">
        <f>IF($H259="USD",IF(OR($I259="",$I259="-"),"",VLOOKUP($G259,為替!$A:$AX,$I259,FALSE))+$J$3,IF(OR($I259="",$I259="-"),"",VLOOKUP($G259,為替!$A:$AX,$I259,FALSE)))</f>
        <v/>
      </c>
      <c r="K259" s="203" t="str">
        <f t="shared" si="20"/>
        <v/>
      </c>
      <c r="L259" s="187" t="str">
        <f t="shared" si="21"/>
        <v/>
      </c>
      <c r="M259" s="202" t="str">
        <f>IF($H259="USD",IF(OR($L259="",$L259="-"),"",VLOOKUP($G259,為替!$A:$AX,$L259,FALSE))+$K$3,IF(OR($L259="",$L259="-"),"",VLOOKUP($G259,為替!$A:$AX,$L259,FALSE)))</f>
        <v/>
      </c>
      <c r="N259" s="203" t="str">
        <f t="shared" si="22"/>
        <v/>
      </c>
      <c r="O259" s="204" t="str">
        <f t="shared" si="18"/>
        <v/>
      </c>
      <c r="P259" s="205" t="str">
        <f t="shared" si="23"/>
        <v/>
      </c>
    </row>
    <row r="260" spans="3:16">
      <c r="C260" s="198"/>
      <c r="D260" s="199"/>
      <c r="E260" s="200"/>
      <c r="F260" s="198"/>
      <c r="H260" s="201"/>
      <c r="I260" s="184" t="str">
        <f t="shared" si="19"/>
        <v/>
      </c>
      <c r="J260" s="202" t="str">
        <f>IF($H260="USD",IF(OR($I260="",$I260="-"),"",VLOOKUP($G260,為替!$A:$AX,$I260,FALSE))+$J$3,IF(OR($I260="",$I260="-"),"",VLOOKUP($G260,為替!$A:$AX,$I260,FALSE)))</f>
        <v/>
      </c>
      <c r="K260" s="203" t="str">
        <f t="shared" si="20"/>
        <v/>
      </c>
      <c r="L260" s="187" t="str">
        <f t="shared" si="21"/>
        <v/>
      </c>
      <c r="M260" s="202" t="str">
        <f>IF($H260="USD",IF(OR($L260="",$L260="-"),"",VLOOKUP($G260,為替!$A:$AX,$L260,FALSE))+$K$3,IF(OR($L260="",$L260="-"),"",VLOOKUP($G260,為替!$A:$AX,$L260,FALSE)))</f>
        <v/>
      </c>
      <c r="N260" s="203" t="str">
        <f t="shared" si="22"/>
        <v/>
      </c>
      <c r="O260" s="204" t="str">
        <f t="shared" si="18"/>
        <v/>
      </c>
      <c r="P260" s="205" t="str">
        <f t="shared" si="23"/>
        <v/>
      </c>
    </row>
    <row r="261" spans="3:16">
      <c r="C261" s="198"/>
      <c r="D261" s="199"/>
      <c r="E261" s="200"/>
      <c r="F261" s="198"/>
      <c r="H261" s="201"/>
      <c r="I261" s="184" t="str">
        <f t="shared" si="19"/>
        <v/>
      </c>
      <c r="J261" s="202" t="str">
        <f>IF($H261="USD",IF(OR($I261="",$I261="-"),"",VLOOKUP($G261,為替!$A:$AX,$I261,FALSE))+$J$3,IF(OR($I261="",$I261="-"),"",VLOOKUP($G261,為替!$A:$AX,$I261,FALSE)))</f>
        <v/>
      </c>
      <c r="K261" s="203" t="str">
        <f t="shared" si="20"/>
        <v/>
      </c>
      <c r="L261" s="187" t="str">
        <f t="shared" si="21"/>
        <v/>
      </c>
      <c r="M261" s="202" t="str">
        <f>IF($H261="USD",IF(OR($L261="",$L261="-"),"",VLOOKUP($G261,為替!$A:$AX,$L261,FALSE))+$K$3,IF(OR($L261="",$L261="-"),"",VLOOKUP($G261,為替!$A:$AX,$L261,FALSE)))</f>
        <v/>
      </c>
      <c r="N261" s="203" t="str">
        <f t="shared" si="22"/>
        <v/>
      </c>
      <c r="O261" s="204" t="str">
        <f t="shared" si="18"/>
        <v/>
      </c>
      <c r="P261" s="205" t="str">
        <f t="shared" si="23"/>
        <v/>
      </c>
    </row>
    <row r="262" spans="3:16">
      <c r="C262" s="198"/>
      <c r="D262" s="199"/>
      <c r="E262" s="200"/>
      <c r="F262" s="198"/>
      <c r="H262" s="201"/>
      <c r="I262" s="184" t="str">
        <f t="shared" si="19"/>
        <v/>
      </c>
      <c r="J262" s="202" t="str">
        <f>IF($H262="USD",IF(OR($I262="",$I262="-"),"",VLOOKUP($G262,為替!$A:$AX,$I262,FALSE))+$J$3,IF(OR($I262="",$I262="-"),"",VLOOKUP($G262,為替!$A:$AX,$I262,FALSE)))</f>
        <v/>
      </c>
      <c r="K262" s="203" t="str">
        <f t="shared" si="20"/>
        <v/>
      </c>
      <c r="L262" s="187" t="str">
        <f t="shared" si="21"/>
        <v/>
      </c>
      <c r="M262" s="202" t="str">
        <f>IF($H262="USD",IF(OR($L262="",$L262="-"),"",VLOOKUP($G262,為替!$A:$AX,$L262,FALSE))+$K$3,IF(OR($L262="",$L262="-"),"",VLOOKUP($G262,為替!$A:$AX,$L262,FALSE)))</f>
        <v/>
      </c>
      <c r="N262" s="203" t="str">
        <f t="shared" si="22"/>
        <v/>
      </c>
      <c r="O262" s="204" t="str">
        <f t="shared" ref="O262:O325" si="24">IF(OR(K262="",N262=""),"",K262-N262)</f>
        <v/>
      </c>
      <c r="P262" s="205" t="str">
        <f t="shared" si="23"/>
        <v/>
      </c>
    </row>
    <row r="263" spans="3:16">
      <c r="C263" s="198"/>
      <c r="D263" s="199"/>
      <c r="E263" s="200"/>
      <c r="F263" s="198"/>
      <c r="H263" s="201"/>
      <c r="I263" s="184" t="str">
        <f t="shared" ref="I263:I326" si="25">IF(H263="","",IF(H263="JPY","",IF($H263="USD",4, IF(H263="EUR",7,IF(H263="CNY",47,IF(H263="HKD",34))))))</f>
        <v/>
      </c>
      <c r="J263" s="202" t="str">
        <f>IF($H263="USD",IF(OR($I263="",$I263="-"),"",VLOOKUP($G263,為替!$A:$AX,$I263,FALSE))+$J$3,IF(OR($I263="",$I263="-"),"",VLOOKUP($G263,為替!$A:$AX,$I263,FALSE)))</f>
        <v/>
      </c>
      <c r="K263" s="203" t="str">
        <f t="shared" ref="K263:K326" si="26">IF($H263="JPY",$F263,IF($H263="","",$F263*$J263))</f>
        <v/>
      </c>
      <c r="L263" s="187" t="str">
        <f t="shared" ref="L263:L326" si="27">IF(H263="","",IF(H263="JPY","",IF($H263="USD",3, IF(H263="EUR",6,IF(H263="CNY",46,IF(H263="HKD",33))))))</f>
        <v/>
      </c>
      <c r="M263" s="202" t="str">
        <f>IF($H263="USD",IF(OR($L263="",$L263="-"),"",VLOOKUP($G263,為替!$A:$AX,$L263,FALSE))+$K$3,IF(OR($L263="",$L263="-"),"",VLOOKUP($G263,為替!$A:$AX,$L263,FALSE)))</f>
        <v/>
      </c>
      <c r="N263" s="203" t="str">
        <f t="shared" ref="N263:N326" si="28">IF($E263="JPY",($C263+$D263),IF($E263="","",($C263+$D263)*$M263))</f>
        <v/>
      </c>
      <c r="O263" s="204" t="str">
        <f t="shared" si="24"/>
        <v/>
      </c>
      <c r="P263" s="205" t="str">
        <f t="shared" ref="P263:P326" si="29">IF(OR(K263="",O263=""),"",O263/K263)</f>
        <v/>
      </c>
    </row>
    <row r="264" spans="3:16">
      <c r="C264" s="198"/>
      <c r="D264" s="199"/>
      <c r="E264" s="200"/>
      <c r="F264" s="198"/>
      <c r="H264" s="201"/>
      <c r="I264" s="184" t="str">
        <f t="shared" si="25"/>
        <v/>
      </c>
      <c r="J264" s="202" t="str">
        <f>IF($H264="USD",IF(OR($I264="",$I264="-"),"",VLOOKUP($G264,為替!$A:$AX,$I264,FALSE))+$J$3,IF(OR($I264="",$I264="-"),"",VLOOKUP($G264,為替!$A:$AX,$I264,FALSE)))</f>
        <v/>
      </c>
      <c r="K264" s="203" t="str">
        <f t="shared" si="26"/>
        <v/>
      </c>
      <c r="L264" s="187" t="str">
        <f t="shared" si="27"/>
        <v/>
      </c>
      <c r="M264" s="202" t="str">
        <f>IF($H264="USD",IF(OR($L264="",$L264="-"),"",VLOOKUP($G264,為替!$A:$AX,$L264,FALSE))+$K$3,IF(OR($L264="",$L264="-"),"",VLOOKUP($G264,為替!$A:$AX,$L264,FALSE)))</f>
        <v/>
      </c>
      <c r="N264" s="203" t="str">
        <f t="shared" si="28"/>
        <v/>
      </c>
      <c r="O264" s="204" t="str">
        <f t="shared" si="24"/>
        <v/>
      </c>
      <c r="P264" s="205" t="str">
        <f t="shared" si="29"/>
        <v/>
      </c>
    </row>
    <row r="265" spans="3:16">
      <c r="C265" s="198"/>
      <c r="D265" s="199"/>
      <c r="E265" s="200"/>
      <c r="F265" s="198"/>
      <c r="H265" s="201"/>
      <c r="I265" s="184" t="str">
        <f t="shared" si="25"/>
        <v/>
      </c>
      <c r="J265" s="202" t="str">
        <f>IF($H265="USD",IF(OR($I265="",$I265="-"),"",VLOOKUP($G265,為替!$A:$AX,$I265,FALSE))+$J$3,IF(OR($I265="",$I265="-"),"",VLOOKUP($G265,為替!$A:$AX,$I265,FALSE)))</f>
        <v/>
      </c>
      <c r="K265" s="203" t="str">
        <f t="shared" si="26"/>
        <v/>
      </c>
      <c r="L265" s="187" t="str">
        <f t="shared" si="27"/>
        <v/>
      </c>
      <c r="M265" s="202" t="str">
        <f>IF($H265="USD",IF(OR($L265="",$L265="-"),"",VLOOKUP($G265,為替!$A:$AX,$L265,FALSE))+$K$3,IF(OR($L265="",$L265="-"),"",VLOOKUP($G265,為替!$A:$AX,$L265,FALSE)))</f>
        <v/>
      </c>
      <c r="N265" s="203" t="str">
        <f t="shared" si="28"/>
        <v/>
      </c>
      <c r="O265" s="204" t="str">
        <f t="shared" si="24"/>
        <v/>
      </c>
      <c r="P265" s="205" t="str">
        <f t="shared" si="29"/>
        <v/>
      </c>
    </row>
    <row r="266" spans="3:16">
      <c r="C266" s="198"/>
      <c r="D266" s="199"/>
      <c r="E266" s="200"/>
      <c r="F266" s="198"/>
      <c r="H266" s="201"/>
      <c r="I266" s="184" t="str">
        <f t="shared" si="25"/>
        <v/>
      </c>
      <c r="J266" s="202" t="str">
        <f>IF($H266="USD",IF(OR($I266="",$I266="-"),"",VLOOKUP($G266,為替!$A:$AX,$I266,FALSE))+$J$3,IF(OR($I266="",$I266="-"),"",VLOOKUP($G266,為替!$A:$AX,$I266,FALSE)))</f>
        <v/>
      </c>
      <c r="K266" s="203" t="str">
        <f t="shared" si="26"/>
        <v/>
      </c>
      <c r="L266" s="187" t="str">
        <f t="shared" si="27"/>
        <v/>
      </c>
      <c r="M266" s="202" t="str">
        <f>IF($H266="USD",IF(OR($L266="",$L266="-"),"",VLOOKUP($G266,為替!$A:$AX,$L266,FALSE))+$K$3,IF(OR($L266="",$L266="-"),"",VLOOKUP($G266,為替!$A:$AX,$L266,FALSE)))</f>
        <v/>
      </c>
      <c r="N266" s="203" t="str">
        <f t="shared" si="28"/>
        <v/>
      </c>
      <c r="O266" s="204" t="str">
        <f t="shared" si="24"/>
        <v/>
      </c>
      <c r="P266" s="205" t="str">
        <f t="shared" si="29"/>
        <v/>
      </c>
    </row>
    <row r="267" spans="3:16">
      <c r="C267" s="198"/>
      <c r="D267" s="199"/>
      <c r="E267" s="200"/>
      <c r="F267" s="198"/>
      <c r="H267" s="201"/>
      <c r="I267" s="184" t="str">
        <f t="shared" si="25"/>
        <v/>
      </c>
      <c r="J267" s="202" t="str">
        <f>IF($H267="USD",IF(OR($I267="",$I267="-"),"",VLOOKUP($G267,為替!$A:$AX,$I267,FALSE))+$J$3,IF(OR($I267="",$I267="-"),"",VLOOKUP($G267,為替!$A:$AX,$I267,FALSE)))</f>
        <v/>
      </c>
      <c r="K267" s="203" t="str">
        <f t="shared" si="26"/>
        <v/>
      </c>
      <c r="L267" s="187" t="str">
        <f t="shared" si="27"/>
        <v/>
      </c>
      <c r="M267" s="202" t="str">
        <f>IF($H267="USD",IF(OR($L267="",$L267="-"),"",VLOOKUP($G267,為替!$A:$AX,$L267,FALSE))+$K$3,IF(OR($L267="",$L267="-"),"",VLOOKUP($G267,為替!$A:$AX,$L267,FALSE)))</f>
        <v/>
      </c>
      <c r="N267" s="203" t="str">
        <f t="shared" si="28"/>
        <v/>
      </c>
      <c r="O267" s="204" t="str">
        <f t="shared" si="24"/>
        <v/>
      </c>
      <c r="P267" s="205" t="str">
        <f t="shared" si="29"/>
        <v/>
      </c>
    </row>
    <row r="268" spans="3:16">
      <c r="C268" s="198"/>
      <c r="D268" s="199"/>
      <c r="E268" s="200"/>
      <c r="F268" s="198"/>
      <c r="H268" s="201"/>
      <c r="I268" s="184" t="str">
        <f t="shared" si="25"/>
        <v/>
      </c>
      <c r="J268" s="202" t="str">
        <f>IF($H268="USD",IF(OR($I268="",$I268="-"),"",VLOOKUP($G268,為替!$A:$AX,$I268,FALSE))+$J$3,IF(OR($I268="",$I268="-"),"",VLOOKUP($G268,為替!$A:$AX,$I268,FALSE)))</f>
        <v/>
      </c>
      <c r="K268" s="203" t="str">
        <f t="shared" si="26"/>
        <v/>
      </c>
      <c r="L268" s="187" t="str">
        <f t="shared" si="27"/>
        <v/>
      </c>
      <c r="M268" s="202" t="str">
        <f>IF($H268="USD",IF(OR($L268="",$L268="-"),"",VLOOKUP($G268,為替!$A:$AX,$L268,FALSE))+$K$3,IF(OR($L268="",$L268="-"),"",VLOOKUP($G268,為替!$A:$AX,$L268,FALSE)))</f>
        <v/>
      </c>
      <c r="N268" s="203" t="str">
        <f t="shared" si="28"/>
        <v/>
      </c>
      <c r="O268" s="204" t="str">
        <f t="shared" si="24"/>
        <v/>
      </c>
      <c r="P268" s="205" t="str">
        <f t="shared" si="29"/>
        <v/>
      </c>
    </row>
    <row r="269" spans="3:16">
      <c r="C269" s="198"/>
      <c r="D269" s="199"/>
      <c r="E269" s="200"/>
      <c r="F269" s="198"/>
      <c r="H269" s="201"/>
      <c r="I269" s="184" t="str">
        <f t="shared" si="25"/>
        <v/>
      </c>
      <c r="J269" s="202" t="str">
        <f>IF($H269="USD",IF(OR($I269="",$I269="-"),"",VLOOKUP($G269,為替!$A:$AX,$I269,FALSE))+$J$3,IF(OR($I269="",$I269="-"),"",VLOOKUP($G269,為替!$A:$AX,$I269,FALSE)))</f>
        <v/>
      </c>
      <c r="K269" s="203" t="str">
        <f t="shared" si="26"/>
        <v/>
      </c>
      <c r="L269" s="187" t="str">
        <f t="shared" si="27"/>
        <v/>
      </c>
      <c r="M269" s="202" t="str">
        <f>IF($H269="USD",IF(OR($L269="",$L269="-"),"",VLOOKUP($G269,為替!$A:$AX,$L269,FALSE))+$K$3,IF(OR($L269="",$L269="-"),"",VLOOKUP($G269,為替!$A:$AX,$L269,FALSE)))</f>
        <v/>
      </c>
      <c r="N269" s="203" t="str">
        <f t="shared" si="28"/>
        <v/>
      </c>
      <c r="O269" s="204" t="str">
        <f t="shared" si="24"/>
        <v/>
      </c>
      <c r="P269" s="205" t="str">
        <f t="shared" si="29"/>
        <v/>
      </c>
    </row>
    <row r="270" spans="3:16">
      <c r="C270" s="198"/>
      <c r="D270" s="199"/>
      <c r="E270" s="200"/>
      <c r="F270" s="198"/>
      <c r="H270" s="201"/>
      <c r="I270" s="184" t="str">
        <f t="shared" si="25"/>
        <v/>
      </c>
      <c r="J270" s="202" t="str">
        <f>IF($H270="USD",IF(OR($I270="",$I270="-"),"",VLOOKUP($G270,為替!$A:$AX,$I270,FALSE))+$J$3,IF(OR($I270="",$I270="-"),"",VLOOKUP($G270,為替!$A:$AX,$I270,FALSE)))</f>
        <v/>
      </c>
      <c r="K270" s="203" t="str">
        <f t="shared" si="26"/>
        <v/>
      </c>
      <c r="L270" s="187" t="str">
        <f t="shared" si="27"/>
        <v/>
      </c>
      <c r="M270" s="202" t="str">
        <f>IF($H270="USD",IF(OR($L270="",$L270="-"),"",VLOOKUP($G270,為替!$A:$AX,$L270,FALSE))+$K$3,IF(OR($L270="",$L270="-"),"",VLOOKUP($G270,為替!$A:$AX,$L270,FALSE)))</f>
        <v/>
      </c>
      <c r="N270" s="203" t="str">
        <f t="shared" si="28"/>
        <v/>
      </c>
      <c r="O270" s="204" t="str">
        <f t="shared" si="24"/>
        <v/>
      </c>
      <c r="P270" s="205" t="str">
        <f t="shared" si="29"/>
        <v/>
      </c>
    </row>
    <row r="271" spans="3:16">
      <c r="C271" s="198"/>
      <c r="D271" s="199"/>
      <c r="E271" s="200"/>
      <c r="F271" s="198"/>
      <c r="H271" s="201"/>
      <c r="I271" s="184" t="str">
        <f t="shared" si="25"/>
        <v/>
      </c>
      <c r="J271" s="202" t="str">
        <f>IF($H271="USD",IF(OR($I271="",$I271="-"),"",VLOOKUP($G271,為替!$A:$AX,$I271,FALSE))+$J$3,IF(OR($I271="",$I271="-"),"",VLOOKUP($G271,為替!$A:$AX,$I271,FALSE)))</f>
        <v/>
      </c>
      <c r="K271" s="203" t="str">
        <f t="shared" si="26"/>
        <v/>
      </c>
      <c r="L271" s="187" t="str">
        <f t="shared" si="27"/>
        <v/>
      </c>
      <c r="M271" s="202" t="str">
        <f>IF($H271="USD",IF(OR($L271="",$L271="-"),"",VLOOKUP($G271,為替!$A:$AX,$L271,FALSE))+$K$3,IF(OR($L271="",$L271="-"),"",VLOOKUP($G271,為替!$A:$AX,$L271,FALSE)))</f>
        <v/>
      </c>
      <c r="N271" s="203" t="str">
        <f t="shared" si="28"/>
        <v/>
      </c>
      <c r="O271" s="204" t="str">
        <f t="shared" si="24"/>
        <v/>
      </c>
      <c r="P271" s="205" t="str">
        <f t="shared" si="29"/>
        <v/>
      </c>
    </row>
    <row r="272" spans="3:16">
      <c r="C272" s="198"/>
      <c r="D272" s="199"/>
      <c r="E272" s="200"/>
      <c r="F272" s="198"/>
      <c r="H272" s="201"/>
      <c r="I272" s="184" t="str">
        <f t="shared" si="25"/>
        <v/>
      </c>
      <c r="J272" s="202" t="str">
        <f>IF($H272="USD",IF(OR($I272="",$I272="-"),"",VLOOKUP($G272,為替!$A:$AX,$I272,FALSE))+$J$3,IF(OR($I272="",$I272="-"),"",VLOOKUP($G272,為替!$A:$AX,$I272,FALSE)))</f>
        <v/>
      </c>
      <c r="K272" s="203" t="str">
        <f t="shared" si="26"/>
        <v/>
      </c>
      <c r="L272" s="187" t="str">
        <f t="shared" si="27"/>
        <v/>
      </c>
      <c r="M272" s="202" t="str">
        <f>IF($H272="USD",IF(OR($L272="",$L272="-"),"",VLOOKUP($G272,為替!$A:$AX,$L272,FALSE))+$K$3,IF(OR($L272="",$L272="-"),"",VLOOKUP($G272,為替!$A:$AX,$L272,FALSE)))</f>
        <v/>
      </c>
      <c r="N272" s="203" t="str">
        <f t="shared" si="28"/>
        <v/>
      </c>
      <c r="O272" s="204" t="str">
        <f t="shared" si="24"/>
        <v/>
      </c>
      <c r="P272" s="205" t="str">
        <f t="shared" si="29"/>
        <v/>
      </c>
    </row>
    <row r="273" spans="3:16">
      <c r="C273" s="198"/>
      <c r="D273" s="199"/>
      <c r="E273" s="200"/>
      <c r="F273" s="198"/>
      <c r="H273" s="201"/>
      <c r="I273" s="184" t="str">
        <f t="shared" si="25"/>
        <v/>
      </c>
      <c r="J273" s="202" t="str">
        <f>IF($H273="USD",IF(OR($I273="",$I273="-"),"",VLOOKUP($G273,為替!$A:$AX,$I273,FALSE))+$J$3,IF(OR($I273="",$I273="-"),"",VLOOKUP($G273,為替!$A:$AX,$I273,FALSE)))</f>
        <v/>
      </c>
      <c r="K273" s="203" t="str">
        <f t="shared" si="26"/>
        <v/>
      </c>
      <c r="L273" s="187" t="str">
        <f t="shared" si="27"/>
        <v/>
      </c>
      <c r="M273" s="202" t="str">
        <f>IF($H273="USD",IF(OR($L273="",$L273="-"),"",VLOOKUP($G273,為替!$A:$AX,$L273,FALSE))+$K$3,IF(OR($L273="",$L273="-"),"",VLOOKUP($G273,為替!$A:$AX,$L273,FALSE)))</f>
        <v/>
      </c>
      <c r="N273" s="203" t="str">
        <f t="shared" si="28"/>
        <v/>
      </c>
      <c r="O273" s="204" t="str">
        <f t="shared" si="24"/>
        <v/>
      </c>
      <c r="P273" s="205" t="str">
        <f t="shared" si="29"/>
        <v/>
      </c>
    </row>
    <row r="274" spans="3:16">
      <c r="C274" s="198"/>
      <c r="D274" s="199"/>
      <c r="E274" s="200"/>
      <c r="F274" s="198"/>
      <c r="H274" s="201"/>
      <c r="I274" s="184" t="str">
        <f t="shared" si="25"/>
        <v/>
      </c>
      <c r="J274" s="202" t="str">
        <f>IF($H274="USD",IF(OR($I274="",$I274="-"),"",VLOOKUP($G274,為替!$A:$AX,$I274,FALSE))+$J$3,IF(OR($I274="",$I274="-"),"",VLOOKUP($G274,為替!$A:$AX,$I274,FALSE)))</f>
        <v/>
      </c>
      <c r="K274" s="203" t="str">
        <f t="shared" si="26"/>
        <v/>
      </c>
      <c r="L274" s="187" t="str">
        <f t="shared" si="27"/>
        <v/>
      </c>
      <c r="M274" s="202" t="str">
        <f>IF($H274="USD",IF(OR($L274="",$L274="-"),"",VLOOKUP($G274,為替!$A:$AX,$L274,FALSE))+$K$3,IF(OR($L274="",$L274="-"),"",VLOOKUP($G274,為替!$A:$AX,$L274,FALSE)))</f>
        <v/>
      </c>
      <c r="N274" s="203" t="str">
        <f t="shared" si="28"/>
        <v/>
      </c>
      <c r="O274" s="204" t="str">
        <f t="shared" si="24"/>
        <v/>
      </c>
      <c r="P274" s="205" t="str">
        <f t="shared" si="29"/>
        <v/>
      </c>
    </row>
    <row r="275" spans="3:16">
      <c r="C275" s="198"/>
      <c r="D275" s="199"/>
      <c r="E275" s="200"/>
      <c r="F275" s="198"/>
      <c r="H275" s="201"/>
      <c r="I275" s="184" t="str">
        <f t="shared" si="25"/>
        <v/>
      </c>
      <c r="J275" s="202" t="str">
        <f>IF($H275="USD",IF(OR($I275="",$I275="-"),"",VLOOKUP($G275,為替!$A:$AX,$I275,FALSE))+$J$3,IF(OR($I275="",$I275="-"),"",VLOOKUP($G275,為替!$A:$AX,$I275,FALSE)))</f>
        <v/>
      </c>
      <c r="K275" s="203" t="str">
        <f t="shared" si="26"/>
        <v/>
      </c>
      <c r="L275" s="187" t="str">
        <f t="shared" si="27"/>
        <v/>
      </c>
      <c r="M275" s="202" t="str">
        <f>IF($H275="USD",IF(OR($L275="",$L275="-"),"",VLOOKUP($G275,為替!$A:$AX,$L275,FALSE))+$K$3,IF(OR($L275="",$L275="-"),"",VLOOKUP($G275,為替!$A:$AX,$L275,FALSE)))</f>
        <v/>
      </c>
      <c r="N275" s="203" t="str">
        <f t="shared" si="28"/>
        <v/>
      </c>
      <c r="O275" s="204" t="str">
        <f t="shared" si="24"/>
        <v/>
      </c>
      <c r="P275" s="205" t="str">
        <f t="shared" si="29"/>
        <v/>
      </c>
    </row>
    <row r="276" spans="3:16">
      <c r="C276" s="198"/>
      <c r="D276" s="199"/>
      <c r="E276" s="200"/>
      <c r="F276" s="198"/>
      <c r="H276" s="201"/>
      <c r="I276" s="184" t="str">
        <f t="shared" si="25"/>
        <v/>
      </c>
      <c r="J276" s="202" t="str">
        <f>IF($H276="USD",IF(OR($I276="",$I276="-"),"",VLOOKUP($G276,為替!$A:$AX,$I276,FALSE))+$J$3,IF(OR($I276="",$I276="-"),"",VLOOKUP($G276,為替!$A:$AX,$I276,FALSE)))</f>
        <v/>
      </c>
      <c r="K276" s="203" t="str">
        <f t="shared" si="26"/>
        <v/>
      </c>
      <c r="L276" s="187" t="str">
        <f t="shared" si="27"/>
        <v/>
      </c>
      <c r="M276" s="202" t="str">
        <f>IF($H276="USD",IF(OR($L276="",$L276="-"),"",VLOOKUP($G276,為替!$A:$AX,$L276,FALSE))+$K$3,IF(OR($L276="",$L276="-"),"",VLOOKUP($G276,為替!$A:$AX,$L276,FALSE)))</f>
        <v/>
      </c>
      <c r="N276" s="203" t="str">
        <f t="shared" si="28"/>
        <v/>
      </c>
      <c r="O276" s="204" t="str">
        <f t="shared" si="24"/>
        <v/>
      </c>
      <c r="P276" s="205" t="str">
        <f t="shared" si="29"/>
        <v/>
      </c>
    </row>
    <row r="277" spans="3:16">
      <c r="C277" s="198"/>
      <c r="D277" s="199"/>
      <c r="E277" s="200"/>
      <c r="F277" s="198"/>
      <c r="H277" s="201"/>
      <c r="I277" s="184" t="str">
        <f t="shared" si="25"/>
        <v/>
      </c>
      <c r="J277" s="202" t="str">
        <f>IF($H277="USD",IF(OR($I277="",$I277="-"),"",VLOOKUP($G277,為替!$A:$AX,$I277,FALSE))+$J$3,IF(OR($I277="",$I277="-"),"",VLOOKUP($G277,為替!$A:$AX,$I277,FALSE)))</f>
        <v/>
      </c>
      <c r="K277" s="203" t="str">
        <f t="shared" si="26"/>
        <v/>
      </c>
      <c r="L277" s="187" t="str">
        <f t="shared" si="27"/>
        <v/>
      </c>
      <c r="M277" s="202" t="str">
        <f>IF($H277="USD",IF(OR($L277="",$L277="-"),"",VLOOKUP($G277,為替!$A:$AX,$L277,FALSE))+$K$3,IF(OR($L277="",$L277="-"),"",VLOOKUP($G277,為替!$A:$AX,$L277,FALSE)))</f>
        <v/>
      </c>
      <c r="N277" s="203" t="str">
        <f t="shared" si="28"/>
        <v/>
      </c>
      <c r="O277" s="204" t="str">
        <f t="shared" si="24"/>
        <v/>
      </c>
      <c r="P277" s="205" t="str">
        <f t="shared" si="29"/>
        <v/>
      </c>
    </row>
    <row r="278" spans="3:16">
      <c r="C278" s="198"/>
      <c r="D278" s="199"/>
      <c r="E278" s="200"/>
      <c r="F278" s="198"/>
      <c r="H278" s="201"/>
      <c r="I278" s="184" t="str">
        <f t="shared" si="25"/>
        <v/>
      </c>
      <c r="J278" s="202" t="str">
        <f>IF($H278="USD",IF(OR($I278="",$I278="-"),"",VLOOKUP($G278,為替!$A:$AX,$I278,FALSE))+$J$3,IF(OR($I278="",$I278="-"),"",VLOOKUP($G278,為替!$A:$AX,$I278,FALSE)))</f>
        <v/>
      </c>
      <c r="K278" s="203" t="str">
        <f t="shared" si="26"/>
        <v/>
      </c>
      <c r="L278" s="187" t="str">
        <f t="shared" si="27"/>
        <v/>
      </c>
      <c r="M278" s="202" t="str">
        <f>IF($H278="USD",IF(OR($L278="",$L278="-"),"",VLOOKUP($G278,為替!$A:$AX,$L278,FALSE))+$K$3,IF(OR($L278="",$L278="-"),"",VLOOKUP($G278,為替!$A:$AX,$L278,FALSE)))</f>
        <v/>
      </c>
      <c r="N278" s="203" t="str">
        <f t="shared" si="28"/>
        <v/>
      </c>
      <c r="O278" s="204" t="str">
        <f t="shared" si="24"/>
        <v/>
      </c>
      <c r="P278" s="205" t="str">
        <f t="shared" si="29"/>
        <v/>
      </c>
    </row>
    <row r="279" spans="3:16">
      <c r="C279" s="198"/>
      <c r="D279" s="199"/>
      <c r="E279" s="200"/>
      <c r="F279" s="198"/>
      <c r="H279" s="201"/>
      <c r="I279" s="184" t="str">
        <f t="shared" si="25"/>
        <v/>
      </c>
      <c r="J279" s="202" t="str">
        <f>IF($H279="USD",IF(OR($I279="",$I279="-"),"",VLOOKUP($G279,為替!$A:$AX,$I279,FALSE))+$J$3,IF(OR($I279="",$I279="-"),"",VLOOKUP($G279,為替!$A:$AX,$I279,FALSE)))</f>
        <v/>
      </c>
      <c r="K279" s="203" t="str">
        <f t="shared" si="26"/>
        <v/>
      </c>
      <c r="L279" s="187" t="str">
        <f t="shared" si="27"/>
        <v/>
      </c>
      <c r="M279" s="202" t="str">
        <f>IF($H279="USD",IF(OR($L279="",$L279="-"),"",VLOOKUP($G279,為替!$A:$AX,$L279,FALSE))+$K$3,IF(OR($L279="",$L279="-"),"",VLOOKUP($G279,為替!$A:$AX,$L279,FALSE)))</f>
        <v/>
      </c>
      <c r="N279" s="203" t="str">
        <f t="shared" si="28"/>
        <v/>
      </c>
      <c r="O279" s="204" t="str">
        <f t="shared" si="24"/>
        <v/>
      </c>
      <c r="P279" s="205" t="str">
        <f t="shared" si="29"/>
        <v/>
      </c>
    </row>
    <row r="280" spans="3:16">
      <c r="C280" s="198"/>
      <c r="D280" s="199"/>
      <c r="E280" s="200"/>
      <c r="F280" s="198"/>
      <c r="H280" s="201"/>
      <c r="I280" s="184" t="str">
        <f t="shared" si="25"/>
        <v/>
      </c>
      <c r="J280" s="202" t="str">
        <f>IF($H280="USD",IF(OR($I280="",$I280="-"),"",VLOOKUP($G280,為替!$A:$AX,$I280,FALSE))+$J$3,IF(OR($I280="",$I280="-"),"",VLOOKUP($G280,為替!$A:$AX,$I280,FALSE)))</f>
        <v/>
      </c>
      <c r="K280" s="203" t="str">
        <f t="shared" si="26"/>
        <v/>
      </c>
      <c r="L280" s="187" t="str">
        <f t="shared" si="27"/>
        <v/>
      </c>
      <c r="M280" s="202" t="str">
        <f>IF($H280="USD",IF(OR($L280="",$L280="-"),"",VLOOKUP($G280,為替!$A:$AX,$L280,FALSE))+$K$3,IF(OR($L280="",$L280="-"),"",VLOOKUP($G280,為替!$A:$AX,$L280,FALSE)))</f>
        <v/>
      </c>
      <c r="N280" s="203" t="str">
        <f t="shared" si="28"/>
        <v/>
      </c>
      <c r="O280" s="204" t="str">
        <f t="shared" si="24"/>
        <v/>
      </c>
      <c r="P280" s="205" t="str">
        <f t="shared" si="29"/>
        <v/>
      </c>
    </row>
    <row r="281" spans="3:16">
      <c r="C281" s="198"/>
      <c r="D281" s="199"/>
      <c r="E281" s="200"/>
      <c r="F281" s="198"/>
      <c r="H281" s="201"/>
      <c r="I281" s="184" t="str">
        <f t="shared" si="25"/>
        <v/>
      </c>
      <c r="J281" s="202" t="str">
        <f>IF($H281="USD",IF(OR($I281="",$I281="-"),"",VLOOKUP($G281,為替!$A:$AX,$I281,FALSE))+$J$3,IF(OR($I281="",$I281="-"),"",VLOOKUP($G281,為替!$A:$AX,$I281,FALSE)))</f>
        <v/>
      </c>
      <c r="K281" s="203" t="str">
        <f t="shared" si="26"/>
        <v/>
      </c>
      <c r="L281" s="187" t="str">
        <f t="shared" si="27"/>
        <v/>
      </c>
      <c r="M281" s="202" t="str">
        <f>IF($H281="USD",IF(OR($L281="",$L281="-"),"",VLOOKUP($G281,為替!$A:$AX,$L281,FALSE))+$K$3,IF(OR($L281="",$L281="-"),"",VLOOKUP($G281,為替!$A:$AX,$L281,FALSE)))</f>
        <v/>
      </c>
      <c r="N281" s="203" t="str">
        <f t="shared" si="28"/>
        <v/>
      </c>
      <c r="O281" s="204" t="str">
        <f t="shared" si="24"/>
        <v/>
      </c>
      <c r="P281" s="205" t="str">
        <f t="shared" si="29"/>
        <v/>
      </c>
    </row>
    <row r="282" spans="3:16">
      <c r="C282" s="198"/>
      <c r="D282" s="199"/>
      <c r="E282" s="200"/>
      <c r="F282" s="198"/>
      <c r="H282" s="201"/>
      <c r="I282" s="184" t="str">
        <f t="shared" si="25"/>
        <v/>
      </c>
      <c r="J282" s="202" t="str">
        <f>IF($H282="USD",IF(OR($I282="",$I282="-"),"",VLOOKUP($G282,為替!$A:$AX,$I282,FALSE))+$J$3,IF(OR($I282="",$I282="-"),"",VLOOKUP($G282,為替!$A:$AX,$I282,FALSE)))</f>
        <v/>
      </c>
      <c r="K282" s="203" t="str">
        <f t="shared" si="26"/>
        <v/>
      </c>
      <c r="L282" s="187" t="str">
        <f t="shared" si="27"/>
        <v/>
      </c>
      <c r="M282" s="202" t="str">
        <f>IF($H282="USD",IF(OR($L282="",$L282="-"),"",VLOOKUP($G282,為替!$A:$AX,$L282,FALSE))+$K$3,IF(OR($L282="",$L282="-"),"",VLOOKUP($G282,為替!$A:$AX,$L282,FALSE)))</f>
        <v/>
      </c>
      <c r="N282" s="203" t="str">
        <f t="shared" si="28"/>
        <v/>
      </c>
      <c r="O282" s="204" t="str">
        <f t="shared" si="24"/>
        <v/>
      </c>
      <c r="P282" s="205" t="str">
        <f t="shared" si="29"/>
        <v/>
      </c>
    </row>
    <row r="283" spans="3:16">
      <c r="C283" s="198"/>
      <c r="D283" s="199"/>
      <c r="E283" s="200"/>
      <c r="F283" s="198"/>
      <c r="H283" s="201"/>
      <c r="I283" s="184" t="str">
        <f t="shared" si="25"/>
        <v/>
      </c>
      <c r="J283" s="202" t="str">
        <f>IF($H283="USD",IF(OR($I283="",$I283="-"),"",VLOOKUP($G283,為替!$A:$AX,$I283,FALSE))+$J$3,IF(OR($I283="",$I283="-"),"",VLOOKUP($G283,為替!$A:$AX,$I283,FALSE)))</f>
        <v/>
      </c>
      <c r="K283" s="203" t="str">
        <f t="shared" si="26"/>
        <v/>
      </c>
      <c r="L283" s="187" t="str">
        <f t="shared" si="27"/>
        <v/>
      </c>
      <c r="M283" s="202" t="str">
        <f>IF($H283="USD",IF(OR($L283="",$L283="-"),"",VLOOKUP($G283,為替!$A:$AX,$L283,FALSE))+$K$3,IF(OR($L283="",$L283="-"),"",VLOOKUP($G283,為替!$A:$AX,$L283,FALSE)))</f>
        <v/>
      </c>
      <c r="N283" s="203" t="str">
        <f t="shared" si="28"/>
        <v/>
      </c>
      <c r="O283" s="204" t="str">
        <f t="shared" si="24"/>
        <v/>
      </c>
      <c r="P283" s="205" t="str">
        <f t="shared" si="29"/>
        <v/>
      </c>
    </row>
    <row r="284" spans="3:16">
      <c r="C284" s="198"/>
      <c r="D284" s="199"/>
      <c r="E284" s="200"/>
      <c r="F284" s="198"/>
      <c r="H284" s="201"/>
      <c r="I284" s="184" t="str">
        <f t="shared" si="25"/>
        <v/>
      </c>
      <c r="J284" s="202" t="str">
        <f>IF($H284="USD",IF(OR($I284="",$I284="-"),"",VLOOKUP($G284,為替!$A:$AX,$I284,FALSE))+$J$3,IF(OR($I284="",$I284="-"),"",VLOOKUP($G284,為替!$A:$AX,$I284,FALSE)))</f>
        <v/>
      </c>
      <c r="K284" s="203" t="str">
        <f t="shared" si="26"/>
        <v/>
      </c>
      <c r="L284" s="187" t="str">
        <f t="shared" si="27"/>
        <v/>
      </c>
      <c r="M284" s="202" t="str">
        <f>IF($H284="USD",IF(OR($L284="",$L284="-"),"",VLOOKUP($G284,為替!$A:$AX,$L284,FALSE))+$K$3,IF(OR($L284="",$L284="-"),"",VLOOKUP($G284,為替!$A:$AX,$L284,FALSE)))</f>
        <v/>
      </c>
      <c r="N284" s="203" t="str">
        <f t="shared" si="28"/>
        <v/>
      </c>
      <c r="O284" s="204" t="str">
        <f t="shared" si="24"/>
        <v/>
      </c>
      <c r="P284" s="205" t="str">
        <f t="shared" si="29"/>
        <v/>
      </c>
    </row>
    <row r="285" spans="3:16">
      <c r="C285" s="198"/>
      <c r="D285" s="199"/>
      <c r="E285" s="200"/>
      <c r="F285" s="198"/>
      <c r="H285" s="201"/>
      <c r="I285" s="184" t="str">
        <f t="shared" si="25"/>
        <v/>
      </c>
      <c r="J285" s="202" t="str">
        <f>IF($H285="USD",IF(OR($I285="",$I285="-"),"",VLOOKUP($G285,為替!$A:$AX,$I285,FALSE))+$J$3,IF(OR($I285="",$I285="-"),"",VLOOKUP($G285,為替!$A:$AX,$I285,FALSE)))</f>
        <v/>
      </c>
      <c r="K285" s="203" t="str">
        <f t="shared" si="26"/>
        <v/>
      </c>
      <c r="L285" s="187" t="str">
        <f t="shared" si="27"/>
        <v/>
      </c>
      <c r="M285" s="202" t="str">
        <f>IF($H285="USD",IF(OR($L285="",$L285="-"),"",VLOOKUP($G285,為替!$A:$AX,$L285,FALSE))+$K$3,IF(OR($L285="",$L285="-"),"",VLOOKUP($G285,為替!$A:$AX,$L285,FALSE)))</f>
        <v/>
      </c>
      <c r="N285" s="203" t="str">
        <f t="shared" si="28"/>
        <v/>
      </c>
      <c r="O285" s="204" t="str">
        <f t="shared" si="24"/>
        <v/>
      </c>
      <c r="P285" s="205" t="str">
        <f t="shared" si="29"/>
        <v/>
      </c>
    </row>
    <row r="286" spans="3:16">
      <c r="C286" s="198"/>
      <c r="D286" s="199"/>
      <c r="E286" s="200"/>
      <c r="F286" s="198"/>
      <c r="H286" s="201"/>
      <c r="I286" s="184" t="str">
        <f t="shared" si="25"/>
        <v/>
      </c>
      <c r="J286" s="202" t="str">
        <f>IF($H286="USD",IF(OR($I286="",$I286="-"),"",VLOOKUP($G286,為替!$A:$AX,$I286,FALSE))+$J$3,IF(OR($I286="",$I286="-"),"",VLOOKUP($G286,為替!$A:$AX,$I286,FALSE)))</f>
        <v/>
      </c>
      <c r="K286" s="203" t="str">
        <f t="shared" si="26"/>
        <v/>
      </c>
      <c r="L286" s="187" t="str">
        <f t="shared" si="27"/>
        <v/>
      </c>
      <c r="M286" s="202" t="str">
        <f>IF($H286="USD",IF(OR($L286="",$L286="-"),"",VLOOKUP($G286,為替!$A:$AX,$L286,FALSE))+$K$3,IF(OR($L286="",$L286="-"),"",VLOOKUP($G286,為替!$A:$AX,$L286,FALSE)))</f>
        <v/>
      </c>
      <c r="N286" s="203" t="str">
        <f t="shared" si="28"/>
        <v/>
      </c>
      <c r="O286" s="204" t="str">
        <f t="shared" si="24"/>
        <v/>
      </c>
      <c r="P286" s="205" t="str">
        <f t="shared" si="29"/>
        <v/>
      </c>
    </row>
    <row r="287" spans="3:16">
      <c r="C287" s="198"/>
      <c r="D287" s="199"/>
      <c r="E287" s="200"/>
      <c r="F287" s="198"/>
      <c r="H287" s="201"/>
      <c r="I287" s="184" t="str">
        <f t="shared" si="25"/>
        <v/>
      </c>
      <c r="J287" s="202" t="str">
        <f>IF($H287="USD",IF(OR($I287="",$I287="-"),"",VLOOKUP($G287,為替!$A:$AX,$I287,FALSE))+$J$3,IF(OR($I287="",$I287="-"),"",VLOOKUP($G287,為替!$A:$AX,$I287,FALSE)))</f>
        <v/>
      </c>
      <c r="K287" s="203" t="str">
        <f t="shared" si="26"/>
        <v/>
      </c>
      <c r="L287" s="187" t="str">
        <f t="shared" si="27"/>
        <v/>
      </c>
      <c r="M287" s="202" t="str">
        <f>IF($H287="USD",IF(OR($L287="",$L287="-"),"",VLOOKUP($G287,為替!$A:$AX,$L287,FALSE))+$K$3,IF(OR($L287="",$L287="-"),"",VLOOKUP($G287,為替!$A:$AX,$L287,FALSE)))</f>
        <v/>
      </c>
      <c r="N287" s="203" t="str">
        <f t="shared" si="28"/>
        <v/>
      </c>
      <c r="O287" s="204" t="str">
        <f t="shared" si="24"/>
        <v/>
      </c>
      <c r="P287" s="205" t="str">
        <f t="shared" si="29"/>
        <v/>
      </c>
    </row>
    <row r="288" spans="3:16">
      <c r="C288" s="198"/>
      <c r="D288" s="199"/>
      <c r="E288" s="200"/>
      <c r="F288" s="198"/>
      <c r="H288" s="201"/>
      <c r="I288" s="184" t="str">
        <f t="shared" si="25"/>
        <v/>
      </c>
      <c r="J288" s="202" t="str">
        <f>IF($H288="USD",IF(OR($I288="",$I288="-"),"",VLOOKUP($G288,為替!$A:$AX,$I288,FALSE))+$J$3,IF(OR($I288="",$I288="-"),"",VLOOKUP($G288,為替!$A:$AX,$I288,FALSE)))</f>
        <v/>
      </c>
      <c r="K288" s="203" t="str">
        <f t="shared" si="26"/>
        <v/>
      </c>
      <c r="L288" s="187" t="str">
        <f t="shared" si="27"/>
        <v/>
      </c>
      <c r="M288" s="202" t="str">
        <f>IF($H288="USD",IF(OR($L288="",$L288="-"),"",VLOOKUP($G288,為替!$A:$AX,$L288,FALSE))+$K$3,IF(OR($L288="",$L288="-"),"",VLOOKUP($G288,為替!$A:$AX,$L288,FALSE)))</f>
        <v/>
      </c>
      <c r="N288" s="203" t="str">
        <f t="shared" si="28"/>
        <v/>
      </c>
      <c r="O288" s="204" t="str">
        <f t="shared" si="24"/>
        <v/>
      </c>
      <c r="P288" s="205" t="str">
        <f t="shared" si="29"/>
        <v/>
      </c>
    </row>
    <row r="289" spans="3:16">
      <c r="C289" s="198"/>
      <c r="D289" s="199"/>
      <c r="E289" s="200"/>
      <c r="F289" s="198"/>
      <c r="H289" s="201"/>
      <c r="I289" s="184" t="str">
        <f t="shared" si="25"/>
        <v/>
      </c>
      <c r="J289" s="202" t="str">
        <f>IF($H289="USD",IF(OR($I289="",$I289="-"),"",VLOOKUP($G289,為替!$A:$AX,$I289,FALSE))+$J$3,IF(OR($I289="",$I289="-"),"",VLOOKUP($G289,為替!$A:$AX,$I289,FALSE)))</f>
        <v/>
      </c>
      <c r="K289" s="203" t="str">
        <f t="shared" si="26"/>
        <v/>
      </c>
      <c r="L289" s="187" t="str">
        <f t="shared" si="27"/>
        <v/>
      </c>
      <c r="M289" s="202" t="str">
        <f>IF($H289="USD",IF(OR($L289="",$L289="-"),"",VLOOKUP($G289,為替!$A:$AX,$L289,FALSE))+$K$3,IF(OR($L289="",$L289="-"),"",VLOOKUP($G289,為替!$A:$AX,$L289,FALSE)))</f>
        <v/>
      </c>
      <c r="N289" s="203" t="str">
        <f t="shared" si="28"/>
        <v/>
      </c>
      <c r="O289" s="204" t="str">
        <f t="shared" si="24"/>
        <v/>
      </c>
      <c r="P289" s="205" t="str">
        <f t="shared" si="29"/>
        <v/>
      </c>
    </row>
    <row r="290" spans="3:16">
      <c r="C290" s="198"/>
      <c r="D290" s="199"/>
      <c r="E290" s="200"/>
      <c r="F290" s="198"/>
      <c r="H290" s="201"/>
      <c r="I290" s="184" t="str">
        <f t="shared" si="25"/>
        <v/>
      </c>
      <c r="J290" s="202" t="str">
        <f>IF($H290="USD",IF(OR($I290="",$I290="-"),"",VLOOKUP($G290,為替!$A:$AX,$I290,FALSE))+$J$3,IF(OR($I290="",$I290="-"),"",VLOOKUP($G290,為替!$A:$AX,$I290,FALSE)))</f>
        <v/>
      </c>
      <c r="K290" s="203" t="str">
        <f t="shared" si="26"/>
        <v/>
      </c>
      <c r="L290" s="187" t="str">
        <f t="shared" si="27"/>
        <v/>
      </c>
      <c r="M290" s="202" t="str">
        <f>IF($H290="USD",IF(OR($L290="",$L290="-"),"",VLOOKUP($G290,為替!$A:$AX,$L290,FALSE))+$K$3,IF(OR($L290="",$L290="-"),"",VLOOKUP($G290,為替!$A:$AX,$L290,FALSE)))</f>
        <v/>
      </c>
      <c r="N290" s="203" t="str">
        <f t="shared" si="28"/>
        <v/>
      </c>
      <c r="O290" s="204" t="str">
        <f t="shared" si="24"/>
        <v/>
      </c>
      <c r="P290" s="205" t="str">
        <f t="shared" si="29"/>
        <v/>
      </c>
    </row>
    <row r="291" spans="3:16">
      <c r="C291" s="198"/>
      <c r="D291" s="199"/>
      <c r="E291" s="200"/>
      <c r="F291" s="198"/>
      <c r="H291" s="201"/>
      <c r="I291" s="184" t="str">
        <f t="shared" si="25"/>
        <v/>
      </c>
      <c r="J291" s="202" t="str">
        <f>IF($H291="USD",IF(OR($I291="",$I291="-"),"",VLOOKUP($G291,為替!$A:$AX,$I291,FALSE))+$J$3,IF(OR($I291="",$I291="-"),"",VLOOKUP($G291,為替!$A:$AX,$I291,FALSE)))</f>
        <v/>
      </c>
      <c r="K291" s="203" t="str">
        <f t="shared" si="26"/>
        <v/>
      </c>
      <c r="L291" s="187" t="str">
        <f t="shared" si="27"/>
        <v/>
      </c>
      <c r="M291" s="202" t="str">
        <f>IF($H291="USD",IF(OR($L291="",$L291="-"),"",VLOOKUP($G291,為替!$A:$AX,$L291,FALSE))+$K$3,IF(OR($L291="",$L291="-"),"",VLOOKUP($G291,為替!$A:$AX,$L291,FALSE)))</f>
        <v/>
      </c>
      <c r="N291" s="203" t="str">
        <f t="shared" si="28"/>
        <v/>
      </c>
      <c r="O291" s="204" t="str">
        <f t="shared" si="24"/>
        <v/>
      </c>
      <c r="P291" s="205" t="str">
        <f t="shared" si="29"/>
        <v/>
      </c>
    </row>
    <row r="292" spans="3:16">
      <c r="C292" s="198"/>
      <c r="D292" s="199"/>
      <c r="E292" s="200"/>
      <c r="F292" s="198"/>
      <c r="H292" s="201"/>
      <c r="I292" s="184" t="str">
        <f t="shared" si="25"/>
        <v/>
      </c>
      <c r="J292" s="202" t="str">
        <f>IF($H292="USD",IF(OR($I292="",$I292="-"),"",VLOOKUP($G292,為替!$A:$AX,$I292,FALSE))+$J$3,IF(OR($I292="",$I292="-"),"",VLOOKUP($G292,為替!$A:$AX,$I292,FALSE)))</f>
        <v/>
      </c>
      <c r="K292" s="203" t="str">
        <f t="shared" si="26"/>
        <v/>
      </c>
      <c r="L292" s="187" t="str">
        <f t="shared" si="27"/>
        <v/>
      </c>
      <c r="M292" s="202" t="str">
        <f>IF($H292="USD",IF(OR($L292="",$L292="-"),"",VLOOKUP($G292,為替!$A:$AX,$L292,FALSE))+$K$3,IF(OR($L292="",$L292="-"),"",VLOOKUP($G292,為替!$A:$AX,$L292,FALSE)))</f>
        <v/>
      </c>
      <c r="N292" s="203" t="str">
        <f t="shared" si="28"/>
        <v/>
      </c>
      <c r="O292" s="204" t="str">
        <f t="shared" si="24"/>
        <v/>
      </c>
      <c r="P292" s="205" t="str">
        <f t="shared" si="29"/>
        <v/>
      </c>
    </row>
    <row r="293" spans="3:16">
      <c r="C293" s="198"/>
      <c r="D293" s="199"/>
      <c r="E293" s="200"/>
      <c r="F293" s="198"/>
      <c r="H293" s="201"/>
      <c r="I293" s="184" t="str">
        <f t="shared" si="25"/>
        <v/>
      </c>
      <c r="J293" s="202" t="str">
        <f>IF($H293="USD",IF(OR($I293="",$I293="-"),"",VLOOKUP($G293,為替!$A:$AX,$I293,FALSE))+$J$3,IF(OR($I293="",$I293="-"),"",VLOOKUP($G293,為替!$A:$AX,$I293,FALSE)))</f>
        <v/>
      </c>
      <c r="K293" s="203" t="str">
        <f t="shared" si="26"/>
        <v/>
      </c>
      <c r="L293" s="187" t="str">
        <f t="shared" si="27"/>
        <v/>
      </c>
      <c r="M293" s="202" t="str">
        <f>IF($H293="USD",IF(OR($L293="",$L293="-"),"",VLOOKUP($G293,為替!$A:$AX,$L293,FALSE))+$K$3,IF(OR($L293="",$L293="-"),"",VLOOKUP($G293,為替!$A:$AX,$L293,FALSE)))</f>
        <v/>
      </c>
      <c r="N293" s="203" t="str">
        <f t="shared" si="28"/>
        <v/>
      </c>
      <c r="O293" s="204" t="str">
        <f t="shared" si="24"/>
        <v/>
      </c>
      <c r="P293" s="205" t="str">
        <f t="shared" si="29"/>
        <v/>
      </c>
    </row>
    <row r="294" spans="3:16">
      <c r="C294" s="198"/>
      <c r="D294" s="199"/>
      <c r="E294" s="200"/>
      <c r="F294" s="198"/>
      <c r="H294" s="201"/>
      <c r="I294" s="184" t="str">
        <f t="shared" si="25"/>
        <v/>
      </c>
      <c r="J294" s="202" t="str">
        <f>IF($H294="USD",IF(OR($I294="",$I294="-"),"",VLOOKUP($G294,為替!$A:$AX,$I294,FALSE))+$J$3,IF(OR($I294="",$I294="-"),"",VLOOKUP($G294,為替!$A:$AX,$I294,FALSE)))</f>
        <v/>
      </c>
      <c r="K294" s="203" t="str">
        <f t="shared" si="26"/>
        <v/>
      </c>
      <c r="L294" s="187" t="str">
        <f t="shared" si="27"/>
        <v/>
      </c>
      <c r="M294" s="202" t="str">
        <f>IF($H294="USD",IF(OR($L294="",$L294="-"),"",VLOOKUP($G294,為替!$A:$AX,$L294,FALSE))+$K$3,IF(OR($L294="",$L294="-"),"",VLOOKUP($G294,為替!$A:$AX,$L294,FALSE)))</f>
        <v/>
      </c>
      <c r="N294" s="203" t="str">
        <f t="shared" si="28"/>
        <v/>
      </c>
      <c r="O294" s="204" t="str">
        <f t="shared" si="24"/>
        <v/>
      </c>
      <c r="P294" s="205" t="str">
        <f t="shared" si="29"/>
        <v/>
      </c>
    </row>
    <row r="295" spans="3:16">
      <c r="C295" s="198"/>
      <c r="D295" s="199"/>
      <c r="E295" s="200"/>
      <c r="F295" s="198"/>
      <c r="H295" s="201"/>
      <c r="I295" s="184" t="str">
        <f t="shared" si="25"/>
        <v/>
      </c>
      <c r="J295" s="202" t="str">
        <f>IF($H295="USD",IF(OR($I295="",$I295="-"),"",VLOOKUP($G295,為替!$A:$AX,$I295,FALSE))+$J$3,IF(OR($I295="",$I295="-"),"",VLOOKUP($G295,為替!$A:$AX,$I295,FALSE)))</f>
        <v/>
      </c>
      <c r="K295" s="203" t="str">
        <f t="shared" si="26"/>
        <v/>
      </c>
      <c r="L295" s="187" t="str">
        <f t="shared" si="27"/>
        <v/>
      </c>
      <c r="M295" s="202" t="str">
        <f>IF($H295="USD",IF(OR($L295="",$L295="-"),"",VLOOKUP($G295,為替!$A:$AX,$L295,FALSE))+$K$3,IF(OR($L295="",$L295="-"),"",VLOOKUP($G295,為替!$A:$AX,$L295,FALSE)))</f>
        <v/>
      </c>
      <c r="N295" s="203" t="str">
        <f t="shared" si="28"/>
        <v/>
      </c>
      <c r="O295" s="204" t="str">
        <f t="shared" si="24"/>
        <v/>
      </c>
      <c r="P295" s="205" t="str">
        <f t="shared" si="29"/>
        <v/>
      </c>
    </row>
    <row r="296" spans="3:16">
      <c r="C296" s="198"/>
      <c r="D296" s="199"/>
      <c r="E296" s="200"/>
      <c r="F296" s="198"/>
      <c r="H296" s="201"/>
      <c r="I296" s="184" t="str">
        <f t="shared" si="25"/>
        <v/>
      </c>
      <c r="J296" s="202" t="str">
        <f>IF($H296="USD",IF(OR($I296="",$I296="-"),"",VLOOKUP($G296,為替!$A:$AX,$I296,FALSE))+$J$3,IF(OR($I296="",$I296="-"),"",VLOOKUP($G296,為替!$A:$AX,$I296,FALSE)))</f>
        <v/>
      </c>
      <c r="K296" s="203" t="str">
        <f t="shared" si="26"/>
        <v/>
      </c>
      <c r="L296" s="187" t="str">
        <f t="shared" si="27"/>
        <v/>
      </c>
      <c r="M296" s="202" t="str">
        <f>IF($H296="USD",IF(OR($L296="",$L296="-"),"",VLOOKUP($G296,為替!$A:$AX,$L296,FALSE))+$K$3,IF(OR($L296="",$L296="-"),"",VLOOKUP($G296,為替!$A:$AX,$L296,FALSE)))</f>
        <v/>
      </c>
      <c r="N296" s="203" t="str">
        <f t="shared" si="28"/>
        <v/>
      </c>
      <c r="O296" s="204" t="str">
        <f t="shared" si="24"/>
        <v/>
      </c>
      <c r="P296" s="205" t="str">
        <f t="shared" si="29"/>
        <v/>
      </c>
    </row>
    <row r="297" spans="3:16">
      <c r="C297" s="198"/>
      <c r="D297" s="199"/>
      <c r="E297" s="200"/>
      <c r="F297" s="198"/>
      <c r="H297" s="201"/>
      <c r="I297" s="184" t="str">
        <f t="shared" si="25"/>
        <v/>
      </c>
      <c r="J297" s="202" t="str">
        <f>IF($H297="USD",IF(OR($I297="",$I297="-"),"",VLOOKUP($G297,為替!$A:$AX,$I297,FALSE))+$J$3,IF(OR($I297="",$I297="-"),"",VLOOKUP($G297,為替!$A:$AX,$I297,FALSE)))</f>
        <v/>
      </c>
      <c r="K297" s="203" t="str">
        <f t="shared" si="26"/>
        <v/>
      </c>
      <c r="L297" s="187" t="str">
        <f t="shared" si="27"/>
        <v/>
      </c>
      <c r="M297" s="202" t="str">
        <f>IF($H297="USD",IF(OR($L297="",$L297="-"),"",VLOOKUP($G297,為替!$A:$AX,$L297,FALSE))+$K$3,IF(OR($L297="",$L297="-"),"",VLOOKUP($G297,為替!$A:$AX,$L297,FALSE)))</f>
        <v/>
      </c>
      <c r="N297" s="203" t="str">
        <f t="shared" si="28"/>
        <v/>
      </c>
      <c r="O297" s="204" t="str">
        <f t="shared" si="24"/>
        <v/>
      </c>
      <c r="P297" s="205" t="str">
        <f t="shared" si="29"/>
        <v/>
      </c>
    </row>
    <row r="298" spans="3:16">
      <c r="C298" s="198"/>
      <c r="D298" s="199"/>
      <c r="E298" s="200"/>
      <c r="F298" s="198"/>
      <c r="H298" s="201"/>
      <c r="I298" s="184" t="str">
        <f t="shared" si="25"/>
        <v/>
      </c>
      <c r="J298" s="202" t="str">
        <f>IF($H298="USD",IF(OR($I298="",$I298="-"),"",VLOOKUP($G298,為替!$A:$AX,$I298,FALSE))+$J$3,IF(OR($I298="",$I298="-"),"",VLOOKUP($G298,為替!$A:$AX,$I298,FALSE)))</f>
        <v/>
      </c>
      <c r="K298" s="203" t="str">
        <f t="shared" si="26"/>
        <v/>
      </c>
      <c r="L298" s="187" t="str">
        <f t="shared" si="27"/>
        <v/>
      </c>
      <c r="M298" s="202" t="str">
        <f>IF($H298="USD",IF(OR($L298="",$L298="-"),"",VLOOKUP($G298,為替!$A:$AX,$L298,FALSE))+$K$3,IF(OR($L298="",$L298="-"),"",VLOOKUP($G298,為替!$A:$AX,$L298,FALSE)))</f>
        <v/>
      </c>
      <c r="N298" s="203" t="str">
        <f t="shared" si="28"/>
        <v/>
      </c>
      <c r="O298" s="204" t="str">
        <f t="shared" si="24"/>
        <v/>
      </c>
      <c r="P298" s="205" t="str">
        <f t="shared" si="29"/>
        <v/>
      </c>
    </row>
    <row r="299" spans="3:16">
      <c r="C299" s="198"/>
      <c r="D299" s="199"/>
      <c r="E299" s="200"/>
      <c r="F299" s="198"/>
      <c r="H299" s="201"/>
      <c r="I299" s="184" t="str">
        <f t="shared" si="25"/>
        <v/>
      </c>
      <c r="J299" s="202" t="str">
        <f>IF($H299="USD",IF(OR($I299="",$I299="-"),"",VLOOKUP($G299,為替!$A:$AX,$I299,FALSE))+$J$3,IF(OR($I299="",$I299="-"),"",VLOOKUP($G299,為替!$A:$AX,$I299,FALSE)))</f>
        <v/>
      </c>
      <c r="K299" s="203" t="str">
        <f t="shared" si="26"/>
        <v/>
      </c>
      <c r="L299" s="187" t="str">
        <f t="shared" si="27"/>
        <v/>
      </c>
      <c r="M299" s="202" t="str">
        <f>IF($H299="USD",IF(OR($L299="",$L299="-"),"",VLOOKUP($G299,為替!$A:$AX,$L299,FALSE))+$K$3,IF(OR($L299="",$L299="-"),"",VLOOKUP($G299,為替!$A:$AX,$L299,FALSE)))</f>
        <v/>
      </c>
      <c r="N299" s="203" t="str">
        <f t="shared" si="28"/>
        <v/>
      </c>
      <c r="O299" s="204" t="str">
        <f t="shared" si="24"/>
        <v/>
      </c>
      <c r="P299" s="205" t="str">
        <f t="shared" si="29"/>
        <v/>
      </c>
    </row>
    <row r="300" spans="3:16">
      <c r="C300" s="198"/>
      <c r="D300" s="199"/>
      <c r="E300" s="200"/>
      <c r="F300" s="198"/>
      <c r="H300" s="201"/>
      <c r="I300" s="184" t="str">
        <f t="shared" si="25"/>
        <v/>
      </c>
      <c r="J300" s="202" t="str">
        <f>IF($H300="USD",IF(OR($I300="",$I300="-"),"",VLOOKUP($G300,為替!$A:$AX,$I300,FALSE))+$J$3,IF(OR($I300="",$I300="-"),"",VLOOKUP($G300,為替!$A:$AX,$I300,FALSE)))</f>
        <v/>
      </c>
      <c r="K300" s="203" t="str">
        <f t="shared" si="26"/>
        <v/>
      </c>
      <c r="L300" s="187" t="str">
        <f t="shared" si="27"/>
        <v/>
      </c>
      <c r="M300" s="202" t="str">
        <f>IF($H300="USD",IF(OR($L300="",$L300="-"),"",VLOOKUP($G300,為替!$A:$AX,$L300,FALSE))+$K$3,IF(OR($L300="",$L300="-"),"",VLOOKUP($G300,為替!$A:$AX,$L300,FALSE)))</f>
        <v/>
      </c>
      <c r="N300" s="203" t="str">
        <f t="shared" si="28"/>
        <v/>
      </c>
      <c r="O300" s="204" t="str">
        <f t="shared" si="24"/>
        <v/>
      </c>
      <c r="P300" s="205" t="str">
        <f t="shared" si="29"/>
        <v/>
      </c>
    </row>
    <row r="301" spans="3:16">
      <c r="C301" s="198"/>
      <c r="D301" s="199"/>
      <c r="E301" s="200"/>
      <c r="F301" s="198"/>
      <c r="H301" s="201"/>
      <c r="I301" s="184" t="str">
        <f t="shared" si="25"/>
        <v/>
      </c>
      <c r="J301" s="202" t="str">
        <f>IF($H301="USD",IF(OR($I301="",$I301="-"),"",VLOOKUP($G301,為替!$A:$AX,$I301,FALSE))+$J$3,IF(OR($I301="",$I301="-"),"",VLOOKUP($G301,為替!$A:$AX,$I301,FALSE)))</f>
        <v/>
      </c>
      <c r="K301" s="203" t="str">
        <f t="shared" si="26"/>
        <v/>
      </c>
      <c r="L301" s="187" t="str">
        <f t="shared" si="27"/>
        <v/>
      </c>
      <c r="M301" s="202" t="str">
        <f>IF($H301="USD",IF(OR($L301="",$L301="-"),"",VLOOKUP($G301,為替!$A:$AX,$L301,FALSE))+$K$3,IF(OR($L301="",$L301="-"),"",VLOOKUP($G301,為替!$A:$AX,$L301,FALSE)))</f>
        <v/>
      </c>
      <c r="N301" s="203" t="str">
        <f t="shared" si="28"/>
        <v/>
      </c>
      <c r="O301" s="204" t="str">
        <f t="shared" si="24"/>
        <v/>
      </c>
      <c r="P301" s="205" t="str">
        <f t="shared" si="29"/>
        <v/>
      </c>
    </row>
    <row r="302" spans="3:16">
      <c r="C302" s="198"/>
      <c r="D302" s="199"/>
      <c r="E302" s="200"/>
      <c r="F302" s="198"/>
      <c r="H302" s="201"/>
      <c r="I302" s="184" t="str">
        <f t="shared" si="25"/>
        <v/>
      </c>
      <c r="J302" s="202" t="str">
        <f>IF($H302="USD",IF(OR($I302="",$I302="-"),"",VLOOKUP($G302,為替!$A:$AX,$I302,FALSE))+$J$3,IF(OR($I302="",$I302="-"),"",VLOOKUP($G302,為替!$A:$AX,$I302,FALSE)))</f>
        <v/>
      </c>
      <c r="K302" s="203" t="str">
        <f t="shared" si="26"/>
        <v/>
      </c>
      <c r="L302" s="187" t="str">
        <f t="shared" si="27"/>
        <v/>
      </c>
      <c r="M302" s="202" t="str">
        <f>IF($H302="USD",IF(OR($L302="",$L302="-"),"",VLOOKUP($G302,為替!$A:$AX,$L302,FALSE))+$K$3,IF(OR($L302="",$L302="-"),"",VLOOKUP($G302,為替!$A:$AX,$L302,FALSE)))</f>
        <v/>
      </c>
      <c r="N302" s="203" t="str">
        <f t="shared" si="28"/>
        <v/>
      </c>
      <c r="O302" s="204" t="str">
        <f t="shared" si="24"/>
        <v/>
      </c>
      <c r="P302" s="205" t="str">
        <f t="shared" si="29"/>
        <v/>
      </c>
    </row>
    <row r="303" spans="3:16">
      <c r="C303" s="198"/>
      <c r="D303" s="199"/>
      <c r="E303" s="200"/>
      <c r="F303" s="198"/>
      <c r="H303" s="201"/>
      <c r="I303" s="184" t="str">
        <f t="shared" si="25"/>
        <v/>
      </c>
      <c r="J303" s="202" t="str">
        <f>IF($H303="USD",IF(OR($I303="",$I303="-"),"",VLOOKUP($G303,為替!$A:$AX,$I303,FALSE))+$J$3,IF(OR($I303="",$I303="-"),"",VLOOKUP($G303,為替!$A:$AX,$I303,FALSE)))</f>
        <v/>
      </c>
      <c r="K303" s="203" t="str">
        <f t="shared" si="26"/>
        <v/>
      </c>
      <c r="L303" s="187" t="str">
        <f t="shared" si="27"/>
        <v/>
      </c>
      <c r="M303" s="202" t="str">
        <f>IF($H303="USD",IF(OR($L303="",$L303="-"),"",VLOOKUP($G303,為替!$A:$AX,$L303,FALSE))+$K$3,IF(OR($L303="",$L303="-"),"",VLOOKUP($G303,為替!$A:$AX,$L303,FALSE)))</f>
        <v/>
      </c>
      <c r="N303" s="203" t="str">
        <f t="shared" si="28"/>
        <v/>
      </c>
      <c r="O303" s="204" t="str">
        <f t="shared" si="24"/>
        <v/>
      </c>
      <c r="P303" s="205" t="str">
        <f t="shared" si="29"/>
        <v/>
      </c>
    </row>
    <row r="304" spans="3:16">
      <c r="C304" s="198"/>
      <c r="D304" s="199"/>
      <c r="E304" s="200"/>
      <c r="F304" s="198"/>
      <c r="H304" s="201"/>
      <c r="I304" s="184" t="str">
        <f t="shared" si="25"/>
        <v/>
      </c>
      <c r="J304" s="202" t="str">
        <f>IF($H304="USD",IF(OR($I304="",$I304="-"),"",VLOOKUP($G304,為替!$A:$AX,$I304,FALSE))+$J$3,IF(OR($I304="",$I304="-"),"",VLOOKUP($G304,為替!$A:$AX,$I304,FALSE)))</f>
        <v/>
      </c>
      <c r="K304" s="203" t="str">
        <f t="shared" si="26"/>
        <v/>
      </c>
      <c r="L304" s="187" t="str">
        <f t="shared" si="27"/>
        <v/>
      </c>
      <c r="M304" s="202" t="str">
        <f>IF($H304="USD",IF(OR($L304="",$L304="-"),"",VLOOKUP($G304,為替!$A:$AX,$L304,FALSE))+$K$3,IF(OR($L304="",$L304="-"),"",VLOOKUP($G304,為替!$A:$AX,$L304,FALSE)))</f>
        <v/>
      </c>
      <c r="N304" s="203" t="str">
        <f t="shared" si="28"/>
        <v/>
      </c>
      <c r="O304" s="204" t="str">
        <f t="shared" si="24"/>
        <v/>
      </c>
      <c r="P304" s="205" t="str">
        <f t="shared" si="29"/>
        <v/>
      </c>
    </row>
    <row r="305" spans="3:16">
      <c r="C305" s="198"/>
      <c r="D305" s="199"/>
      <c r="E305" s="200"/>
      <c r="F305" s="198"/>
      <c r="H305" s="201"/>
      <c r="I305" s="184" t="str">
        <f t="shared" si="25"/>
        <v/>
      </c>
      <c r="J305" s="202" t="str">
        <f>IF($H305="USD",IF(OR($I305="",$I305="-"),"",VLOOKUP($G305,為替!$A:$AX,$I305,FALSE))+$J$3,IF(OR($I305="",$I305="-"),"",VLOOKUP($G305,為替!$A:$AX,$I305,FALSE)))</f>
        <v/>
      </c>
      <c r="K305" s="203" t="str">
        <f t="shared" si="26"/>
        <v/>
      </c>
      <c r="L305" s="187" t="str">
        <f t="shared" si="27"/>
        <v/>
      </c>
      <c r="M305" s="202" t="str">
        <f>IF($H305="USD",IF(OR($L305="",$L305="-"),"",VLOOKUP($G305,為替!$A:$AX,$L305,FALSE))+$K$3,IF(OR($L305="",$L305="-"),"",VLOOKUP($G305,為替!$A:$AX,$L305,FALSE)))</f>
        <v/>
      </c>
      <c r="N305" s="203" t="str">
        <f t="shared" si="28"/>
        <v/>
      </c>
      <c r="O305" s="204" t="str">
        <f t="shared" si="24"/>
        <v/>
      </c>
      <c r="P305" s="205" t="str">
        <f t="shared" si="29"/>
        <v/>
      </c>
    </row>
    <row r="306" spans="3:16">
      <c r="C306" s="198"/>
      <c r="D306" s="199"/>
      <c r="E306" s="200"/>
      <c r="F306" s="198"/>
      <c r="H306" s="201"/>
      <c r="I306" s="184" t="str">
        <f t="shared" si="25"/>
        <v/>
      </c>
      <c r="J306" s="202" t="str">
        <f>IF($H306="USD",IF(OR($I306="",$I306="-"),"",VLOOKUP($G306,為替!$A:$AX,$I306,FALSE))+$J$3,IF(OR($I306="",$I306="-"),"",VLOOKUP($G306,為替!$A:$AX,$I306,FALSE)))</f>
        <v/>
      </c>
      <c r="K306" s="203" t="str">
        <f t="shared" si="26"/>
        <v/>
      </c>
      <c r="L306" s="187" t="str">
        <f t="shared" si="27"/>
        <v/>
      </c>
      <c r="M306" s="202" t="str">
        <f>IF($H306="USD",IF(OR($L306="",$L306="-"),"",VLOOKUP($G306,為替!$A:$AX,$L306,FALSE))+$K$3,IF(OR($L306="",$L306="-"),"",VLOOKUP($G306,為替!$A:$AX,$L306,FALSE)))</f>
        <v/>
      </c>
      <c r="N306" s="203" t="str">
        <f t="shared" si="28"/>
        <v/>
      </c>
      <c r="O306" s="204" t="str">
        <f t="shared" si="24"/>
        <v/>
      </c>
      <c r="P306" s="205" t="str">
        <f t="shared" si="29"/>
        <v/>
      </c>
    </row>
    <row r="307" spans="3:16">
      <c r="C307" s="198"/>
      <c r="D307" s="199"/>
      <c r="E307" s="200"/>
      <c r="F307" s="198"/>
      <c r="H307" s="201"/>
      <c r="I307" s="184" t="str">
        <f t="shared" si="25"/>
        <v/>
      </c>
      <c r="J307" s="202" t="str">
        <f>IF($H307="USD",IF(OR($I307="",$I307="-"),"",VLOOKUP($G307,為替!$A:$AX,$I307,FALSE))+$J$3,IF(OR($I307="",$I307="-"),"",VLOOKUP($G307,為替!$A:$AX,$I307,FALSE)))</f>
        <v/>
      </c>
      <c r="K307" s="203" t="str">
        <f t="shared" si="26"/>
        <v/>
      </c>
      <c r="L307" s="187" t="str">
        <f t="shared" si="27"/>
        <v/>
      </c>
      <c r="M307" s="202" t="str">
        <f>IF($H307="USD",IF(OR($L307="",$L307="-"),"",VLOOKUP($G307,為替!$A:$AX,$L307,FALSE))+$K$3,IF(OR($L307="",$L307="-"),"",VLOOKUP($G307,為替!$A:$AX,$L307,FALSE)))</f>
        <v/>
      </c>
      <c r="N307" s="203" t="str">
        <f t="shared" si="28"/>
        <v/>
      </c>
      <c r="O307" s="204" t="str">
        <f t="shared" si="24"/>
        <v/>
      </c>
      <c r="P307" s="205" t="str">
        <f t="shared" si="29"/>
        <v/>
      </c>
    </row>
    <row r="308" spans="3:16">
      <c r="C308" s="198"/>
      <c r="D308" s="199"/>
      <c r="E308" s="200"/>
      <c r="F308" s="198"/>
      <c r="H308" s="201"/>
      <c r="I308" s="184" t="str">
        <f t="shared" si="25"/>
        <v/>
      </c>
      <c r="J308" s="202" t="str">
        <f>IF($H308="USD",IF(OR($I308="",$I308="-"),"",VLOOKUP($G308,為替!$A:$AX,$I308,FALSE))+$J$3,IF(OR($I308="",$I308="-"),"",VLOOKUP($G308,為替!$A:$AX,$I308,FALSE)))</f>
        <v/>
      </c>
      <c r="K308" s="203" t="str">
        <f t="shared" si="26"/>
        <v/>
      </c>
      <c r="L308" s="187" t="str">
        <f t="shared" si="27"/>
        <v/>
      </c>
      <c r="M308" s="202" t="str">
        <f>IF($H308="USD",IF(OR($L308="",$L308="-"),"",VLOOKUP($G308,為替!$A:$AX,$L308,FALSE))+$K$3,IF(OR($L308="",$L308="-"),"",VLOOKUP($G308,為替!$A:$AX,$L308,FALSE)))</f>
        <v/>
      </c>
      <c r="N308" s="203" t="str">
        <f t="shared" si="28"/>
        <v/>
      </c>
      <c r="O308" s="204" t="str">
        <f t="shared" si="24"/>
        <v/>
      </c>
      <c r="P308" s="205" t="str">
        <f t="shared" si="29"/>
        <v/>
      </c>
    </row>
    <row r="309" spans="3:16">
      <c r="C309" s="198"/>
      <c r="D309" s="199"/>
      <c r="E309" s="200"/>
      <c r="F309" s="198"/>
      <c r="H309" s="201"/>
      <c r="I309" s="184" t="str">
        <f t="shared" si="25"/>
        <v/>
      </c>
      <c r="J309" s="202" t="str">
        <f>IF($H309="USD",IF(OR($I309="",$I309="-"),"",VLOOKUP($G309,為替!$A:$AX,$I309,FALSE))+$J$3,IF(OR($I309="",$I309="-"),"",VLOOKUP($G309,為替!$A:$AX,$I309,FALSE)))</f>
        <v/>
      </c>
      <c r="K309" s="203" t="str">
        <f t="shared" si="26"/>
        <v/>
      </c>
      <c r="L309" s="187" t="str">
        <f t="shared" si="27"/>
        <v/>
      </c>
      <c r="M309" s="202" t="str">
        <f>IF($H309="USD",IF(OR($L309="",$L309="-"),"",VLOOKUP($G309,為替!$A:$AX,$L309,FALSE))+$K$3,IF(OR($L309="",$L309="-"),"",VLOOKUP($G309,為替!$A:$AX,$L309,FALSE)))</f>
        <v/>
      </c>
      <c r="N309" s="203" t="str">
        <f t="shared" si="28"/>
        <v/>
      </c>
      <c r="O309" s="204" t="str">
        <f t="shared" si="24"/>
        <v/>
      </c>
      <c r="P309" s="205" t="str">
        <f t="shared" si="29"/>
        <v/>
      </c>
    </row>
    <row r="310" spans="3:16">
      <c r="C310" s="198"/>
      <c r="D310" s="199"/>
      <c r="E310" s="200"/>
      <c r="F310" s="198"/>
      <c r="H310" s="201"/>
      <c r="I310" s="184" t="str">
        <f t="shared" si="25"/>
        <v/>
      </c>
      <c r="J310" s="202" t="str">
        <f>IF($H310="USD",IF(OR($I310="",$I310="-"),"",VLOOKUP($G310,為替!$A:$AX,$I310,FALSE))+$J$3,IF(OR($I310="",$I310="-"),"",VLOOKUP($G310,為替!$A:$AX,$I310,FALSE)))</f>
        <v/>
      </c>
      <c r="K310" s="203" t="str">
        <f t="shared" si="26"/>
        <v/>
      </c>
      <c r="L310" s="187" t="str">
        <f t="shared" si="27"/>
        <v/>
      </c>
      <c r="M310" s="202" t="str">
        <f>IF($H310="USD",IF(OR($L310="",$L310="-"),"",VLOOKUP($G310,為替!$A:$AX,$L310,FALSE))+$K$3,IF(OR($L310="",$L310="-"),"",VLOOKUP($G310,為替!$A:$AX,$L310,FALSE)))</f>
        <v/>
      </c>
      <c r="N310" s="203" t="str">
        <f t="shared" si="28"/>
        <v/>
      </c>
      <c r="O310" s="204" t="str">
        <f t="shared" si="24"/>
        <v/>
      </c>
      <c r="P310" s="205" t="str">
        <f t="shared" si="29"/>
        <v/>
      </c>
    </row>
    <row r="311" spans="3:16">
      <c r="C311" s="198"/>
      <c r="D311" s="199"/>
      <c r="E311" s="200"/>
      <c r="F311" s="198"/>
      <c r="H311" s="201"/>
      <c r="I311" s="184" t="str">
        <f t="shared" si="25"/>
        <v/>
      </c>
      <c r="J311" s="202" t="str">
        <f>IF($H311="USD",IF(OR($I311="",$I311="-"),"",VLOOKUP($G311,為替!$A:$AX,$I311,FALSE))+$J$3,IF(OR($I311="",$I311="-"),"",VLOOKUP($G311,為替!$A:$AX,$I311,FALSE)))</f>
        <v/>
      </c>
      <c r="K311" s="203" t="str">
        <f t="shared" si="26"/>
        <v/>
      </c>
      <c r="L311" s="187" t="str">
        <f t="shared" si="27"/>
        <v/>
      </c>
      <c r="M311" s="202" t="str">
        <f>IF($H311="USD",IF(OR($L311="",$L311="-"),"",VLOOKUP($G311,為替!$A:$AX,$L311,FALSE))+$K$3,IF(OR($L311="",$L311="-"),"",VLOOKUP($G311,為替!$A:$AX,$L311,FALSE)))</f>
        <v/>
      </c>
      <c r="N311" s="203" t="str">
        <f t="shared" si="28"/>
        <v/>
      </c>
      <c r="O311" s="204" t="str">
        <f t="shared" si="24"/>
        <v/>
      </c>
      <c r="P311" s="205" t="str">
        <f t="shared" si="29"/>
        <v/>
      </c>
    </row>
    <row r="312" spans="3:16">
      <c r="C312" s="198"/>
      <c r="D312" s="199"/>
      <c r="E312" s="200"/>
      <c r="F312" s="198"/>
      <c r="H312" s="201"/>
      <c r="I312" s="184" t="str">
        <f t="shared" si="25"/>
        <v/>
      </c>
      <c r="J312" s="202" t="str">
        <f>IF($H312="USD",IF(OR($I312="",$I312="-"),"",VLOOKUP($G312,為替!$A:$AX,$I312,FALSE))+$J$3,IF(OR($I312="",$I312="-"),"",VLOOKUP($G312,為替!$A:$AX,$I312,FALSE)))</f>
        <v/>
      </c>
      <c r="K312" s="203" t="str">
        <f t="shared" si="26"/>
        <v/>
      </c>
      <c r="L312" s="187" t="str">
        <f t="shared" si="27"/>
        <v/>
      </c>
      <c r="M312" s="202" t="str">
        <f>IF($H312="USD",IF(OR($L312="",$L312="-"),"",VLOOKUP($G312,為替!$A:$AX,$L312,FALSE))+$K$3,IF(OR($L312="",$L312="-"),"",VLOOKUP($G312,為替!$A:$AX,$L312,FALSE)))</f>
        <v/>
      </c>
      <c r="N312" s="203" t="str">
        <f t="shared" si="28"/>
        <v/>
      </c>
      <c r="O312" s="204" t="str">
        <f t="shared" si="24"/>
        <v/>
      </c>
      <c r="P312" s="205" t="str">
        <f t="shared" si="29"/>
        <v/>
      </c>
    </row>
    <row r="313" spans="3:16">
      <c r="C313" s="198"/>
      <c r="D313" s="199"/>
      <c r="E313" s="200"/>
      <c r="F313" s="198"/>
      <c r="H313" s="201"/>
      <c r="I313" s="184" t="str">
        <f t="shared" si="25"/>
        <v/>
      </c>
      <c r="J313" s="202" t="str">
        <f>IF($H313="USD",IF(OR($I313="",$I313="-"),"",VLOOKUP($G313,為替!$A:$AX,$I313,FALSE))+$J$3,IF(OR($I313="",$I313="-"),"",VLOOKUP($G313,為替!$A:$AX,$I313,FALSE)))</f>
        <v/>
      </c>
      <c r="K313" s="203" t="str">
        <f t="shared" si="26"/>
        <v/>
      </c>
      <c r="L313" s="187" t="str">
        <f t="shared" si="27"/>
        <v/>
      </c>
      <c r="M313" s="202" t="str">
        <f>IF($H313="USD",IF(OR($L313="",$L313="-"),"",VLOOKUP($G313,為替!$A:$AX,$L313,FALSE))+$K$3,IF(OR($L313="",$L313="-"),"",VLOOKUP($G313,為替!$A:$AX,$L313,FALSE)))</f>
        <v/>
      </c>
      <c r="N313" s="203" t="str">
        <f t="shared" si="28"/>
        <v/>
      </c>
      <c r="O313" s="204" t="str">
        <f t="shared" si="24"/>
        <v/>
      </c>
      <c r="P313" s="205" t="str">
        <f t="shared" si="29"/>
        <v/>
      </c>
    </row>
    <row r="314" spans="3:16">
      <c r="C314" s="198"/>
      <c r="D314" s="199"/>
      <c r="E314" s="200"/>
      <c r="F314" s="198"/>
      <c r="H314" s="201"/>
      <c r="I314" s="184" t="str">
        <f t="shared" si="25"/>
        <v/>
      </c>
      <c r="J314" s="202" t="str">
        <f>IF($H314="USD",IF(OR($I314="",$I314="-"),"",VLOOKUP($G314,為替!$A:$AX,$I314,FALSE))+$J$3,IF(OR($I314="",$I314="-"),"",VLOOKUP($G314,為替!$A:$AX,$I314,FALSE)))</f>
        <v/>
      </c>
      <c r="K314" s="203" t="str">
        <f t="shared" si="26"/>
        <v/>
      </c>
      <c r="L314" s="187" t="str">
        <f t="shared" si="27"/>
        <v/>
      </c>
      <c r="M314" s="202" t="str">
        <f>IF($H314="USD",IF(OR($L314="",$L314="-"),"",VLOOKUP($G314,為替!$A:$AX,$L314,FALSE))+$K$3,IF(OR($L314="",$L314="-"),"",VLOOKUP($G314,為替!$A:$AX,$L314,FALSE)))</f>
        <v/>
      </c>
      <c r="N314" s="203" t="str">
        <f t="shared" si="28"/>
        <v/>
      </c>
      <c r="O314" s="204" t="str">
        <f t="shared" si="24"/>
        <v/>
      </c>
      <c r="P314" s="205" t="str">
        <f t="shared" si="29"/>
        <v/>
      </c>
    </row>
    <row r="315" spans="3:16">
      <c r="C315" s="198"/>
      <c r="D315" s="199"/>
      <c r="E315" s="200"/>
      <c r="F315" s="198"/>
      <c r="H315" s="201"/>
      <c r="I315" s="184" t="str">
        <f t="shared" si="25"/>
        <v/>
      </c>
      <c r="J315" s="202" t="str">
        <f>IF($H315="USD",IF(OR($I315="",$I315="-"),"",VLOOKUP($G315,為替!$A:$AX,$I315,FALSE))+$J$3,IF(OR($I315="",$I315="-"),"",VLOOKUP($G315,為替!$A:$AX,$I315,FALSE)))</f>
        <v/>
      </c>
      <c r="K315" s="203" t="str">
        <f t="shared" si="26"/>
        <v/>
      </c>
      <c r="L315" s="187" t="str">
        <f t="shared" si="27"/>
        <v/>
      </c>
      <c r="M315" s="202" t="str">
        <f>IF($H315="USD",IF(OR($L315="",$L315="-"),"",VLOOKUP($G315,為替!$A:$AX,$L315,FALSE))+$K$3,IF(OR($L315="",$L315="-"),"",VLOOKUP($G315,為替!$A:$AX,$L315,FALSE)))</f>
        <v/>
      </c>
      <c r="N315" s="203" t="str">
        <f t="shared" si="28"/>
        <v/>
      </c>
      <c r="O315" s="204" t="str">
        <f t="shared" si="24"/>
        <v/>
      </c>
      <c r="P315" s="205" t="str">
        <f t="shared" si="29"/>
        <v/>
      </c>
    </row>
    <row r="316" spans="3:16">
      <c r="C316" s="198"/>
      <c r="D316" s="199"/>
      <c r="E316" s="200"/>
      <c r="F316" s="198"/>
      <c r="H316" s="201"/>
      <c r="I316" s="184" t="str">
        <f t="shared" si="25"/>
        <v/>
      </c>
      <c r="J316" s="202" t="str">
        <f>IF($H316="USD",IF(OR($I316="",$I316="-"),"",VLOOKUP($G316,為替!$A:$AX,$I316,FALSE))+$J$3,IF(OR($I316="",$I316="-"),"",VLOOKUP($G316,為替!$A:$AX,$I316,FALSE)))</f>
        <v/>
      </c>
      <c r="K316" s="203" t="str">
        <f t="shared" si="26"/>
        <v/>
      </c>
      <c r="L316" s="187" t="str">
        <f t="shared" si="27"/>
        <v/>
      </c>
      <c r="M316" s="202" t="str">
        <f>IF($H316="USD",IF(OR($L316="",$L316="-"),"",VLOOKUP($G316,為替!$A:$AX,$L316,FALSE))+$K$3,IF(OR($L316="",$L316="-"),"",VLOOKUP($G316,為替!$A:$AX,$L316,FALSE)))</f>
        <v/>
      </c>
      <c r="N316" s="203" t="str">
        <f t="shared" si="28"/>
        <v/>
      </c>
      <c r="O316" s="204" t="str">
        <f t="shared" si="24"/>
        <v/>
      </c>
      <c r="P316" s="205" t="str">
        <f t="shared" si="29"/>
        <v/>
      </c>
    </row>
    <row r="317" spans="3:16">
      <c r="C317" s="198"/>
      <c r="D317" s="199"/>
      <c r="E317" s="200"/>
      <c r="F317" s="198"/>
      <c r="H317" s="201"/>
      <c r="I317" s="184" t="str">
        <f t="shared" si="25"/>
        <v/>
      </c>
      <c r="J317" s="202" t="str">
        <f>IF($H317="USD",IF(OR($I317="",$I317="-"),"",VLOOKUP($G317,為替!$A:$AX,$I317,FALSE))+$J$3,IF(OR($I317="",$I317="-"),"",VLOOKUP($G317,為替!$A:$AX,$I317,FALSE)))</f>
        <v/>
      </c>
      <c r="K317" s="203" t="str">
        <f t="shared" si="26"/>
        <v/>
      </c>
      <c r="L317" s="187" t="str">
        <f t="shared" si="27"/>
        <v/>
      </c>
      <c r="M317" s="202" t="str">
        <f>IF($H317="USD",IF(OR($L317="",$L317="-"),"",VLOOKUP($G317,為替!$A:$AX,$L317,FALSE))+$K$3,IF(OR($L317="",$L317="-"),"",VLOOKUP($G317,為替!$A:$AX,$L317,FALSE)))</f>
        <v/>
      </c>
      <c r="N317" s="203" t="str">
        <f t="shared" si="28"/>
        <v/>
      </c>
      <c r="O317" s="204" t="str">
        <f t="shared" si="24"/>
        <v/>
      </c>
      <c r="P317" s="205" t="str">
        <f t="shared" si="29"/>
        <v/>
      </c>
    </row>
    <row r="318" spans="3:16">
      <c r="C318" s="198"/>
      <c r="D318" s="199"/>
      <c r="E318" s="200"/>
      <c r="F318" s="198"/>
      <c r="H318" s="201"/>
      <c r="I318" s="184" t="str">
        <f t="shared" si="25"/>
        <v/>
      </c>
      <c r="J318" s="202" t="str">
        <f>IF($H318="USD",IF(OR($I318="",$I318="-"),"",VLOOKUP($G318,為替!$A:$AX,$I318,FALSE))+$J$3,IF(OR($I318="",$I318="-"),"",VLOOKUP($G318,為替!$A:$AX,$I318,FALSE)))</f>
        <v/>
      </c>
      <c r="K318" s="203" t="str">
        <f t="shared" si="26"/>
        <v/>
      </c>
      <c r="L318" s="187" t="str">
        <f t="shared" si="27"/>
        <v/>
      </c>
      <c r="M318" s="202" t="str">
        <f>IF($H318="USD",IF(OR($L318="",$L318="-"),"",VLOOKUP($G318,為替!$A:$AX,$L318,FALSE))+$K$3,IF(OR($L318="",$L318="-"),"",VLOOKUP($G318,為替!$A:$AX,$L318,FALSE)))</f>
        <v/>
      </c>
      <c r="N318" s="203" t="str">
        <f t="shared" si="28"/>
        <v/>
      </c>
      <c r="O318" s="204" t="str">
        <f t="shared" si="24"/>
        <v/>
      </c>
      <c r="P318" s="205" t="str">
        <f t="shared" si="29"/>
        <v/>
      </c>
    </row>
    <row r="319" spans="3:16">
      <c r="C319" s="198"/>
      <c r="D319" s="199"/>
      <c r="E319" s="200"/>
      <c r="F319" s="198"/>
      <c r="H319" s="201"/>
      <c r="I319" s="184" t="str">
        <f t="shared" si="25"/>
        <v/>
      </c>
      <c r="J319" s="202" t="str">
        <f>IF($H319="USD",IF(OR($I319="",$I319="-"),"",VLOOKUP($G319,為替!$A:$AX,$I319,FALSE))+$J$3,IF(OR($I319="",$I319="-"),"",VLOOKUP($G319,為替!$A:$AX,$I319,FALSE)))</f>
        <v/>
      </c>
      <c r="K319" s="203" t="str">
        <f t="shared" si="26"/>
        <v/>
      </c>
      <c r="L319" s="187" t="str">
        <f t="shared" si="27"/>
        <v/>
      </c>
      <c r="M319" s="202" t="str">
        <f>IF($H319="USD",IF(OR($L319="",$L319="-"),"",VLOOKUP($G319,為替!$A:$AX,$L319,FALSE))+$K$3,IF(OR($L319="",$L319="-"),"",VLOOKUP($G319,為替!$A:$AX,$L319,FALSE)))</f>
        <v/>
      </c>
      <c r="N319" s="203" t="str">
        <f t="shared" si="28"/>
        <v/>
      </c>
      <c r="O319" s="204" t="str">
        <f t="shared" si="24"/>
        <v/>
      </c>
      <c r="P319" s="205" t="str">
        <f t="shared" si="29"/>
        <v/>
      </c>
    </row>
    <row r="320" spans="3:16">
      <c r="C320" s="198"/>
      <c r="D320" s="199"/>
      <c r="E320" s="200"/>
      <c r="F320" s="198"/>
      <c r="H320" s="201"/>
      <c r="I320" s="184" t="str">
        <f t="shared" si="25"/>
        <v/>
      </c>
      <c r="J320" s="202" t="str">
        <f>IF($H320="USD",IF(OR($I320="",$I320="-"),"",VLOOKUP($G320,為替!$A:$AX,$I320,FALSE))+$J$3,IF(OR($I320="",$I320="-"),"",VLOOKUP($G320,為替!$A:$AX,$I320,FALSE)))</f>
        <v/>
      </c>
      <c r="K320" s="203" t="str">
        <f t="shared" si="26"/>
        <v/>
      </c>
      <c r="L320" s="187" t="str">
        <f t="shared" si="27"/>
        <v/>
      </c>
      <c r="M320" s="202" t="str">
        <f>IF($H320="USD",IF(OR($L320="",$L320="-"),"",VLOOKUP($G320,為替!$A:$AX,$L320,FALSE))+$K$3,IF(OR($L320="",$L320="-"),"",VLOOKUP($G320,為替!$A:$AX,$L320,FALSE)))</f>
        <v/>
      </c>
      <c r="N320" s="203" t="str">
        <f t="shared" si="28"/>
        <v/>
      </c>
      <c r="O320" s="204" t="str">
        <f t="shared" si="24"/>
        <v/>
      </c>
      <c r="P320" s="205" t="str">
        <f t="shared" si="29"/>
        <v/>
      </c>
    </row>
    <row r="321" spans="3:16">
      <c r="C321" s="198"/>
      <c r="D321" s="199"/>
      <c r="E321" s="200"/>
      <c r="F321" s="198"/>
      <c r="H321" s="201"/>
      <c r="I321" s="184" t="str">
        <f t="shared" si="25"/>
        <v/>
      </c>
      <c r="J321" s="202" t="str">
        <f>IF($H321="USD",IF(OR($I321="",$I321="-"),"",VLOOKUP($G321,為替!$A:$AX,$I321,FALSE))+$J$3,IF(OR($I321="",$I321="-"),"",VLOOKUP($G321,為替!$A:$AX,$I321,FALSE)))</f>
        <v/>
      </c>
      <c r="K321" s="203" t="str">
        <f t="shared" si="26"/>
        <v/>
      </c>
      <c r="L321" s="187" t="str">
        <f t="shared" si="27"/>
        <v/>
      </c>
      <c r="M321" s="202" t="str">
        <f>IF($H321="USD",IF(OR($L321="",$L321="-"),"",VLOOKUP($G321,為替!$A:$AX,$L321,FALSE))+$K$3,IF(OR($L321="",$L321="-"),"",VLOOKUP($G321,為替!$A:$AX,$L321,FALSE)))</f>
        <v/>
      </c>
      <c r="N321" s="203" t="str">
        <f t="shared" si="28"/>
        <v/>
      </c>
      <c r="O321" s="204" t="str">
        <f t="shared" si="24"/>
        <v/>
      </c>
      <c r="P321" s="205" t="str">
        <f t="shared" si="29"/>
        <v/>
      </c>
    </row>
    <row r="322" spans="3:16">
      <c r="C322" s="198"/>
      <c r="D322" s="199"/>
      <c r="E322" s="200"/>
      <c r="F322" s="198"/>
      <c r="H322" s="201"/>
      <c r="I322" s="184" t="str">
        <f t="shared" si="25"/>
        <v/>
      </c>
      <c r="J322" s="202" t="str">
        <f>IF($H322="USD",IF(OR($I322="",$I322="-"),"",VLOOKUP($G322,為替!$A:$AX,$I322,FALSE))+$J$3,IF(OR($I322="",$I322="-"),"",VLOOKUP($G322,為替!$A:$AX,$I322,FALSE)))</f>
        <v/>
      </c>
      <c r="K322" s="203" t="str">
        <f t="shared" si="26"/>
        <v/>
      </c>
      <c r="L322" s="187" t="str">
        <f t="shared" si="27"/>
        <v/>
      </c>
      <c r="M322" s="202" t="str">
        <f>IF($H322="USD",IF(OR($L322="",$L322="-"),"",VLOOKUP($G322,為替!$A:$AX,$L322,FALSE))+$K$3,IF(OR($L322="",$L322="-"),"",VLOOKUP($G322,為替!$A:$AX,$L322,FALSE)))</f>
        <v/>
      </c>
      <c r="N322" s="203" t="str">
        <f t="shared" si="28"/>
        <v/>
      </c>
      <c r="O322" s="204" t="str">
        <f t="shared" si="24"/>
        <v/>
      </c>
      <c r="P322" s="205" t="str">
        <f t="shared" si="29"/>
        <v/>
      </c>
    </row>
    <row r="323" spans="3:16">
      <c r="C323" s="198"/>
      <c r="D323" s="199"/>
      <c r="E323" s="200"/>
      <c r="F323" s="198"/>
      <c r="H323" s="201"/>
      <c r="I323" s="184" t="str">
        <f t="shared" si="25"/>
        <v/>
      </c>
      <c r="J323" s="202" t="str">
        <f>IF($H323="USD",IF(OR($I323="",$I323="-"),"",VLOOKUP($G323,為替!$A:$AX,$I323,FALSE))+$J$3,IF(OR($I323="",$I323="-"),"",VLOOKUP($G323,為替!$A:$AX,$I323,FALSE)))</f>
        <v/>
      </c>
      <c r="K323" s="203" t="str">
        <f t="shared" si="26"/>
        <v/>
      </c>
      <c r="L323" s="187" t="str">
        <f t="shared" si="27"/>
        <v/>
      </c>
      <c r="M323" s="202" t="str">
        <f>IF($H323="USD",IF(OR($L323="",$L323="-"),"",VLOOKUP($G323,為替!$A:$AX,$L323,FALSE))+$K$3,IF(OR($L323="",$L323="-"),"",VLOOKUP($G323,為替!$A:$AX,$L323,FALSE)))</f>
        <v/>
      </c>
      <c r="N323" s="203" t="str">
        <f t="shared" si="28"/>
        <v/>
      </c>
      <c r="O323" s="204" t="str">
        <f t="shared" si="24"/>
        <v/>
      </c>
      <c r="P323" s="205" t="str">
        <f t="shared" si="29"/>
        <v/>
      </c>
    </row>
    <row r="324" spans="3:16">
      <c r="C324" s="198"/>
      <c r="D324" s="199"/>
      <c r="E324" s="200"/>
      <c r="F324" s="198"/>
      <c r="H324" s="201"/>
      <c r="I324" s="184" t="str">
        <f t="shared" si="25"/>
        <v/>
      </c>
      <c r="J324" s="202" t="str">
        <f>IF($H324="USD",IF(OR($I324="",$I324="-"),"",VLOOKUP($G324,為替!$A:$AX,$I324,FALSE))+$J$3,IF(OR($I324="",$I324="-"),"",VLOOKUP($G324,為替!$A:$AX,$I324,FALSE)))</f>
        <v/>
      </c>
      <c r="K324" s="203" t="str">
        <f t="shared" si="26"/>
        <v/>
      </c>
      <c r="L324" s="187" t="str">
        <f t="shared" si="27"/>
        <v/>
      </c>
      <c r="M324" s="202" t="str">
        <f>IF($H324="USD",IF(OR($L324="",$L324="-"),"",VLOOKUP($G324,為替!$A:$AX,$L324,FALSE))+$K$3,IF(OR($L324="",$L324="-"),"",VLOOKUP($G324,為替!$A:$AX,$L324,FALSE)))</f>
        <v/>
      </c>
      <c r="N324" s="203" t="str">
        <f t="shared" si="28"/>
        <v/>
      </c>
      <c r="O324" s="204" t="str">
        <f t="shared" si="24"/>
        <v/>
      </c>
      <c r="P324" s="205" t="str">
        <f t="shared" si="29"/>
        <v/>
      </c>
    </row>
    <row r="325" spans="3:16">
      <c r="C325" s="198"/>
      <c r="D325" s="199"/>
      <c r="E325" s="200"/>
      <c r="F325" s="198"/>
      <c r="H325" s="201"/>
      <c r="I325" s="184" t="str">
        <f t="shared" si="25"/>
        <v/>
      </c>
      <c r="J325" s="202" t="str">
        <f>IF($H325="USD",IF(OR($I325="",$I325="-"),"",VLOOKUP($G325,為替!$A:$AX,$I325,FALSE))+$J$3,IF(OR($I325="",$I325="-"),"",VLOOKUP($G325,為替!$A:$AX,$I325,FALSE)))</f>
        <v/>
      </c>
      <c r="K325" s="203" t="str">
        <f t="shared" si="26"/>
        <v/>
      </c>
      <c r="L325" s="187" t="str">
        <f t="shared" si="27"/>
        <v/>
      </c>
      <c r="M325" s="202" t="str">
        <f>IF($H325="USD",IF(OR($L325="",$L325="-"),"",VLOOKUP($G325,為替!$A:$AX,$L325,FALSE))+$K$3,IF(OR($L325="",$L325="-"),"",VLOOKUP($G325,為替!$A:$AX,$L325,FALSE)))</f>
        <v/>
      </c>
      <c r="N325" s="203" t="str">
        <f t="shared" si="28"/>
        <v/>
      </c>
      <c r="O325" s="204" t="str">
        <f t="shared" si="24"/>
        <v/>
      </c>
      <c r="P325" s="205" t="str">
        <f t="shared" si="29"/>
        <v/>
      </c>
    </row>
    <row r="326" spans="3:16">
      <c r="C326" s="198"/>
      <c r="D326" s="199"/>
      <c r="E326" s="200"/>
      <c r="F326" s="198"/>
      <c r="H326" s="201"/>
      <c r="I326" s="184" t="str">
        <f t="shared" si="25"/>
        <v/>
      </c>
      <c r="J326" s="202" t="str">
        <f>IF($H326="USD",IF(OR($I326="",$I326="-"),"",VLOOKUP($G326,為替!$A:$AX,$I326,FALSE))+$J$3,IF(OR($I326="",$I326="-"),"",VLOOKUP($G326,為替!$A:$AX,$I326,FALSE)))</f>
        <v/>
      </c>
      <c r="K326" s="203" t="str">
        <f t="shared" si="26"/>
        <v/>
      </c>
      <c r="L326" s="187" t="str">
        <f t="shared" si="27"/>
        <v/>
      </c>
      <c r="M326" s="202" t="str">
        <f>IF($H326="USD",IF(OR($L326="",$L326="-"),"",VLOOKUP($G326,為替!$A:$AX,$L326,FALSE))+$K$3,IF(OR($L326="",$L326="-"),"",VLOOKUP($G326,為替!$A:$AX,$L326,FALSE)))</f>
        <v/>
      </c>
      <c r="N326" s="203" t="str">
        <f t="shared" si="28"/>
        <v/>
      </c>
      <c r="O326" s="204" t="str">
        <f t="shared" ref="O326:O389" si="30">IF(OR(K326="",N326=""),"",K326-N326)</f>
        <v/>
      </c>
      <c r="P326" s="205" t="str">
        <f t="shared" si="29"/>
        <v/>
      </c>
    </row>
    <row r="327" spans="3:16">
      <c r="C327" s="198"/>
      <c r="D327" s="199"/>
      <c r="E327" s="200"/>
      <c r="F327" s="198"/>
      <c r="H327" s="201"/>
      <c r="I327" s="184" t="str">
        <f t="shared" ref="I327:I390" si="31">IF(H327="","",IF(H327="JPY","",IF($H327="USD",4, IF(H327="EUR",7,IF(H327="CNY",47,IF(H327="HKD",34))))))</f>
        <v/>
      </c>
      <c r="J327" s="202" t="str">
        <f>IF($H327="USD",IF(OR($I327="",$I327="-"),"",VLOOKUP($G327,為替!$A:$AX,$I327,FALSE))+$J$3,IF(OR($I327="",$I327="-"),"",VLOOKUP($G327,為替!$A:$AX,$I327,FALSE)))</f>
        <v/>
      </c>
      <c r="K327" s="203" t="str">
        <f t="shared" ref="K327:K390" si="32">IF($H327="JPY",$F327,IF($H327="","",$F327*$J327))</f>
        <v/>
      </c>
      <c r="L327" s="187" t="str">
        <f t="shared" ref="L327:L390" si="33">IF(H327="","",IF(H327="JPY","",IF($H327="USD",3, IF(H327="EUR",6,IF(H327="CNY",46,IF(H327="HKD",33))))))</f>
        <v/>
      </c>
      <c r="M327" s="202" t="str">
        <f>IF($H327="USD",IF(OR($L327="",$L327="-"),"",VLOOKUP($G327,為替!$A:$AX,$L327,FALSE))+$K$3,IF(OR($L327="",$L327="-"),"",VLOOKUP($G327,為替!$A:$AX,$L327,FALSE)))</f>
        <v/>
      </c>
      <c r="N327" s="203" t="str">
        <f t="shared" ref="N327:N390" si="34">IF($E327="JPY",($C327+$D327),IF($E327="","",($C327+$D327)*$M327))</f>
        <v/>
      </c>
      <c r="O327" s="204" t="str">
        <f t="shared" si="30"/>
        <v/>
      </c>
      <c r="P327" s="205" t="str">
        <f t="shared" ref="P327:P390" si="35">IF(OR(K327="",O327=""),"",O327/K327)</f>
        <v/>
      </c>
    </row>
    <row r="328" spans="3:16">
      <c r="C328" s="198"/>
      <c r="D328" s="199"/>
      <c r="E328" s="200"/>
      <c r="F328" s="198"/>
      <c r="H328" s="201"/>
      <c r="I328" s="184" t="str">
        <f t="shared" si="31"/>
        <v/>
      </c>
      <c r="J328" s="202" t="str">
        <f>IF($H328="USD",IF(OR($I328="",$I328="-"),"",VLOOKUP($G328,為替!$A:$AX,$I328,FALSE))+$J$3,IF(OR($I328="",$I328="-"),"",VLOOKUP($G328,為替!$A:$AX,$I328,FALSE)))</f>
        <v/>
      </c>
      <c r="K328" s="203" t="str">
        <f t="shared" si="32"/>
        <v/>
      </c>
      <c r="L328" s="187" t="str">
        <f t="shared" si="33"/>
        <v/>
      </c>
      <c r="M328" s="202" t="str">
        <f>IF($H328="USD",IF(OR($L328="",$L328="-"),"",VLOOKUP($G328,為替!$A:$AX,$L328,FALSE))+$K$3,IF(OR($L328="",$L328="-"),"",VLOOKUP($G328,為替!$A:$AX,$L328,FALSE)))</f>
        <v/>
      </c>
      <c r="N328" s="203" t="str">
        <f t="shared" si="34"/>
        <v/>
      </c>
      <c r="O328" s="204" t="str">
        <f t="shared" si="30"/>
        <v/>
      </c>
      <c r="P328" s="205" t="str">
        <f t="shared" si="35"/>
        <v/>
      </c>
    </row>
    <row r="329" spans="3:16">
      <c r="C329" s="198"/>
      <c r="D329" s="199"/>
      <c r="E329" s="200"/>
      <c r="F329" s="198"/>
      <c r="H329" s="201"/>
      <c r="I329" s="184" t="str">
        <f t="shared" si="31"/>
        <v/>
      </c>
      <c r="J329" s="202" t="str">
        <f>IF($H329="USD",IF(OR($I329="",$I329="-"),"",VLOOKUP($G329,為替!$A:$AX,$I329,FALSE))+$J$3,IF(OR($I329="",$I329="-"),"",VLOOKUP($G329,為替!$A:$AX,$I329,FALSE)))</f>
        <v/>
      </c>
      <c r="K329" s="203" t="str">
        <f t="shared" si="32"/>
        <v/>
      </c>
      <c r="L329" s="187" t="str">
        <f t="shared" si="33"/>
        <v/>
      </c>
      <c r="M329" s="202" t="str">
        <f>IF($H329="USD",IF(OR($L329="",$L329="-"),"",VLOOKUP($G329,為替!$A:$AX,$L329,FALSE))+$K$3,IF(OR($L329="",$L329="-"),"",VLOOKUP($G329,為替!$A:$AX,$L329,FALSE)))</f>
        <v/>
      </c>
      <c r="N329" s="203" t="str">
        <f t="shared" si="34"/>
        <v/>
      </c>
      <c r="O329" s="204" t="str">
        <f t="shared" si="30"/>
        <v/>
      </c>
      <c r="P329" s="205" t="str">
        <f t="shared" si="35"/>
        <v/>
      </c>
    </row>
    <row r="330" spans="3:16">
      <c r="C330" s="198"/>
      <c r="D330" s="199"/>
      <c r="E330" s="200"/>
      <c r="F330" s="198"/>
      <c r="H330" s="201"/>
      <c r="I330" s="184" t="str">
        <f t="shared" si="31"/>
        <v/>
      </c>
      <c r="J330" s="202" t="str">
        <f>IF($H330="USD",IF(OR($I330="",$I330="-"),"",VLOOKUP($G330,為替!$A:$AX,$I330,FALSE))+$J$3,IF(OR($I330="",$I330="-"),"",VLOOKUP($G330,為替!$A:$AX,$I330,FALSE)))</f>
        <v/>
      </c>
      <c r="K330" s="203" t="str">
        <f t="shared" si="32"/>
        <v/>
      </c>
      <c r="L330" s="187" t="str">
        <f t="shared" si="33"/>
        <v/>
      </c>
      <c r="M330" s="202" t="str">
        <f>IF($H330="USD",IF(OR($L330="",$L330="-"),"",VLOOKUP($G330,為替!$A:$AX,$L330,FALSE))+$K$3,IF(OR($L330="",$L330="-"),"",VLOOKUP($G330,為替!$A:$AX,$L330,FALSE)))</f>
        <v/>
      </c>
      <c r="N330" s="203" t="str">
        <f t="shared" si="34"/>
        <v/>
      </c>
      <c r="O330" s="204" t="str">
        <f t="shared" si="30"/>
        <v/>
      </c>
      <c r="P330" s="205" t="str">
        <f t="shared" si="35"/>
        <v/>
      </c>
    </row>
    <row r="331" spans="3:16">
      <c r="C331" s="198"/>
      <c r="D331" s="199"/>
      <c r="E331" s="200"/>
      <c r="F331" s="198"/>
      <c r="H331" s="201"/>
      <c r="I331" s="184" t="str">
        <f t="shared" si="31"/>
        <v/>
      </c>
      <c r="J331" s="202" t="str">
        <f>IF($H331="USD",IF(OR($I331="",$I331="-"),"",VLOOKUP($G331,為替!$A:$AX,$I331,FALSE))+$J$3,IF(OR($I331="",$I331="-"),"",VLOOKUP($G331,為替!$A:$AX,$I331,FALSE)))</f>
        <v/>
      </c>
      <c r="K331" s="203" t="str">
        <f t="shared" si="32"/>
        <v/>
      </c>
      <c r="L331" s="187" t="str">
        <f t="shared" si="33"/>
        <v/>
      </c>
      <c r="M331" s="202" t="str">
        <f>IF($H331="USD",IF(OR($L331="",$L331="-"),"",VLOOKUP($G331,為替!$A:$AX,$L331,FALSE))+$K$3,IF(OR($L331="",$L331="-"),"",VLOOKUP($G331,為替!$A:$AX,$L331,FALSE)))</f>
        <v/>
      </c>
      <c r="N331" s="203" t="str">
        <f t="shared" si="34"/>
        <v/>
      </c>
      <c r="O331" s="204" t="str">
        <f t="shared" si="30"/>
        <v/>
      </c>
      <c r="P331" s="205" t="str">
        <f t="shared" si="35"/>
        <v/>
      </c>
    </row>
    <row r="332" spans="3:16">
      <c r="C332" s="198"/>
      <c r="D332" s="199"/>
      <c r="E332" s="200"/>
      <c r="F332" s="198"/>
      <c r="H332" s="201"/>
      <c r="I332" s="184" t="str">
        <f t="shared" si="31"/>
        <v/>
      </c>
      <c r="J332" s="202" t="str">
        <f>IF($H332="USD",IF(OR($I332="",$I332="-"),"",VLOOKUP($G332,為替!$A:$AX,$I332,FALSE))+$J$3,IF(OR($I332="",$I332="-"),"",VLOOKUP($G332,為替!$A:$AX,$I332,FALSE)))</f>
        <v/>
      </c>
      <c r="K332" s="203" t="str">
        <f t="shared" si="32"/>
        <v/>
      </c>
      <c r="L332" s="187" t="str">
        <f t="shared" si="33"/>
        <v/>
      </c>
      <c r="M332" s="202" t="str">
        <f>IF($H332="USD",IF(OR($L332="",$L332="-"),"",VLOOKUP($G332,為替!$A:$AX,$L332,FALSE))+$K$3,IF(OR($L332="",$L332="-"),"",VLOOKUP($G332,為替!$A:$AX,$L332,FALSE)))</f>
        <v/>
      </c>
      <c r="N332" s="203" t="str">
        <f t="shared" si="34"/>
        <v/>
      </c>
      <c r="O332" s="204" t="str">
        <f t="shared" si="30"/>
        <v/>
      </c>
      <c r="P332" s="205" t="str">
        <f t="shared" si="35"/>
        <v/>
      </c>
    </row>
    <row r="333" spans="3:16">
      <c r="C333" s="198"/>
      <c r="D333" s="199"/>
      <c r="E333" s="200"/>
      <c r="F333" s="198"/>
      <c r="H333" s="201"/>
      <c r="I333" s="184" t="str">
        <f t="shared" si="31"/>
        <v/>
      </c>
      <c r="J333" s="202" t="str">
        <f>IF($H333="USD",IF(OR($I333="",$I333="-"),"",VLOOKUP($G333,為替!$A:$AX,$I333,FALSE))+$J$3,IF(OR($I333="",$I333="-"),"",VLOOKUP($G333,為替!$A:$AX,$I333,FALSE)))</f>
        <v/>
      </c>
      <c r="K333" s="203" t="str">
        <f t="shared" si="32"/>
        <v/>
      </c>
      <c r="L333" s="187" t="str">
        <f t="shared" si="33"/>
        <v/>
      </c>
      <c r="M333" s="202" t="str">
        <f>IF($H333="USD",IF(OR($L333="",$L333="-"),"",VLOOKUP($G333,為替!$A:$AX,$L333,FALSE))+$K$3,IF(OR($L333="",$L333="-"),"",VLOOKUP($G333,為替!$A:$AX,$L333,FALSE)))</f>
        <v/>
      </c>
      <c r="N333" s="203" t="str">
        <f t="shared" si="34"/>
        <v/>
      </c>
      <c r="O333" s="204" t="str">
        <f t="shared" si="30"/>
        <v/>
      </c>
      <c r="P333" s="205" t="str">
        <f t="shared" si="35"/>
        <v/>
      </c>
    </row>
    <row r="334" spans="3:16">
      <c r="C334" s="198"/>
      <c r="D334" s="199"/>
      <c r="E334" s="200"/>
      <c r="F334" s="198"/>
      <c r="H334" s="201"/>
      <c r="I334" s="184" t="str">
        <f t="shared" si="31"/>
        <v/>
      </c>
      <c r="J334" s="202" t="str">
        <f>IF($H334="USD",IF(OR($I334="",$I334="-"),"",VLOOKUP($G334,為替!$A:$AX,$I334,FALSE))+$J$3,IF(OR($I334="",$I334="-"),"",VLOOKUP($G334,為替!$A:$AX,$I334,FALSE)))</f>
        <v/>
      </c>
      <c r="K334" s="203" t="str">
        <f t="shared" si="32"/>
        <v/>
      </c>
      <c r="L334" s="187" t="str">
        <f t="shared" si="33"/>
        <v/>
      </c>
      <c r="M334" s="202" t="str">
        <f>IF($H334="USD",IF(OR($L334="",$L334="-"),"",VLOOKUP($G334,為替!$A:$AX,$L334,FALSE))+$K$3,IF(OR($L334="",$L334="-"),"",VLOOKUP($G334,為替!$A:$AX,$L334,FALSE)))</f>
        <v/>
      </c>
      <c r="N334" s="203" t="str">
        <f t="shared" si="34"/>
        <v/>
      </c>
      <c r="O334" s="204" t="str">
        <f t="shared" si="30"/>
        <v/>
      </c>
      <c r="P334" s="205" t="str">
        <f t="shared" si="35"/>
        <v/>
      </c>
    </row>
    <row r="335" spans="3:16">
      <c r="C335" s="198"/>
      <c r="D335" s="199"/>
      <c r="E335" s="200"/>
      <c r="F335" s="198"/>
      <c r="H335" s="201"/>
      <c r="I335" s="184" t="str">
        <f t="shared" si="31"/>
        <v/>
      </c>
      <c r="J335" s="202" t="str">
        <f>IF($H335="USD",IF(OR($I335="",$I335="-"),"",VLOOKUP($G335,為替!$A:$AX,$I335,FALSE))+$J$3,IF(OR($I335="",$I335="-"),"",VLOOKUP($G335,為替!$A:$AX,$I335,FALSE)))</f>
        <v/>
      </c>
      <c r="K335" s="203" t="str">
        <f t="shared" si="32"/>
        <v/>
      </c>
      <c r="L335" s="187" t="str">
        <f t="shared" si="33"/>
        <v/>
      </c>
      <c r="M335" s="202" t="str">
        <f>IF($H335="USD",IF(OR($L335="",$L335="-"),"",VLOOKUP($G335,為替!$A:$AX,$L335,FALSE))+$K$3,IF(OR($L335="",$L335="-"),"",VLOOKUP($G335,為替!$A:$AX,$L335,FALSE)))</f>
        <v/>
      </c>
      <c r="N335" s="203" t="str">
        <f t="shared" si="34"/>
        <v/>
      </c>
      <c r="O335" s="204" t="str">
        <f t="shared" si="30"/>
        <v/>
      </c>
      <c r="P335" s="205" t="str">
        <f t="shared" si="35"/>
        <v/>
      </c>
    </row>
    <row r="336" spans="3:16">
      <c r="C336" s="198"/>
      <c r="D336" s="199"/>
      <c r="E336" s="200"/>
      <c r="F336" s="198"/>
      <c r="H336" s="201"/>
      <c r="I336" s="184" t="str">
        <f t="shared" si="31"/>
        <v/>
      </c>
      <c r="J336" s="202" t="str">
        <f>IF($H336="USD",IF(OR($I336="",$I336="-"),"",VLOOKUP($G336,為替!$A:$AX,$I336,FALSE))+$J$3,IF(OR($I336="",$I336="-"),"",VLOOKUP($G336,為替!$A:$AX,$I336,FALSE)))</f>
        <v/>
      </c>
      <c r="K336" s="203" t="str">
        <f t="shared" si="32"/>
        <v/>
      </c>
      <c r="L336" s="187" t="str">
        <f t="shared" si="33"/>
        <v/>
      </c>
      <c r="M336" s="202" t="str">
        <f>IF($H336="USD",IF(OR($L336="",$L336="-"),"",VLOOKUP($G336,為替!$A:$AX,$L336,FALSE))+$K$3,IF(OR($L336="",$L336="-"),"",VLOOKUP($G336,為替!$A:$AX,$L336,FALSE)))</f>
        <v/>
      </c>
      <c r="N336" s="203" t="str">
        <f t="shared" si="34"/>
        <v/>
      </c>
      <c r="O336" s="204" t="str">
        <f t="shared" si="30"/>
        <v/>
      </c>
      <c r="P336" s="205" t="str">
        <f t="shared" si="35"/>
        <v/>
      </c>
    </row>
    <row r="337" spans="3:16">
      <c r="C337" s="198"/>
      <c r="D337" s="199"/>
      <c r="E337" s="200"/>
      <c r="F337" s="198"/>
      <c r="H337" s="201"/>
      <c r="I337" s="184" t="str">
        <f t="shared" si="31"/>
        <v/>
      </c>
      <c r="J337" s="202" t="str">
        <f>IF($H337="USD",IF(OR($I337="",$I337="-"),"",VLOOKUP($G337,為替!$A:$AX,$I337,FALSE))+$J$3,IF(OR($I337="",$I337="-"),"",VLOOKUP($G337,為替!$A:$AX,$I337,FALSE)))</f>
        <v/>
      </c>
      <c r="K337" s="203" t="str">
        <f t="shared" si="32"/>
        <v/>
      </c>
      <c r="L337" s="187" t="str">
        <f t="shared" si="33"/>
        <v/>
      </c>
      <c r="M337" s="202" t="str">
        <f>IF($H337="USD",IF(OR($L337="",$L337="-"),"",VLOOKUP($G337,為替!$A:$AX,$L337,FALSE))+$K$3,IF(OR($L337="",$L337="-"),"",VLOOKUP($G337,為替!$A:$AX,$L337,FALSE)))</f>
        <v/>
      </c>
      <c r="N337" s="203" t="str">
        <f t="shared" si="34"/>
        <v/>
      </c>
      <c r="O337" s="204" t="str">
        <f t="shared" si="30"/>
        <v/>
      </c>
      <c r="P337" s="205" t="str">
        <f t="shared" si="35"/>
        <v/>
      </c>
    </row>
    <row r="338" spans="3:16">
      <c r="C338" s="198"/>
      <c r="D338" s="199"/>
      <c r="E338" s="200"/>
      <c r="F338" s="198"/>
      <c r="H338" s="201"/>
      <c r="I338" s="184" t="str">
        <f t="shared" si="31"/>
        <v/>
      </c>
      <c r="J338" s="202" t="str">
        <f>IF($H338="USD",IF(OR($I338="",$I338="-"),"",VLOOKUP($G338,為替!$A:$AX,$I338,FALSE))+$J$3,IF(OR($I338="",$I338="-"),"",VLOOKUP($G338,為替!$A:$AX,$I338,FALSE)))</f>
        <v/>
      </c>
      <c r="K338" s="203" t="str">
        <f t="shared" si="32"/>
        <v/>
      </c>
      <c r="L338" s="187" t="str">
        <f t="shared" si="33"/>
        <v/>
      </c>
      <c r="M338" s="202" t="str">
        <f>IF($H338="USD",IF(OR($L338="",$L338="-"),"",VLOOKUP($G338,為替!$A:$AX,$L338,FALSE))+$K$3,IF(OR($L338="",$L338="-"),"",VLOOKUP($G338,為替!$A:$AX,$L338,FALSE)))</f>
        <v/>
      </c>
      <c r="N338" s="203" t="str">
        <f t="shared" si="34"/>
        <v/>
      </c>
      <c r="O338" s="204" t="str">
        <f t="shared" si="30"/>
        <v/>
      </c>
      <c r="P338" s="205" t="str">
        <f t="shared" si="35"/>
        <v/>
      </c>
    </row>
    <row r="339" spans="3:16">
      <c r="C339" s="198"/>
      <c r="D339" s="199"/>
      <c r="E339" s="200"/>
      <c r="F339" s="198"/>
      <c r="H339" s="201"/>
      <c r="I339" s="184" t="str">
        <f t="shared" si="31"/>
        <v/>
      </c>
      <c r="J339" s="202" t="str">
        <f>IF($H339="USD",IF(OR($I339="",$I339="-"),"",VLOOKUP($G339,為替!$A:$AX,$I339,FALSE))+$J$3,IF(OR($I339="",$I339="-"),"",VLOOKUP($G339,為替!$A:$AX,$I339,FALSE)))</f>
        <v/>
      </c>
      <c r="K339" s="203" t="str">
        <f t="shared" si="32"/>
        <v/>
      </c>
      <c r="L339" s="187" t="str">
        <f t="shared" si="33"/>
        <v/>
      </c>
      <c r="M339" s="202" t="str">
        <f>IF($H339="USD",IF(OR($L339="",$L339="-"),"",VLOOKUP($G339,為替!$A:$AX,$L339,FALSE))+$K$3,IF(OR($L339="",$L339="-"),"",VLOOKUP($G339,為替!$A:$AX,$L339,FALSE)))</f>
        <v/>
      </c>
      <c r="N339" s="203" t="str">
        <f t="shared" si="34"/>
        <v/>
      </c>
      <c r="O339" s="204" t="str">
        <f t="shared" si="30"/>
        <v/>
      </c>
      <c r="P339" s="205" t="str">
        <f t="shared" si="35"/>
        <v/>
      </c>
    </row>
    <row r="340" spans="3:16">
      <c r="C340" s="198"/>
      <c r="D340" s="199"/>
      <c r="E340" s="200"/>
      <c r="F340" s="198"/>
      <c r="H340" s="201"/>
      <c r="I340" s="184" t="str">
        <f t="shared" si="31"/>
        <v/>
      </c>
      <c r="J340" s="202" t="str">
        <f>IF($H340="USD",IF(OR($I340="",$I340="-"),"",VLOOKUP($G340,為替!$A:$AX,$I340,FALSE))+$J$3,IF(OR($I340="",$I340="-"),"",VLOOKUP($G340,為替!$A:$AX,$I340,FALSE)))</f>
        <v/>
      </c>
      <c r="K340" s="203" t="str">
        <f t="shared" si="32"/>
        <v/>
      </c>
      <c r="L340" s="187" t="str">
        <f t="shared" si="33"/>
        <v/>
      </c>
      <c r="M340" s="202" t="str">
        <f>IF($H340="USD",IF(OR($L340="",$L340="-"),"",VLOOKUP($G340,為替!$A:$AX,$L340,FALSE))+$K$3,IF(OR($L340="",$L340="-"),"",VLOOKUP($G340,為替!$A:$AX,$L340,FALSE)))</f>
        <v/>
      </c>
      <c r="N340" s="203" t="str">
        <f t="shared" si="34"/>
        <v/>
      </c>
      <c r="O340" s="204" t="str">
        <f t="shared" si="30"/>
        <v/>
      </c>
      <c r="P340" s="205" t="str">
        <f t="shared" si="35"/>
        <v/>
      </c>
    </row>
    <row r="341" spans="3:16">
      <c r="C341" s="198"/>
      <c r="D341" s="199"/>
      <c r="E341" s="200"/>
      <c r="F341" s="198"/>
      <c r="H341" s="201"/>
      <c r="I341" s="184" t="str">
        <f t="shared" si="31"/>
        <v/>
      </c>
      <c r="J341" s="202" t="str">
        <f>IF($H341="USD",IF(OR($I341="",$I341="-"),"",VLOOKUP($G341,為替!$A:$AX,$I341,FALSE))+$J$3,IF(OR($I341="",$I341="-"),"",VLOOKUP($G341,為替!$A:$AX,$I341,FALSE)))</f>
        <v/>
      </c>
      <c r="K341" s="203" t="str">
        <f t="shared" si="32"/>
        <v/>
      </c>
      <c r="L341" s="187" t="str">
        <f t="shared" si="33"/>
        <v/>
      </c>
      <c r="M341" s="202" t="str">
        <f>IF($H341="USD",IF(OR($L341="",$L341="-"),"",VLOOKUP($G341,為替!$A:$AX,$L341,FALSE))+$K$3,IF(OR($L341="",$L341="-"),"",VLOOKUP($G341,為替!$A:$AX,$L341,FALSE)))</f>
        <v/>
      </c>
      <c r="N341" s="203" t="str">
        <f t="shared" si="34"/>
        <v/>
      </c>
      <c r="O341" s="204" t="str">
        <f t="shared" si="30"/>
        <v/>
      </c>
      <c r="P341" s="205" t="str">
        <f t="shared" si="35"/>
        <v/>
      </c>
    </row>
    <row r="342" spans="3:16">
      <c r="C342" s="198"/>
      <c r="D342" s="199"/>
      <c r="E342" s="200"/>
      <c r="F342" s="198"/>
      <c r="H342" s="201"/>
      <c r="I342" s="184" t="str">
        <f t="shared" si="31"/>
        <v/>
      </c>
      <c r="J342" s="202" t="str">
        <f>IF($H342="USD",IF(OR($I342="",$I342="-"),"",VLOOKUP($G342,為替!$A:$AX,$I342,FALSE))+$J$3,IF(OR($I342="",$I342="-"),"",VLOOKUP($G342,為替!$A:$AX,$I342,FALSE)))</f>
        <v/>
      </c>
      <c r="K342" s="203" t="str">
        <f t="shared" si="32"/>
        <v/>
      </c>
      <c r="L342" s="187" t="str">
        <f t="shared" si="33"/>
        <v/>
      </c>
      <c r="M342" s="202" t="str">
        <f>IF($H342="USD",IF(OR($L342="",$L342="-"),"",VLOOKUP($G342,為替!$A:$AX,$L342,FALSE))+$K$3,IF(OR($L342="",$L342="-"),"",VLOOKUP($G342,為替!$A:$AX,$L342,FALSE)))</f>
        <v/>
      </c>
      <c r="N342" s="203" t="str">
        <f t="shared" si="34"/>
        <v/>
      </c>
      <c r="O342" s="204" t="str">
        <f t="shared" si="30"/>
        <v/>
      </c>
      <c r="P342" s="205" t="str">
        <f t="shared" si="35"/>
        <v/>
      </c>
    </row>
    <row r="343" spans="3:16">
      <c r="C343" s="198"/>
      <c r="D343" s="199"/>
      <c r="E343" s="200"/>
      <c r="F343" s="198"/>
      <c r="H343" s="201"/>
      <c r="I343" s="184" t="str">
        <f t="shared" si="31"/>
        <v/>
      </c>
      <c r="J343" s="202" t="str">
        <f>IF($H343="USD",IF(OR($I343="",$I343="-"),"",VLOOKUP($G343,為替!$A:$AX,$I343,FALSE))+$J$3,IF(OR($I343="",$I343="-"),"",VLOOKUP($G343,為替!$A:$AX,$I343,FALSE)))</f>
        <v/>
      </c>
      <c r="K343" s="203" t="str">
        <f t="shared" si="32"/>
        <v/>
      </c>
      <c r="L343" s="187" t="str">
        <f t="shared" si="33"/>
        <v/>
      </c>
      <c r="M343" s="202" t="str">
        <f>IF($H343="USD",IF(OR($L343="",$L343="-"),"",VLOOKUP($G343,為替!$A:$AX,$L343,FALSE))+$K$3,IF(OR($L343="",$L343="-"),"",VLOOKUP($G343,為替!$A:$AX,$L343,FALSE)))</f>
        <v/>
      </c>
      <c r="N343" s="203" t="str">
        <f t="shared" si="34"/>
        <v/>
      </c>
      <c r="O343" s="204" t="str">
        <f t="shared" si="30"/>
        <v/>
      </c>
      <c r="P343" s="205" t="str">
        <f t="shared" si="35"/>
        <v/>
      </c>
    </row>
    <row r="344" spans="3:16">
      <c r="C344" s="198"/>
      <c r="D344" s="199"/>
      <c r="E344" s="200"/>
      <c r="F344" s="198"/>
      <c r="H344" s="201"/>
      <c r="I344" s="184" t="str">
        <f t="shared" si="31"/>
        <v/>
      </c>
      <c r="J344" s="202" t="str">
        <f>IF($H344="USD",IF(OR($I344="",$I344="-"),"",VLOOKUP($G344,為替!$A:$AX,$I344,FALSE))+$J$3,IF(OR($I344="",$I344="-"),"",VLOOKUP($G344,為替!$A:$AX,$I344,FALSE)))</f>
        <v/>
      </c>
      <c r="K344" s="203" t="str">
        <f t="shared" si="32"/>
        <v/>
      </c>
      <c r="L344" s="187" t="str">
        <f t="shared" si="33"/>
        <v/>
      </c>
      <c r="M344" s="202" t="str">
        <f>IF($H344="USD",IF(OR($L344="",$L344="-"),"",VLOOKUP($G344,為替!$A:$AX,$L344,FALSE))+$K$3,IF(OR($L344="",$L344="-"),"",VLOOKUP($G344,為替!$A:$AX,$L344,FALSE)))</f>
        <v/>
      </c>
      <c r="N344" s="203" t="str">
        <f t="shared" si="34"/>
        <v/>
      </c>
      <c r="O344" s="204" t="str">
        <f t="shared" si="30"/>
        <v/>
      </c>
      <c r="P344" s="205" t="str">
        <f t="shared" si="35"/>
        <v/>
      </c>
    </row>
    <row r="345" spans="3:16">
      <c r="C345" s="198"/>
      <c r="D345" s="199"/>
      <c r="E345" s="200"/>
      <c r="F345" s="198"/>
      <c r="H345" s="201"/>
      <c r="I345" s="184" t="str">
        <f t="shared" si="31"/>
        <v/>
      </c>
      <c r="J345" s="202" t="str">
        <f>IF($H345="USD",IF(OR($I345="",$I345="-"),"",VLOOKUP($G345,為替!$A:$AX,$I345,FALSE))+$J$3,IF(OR($I345="",$I345="-"),"",VLOOKUP($G345,為替!$A:$AX,$I345,FALSE)))</f>
        <v/>
      </c>
      <c r="K345" s="203" t="str">
        <f t="shared" si="32"/>
        <v/>
      </c>
      <c r="L345" s="187" t="str">
        <f t="shared" si="33"/>
        <v/>
      </c>
      <c r="M345" s="202" t="str">
        <f>IF($H345="USD",IF(OR($L345="",$L345="-"),"",VLOOKUP($G345,為替!$A:$AX,$L345,FALSE))+$K$3,IF(OR($L345="",$L345="-"),"",VLOOKUP($G345,為替!$A:$AX,$L345,FALSE)))</f>
        <v/>
      </c>
      <c r="N345" s="203" t="str">
        <f t="shared" si="34"/>
        <v/>
      </c>
      <c r="O345" s="204" t="str">
        <f t="shared" si="30"/>
        <v/>
      </c>
      <c r="P345" s="205" t="str">
        <f t="shared" si="35"/>
        <v/>
      </c>
    </row>
    <row r="346" spans="3:16">
      <c r="C346" s="198"/>
      <c r="D346" s="199"/>
      <c r="E346" s="200"/>
      <c r="F346" s="198"/>
      <c r="H346" s="201"/>
      <c r="I346" s="184" t="str">
        <f t="shared" si="31"/>
        <v/>
      </c>
      <c r="J346" s="202" t="str">
        <f>IF($H346="USD",IF(OR($I346="",$I346="-"),"",VLOOKUP($G346,為替!$A:$AX,$I346,FALSE))+$J$3,IF(OR($I346="",$I346="-"),"",VLOOKUP($G346,為替!$A:$AX,$I346,FALSE)))</f>
        <v/>
      </c>
      <c r="K346" s="203" t="str">
        <f t="shared" si="32"/>
        <v/>
      </c>
      <c r="L346" s="187" t="str">
        <f t="shared" si="33"/>
        <v/>
      </c>
      <c r="M346" s="202" t="str">
        <f>IF($H346="USD",IF(OR($L346="",$L346="-"),"",VLOOKUP($G346,為替!$A:$AX,$L346,FALSE))+$K$3,IF(OR($L346="",$L346="-"),"",VLOOKUP($G346,為替!$A:$AX,$L346,FALSE)))</f>
        <v/>
      </c>
      <c r="N346" s="203" t="str">
        <f t="shared" si="34"/>
        <v/>
      </c>
      <c r="O346" s="204" t="str">
        <f t="shared" si="30"/>
        <v/>
      </c>
      <c r="P346" s="205" t="str">
        <f t="shared" si="35"/>
        <v/>
      </c>
    </row>
    <row r="347" spans="3:16">
      <c r="C347" s="198"/>
      <c r="D347" s="199"/>
      <c r="E347" s="200"/>
      <c r="F347" s="198"/>
      <c r="H347" s="201"/>
      <c r="I347" s="184" t="str">
        <f t="shared" si="31"/>
        <v/>
      </c>
      <c r="J347" s="202" t="str">
        <f>IF($H347="USD",IF(OR($I347="",$I347="-"),"",VLOOKUP($G347,為替!$A:$AX,$I347,FALSE))+$J$3,IF(OR($I347="",$I347="-"),"",VLOOKUP($G347,為替!$A:$AX,$I347,FALSE)))</f>
        <v/>
      </c>
      <c r="K347" s="203" t="str">
        <f t="shared" si="32"/>
        <v/>
      </c>
      <c r="L347" s="187" t="str">
        <f t="shared" si="33"/>
        <v/>
      </c>
      <c r="M347" s="202" t="str">
        <f>IF($H347="USD",IF(OR($L347="",$L347="-"),"",VLOOKUP($G347,為替!$A:$AX,$L347,FALSE))+$K$3,IF(OR($L347="",$L347="-"),"",VLOOKUP($G347,為替!$A:$AX,$L347,FALSE)))</f>
        <v/>
      </c>
      <c r="N347" s="203" t="str">
        <f t="shared" si="34"/>
        <v/>
      </c>
      <c r="O347" s="204" t="str">
        <f t="shared" si="30"/>
        <v/>
      </c>
      <c r="P347" s="205" t="str">
        <f t="shared" si="35"/>
        <v/>
      </c>
    </row>
    <row r="348" spans="3:16">
      <c r="C348" s="198"/>
      <c r="D348" s="199"/>
      <c r="E348" s="200"/>
      <c r="F348" s="198"/>
      <c r="H348" s="201"/>
      <c r="I348" s="184" t="str">
        <f t="shared" si="31"/>
        <v/>
      </c>
      <c r="J348" s="202" t="str">
        <f>IF($H348="USD",IF(OR($I348="",$I348="-"),"",VLOOKUP($G348,為替!$A:$AX,$I348,FALSE))+$J$3,IF(OR($I348="",$I348="-"),"",VLOOKUP($G348,為替!$A:$AX,$I348,FALSE)))</f>
        <v/>
      </c>
      <c r="K348" s="203" t="str">
        <f t="shared" si="32"/>
        <v/>
      </c>
      <c r="L348" s="187" t="str">
        <f t="shared" si="33"/>
        <v/>
      </c>
      <c r="M348" s="202" t="str">
        <f>IF($H348="USD",IF(OR($L348="",$L348="-"),"",VLOOKUP($G348,為替!$A:$AX,$L348,FALSE))+$K$3,IF(OR($L348="",$L348="-"),"",VLOOKUP($G348,為替!$A:$AX,$L348,FALSE)))</f>
        <v/>
      </c>
      <c r="N348" s="203" t="str">
        <f t="shared" si="34"/>
        <v/>
      </c>
      <c r="O348" s="204" t="str">
        <f t="shared" si="30"/>
        <v/>
      </c>
      <c r="P348" s="205" t="str">
        <f t="shared" si="35"/>
        <v/>
      </c>
    </row>
    <row r="349" spans="3:16">
      <c r="C349" s="198"/>
      <c r="D349" s="199"/>
      <c r="E349" s="200"/>
      <c r="F349" s="198"/>
      <c r="H349" s="201"/>
      <c r="I349" s="184" t="str">
        <f t="shared" si="31"/>
        <v/>
      </c>
      <c r="J349" s="202" t="str">
        <f>IF($H349="USD",IF(OR($I349="",$I349="-"),"",VLOOKUP($G349,為替!$A:$AX,$I349,FALSE))+$J$3,IF(OR($I349="",$I349="-"),"",VLOOKUP($G349,為替!$A:$AX,$I349,FALSE)))</f>
        <v/>
      </c>
      <c r="K349" s="203" t="str">
        <f t="shared" si="32"/>
        <v/>
      </c>
      <c r="L349" s="187" t="str">
        <f t="shared" si="33"/>
        <v/>
      </c>
      <c r="M349" s="202" t="str">
        <f>IF($H349="USD",IF(OR($L349="",$L349="-"),"",VLOOKUP($G349,為替!$A:$AX,$L349,FALSE))+$K$3,IF(OR($L349="",$L349="-"),"",VLOOKUP($G349,為替!$A:$AX,$L349,FALSE)))</f>
        <v/>
      </c>
      <c r="N349" s="203" t="str">
        <f t="shared" si="34"/>
        <v/>
      </c>
      <c r="O349" s="204" t="str">
        <f t="shared" si="30"/>
        <v/>
      </c>
      <c r="P349" s="205" t="str">
        <f t="shared" si="35"/>
        <v/>
      </c>
    </row>
    <row r="350" spans="3:16">
      <c r="C350" s="198"/>
      <c r="D350" s="199"/>
      <c r="E350" s="200"/>
      <c r="F350" s="198"/>
      <c r="H350" s="201"/>
      <c r="I350" s="184" t="str">
        <f t="shared" si="31"/>
        <v/>
      </c>
      <c r="J350" s="202" t="str">
        <f>IF($H350="USD",IF(OR($I350="",$I350="-"),"",VLOOKUP($G350,為替!$A:$AX,$I350,FALSE))+$J$3,IF(OR($I350="",$I350="-"),"",VLOOKUP($G350,為替!$A:$AX,$I350,FALSE)))</f>
        <v/>
      </c>
      <c r="K350" s="203" t="str">
        <f t="shared" si="32"/>
        <v/>
      </c>
      <c r="L350" s="187" t="str">
        <f t="shared" si="33"/>
        <v/>
      </c>
      <c r="M350" s="202" t="str">
        <f>IF($H350="USD",IF(OR($L350="",$L350="-"),"",VLOOKUP($G350,為替!$A:$AX,$L350,FALSE))+$K$3,IF(OR($L350="",$L350="-"),"",VLOOKUP($G350,為替!$A:$AX,$L350,FALSE)))</f>
        <v/>
      </c>
      <c r="N350" s="203" t="str">
        <f t="shared" si="34"/>
        <v/>
      </c>
      <c r="O350" s="204" t="str">
        <f t="shared" si="30"/>
        <v/>
      </c>
      <c r="P350" s="205" t="str">
        <f t="shared" si="35"/>
        <v/>
      </c>
    </row>
    <row r="351" spans="3:16">
      <c r="C351" s="198"/>
      <c r="D351" s="199"/>
      <c r="E351" s="200"/>
      <c r="F351" s="198"/>
      <c r="H351" s="201"/>
      <c r="I351" s="184" t="str">
        <f t="shared" si="31"/>
        <v/>
      </c>
      <c r="J351" s="202" t="str">
        <f>IF($H351="USD",IF(OR($I351="",$I351="-"),"",VLOOKUP($G351,為替!$A:$AX,$I351,FALSE))+$J$3,IF(OR($I351="",$I351="-"),"",VLOOKUP($G351,為替!$A:$AX,$I351,FALSE)))</f>
        <v/>
      </c>
      <c r="K351" s="203" t="str">
        <f t="shared" si="32"/>
        <v/>
      </c>
      <c r="L351" s="187" t="str">
        <f t="shared" si="33"/>
        <v/>
      </c>
      <c r="M351" s="202" t="str">
        <f>IF($H351="USD",IF(OR($L351="",$L351="-"),"",VLOOKUP($G351,為替!$A:$AX,$L351,FALSE))+$K$3,IF(OR($L351="",$L351="-"),"",VLOOKUP($G351,為替!$A:$AX,$L351,FALSE)))</f>
        <v/>
      </c>
      <c r="N351" s="203" t="str">
        <f t="shared" si="34"/>
        <v/>
      </c>
      <c r="O351" s="204" t="str">
        <f t="shared" si="30"/>
        <v/>
      </c>
      <c r="P351" s="205" t="str">
        <f t="shared" si="35"/>
        <v/>
      </c>
    </row>
    <row r="352" spans="3:16">
      <c r="C352" s="198"/>
      <c r="D352" s="199"/>
      <c r="E352" s="200"/>
      <c r="F352" s="198"/>
      <c r="H352" s="201"/>
      <c r="I352" s="184" t="str">
        <f t="shared" si="31"/>
        <v/>
      </c>
      <c r="J352" s="202" t="str">
        <f>IF($H352="USD",IF(OR($I352="",$I352="-"),"",VLOOKUP($G352,為替!$A:$AX,$I352,FALSE))+$J$3,IF(OR($I352="",$I352="-"),"",VLOOKUP($G352,為替!$A:$AX,$I352,FALSE)))</f>
        <v/>
      </c>
      <c r="K352" s="203" t="str">
        <f t="shared" si="32"/>
        <v/>
      </c>
      <c r="L352" s="187" t="str">
        <f t="shared" si="33"/>
        <v/>
      </c>
      <c r="M352" s="202" t="str">
        <f>IF($H352="USD",IF(OR($L352="",$L352="-"),"",VLOOKUP($G352,為替!$A:$AX,$L352,FALSE))+$K$3,IF(OR($L352="",$L352="-"),"",VLOOKUP($G352,為替!$A:$AX,$L352,FALSE)))</f>
        <v/>
      </c>
      <c r="N352" s="203" t="str">
        <f t="shared" si="34"/>
        <v/>
      </c>
      <c r="O352" s="204" t="str">
        <f t="shared" si="30"/>
        <v/>
      </c>
      <c r="P352" s="205" t="str">
        <f t="shared" si="35"/>
        <v/>
      </c>
    </row>
    <row r="353" spans="3:16">
      <c r="C353" s="198"/>
      <c r="D353" s="199"/>
      <c r="E353" s="200"/>
      <c r="F353" s="198"/>
      <c r="H353" s="201"/>
      <c r="I353" s="184" t="str">
        <f t="shared" si="31"/>
        <v/>
      </c>
      <c r="J353" s="202" t="str">
        <f>IF($H353="USD",IF(OR($I353="",$I353="-"),"",VLOOKUP($G353,為替!$A:$AX,$I353,FALSE))+$J$3,IF(OR($I353="",$I353="-"),"",VLOOKUP($G353,為替!$A:$AX,$I353,FALSE)))</f>
        <v/>
      </c>
      <c r="K353" s="203" t="str">
        <f t="shared" si="32"/>
        <v/>
      </c>
      <c r="L353" s="187" t="str">
        <f t="shared" si="33"/>
        <v/>
      </c>
      <c r="M353" s="202" t="str">
        <f>IF($H353="USD",IF(OR($L353="",$L353="-"),"",VLOOKUP($G353,為替!$A:$AX,$L353,FALSE))+$K$3,IF(OR($L353="",$L353="-"),"",VLOOKUP($G353,為替!$A:$AX,$L353,FALSE)))</f>
        <v/>
      </c>
      <c r="N353" s="203" t="str">
        <f t="shared" si="34"/>
        <v/>
      </c>
      <c r="O353" s="204" t="str">
        <f t="shared" si="30"/>
        <v/>
      </c>
      <c r="P353" s="205" t="str">
        <f t="shared" si="35"/>
        <v/>
      </c>
    </row>
    <row r="354" spans="3:16">
      <c r="C354" s="198"/>
      <c r="D354" s="199"/>
      <c r="E354" s="200"/>
      <c r="F354" s="198"/>
      <c r="H354" s="201"/>
      <c r="I354" s="184" t="str">
        <f t="shared" si="31"/>
        <v/>
      </c>
      <c r="J354" s="202" t="str">
        <f>IF($H354="USD",IF(OR($I354="",$I354="-"),"",VLOOKUP($G354,為替!$A:$AX,$I354,FALSE))+$J$3,IF(OR($I354="",$I354="-"),"",VLOOKUP($G354,為替!$A:$AX,$I354,FALSE)))</f>
        <v/>
      </c>
      <c r="K354" s="203" t="str">
        <f t="shared" si="32"/>
        <v/>
      </c>
      <c r="L354" s="187" t="str">
        <f t="shared" si="33"/>
        <v/>
      </c>
      <c r="M354" s="202" t="str">
        <f>IF($H354="USD",IF(OR($L354="",$L354="-"),"",VLOOKUP($G354,為替!$A:$AX,$L354,FALSE))+$K$3,IF(OR($L354="",$L354="-"),"",VLOOKUP($G354,為替!$A:$AX,$L354,FALSE)))</f>
        <v/>
      </c>
      <c r="N354" s="203" t="str">
        <f t="shared" si="34"/>
        <v/>
      </c>
      <c r="O354" s="204" t="str">
        <f t="shared" si="30"/>
        <v/>
      </c>
      <c r="P354" s="205" t="str">
        <f t="shared" si="35"/>
        <v/>
      </c>
    </row>
    <row r="355" spans="3:16">
      <c r="C355" s="198"/>
      <c r="D355" s="199"/>
      <c r="E355" s="200"/>
      <c r="F355" s="198"/>
      <c r="H355" s="201"/>
      <c r="I355" s="184" t="str">
        <f t="shared" si="31"/>
        <v/>
      </c>
      <c r="J355" s="202" t="str">
        <f>IF($H355="USD",IF(OR($I355="",$I355="-"),"",VLOOKUP($G355,為替!$A:$AX,$I355,FALSE))+$J$3,IF(OR($I355="",$I355="-"),"",VLOOKUP($G355,為替!$A:$AX,$I355,FALSE)))</f>
        <v/>
      </c>
      <c r="K355" s="203" t="str">
        <f t="shared" si="32"/>
        <v/>
      </c>
      <c r="L355" s="187" t="str">
        <f t="shared" si="33"/>
        <v/>
      </c>
      <c r="M355" s="202" t="str">
        <f>IF($H355="USD",IF(OR($L355="",$L355="-"),"",VLOOKUP($G355,為替!$A:$AX,$L355,FALSE))+$K$3,IF(OR($L355="",$L355="-"),"",VLOOKUP($G355,為替!$A:$AX,$L355,FALSE)))</f>
        <v/>
      </c>
      <c r="N355" s="203" t="str">
        <f t="shared" si="34"/>
        <v/>
      </c>
      <c r="O355" s="204" t="str">
        <f t="shared" si="30"/>
        <v/>
      </c>
      <c r="P355" s="205" t="str">
        <f t="shared" si="35"/>
        <v/>
      </c>
    </row>
    <row r="356" spans="3:16">
      <c r="C356" s="198"/>
      <c r="D356" s="199"/>
      <c r="E356" s="200"/>
      <c r="F356" s="198"/>
      <c r="H356" s="201"/>
      <c r="I356" s="184" t="str">
        <f t="shared" si="31"/>
        <v/>
      </c>
      <c r="J356" s="202" t="str">
        <f>IF($H356="USD",IF(OR($I356="",$I356="-"),"",VLOOKUP($G356,為替!$A:$AX,$I356,FALSE))+$J$3,IF(OR($I356="",$I356="-"),"",VLOOKUP($G356,為替!$A:$AX,$I356,FALSE)))</f>
        <v/>
      </c>
      <c r="K356" s="203" t="str">
        <f t="shared" si="32"/>
        <v/>
      </c>
      <c r="L356" s="187" t="str">
        <f t="shared" si="33"/>
        <v/>
      </c>
      <c r="M356" s="202" t="str">
        <f>IF($H356="USD",IF(OR($L356="",$L356="-"),"",VLOOKUP($G356,為替!$A:$AX,$L356,FALSE))+$K$3,IF(OR($L356="",$L356="-"),"",VLOOKUP($G356,為替!$A:$AX,$L356,FALSE)))</f>
        <v/>
      </c>
      <c r="N356" s="203" t="str">
        <f t="shared" si="34"/>
        <v/>
      </c>
      <c r="O356" s="204" t="str">
        <f t="shared" si="30"/>
        <v/>
      </c>
      <c r="P356" s="205" t="str">
        <f t="shared" si="35"/>
        <v/>
      </c>
    </row>
    <row r="357" spans="3:16">
      <c r="C357" s="198"/>
      <c r="D357" s="199"/>
      <c r="E357" s="200"/>
      <c r="F357" s="198"/>
      <c r="H357" s="201"/>
      <c r="I357" s="184" t="str">
        <f t="shared" si="31"/>
        <v/>
      </c>
      <c r="J357" s="202" t="str">
        <f>IF($H357="USD",IF(OR($I357="",$I357="-"),"",VLOOKUP($G357,為替!$A:$AX,$I357,FALSE))+$J$3,IF(OR($I357="",$I357="-"),"",VLOOKUP($G357,為替!$A:$AX,$I357,FALSE)))</f>
        <v/>
      </c>
      <c r="K357" s="203" t="str">
        <f t="shared" si="32"/>
        <v/>
      </c>
      <c r="L357" s="187" t="str">
        <f t="shared" si="33"/>
        <v/>
      </c>
      <c r="M357" s="202" t="str">
        <f>IF($H357="USD",IF(OR($L357="",$L357="-"),"",VLOOKUP($G357,為替!$A:$AX,$L357,FALSE))+$K$3,IF(OR($L357="",$L357="-"),"",VLOOKUP($G357,為替!$A:$AX,$L357,FALSE)))</f>
        <v/>
      </c>
      <c r="N357" s="203" t="str">
        <f t="shared" si="34"/>
        <v/>
      </c>
      <c r="O357" s="204" t="str">
        <f t="shared" si="30"/>
        <v/>
      </c>
      <c r="P357" s="205" t="str">
        <f t="shared" si="35"/>
        <v/>
      </c>
    </row>
    <row r="358" spans="3:16">
      <c r="C358" s="198"/>
      <c r="D358" s="199"/>
      <c r="E358" s="200"/>
      <c r="F358" s="198"/>
      <c r="H358" s="201"/>
      <c r="I358" s="184" t="str">
        <f t="shared" si="31"/>
        <v/>
      </c>
      <c r="J358" s="202" t="str">
        <f>IF($H358="USD",IF(OR($I358="",$I358="-"),"",VLOOKUP($G358,為替!$A:$AX,$I358,FALSE))+$J$3,IF(OR($I358="",$I358="-"),"",VLOOKUP($G358,為替!$A:$AX,$I358,FALSE)))</f>
        <v/>
      </c>
      <c r="K358" s="203" t="str">
        <f t="shared" si="32"/>
        <v/>
      </c>
      <c r="L358" s="187" t="str">
        <f t="shared" si="33"/>
        <v/>
      </c>
      <c r="M358" s="202" t="str">
        <f>IF($H358="USD",IF(OR($L358="",$L358="-"),"",VLOOKUP($G358,為替!$A:$AX,$L358,FALSE))+$K$3,IF(OR($L358="",$L358="-"),"",VLOOKUP($G358,為替!$A:$AX,$L358,FALSE)))</f>
        <v/>
      </c>
      <c r="N358" s="203" t="str">
        <f t="shared" si="34"/>
        <v/>
      </c>
      <c r="O358" s="204" t="str">
        <f t="shared" si="30"/>
        <v/>
      </c>
      <c r="P358" s="205" t="str">
        <f t="shared" si="35"/>
        <v/>
      </c>
    </row>
    <row r="359" spans="3:16">
      <c r="C359" s="198"/>
      <c r="D359" s="199"/>
      <c r="E359" s="200"/>
      <c r="F359" s="198"/>
      <c r="H359" s="201"/>
      <c r="I359" s="184" t="str">
        <f t="shared" si="31"/>
        <v/>
      </c>
      <c r="J359" s="202" t="str">
        <f>IF($H359="USD",IF(OR($I359="",$I359="-"),"",VLOOKUP($G359,為替!$A:$AX,$I359,FALSE))+$J$3,IF(OR($I359="",$I359="-"),"",VLOOKUP($G359,為替!$A:$AX,$I359,FALSE)))</f>
        <v/>
      </c>
      <c r="K359" s="203" t="str">
        <f t="shared" si="32"/>
        <v/>
      </c>
      <c r="L359" s="187" t="str">
        <f t="shared" si="33"/>
        <v/>
      </c>
      <c r="M359" s="202" t="str">
        <f>IF($H359="USD",IF(OR($L359="",$L359="-"),"",VLOOKUP($G359,為替!$A:$AX,$L359,FALSE))+$K$3,IF(OR($L359="",$L359="-"),"",VLOOKUP($G359,為替!$A:$AX,$L359,FALSE)))</f>
        <v/>
      </c>
      <c r="N359" s="203" t="str">
        <f t="shared" si="34"/>
        <v/>
      </c>
      <c r="O359" s="204" t="str">
        <f t="shared" si="30"/>
        <v/>
      </c>
      <c r="P359" s="205" t="str">
        <f t="shared" si="35"/>
        <v/>
      </c>
    </row>
    <row r="360" spans="3:16">
      <c r="C360" s="198"/>
      <c r="D360" s="199"/>
      <c r="E360" s="200"/>
      <c r="F360" s="198"/>
      <c r="H360" s="201"/>
      <c r="I360" s="184" t="str">
        <f t="shared" si="31"/>
        <v/>
      </c>
      <c r="J360" s="202" t="str">
        <f>IF($H360="USD",IF(OR($I360="",$I360="-"),"",VLOOKUP($G360,為替!$A:$AX,$I360,FALSE))+$J$3,IF(OR($I360="",$I360="-"),"",VLOOKUP($G360,為替!$A:$AX,$I360,FALSE)))</f>
        <v/>
      </c>
      <c r="K360" s="203" t="str">
        <f t="shared" si="32"/>
        <v/>
      </c>
      <c r="L360" s="187" t="str">
        <f t="shared" si="33"/>
        <v/>
      </c>
      <c r="M360" s="202" t="str">
        <f>IF($H360="USD",IF(OR($L360="",$L360="-"),"",VLOOKUP($G360,為替!$A:$AX,$L360,FALSE))+$K$3,IF(OR($L360="",$L360="-"),"",VLOOKUP($G360,為替!$A:$AX,$L360,FALSE)))</f>
        <v/>
      </c>
      <c r="N360" s="203" t="str">
        <f t="shared" si="34"/>
        <v/>
      </c>
      <c r="O360" s="204" t="str">
        <f t="shared" si="30"/>
        <v/>
      </c>
      <c r="P360" s="205" t="str">
        <f t="shared" si="35"/>
        <v/>
      </c>
    </row>
    <row r="361" spans="3:16">
      <c r="C361" s="198"/>
      <c r="D361" s="199"/>
      <c r="E361" s="200"/>
      <c r="F361" s="198"/>
      <c r="H361" s="201"/>
      <c r="I361" s="184" t="str">
        <f t="shared" si="31"/>
        <v/>
      </c>
      <c r="J361" s="202" t="str">
        <f>IF($H361="USD",IF(OR($I361="",$I361="-"),"",VLOOKUP($G361,為替!$A:$AX,$I361,FALSE))+$J$3,IF(OR($I361="",$I361="-"),"",VLOOKUP($G361,為替!$A:$AX,$I361,FALSE)))</f>
        <v/>
      </c>
      <c r="K361" s="203" t="str">
        <f t="shared" si="32"/>
        <v/>
      </c>
      <c r="L361" s="187" t="str">
        <f t="shared" si="33"/>
        <v/>
      </c>
      <c r="M361" s="202" t="str">
        <f>IF($H361="USD",IF(OR($L361="",$L361="-"),"",VLOOKUP($G361,為替!$A:$AX,$L361,FALSE))+$K$3,IF(OR($L361="",$L361="-"),"",VLOOKUP($G361,為替!$A:$AX,$L361,FALSE)))</f>
        <v/>
      </c>
      <c r="N361" s="203" t="str">
        <f t="shared" si="34"/>
        <v/>
      </c>
      <c r="O361" s="204" t="str">
        <f t="shared" si="30"/>
        <v/>
      </c>
      <c r="P361" s="205" t="str">
        <f t="shared" si="35"/>
        <v/>
      </c>
    </row>
    <row r="362" spans="3:16">
      <c r="C362" s="198"/>
      <c r="D362" s="199"/>
      <c r="E362" s="200"/>
      <c r="F362" s="198"/>
      <c r="H362" s="201"/>
      <c r="I362" s="184" t="str">
        <f t="shared" si="31"/>
        <v/>
      </c>
      <c r="J362" s="202" t="str">
        <f>IF($H362="USD",IF(OR($I362="",$I362="-"),"",VLOOKUP($G362,為替!$A:$AX,$I362,FALSE))+$J$3,IF(OR($I362="",$I362="-"),"",VLOOKUP($G362,為替!$A:$AX,$I362,FALSE)))</f>
        <v/>
      </c>
      <c r="K362" s="203" t="str">
        <f t="shared" si="32"/>
        <v/>
      </c>
      <c r="L362" s="187" t="str">
        <f t="shared" si="33"/>
        <v/>
      </c>
      <c r="M362" s="202" t="str">
        <f>IF($H362="USD",IF(OR($L362="",$L362="-"),"",VLOOKUP($G362,為替!$A:$AX,$L362,FALSE))+$K$3,IF(OR($L362="",$L362="-"),"",VLOOKUP($G362,為替!$A:$AX,$L362,FALSE)))</f>
        <v/>
      </c>
      <c r="N362" s="203" t="str">
        <f t="shared" si="34"/>
        <v/>
      </c>
      <c r="O362" s="204" t="str">
        <f t="shared" si="30"/>
        <v/>
      </c>
      <c r="P362" s="205" t="str">
        <f t="shared" si="35"/>
        <v/>
      </c>
    </row>
    <row r="363" spans="3:16">
      <c r="C363" s="198"/>
      <c r="D363" s="199"/>
      <c r="E363" s="200"/>
      <c r="F363" s="198"/>
      <c r="H363" s="201"/>
      <c r="I363" s="184" t="str">
        <f t="shared" si="31"/>
        <v/>
      </c>
      <c r="J363" s="202" t="str">
        <f>IF($H363="USD",IF(OR($I363="",$I363="-"),"",VLOOKUP($G363,為替!$A:$AX,$I363,FALSE))+$J$3,IF(OR($I363="",$I363="-"),"",VLOOKUP($G363,為替!$A:$AX,$I363,FALSE)))</f>
        <v/>
      </c>
      <c r="K363" s="203" t="str">
        <f t="shared" si="32"/>
        <v/>
      </c>
      <c r="L363" s="187" t="str">
        <f t="shared" si="33"/>
        <v/>
      </c>
      <c r="M363" s="202" t="str">
        <f>IF($H363="USD",IF(OR($L363="",$L363="-"),"",VLOOKUP($G363,為替!$A:$AX,$L363,FALSE))+$K$3,IF(OR($L363="",$L363="-"),"",VLOOKUP($G363,為替!$A:$AX,$L363,FALSE)))</f>
        <v/>
      </c>
      <c r="N363" s="203" t="str">
        <f t="shared" si="34"/>
        <v/>
      </c>
      <c r="O363" s="204" t="str">
        <f t="shared" si="30"/>
        <v/>
      </c>
      <c r="P363" s="205" t="str">
        <f t="shared" si="35"/>
        <v/>
      </c>
    </row>
    <row r="364" spans="3:16">
      <c r="C364" s="198"/>
      <c r="D364" s="199"/>
      <c r="E364" s="200"/>
      <c r="F364" s="198"/>
      <c r="H364" s="201"/>
      <c r="I364" s="184" t="str">
        <f t="shared" si="31"/>
        <v/>
      </c>
      <c r="J364" s="202" t="str">
        <f>IF($H364="USD",IF(OR($I364="",$I364="-"),"",VLOOKUP($G364,為替!$A:$AX,$I364,FALSE))+$J$3,IF(OR($I364="",$I364="-"),"",VLOOKUP($G364,為替!$A:$AX,$I364,FALSE)))</f>
        <v/>
      </c>
      <c r="K364" s="203" t="str">
        <f t="shared" si="32"/>
        <v/>
      </c>
      <c r="L364" s="187" t="str">
        <f t="shared" si="33"/>
        <v/>
      </c>
      <c r="M364" s="202" t="str">
        <f>IF($H364="USD",IF(OR($L364="",$L364="-"),"",VLOOKUP($G364,為替!$A:$AX,$L364,FALSE))+$K$3,IF(OR($L364="",$L364="-"),"",VLOOKUP($G364,為替!$A:$AX,$L364,FALSE)))</f>
        <v/>
      </c>
      <c r="N364" s="203" t="str">
        <f t="shared" si="34"/>
        <v/>
      </c>
      <c r="O364" s="204" t="str">
        <f t="shared" si="30"/>
        <v/>
      </c>
      <c r="P364" s="205" t="str">
        <f t="shared" si="35"/>
        <v/>
      </c>
    </row>
    <row r="365" spans="3:16">
      <c r="C365" s="198"/>
      <c r="D365" s="199"/>
      <c r="E365" s="200"/>
      <c r="F365" s="198"/>
      <c r="H365" s="201"/>
      <c r="I365" s="184" t="str">
        <f t="shared" si="31"/>
        <v/>
      </c>
      <c r="J365" s="202" t="str">
        <f>IF($H365="USD",IF(OR($I365="",$I365="-"),"",VLOOKUP($G365,為替!$A:$AX,$I365,FALSE))+$J$3,IF(OR($I365="",$I365="-"),"",VLOOKUP($G365,為替!$A:$AX,$I365,FALSE)))</f>
        <v/>
      </c>
      <c r="K365" s="203" t="str">
        <f t="shared" si="32"/>
        <v/>
      </c>
      <c r="L365" s="187" t="str">
        <f t="shared" si="33"/>
        <v/>
      </c>
      <c r="M365" s="202" t="str">
        <f>IF($H365="USD",IF(OR($L365="",$L365="-"),"",VLOOKUP($G365,為替!$A:$AX,$L365,FALSE))+$K$3,IF(OR($L365="",$L365="-"),"",VLOOKUP($G365,為替!$A:$AX,$L365,FALSE)))</f>
        <v/>
      </c>
      <c r="N365" s="203" t="str">
        <f t="shared" si="34"/>
        <v/>
      </c>
      <c r="O365" s="204" t="str">
        <f t="shared" si="30"/>
        <v/>
      </c>
      <c r="P365" s="205" t="str">
        <f t="shared" si="35"/>
        <v/>
      </c>
    </row>
    <row r="366" spans="3:16">
      <c r="C366" s="198"/>
      <c r="D366" s="199"/>
      <c r="E366" s="200"/>
      <c r="F366" s="198"/>
      <c r="H366" s="201"/>
      <c r="I366" s="184" t="str">
        <f t="shared" si="31"/>
        <v/>
      </c>
      <c r="J366" s="202" t="str">
        <f>IF($H366="USD",IF(OR($I366="",$I366="-"),"",VLOOKUP($G366,為替!$A:$AX,$I366,FALSE))+$J$3,IF(OR($I366="",$I366="-"),"",VLOOKUP($G366,為替!$A:$AX,$I366,FALSE)))</f>
        <v/>
      </c>
      <c r="K366" s="203" t="str">
        <f t="shared" si="32"/>
        <v/>
      </c>
      <c r="L366" s="187" t="str">
        <f t="shared" si="33"/>
        <v/>
      </c>
      <c r="M366" s="202" t="str">
        <f>IF($H366="USD",IF(OR($L366="",$L366="-"),"",VLOOKUP($G366,為替!$A:$AX,$L366,FALSE))+$K$3,IF(OR($L366="",$L366="-"),"",VLOOKUP($G366,為替!$A:$AX,$L366,FALSE)))</f>
        <v/>
      </c>
      <c r="N366" s="203" t="str">
        <f t="shared" si="34"/>
        <v/>
      </c>
      <c r="O366" s="204" t="str">
        <f t="shared" si="30"/>
        <v/>
      </c>
      <c r="P366" s="205" t="str">
        <f t="shared" si="35"/>
        <v/>
      </c>
    </row>
    <row r="367" spans="3:16">
      <c r="C367" s="198"/>
      <c r="D367" s="199"/>
      <c r="E367" s="200"/>
      <c r="F367" s="198"/>
      <c r="H367" s="201"/>
      <c r="I367" s="184" t="str">
        <f t="shared" si="31"/>
        <v/>
      </c>
      <c r="J367" s="202" t="str">
        <f>IF($H367="USD",IF(OR($I367="",$I367="-"),"",VLOOKUP($G367,為替!$A:$AX,$I367,FALSE))+$J$3,IF(OR($I367="",$I367="-"),"",VLOOKUP($G367,為替!$A:$AX,$I367,FALSE)))</f>
        <v/>
      </c>
      <c r="K367" s="203" t="str">
        <f t="shared" si="32"/>
        <v/>
      </c>
      <c r="L367" s="187" t="str">
        <f t="shared" si="33"/>
        <v/>
      </c>
      <c r="M367" s="202" t="str">
        <f>IF($H367="USD",IF(OR($L367="",$L367="-"),"",VLOOKUP($G367,為替!$A:$AX,$L367,FALSE))+$K$3,IF(OR($L367="",$L367="-"),"",VLOOKUP($G367,為替!$A:$AX,$L367,FALSE)))</f>
        <v/>
      </c>
      <c r="N367" s="203" t="str">
        <f t="shared" si="34"/>
        <v/>
      </c>
      <c r="O367" s="204" t="str">
        <f t="shared" si="30"/>
        <v/>
      </c>
      <c r="P367" s="205" t="str">
        <f t="shared" si="35"/>
        <v/>
      </c>
    </row>
    <row r="368" spans="3:16">
      <c r="C368" s="198"/>
      <c r="D368" s="199"/>
      <c r="E368" s="200"/>
      <c r="F368" s="198"/>
      <c r="H368" s="201"/>
      <c r="I368" s="184" t="str">
        <f t="shared" si="31"/>
        <v/>
      </c>
      <c r="J368" s="202" t="str">
        <f>IF($H368="USD",IF(OR($I368="",$I368="-"),"",VLOOKUP($G368,為替!$A:$AX,$I368,FALSE))+$J$3,IF(OR($I368="",$I368="-"),"",VLOOKUP($G368,為替!$A:$AX,$I368,FALSE)))</f>
        <v/>
      </c>
      <c r="K368" s="203" t="str">
        <f t="shared" si="32"/>
        <v/>
      </c>
      <c r="L368" s="187" t="str">
        <f t="shared" si="33"/>
        <v/>
      </c>
      <c r="M368" s="202" t="str">
        <f>IF($H368="USD",IF(OR($L368="",$L368="-"),"",VLOOKUP($G368,為替!$A:$AX,$L368,FALSE))+$K$3,IF(OR($L368="",$L368="-"),"",VLOOKUP($G368,為替!$A:$AX,$L368,FALSE)))</f>
        <v/>
      </c>
      <c r="N368" s="203" t="str">
        <f t="shared" si="34"/>
        <v/>
      </c>
      <c r="O368" s="204" t="str">
        <f t="shared" si="30"/>
        <v/>
      </c>
      <c r="P368" s="205" t="str">
        <f t="shared" si="35"/>
        <v/>
      </c>
    </row>
    <row r="369" spans="3:16">
      <c r="C369" s="198"/>
      <c r="D369" s="199"/>
      <c r="E369" s="200"/>
      <c r="F369" s="198"/>
      <c r="H369" s="201"/>
      <c r="I369" s="184" t="str">
        <f t="shared" si="31"/>
        <v/>
      </c>
      <c r="J369" s="202" t="str">
        <f>IF($H369="USD",IF(OR($I369="",$I369="-"),"",VLOOKUP($G369,為替!$A:$AX,$I369,FALSE))+$J$3,IF(OR($I369="",$I369="-"),"",VLOOKUP($G369,為替!$A:$AX,$I369,FALSE)))</f>
        <v/>
      </c>
      <c r="K369" s="203" t="str">
        <f t="shared" si="32"/>
        <v/>
      </c>
      <c r="L369" s="187" t="str">
        <f t="shared" si="33"/>
        <v/>
      </c>
      <c r="M369" s="202" t="str">
        <f>IF($H369="USD",IF(OR($L369="",$L369="-"),"",VLOOKUP($G369,為替!$A:$AX,$L369,FALSE))+$K$3,IF(OR($L369="",$L369="-"),"",VLOOKUP($G369,為替!$A:$AX,$L369,FALSE)))</f>
        <v/>
      </c>
      <c r="N369" s="203" t="str">
        <f t="shared" si="34"/>
        <v/>
      </c>
      <c r="O369" s="204" t="str">
        <f t="shared" si="30"/>
        <v/>
      </c>
      <c r="P369" s="205" t="str">
        <f t="shared" si="35"/>
        <v/>
      </c>
    </row>
    <row r="370" spans="3:16">
      <c r="C370" s="198"/>
      <c r="D370" s="199"/>
      <c r="E370" s="200"/>
      <c r="F370" s="198"/>
      <c r="H370" s="201"/>
      <c r="I370" s="184" t="str">
        <f t="shared" si="31"/>
        <v/>
      </c>
      <c r="J370" s="202" t="str">
        <f>IF($H370="USD",IF(OR($I370="",$I370="-"),"",VLOOKUP($G370,為替!$A:$AX,$I370,FALSE))+$J$3,IF(OR($I370="",$I370="-"),"",VLOOKUP($G370,為替!$A:$AX,$I370,FALSE)))</f>
        <v/>
      </c>
      <c r="K370" s="203" t="str">
        <f t="shared" si="32"/>
        <v/>
      </c>
      <c r="L370" s="187" t="str">
        <f t="shared" si="33"/>
        <v/>
      </c>
      <c r="M370" s="202" t="str">
        <f>IF($H370="USD",IF(OR($L370="",$L370="-"),"",VLOOKUP($G370,為替!$A:$AX,$L370,FALSE))+$K$3,IF(OR($L370="",$L370="-"),"",VLOOKUP($G370,為替!$A:$AX,$L370,FALSE)))</f>
        <v/>
      </c>
      <c r="N370" s="203" t="str">
        <f t="shared" si="34"/>
        <v/>
      </c>
      <c r="O370" s="204" t="str">
        <f t="shared" si="30"/>
        <v/>
      </c>
      <c r="P370" s="205" t="str">
        <f t="shared" si="35"/>
        <v/>
      </c>
    </row>
    <row r="371" spans="3:16">
      <c r="C371" s="198"/>
      <c r="D371" s="199"/>
      <c r="E371" s="200"/>
      <c r="F371" s="198"/>
      <c r="H371" s="201"/>
      <c r="I371" s="184" t="str">
        <f t="shared" si="31"/>
        <v/>
      </c>
      <c r="J371" s="202" t="str">
        <f>IF($H371="USD",IF(OR($I371="",$I371="-"),"",VLOOKUP($G371,為替!$A:$AX,$I371,FALSE))+$J$3,IF(OR($I371="",$I371="-"),"",VLOOKUP($G371,為替!$A:$AX,$I371,FALSE)))</f>
        <v/>
      </c>
      <c r="K371" s="203" t="str">
        <f t="shared" si="32"/>
        <v/>
      </c>
      <c r="L371" s="187" t="str">
        <f t="shared" si="33"/>
        <v/>
      </c>
      <c r="M371" s="202" t="str">
        <f>IF($H371="USD",IF(OR($L371="",$L371="-"),"",VLOOKUP($G371,為替!$A:$AX,$L371,FALSE))+$K$3,IF(OR($L371="",$L371="-"),"",VLOOKUP($G371,為替!$A:$AX,$L371,FALSE)))</f>
        <v/>
      </c>
      <c r="N371" s="203" t="str">
        <f t="shared" si="34"/>
        <v/>
      </c>
      <c r="O371" s="204" t="str">
        <f t="shared" si="30"/>
        <v/>
      </c>
      <c r="P371" s="205" t="str">
        <f t="shared" si="35"/>
        <v/>
      </c>
    </row>
    <row r="372" spans="3:16">
      <c r="C372" s="198"/>
      <c r="D372" s="199"/>
      <c r="E372" s="200"/>
      <c r="F372" s="198"/>
      <c r="H372" s="201"/>
      <c r="I372" s="184" t="str">
        <f t="shared" si="31"/>
        <v/>
      </c>
      <c r="J372" s="202" t="str">
        <f>IF($H372="USD",IF(OR($I372="",$I372="-"),"",VLOOKUP($G372,為替!$A:$AX,$I372,FALSE))+$J$3,IF(OR($I372="",$I372="-"),"",VLOOKUP($G372,為替!$A:$AX,$I372,FALSE)))</f>
        <v/>
      </c>
      <c r="K372" s="203" t="str">
        <f t="shared" si="32"/>
        <v/>
      </c>
      <c r="L372" s="187" t="str">
        <f t="shared" si="33"/>
        <v/>
      </c>
      <c r="M372" s="202" t="str">
        <f>IF($H372="USD",IF(OR($L372="",$L372="-"),"",VLOOKUP($G372,為替!$A:$AX,$L372,FALSE))+$K$3,IF(OR($L372="",$L372="-"),"",VLOOKUP($G372,為替!$A:$AX,$L372,FALSE)))</f>
        <v/>
      </c>
      <c r="N372" s="203" t="str">
        <f t="shared" si="34"/>
        <v/>
      </c>
      <c r="O372" s="204" t="str">
        <f t="shared" si="30"/>
        <v/>
      </c>
      <c r="P372" s="205" t="str">
        <f t="shared" si="35"/>
        <v/>
      </c>
    </row>
    <row r="373" spans="3:16">
      <c r="C373" s="198"/>
      <c r="D373" s="199"/>
      <c r="E373" s="200"/>
      <c r="F373" s="198"/>
      <c r="H373" s="201"/>
      <c r="I373" s="184" t="str">
        <f t="shared" si="31"/>
        <v/>
      </c>
      <c r="J373" s="202" t="str">
        <f>IF($H373="USD",IF(OR($I373="",$I373="-"),"",VLOOKUP($G373,為替!$A:$AX,$I373,FALSE))+$J$3,IF(OR($I373="",$I373="-"),"",VLOOKUP($G373,為替!$A:$AX,$I373,FALSE)))</f>
        <v/>
      </c>
      <c r="K373" s="203" t="str">
        <f t="shared" si="32"/>
        <v/>
      </c>
      <c r="L373" s="187" t="str">
        <f t="shared" si="33"/>
        <v/>
      </c>
      <c r="M373" s="202" t="str">
        <f>IF($H373="USD",IF(OR($L373="",$L373="-"),"",VLOOKUP($G373,為替!$A:$AX,$L373,FALSE))+$K$3,IF(OR($L373="",$L373="-"),"",VLOOKUP($G373,為替!$A:$AX,$L373,FALSE)))</f>
        <v/>
      </c>
      <c r="N373" s="203" t="str">
        <f t="shared" si="34"/>
        <v/>
      </c>
      <c r="O373" s="204" t="str">
        <f t="shared" si="30"/>
        <v/>
      </c>
      <c r="P373" s="205" t="str">
        <f t="shared" si="35"/>
        <v/>
      </c>
    </row>
    <row r="374" spans="3:16">
      <c r="C374" s="198"/>
      <c r="D374" s="199"/>
      <c r="E374" s="200"/>
      <c r="F374" s="198"/>
      <c r="H374" s="201"/>
      <c r="I374" s="184" t="str">
        <f t="shared" si="31"/>
        <v/>
      </c>
      <c r="J374" s="202" t="str">
        <f>IF($H374="USD",IF(OR($I374="",$I374="-"),"",VLOOKUP($G374,為替!$A:$AX,$I374,FALSE))+$J$3,IF(OR($I374="",$I374="-"),"",VLOOKUP($G374,為替!$A:$AX,$I374,FALSE)))</f>
        <v/>
      </c>
      <c r="K374" s="203" t="str">
        <f t="shared" si="32"/>
        <v/>
      </c>
      <c r="L374" s="187" t="str">
        <f t="shared" si="33"/>
        <v/>
      </c>
      <c r="M374" s="202" t="str">
        <f>IF($H374="USD",IF(OR($L374="",$L374="-"),"",VLOOKUP($G374,為替!$A:$AX,$L374,FALSE))+$K$3,IF(OR($L374="",$L374="-"),"",VLOOKUP($G374,為替!$A:$AX,$L374,FALSE)))</f>
        <v/>
      </c>
      <c r="N374" s="203" t="str">
        <f t="shared" si="34"/>
        <v/>
      </c>
      <c r="O374" s="204" t="str">
        <f t="shared" si="30"/>
        <v/>
      </c>
      <c r="P374" s="205" t="str">
        <f t="shared" si="35"/>
        <v/>
      </c>
    </row>
    <row r="375" spans="3:16">
      <c r="C375" s="198"/>
      <c r="D375" s="199"/>
      <c r="E375" s="200"/>
      <c r="F375" s="198"/>
      <c r="H375" s="201"/>
      <c r="I375" s="184" t="str">
        <f t="shared" si="31"/>
        <v/>
      </c>
      <c r="J375" s="202" t="str">
        <f>IF($H375="USD",IF(OR($I375="",$I375="-"),"",VLOOKUP($G375,為替!$A:$AX,$I375,FALSE))+$J$3,IF(OR($I375="",$I375="-"),"",VLOOKUP($G375,為替!$A:$AX,$I375,FALSE)))</f>
        <v/>
      </c>
      <c r="K375" s="203" t="str">
        <f t="shared" si="32"/>
        <v/>
      </c>
      <c r="L375" s="187" t="str">
        <f t="shared" si="33"/>
        <v/>
      </c>
      <c r="M375" s="202" t="str">
        <f>IF($H375="USD",IF(OR($L375="",$L375="-"),"",VLOOKUP($G375,為替!$A:$AX,$L375,FALSE))+$K$3,IF(OR($L375="",$L375="-"),"",VLOOKUP($G375,為替!$A:$AX,$L375,FALSE)))</f>
        <v/>
      </c>
      <c r="N375" s="203" t="str">
        <f t="shared" si="34"/>
        <v/>
      </c>
      <c r="O375" s="204" t="str">
        <f t="shared" si="30"/>
        <v/>
      </c>
      <c r="P375" s="205" t="str">
        <f t="shared" si="35"/>
        <v/>
      </c>
    </row>
    <row r="376" spans="3:16">
      <c r="C376" s="198"/>
      <c r="D376" s="199"/>
      <c r="E376" s="200"/>
      <c r="F376" s="198"/>
      <c r="H376" s="201"/>
      <c r="I376" s="184" t="str">
        <f t="shared" si="31"/>
        <v/>
      </c>
      <c r="J376" s="202" t="str">
        <f>IF($H376="USD",IF(OR($I376="",$I376="-"),"",VLOOKUP($G376,為替!$A:$AX,$I376,FALSE))+$J$3,IF(OR($I376="",$I376="-"),"",VLOOKUP($G376,為替!$A:$AX,$I376,FALSE)))</f>
        <v/>
      </c>
      <c r="K376" s="203" t="str">
        <f t="shared" si="32"/>
        <v/>
      </c>
      <c r="L376" s="187" t="str">
        <f t="shared" si="33"/>
        <v/>
      </c>
      <c r="M376" s="202" t="str">
        <f>IF($H376="USD",IF(OR($L376="",$L376="-"),"",VLOOKUP($G376,為替!$A:$AX,$L376,FALSE))+$K$3,IF(OR($L376="",$L376="-"),"",VLOOKUP($G376,為替!$A:$AX,$L376,FALSE)))</f>
        <v/>
      </c>
      <c r="N376" s="203" t="str">
        <f t="shared" si="34"/>
        <v/>
      </c>
      <c r="O376" s="204" t="str">
        <f t="shared" si="30"/>
        <v/>
      </c>
      <c r="P376" s="205" t="str">
        <f t="shared" si="35"/>
        <v/>
      </c>
    </row>
    <row r="377" spans="3:16">
      <c r="C377" s="198"/>
      <c r="D377" s="199"/>
      <c r="E377" s="200"/>
      <c r="F377" s="198"/>
      <c r="H377" s="201"/>
      <c r="I377" s="184" t="str">
        <f t="shared" si="31"/>
        <v/>
      </c>
      <c r="J377" s="202" t="str">
        <f>IF($H377="USD",IF(OR($I377="",$I377="-"),"",VLOOKUP($G377,為替!$A:$AX,$I377,FALSE))+$J$3,IF(OR($I377="",$I377="-"),"",VLOOKUP($G377,為替!$A:$AX,$I377,FALSE)))</f>
        <v/>
      </c>
      <c r="K377" s="203" t="str">
        <f t="shared" si="32"/>
        <v/>
      </c>
      <c r="L377" s="187" t="str">
        <f t="shared" si="33"/>
        <v/>
      </c>
      <c r="M377" s="202" t="str">
        <f>IF($H377="USD",IF(OR($L377="",$L377="-"),"",VLOOKUP($G377,為替!$A:$AX,$L377,FALSE))+$K$3,IF(OR($L377="",$L377="-"),"",VLOOKUP($G377,為替!$A:$AX,$L377,FALSE)))</f>
        <v/>
      </c>
      <c r="N377" s="203" t="str">
        <f t="shared" si="34"/>
        <v/>
      </c>
      <c r="O377" s="204" t="str">
        <f t="shared" si="30"/>
        <v/>
      </c>
      <c r="P377" s="205" t="str">
        <f t="shared" si="35"/>
        <v/>
      </c>
    </row>
    <row r="378" spans="3:16">
      <c r="C378" s="198"/>
      <c r="D378" s="199"/>
      <c r="E378" s="200"/>
      <c r="F378" s="198"/>
      <c r="H378" s="201"/>
      <c r="I378" s="184" t="str">
        <f t="shared" si="31"/>
        <v/>
      </c>
      <c r="J378" s="202" t="str">
        <f>IF($H378="USD",IF(OR($I378="",$I378="-"),"",VLOOKUP($G378,為替!$A:$AX,$I378,FALSE))+$J$3,IF(OR($I378="",$I378="-"),"",VLOOKUP($G378,為替!$A:$AX,$I378,FALSE)))</f>
        <v/>
      </c>
      <c r="K378" s="203" t="str">
        <f t="shared" si="32"/>
        <v/>
      </c>
      <c r="L378" s="187" t="str">
        <f t="shared" si="33"/>
        <v/>
      </c>
      <c r="M378" s="202" t="str">
        <f>IF($H378="USD",IF(OR($L378="",$L378="-"),"",VLOOKUP($G378,為替!$A:$AX,$L378,FALSE))+$K$3,IF(OR($L378="",$L378="-"),"",VLOOKUP($G378,為替!$A:$AX,$L378,FALSE)))</f>
        <v/>
      </c>
      <c r="N378" s="203" t="str">
        <f t="shared" si="34"/>
        <v/>
      </c>
      <c r="O378" s="204" t="str">
        <f t="shared" si="30"/>
        <v/>
      </c>
      <c r="P378" s="205" t="str">
        <f t="shared" si="35"/>
        <v/>
      </c>
    </row>
    <row r="379" spans="3:16">
      <c r="C379" s="198"/>
      <c r="D379" s="199"/>
      <c r="E379" s="200"/>
      <c r="F379" s="198"/>
      <c r="H379" s="201"/>
      <c r="I379" s="184" t="str">
        <f t="shared" si="31"/>
        <v/>
      </c>
      <c r="J379" s="202" t="str">
        <f>IF($H379="USD",IF(OR($I379="",$I379="-"),"",VLOOKUP($G379,為替!$A:$AX,$I379,FALSE))+$J$3,IF(OR($I379="",$I379="-"),"",VLOOKUP($G379,為替!$A:$AX,$I379,FALSE)))</f>
        <v/>
      </c>
      <c r="K379" s="203" t="str">
        <f t="shared" si="32"/>
        <v/>
      </c>
      <c r="L379" s="187" t="str">
        <f t="shared" si="33"/>
        <v/>
      </c>
      <c r="M379" s="202" t="str">
        <f>IF($H379="USD",IF(OR($L379="",$L379="-"),"",VLOOKUP($G379,為替!$A:$AX,$L379,FALSE))+$K$3,IF(OR($L379="",$L379="-"),"",VLOOKUP($G379,為替!$A:$AX,$L379,FALSE)))</f>
        <v/>
      </c>
      <c r="N379" s="203" t="str">
        <f t="shared" si="34"/>
        <v/>
      </c>
      <c r="O379" s="204" t="str">
        <f t="shared" si="30"/>
        <v/>
      </c>
      <c r="P379" s="205" t="str">
        <f t="shared" si="35"/>
        <v/>
      </c>
    </row>
    <row r="380" spans="3:16">
      <c r="C380" s="198"/>
      <c r="D380" s="199"/>
      <c r="E380" s="200"/>
      <c r="F380" s="198"/>
      <c r="H380" s="201"/>
      <c r="I380" s="184" t="str">
        <f t="shared" si="31"/>
        <v/>
      </c>
      <c r="J380" s="202" t="str">
        <f>IF($H380="USD",IF(OR($I380="",$I380="-"),"",VLOOKUP($G380,為替!$A:$AX,$I380,FALSE))+$J$3,IF(OR($I380="",$I380="-"),"",VLOOKUP($G380,為替!$A:$AX,$I380,FALSE)))</f>
        <v/>
      </c>
      <c r="K380" s="203" t="str">
        <f t="shared" si="32"/>
        <v/>
      </c>
      <c r="L380" s="187" t="str">
        <f t="shared" si="33"/>
        <v/>
      </c>
      <c r="M380" s="202" t="str">
        <f>IF($H380="USD",IF(OR($L380="",$L380="-"),"",VLOOKUP($G380,為替!$A:$AX,$L380,FALSE))+$K$3,IF(OR($L380="",$L380="-"),"",VLOOKUP($G380,為替!$A:$AX,$L380,FALSE)))</f>
        <v/>
      </c>
      <c r="N380" s="203" t="str">
        <f t="shared" si="34"/>
        <v/>
      </c>
      <c r="O380" s="204" t="str">
        <f t="shared" si="30"/>
        <v/>
      </c>
      <c r="P380" s="205" t="str">
        <f t="shared" si="35"/>
        <v/>
      </c>
    </row>
    <row r="381" spans="3:16">
      <c r="C381" s="198"/>
      <c r="D381" s="199"/>
      <c r="E381" s="200"/>
      <c r="F381" s="198"/>
      <c r="H381" s="201"/>
      <c r="I381" s="184" t="str">
        <f t="shared" si="31"/>
        <v/>
      </c>
      <c r="J381" s="202" t="str">
        <f>IF($H381="USD",IF(OR($I381="",$I381="-"),"",VLOOKUP($G381,為替!$A:$AX,$I381,FALSE))+$J$3,IF(OR($I381="",$I381="-"),"",VLOOKUP($G381,為替!$A:$AX,$I381,FALSE)))</f>
        <v/>
      </c>
      <c r="K381" s="203" t="str">
        <f t="shared" si="32"/>
        <v/>
      </c>
      <c r="L381" s="187" t="str">
        <f t="shared" si="33"/>
        <v/>
      </c>
      <c r="M381" s="202" t="str">
        <f>IF($H381="USD",IF(OR($L381="",$L381="-"),"",VLOOKUP($G381,為替!$A:$AX,$L381,FALSE))+$K$3,IF(OR($L381="",$L381="-"),"",VLOOKUP($G381,為替!$A:$AX,$L381,FALSE)))</f>
        <v/>
      </c>
      <c r="N381" s="203" t="str">
        <f t="shared" si="34"/>
        <v/>
      </c>
      <c r="O381" s="204" t="str">
        <f t="shared" si="30"/>
        <v/>
      </c>
      <c r="P381" s="205" t="str">
        <f t="shared" si="35"/>
        <v/>
      </c>
    </row>
    <row r="382" spans="3:16">
      <c r="C382" s="198"/>
      <c r="D382" s="199"/>
      <c r="E382" s="200"/>
      <c r="F382" s="198"/>
      <c r="H382" s="201"/>
      <c r="I382" s="184" t="str">
        <f t="shared" si="31"/>
        <v/>
      </c>
      <c r="J382" s="202" t="str">
        <f>IF($H382="USD",IF(OR($I382="",$I382="-"),"",VLOOKUP($G382,為替!$A:$AX,$I382,FALSE))+$J$3,IF(OR($I382="",$I382="-"),"",VLOOKUP($G382,為替!$A:$AX,$I382,FALSE)))</f>
        <v/>
      </c>
      <c r="K382" s="203" t="str">
        <f t="shared" si="32"/>
        <v/>
      </c>
      <c r="L382" s="187" t="str">
        <f t="shared" si="33"/>
        <v/>
      </c>
      <c r="M382" s="202" t="str">
        <f>IF($H382="USD",IF(OR($L382="",$L382="-"),"",VLOOKUP($G382,為替!$A:$AX,$L382,FALSE))+$K$3,IF(OR($L382="",$L382="-"),"",VLOOKUP($G382,為替!$A:$AX,$L382,FALSE)))</f>
        <v/>
      </c>
      <c r="N382" s="203" t="str">
        <f t="shared" si="34"/>
        <v/>
      </c>
      <c r="O382" s="204" t="str">
        <f t="shared" si="30"/>
        <v/>
      </c>
      <c r="P382" s="205" t="str">
        <f t="shared" si="35"/>
        <v/>
      </c>
    </row>
    <row r="383" spans="3:16">
      <c r="C383" s="198"/>
      <c r="D383" s="199"/>
      <c r="E383" s="200"/>
      <c r="F383" s="198"/>
      <c r="H383" s="201"/>
      <c r="I383" s="184" t="str">
        <f t="shared" si="31"/>
        <v/>
      </c>
      <c r="J383" s="202" t="str">
        <f>IF($H383="USD",IF(OR($I383="",$I383="-"),"",VLOOKUP($G383,為替!$A:$AX,$I383,FALSE))+$J$3,IF(OR($I383="",$I383="-"),"",VLOOKUP($G383,為替!$A:$AX,$I383,FALSE)))</f>
        <v/>
      </c>
      <c r="K383" s="203" t="str">
        <f t="shared" si="32"/>
        <v/>
      </c>
      <c r="L383" s="187" t="str">
        <f t="shared" si="33"/>
        <v/>
      </c>
      <c r="M383" s="202" t="str">
        <f>IF($H383="USD",IF(OR($L383="",$L383="-"),"",VLOOKUP($G383,為替!$A:$AX,$L383,FALSE))+$K$3,IF(OR($L383="",$L383="-"),"",VLOOKUP($G383,為替!$A:$AX,$L383,FALSE)))</f>
        <v/>
      </c>
      <c r="N383" s="203" t="str">
        <f t="shared" si="34"/>
        <v/>
      </c>
      <c r="O383" s="204" t="str">
        <f t="shared" si="30"/>
        <v/>
      </c>
      <c r="P383" s="205" t="str">
        <f t="shared" si="35"/>
        <v/>
      </c>
    </row>
    <row r="384" spans="3:16">
      <c r="C384" s="198"/>
      <c r="D384" s="199"/>
      <c r="E384" s="200"/>
      <c r="F384" s="198"/>
      <c r="H384" s="201"/>
      <c r="I384" s="184" t="str">
        <f t="shared" si="31"/>
        <v/>
      </c>
      <c r="J384" s="202" t="str">
        <f>IF($H384="USD",IF(OR($I384="",$I384="-"),"",VLOOKUP($G384,為替!$A:$AX,$I384,FALSE))+$J$3,IF(OR($I384="",$I384="-"),"",VLOOKUP($G384,為替!$A:$AX,$I384,FALSE)))</f>
        <v/>
      </c>
      <c r="K384" s="203" t="str">
        <f t="shared" si="32"/>
        <v/>
      </c>
      <c r="L384" s="187" t="str">
        <f t="shared" si="33"/>
        <v/>
      </c>
      <c r="M384" s="202" t="str">
        <f>IF($H384="USD",IF(OR($L384="",$L384="-"),"",VLOOKUP($G384,為替!$A:$AX,$L384,FALSE))+$K$3,IF(OR($L384="",$L384="-"),"",VLOOKUP($G384,為替!$A:$AX,$L384,FALSE)))</f>
        <v/>
      </c>
      <c r="N384" s="203" t="str">
        <f t="shared" si="34"/>
        <v/>
      </c>
      <c r="O384" s="204" t="str">
        <f t="shared" si="30"/>
        <v/>
      </c>
      <c r="P384" s="205" t="str">
        <f t="shared" si="35"/>
        <v/>
      </c>
    </row>
    <row r="385" spans="3:16">
      <c r="C385" s="198"/>
      <c r="D385" s="199"/>
      <c r="E385" s="200"/>
      <c r="F385" s="198"/>
      <c r="H385" s="201"/>
      <c r="I385" s="184" t="str">
        <f t="shared" si="31"/>
        <v/>
      </c>
      <c r="J385" s="202" t="str">
        <f>IF($H385="USD",IF(OR($I385="",$I385="-"),"",VLOOKUP($G385,為替!$A:$AX,$I385,FALSE))+$J$3,IF(OR($I385="",$I385="-"),"",VLOOKUP($G385,為替!$A:$AX,$I385,FALSE)))</f>
        <v/>
      </c>
      <c r="K385" s="203" t="str">
        <f t="shared" si="32"/>
        <v/>
      </c>
      <c r="L385" s="187" t="str">
        <f t="shared" si="33"/>
        <v/>
      </c>
      <c r="M385" s="202" t="str">
        <f>IF($H385="USD",IF(OR($L385="",$L385="-"),"",VLOOKUP($G385,為替!$A:$AX,$L385,FALSE))+$K$3,IF(OR($L385="",$L385="-"),"",VLOOKUP($G385,為替!$A:$AX,$L385,FALSE)))</f>
        <v/>
      </c>
      <c r="N385" s="203" t="str">
        <f t="shared" si="34"/>
        <v/>
      </c>
      <c r="O385" s="204" t="str">
        <f t="shared" si="30"/>
        <v/>
      </c>
      <c r="P385" s="205" t="str">
        <f t="shared" si="35"/>
        <v/>
      </c>
    </row>
    <row r="386" spans="3:16">
      <c r="C386" s="198"/>
      <c r="D386" s="199"/>
      <c r="E386" s="200"/>
      <c r="F386" s="198"/>
      <c r="H386" s="201"/>
      <c r="I386" s="184" t="str">
        <f t="shared" si="31"/>
        <v/>
      </c>
      <c r="J386" s="202" t="str">
        <f>IF($H386="USD",IF(OR($I386="",$I386="-"),"",VLOOKUP($G386,為替!$A:$AX,$I386,FALSE))+$J$3,IF(OR($I386="",$I386="-"),"",VLOOKUP($G386,為替!$A:$AX,$I386,FALSE)))</f>
        <v/>
      </c>
      <c r="K386" s="203" t="str">
        <f t="shared" si="32"/>
        <v/>
      </c>
      <c r="L386" s="187" t="str">
        <f t="shared" si="33"/>
        <v/>
      </c>
      <c r="M386" s="202" t="str">
        <f>IF($H386="USD",IF(OR($L386="",$L386="-"),"",VLOOKUP($G386,為替!$A:$AX,$L386,FALSE))+$K$3,IF(OR($L386="",$L386="-"),"",VLOOKUP($G386,為替!$A:$AX,$L386,FALSE)))</f>
        <v/>
      </c>
      <c r="N386" s="203" t="str">
        <f t="shared" si="34"/>
        <v/>
      </c>
      <c r="O386" s="204" t="str">
        <f t="shared" si="30"/>
        <v/>
      </c>
      <c r="P386" s="205" t="str">
        <f t="shared" si="35"/>
        <v/>
      </c>
    </row>
    <row r="387" spans="3:16">
      <c r="C387" s="198"/>
      <c r="D387" s="199"/>
      <c r="E387" s="200"/>
      <c r="F387" s="198"/>
      <c r="H387" s="201"/>
      <c r="I387" s="184" t="str">
        <f t="shared" si="31"/>
        <v/>
      </c>
      <c r="J387" s="202" t="str">
        <f>IF($H387="USD",IF(OR($I387="",$I387="-"),"",VLOOKUP($G387,為替!$A:$AX,$I387,FALSE))+$J$3,IF(OR($I387="",$I387="-"),"",VLOOKUP($G387,為替!$A:$AX,$I387,FALSE)))</f>
        <v/>
      </c>
      <c r="K387" s="203" t="str">
        <f t="shared" si="32"/>
        <v/>
      </c>
      <c r="L387" s="187" t="str">
        <f t="shared" si="33"/>
        <v/>
      </c>
      <c r="M387" s="202" t="str">
        <f>IF($H387="USD",IF(OR($L387="",$L387="-"),"",VLOOKUP($G387,為替!$A:$AX,$L387,FALSE))+$K$3,IF(OR($L387="",$L387="-"),"",VLOOKUP($G387,為替!$A:$AX,$L387,FALSE)))</f>
        <v/>
      </c>
      <c r="N387" s="203" t="str">
        <f t="shared" si="34"/>
        <v/>
      </c>
      <c r="O387" s="204" t="str">
        <f t="shared" si="30"/>
        <v/>
      </c>
      <c r="P387" s="205" t="str">
        <f t="shared" si="35"/>
        <v/>
      </c>
    </row>
    <row r="388" spans="3:16">
      <c r="C388" s="198"/>
      <c r="D388" s="199"/>
      <c r="E388" s="200"/>
      <c r="F388" s="198"/>
      <c r="H388" s="201"/>
      <c r="I388" s="184" t="str">
        <f t="shared" si="31"/>
        <v/>
      </c>
      <c r="J388" s="202" t="str">
        <f>IF($H388="USD",IF(OR($I388="",$I388="-"),"",VLOOKUP($G388,為替!$A:$AX,$I388,FALSE))+$J$3,IF(OR($I388="",$I388="-"),"",VLOOKUP($G388,為替!$A:$AX,$I388,FALSE)))</f>
        <v/>
      </c>
      <c r="K388" s="203" t="str">
        <f t="shared" si="32"/>
        <v/>
      </c>
      <c r="L388" s="187" t="str">
        <f t="shared" si="33"/>
        <v/>
      </c>
      <c r="M388" s="202" t="str">
        <f>IF($H388="USD",IF(OR($L388="",$L388="-"),"",VLOOKUP($G388,為替!$A:$AX,$L388,FALSE))+$K$3,IF(OR($L388="",$L388="-"),"",VLOOKUP($G388,為替!$A:$AX,$L388,FALSE)))</f>
        <v/>
      </c>
      <c r="N388" s="203" t="str">
        <f t="shared" si="34"/>
        <v/>
      </c>
      <c r="O388" s="204" t="str">
        <f t="shared" si="30"/>
        <v/>
      </c>
      <c r="P388" s="205" t="str">
        <f t="shared" si="35"/>
        <v/>
      </c>
    </row>
    <row r="389" spans="3:16">
      <c r="C389" s="198"/>
      <c r="D389" s="199"/>
      <c r="E389" s="200"/>
      <c r="F389" s="198"/>
      <c r="H389" s="201"/>
      <c r="I389" s="184" t="str">
        <f t="shared" si="31"/>
        <v/>
      </c>
      <c r="J389" s="202" t="str">
        <f>IF($H389="USD",IF(OR($I389="",$I389="-"),"",VLOOKUP($G389,為替!$A:$AX,$I389,FALSE))+$J$3,IF(OR($I389="",$I389="-"),"",VLOOKUP($G389,為替!$A:$AX,$I389,FALSE)))</f>
        <v/>
      </c>
      <c r="K389" s="203" t="str">
        <f t="shared" si="32"/>
        <v/>
      </c>
      <c r="L389" s="187" t="str">
        <f t="shared" si="33"/>
        <v/>
      </c>
      <c r="M389" s="202" t="str">
        <f>IF($H389="USD",IF(OR($L389="",$L389="-"),"",VLOOKUP($G389,為替!$A:$AX,$L389,FALSE))+$K$3,IF(OR($L389="",$L389="-"),"",VLOOKUP($G389,為替!$A:$AX,$L389,FALSE)))</f>
        <v/>
      </c>
      <c r="N389" s="203" t="str">
        <f t="shared" si="34"/>
        <v/>
      </c>
      <c r="O389" s="204" t="str">
        <f t="shared" si="30"/>
        <v/>
      </c>
      <c r="P389" s="205" t="str">
        <f t="shared" si="35"/>
        <v/>
      </c>
    </row>
    <row r="390" spans="3:16">
      <c r="C390" s="198"/>
      <c r="D390" s="199"/>
      <c r="E390" s="200"/>
      <c r="F390" s="198"/>
      <c r="H390" s="201"/>
      <c r="I390" s="184" t="str">
        <f t="shared" si="31"/>
        <v/>
      </c>
      <c r="J390" s="202" t="str">
        <f>IF($H390="USD",IF(OR($I390="",$I390="-"),"",VLOOKUP($G390,為替!$A:$AX,$I390,FALSE))+$J$3,IF(OR($I390="",$I390="-"),"",VLOOKUP($G390,為替!$A:$AX,$I390,FALSE)))</f>
        <v/>
      </c>
      <c r="K390" s="203" t="str">
        <f t="shared" si="32"/>
        <v/>
      </c>
      <c r="L390" s="187" t="str">
        <f t="shared" si="33"/>
        <v/>
      </c>
      <c r="M390" s="202" t="str">
        <f>IF($H390="USD",IF(OR($L390="",$L390="-"),"",VLOOKUP($G390,為替!$A:$AX,$L390,FALSE))+$K$3,IF(OR($L390="",$L390="-"),"",VLOOKUP($G390,為替!$A:$AX,$L390,FALSE)))</f>
        <v/>
      </c>
      <c r="N390" s="203" t="str">
        <f t="shared" si="34"/>
        <v/>
      </c>
      <c r="O390" s="204" t="str">
        <f t="shared" ref="O390:O400" si="36">IF(OR(K390="",N390=""),"",K390-N390)</f>
        <v/>
      </c>
      <c r="P390" s="205" t="str">
        <f t="shared" si="35"/>
        <v/>
      </c>
    </row>
    <row r="391" spans="3:16">
      <c r="C391" s="198"/>
      <c r="D391" s="199"/>
      <c r="E391" s="200"/>
      <c r="F391" s="198"/>
      <c r="H391" s="201"/>
      <c r="I391" s="184" t="str">
        <f t="shared" ref="I391:I400" si="37">IF(H391="","",IF(H391="JPY","",IF($H391="USD",4, IF(H391="EUR",7,IF(H391="CNY",47,IF(H391="HKD",34))))))</f>
        <v/>
      </c>
      <c r="J391" s="202" t="str">
        <f>IF($H391="USD",IF(OR($I391="",$I391="-"),"",VLOOKUP($G391,為替!$A:$AX,$I391,FALSE))+$J$3,IF(OR($I391="",$I391="-"),"",VLOOKUP($G391,為替!$A:$AX,$I391,FALSE)))</f>
        <v/>
      </c>
      <c r="K391" s="203" t="str">
        <f t="shared" ref="K391:K400" si="38">IF($H391="JPY",$F391,IF($H391="","",$F391*$J391))</f>
        <v/>
      </c>
      <c r="L391" s="187" t="str">
        <f t="shared" ref="L391:L400" si="39">IF(H391="","",IF(H391="JPY","",IF($H391="USD",3, IF(H391="EUR",6,IF(H391="CNY",46,IF(H391="HKD",33))))))</f>
        <v/>
      </c>
      <c r="M391" s="202" t="str">
        <f>IF($H391="USD",IF(OR($L391="",$L391="-"),"",VLOOKUP($G391,為替!$A:$AX,$L391,FALSE))+$K$3,IF(OR($L391="",$L391="-"),"",VLOOKUP($G391,為替!$A:$AX,$L391,FALSE)))</f>
        <v/>
      </c>
      <c r="N391" s="203" t="str">
        <f t="shared" ref="N391:N400" si="40">IF($E391="JPY",($C391+$D391),IF($E391="","",($C391+$D391)*$M391))</f>
        <v/>
      </c>
      <c r="O391" s="204" t="str">
        <f t="shared" si="36"/>
        <v/>
      </c>
      <c r="P391" s="205" t="str">
        <f t="shared" ref="P391:P400" si="41">IF(OR(K391="",O391=""),"",O391/K391)</f>
        <v/>
      </c>
    </row>
    <row r="392" spans="3:16">
      <c r="C392" s="198"/>
      <c r="D392" s="199"/>
      <c r="E392" s="200"/>
      <c r="F392" s="198"/>
      <c r="H392" s="201"/>
      <c r="I392" s="184" t="str">
        <f t="shared" si="37"/>
        <v/>
      </c>
      <c r="J392" s="202" t="str">
        <f>IF($H392="USD",IF(OR($I392="",$I392="-"),"",VLOOKUP($G392,為替!$A:$AX,$I392,FALSE))+$J$3,IF(OR($I392="",$I392="-"),"",VLOOKUP($G392,為替!$A:$AX,$I392,FALSE)))</f>
        <v/>
      </c>
      <c r="K392" s="203" t="str">
        <f t="shared" si="38"/>
        <v/>
      </c>
      <c r="L392" s="187" t="str">
        <f t="shared" si="39"/>
        <v/>
      </c>
      <c r="M392" s="202" t="str">
        <f>IF($H392="USD",IF(OR($L392="",$L392="-"),"",VLOOKUP($G392,為替!$A:$AX,$L392,FALSE))+$K$3,IF(OR($L392="",$L392="-"),"",VLOOKUP($G392,為替!$A:$AX,$L392,FALSE)))</f>
        <v/>
      </c>
      <c r="N392" s="203" t="str">
        <f t="shared" si="40"/>
        <v/>
      </c>
      <c r="O392" s="204" t="str">
        <f t="shared" si="36"/>
        <v/>
      </c>
      <c r="P392" s="205" t="str">
        <f t="shared" si="41"/>
        <v/>
      </c>
    </row>
    <row r="393" spans="3:16">
      <c r="C393" s="198"/>
      <c r="D393" s="199"/>
      <c r="E393" s="200"/>
      <c r="F393" s="198"/>
      <c r="H393" s="201"/>
      <c r="I393" s="184" t="str">
        <f t="shared" si="37"/>
        <v/>
      </c>
      <c r="J393" s="202" t="str">
        <f>IF($H393="USD",IF(OR($I393="",$I393="-"),"",VLOOKUP($G393,為替!$A:$AX,$I393,FALSE))+$J$3,IF(OR($I393="",$I393="-"),"",VLOOKUP($G393,為替!$A:$AX,$I393,FALSE)))</f>
        <v/>
      </c>
      <c r="K393" s="203" t="str">
        <f t="shared" si="38"/>
        <v/>
      </c>
      <c r="L393" s="187" t="str">
        <f t="shared" si="39"/>
        <v/>
      </c>
      <c r="M393" s="202" t="str">
        <f>IF($H393="USD",IF(OR($L393="",$L393="-"),"",VLOOKUP($G393,為替!$A:$AX,$L393,FALSE))+$K$3,IF(OR($L393="",$L393="-"),"",VLOOKUP($G393,為替!$A:$AX,$L393,FALSE)))</f>
        <v/>
      </c>
      <c r="N393" s="203" t="str">
        <f t="shared" si="40"/>
        <v/>
      </c>
      <c r="O393" s="204" t="str">
        <f t="shared" si="36"/>
        <v/>
      </c>
      <c r="P393" s="205" t="str">
        <f t="shared" si="41"/>
        <v/>
      </c>
    </row>
    <row r="394" spans="3:16">
      <c r="C394" s="198"/>
      <c r="D394" s="199"/>
      <c r="E394" s="200"/>
      <c r="F394" s="198"/>
      <c r="H394" s="201"/>
      <c r="I394" s="184" t="str">
        <f t="shared" si="37"/>
        <v/>
      </c>
      <c r="J394" s="202" t="str">
        <f>IF($H394="USD",IF(OR($I394="",$I394="-"),"",VLOOKUP($G394,為替!$A:$AX,$I394,FALSE))+$J$3,IF(OR($I394="",$I394="-"),"",VLOOKUP($G394,為替!$A:$AX,$I394,FALSE)))</f>
        <v/>
      </c>
      <c r="K394" s="203" t="str">
        <f t="shared" si="38"/>
        <v/>
      </c>
      <c r="L394" s="187" t="str">
        <f t="shared" si="39"/>
        <v/>
      </c>
      <c r="M394" s="202" t="str">
        <f>IF($H394="USD",IF(OR($L394="",$L394="-"),"",VLOOKUP($G394,為替!$A:$AX,$L394,FALSE))+$K$3,IF(OR($L394="",$L394="-"),"",VLOOKUP($G394,為替!$A:$AX,$L394,FALSE)))</f>
        <v/>
      </c>
      <c r="N394" s="203" t="str">
        <f t="shared" si="40"/>
        <v/>
      </c>
      <c r="O394" s="204" t="str">
        <f t="shared" si="36"/>
        <v/>
      </c>
      <c r="P394" s="205" t="str">
        <f t="shared" si="41"/>
        <v/>
      </c>
    </row>
    <row r="395" spans="3:16">
      <c r="C395" s="198"/>
      <c r="D395" s="199"/>
      <c r="E395" s="200"/>
      <c r="F395" s="198"/>
      <c r="H395" s="201"/>
      <c r="I395" s="184" t="str">
        <f t="shared" si="37"/>
        <v/>
      </c>
      <c r="J395" s="202" t="str">
        <f>IF($H395="USD",IF(OR($I395="",$I395="-"),"",VLOOKUP($G395,為替!$A:$AX,$I395,FALSE))+$J$3,IF(OR($I395="",$I395="-"),"",VLOOKUP($G395,為替!$A:$AX,$I395,FALSE)))</f>
        <v/>
      </c>
      <c r="K395" s="203" t="str">
        <f t="shared" si="38"/>
        <v/>
      </c>
      <c r="L395" s="187" t="str">
        <f t="shared" si="39"/>
        <v/>
      </c>
      <c r="M395" s="202" t="str">
        <f>IF($H395="USD",IF(OR($L395="",$L395="-"),"",VLOOKUP($G395,為替!$A:$AX,$L395,FALSE))+$K$3,IF(OR($L395="",$L395="-"),"",VLOOKUP($G395,為替!$A:$AX,$L395,FALSE)))</f>
        <v/>
      </c>
      <c r="N395" s="203" t="str">
        <f t="shared" si="40"/>
        <v/>
      </c>
      <c r="O395" s="204" t="str">
        <f t="shared" si="36"/>
        <v/>
      </c>
      <c r="P395" s="205" t="str">
        <f t="shared" si="41"/>
        <v/>
      </c>
    </row>
    <row r="396" spans="3:16">
      <c r="C396" s="198"/>
      <c r="D396" s="199"/>
      <c r="E396" s="200"/>
      <c r="F396" s="198"/>
      <c r="H396" s="201"/>
      <c r="I396" s="184" t="str">
        <f t="shared" si="37"/>
        <v/>
      </c>
      <c r="J396" s="202" t="str">
        <f>IF($H396="USD",IF(OR($I396="",$I396="-"),"",VLOOKUP($G396,為替!$A:$AX,$I396,FALSE))+$J$3,IF(OR($I396="",$I396="-"),"",VLOOKUP($G396,為替!$A:$AX,$I396,FALSE)))</f>
        <v/>
      </c>
      <c r="K396" s="203" t="str">
        <f t="shared" si="38"/>
        <v/>
      </c>
      <c r="L396" s="187" t="str">
        <f t="shared" si="39"/>
        <v/>
      </c>
      <c r="M396" s="202" t="str">
        <f>IF($H396="USD",IF(OR($L396="",$L396="-"),"",VLOOKUP($G396,為替!$A:$AX,$L396,FALSE))+$K$3,IF(OR($L396="",$L396="-"),"",VLOOKUP($G396,為替!$A:$AX,$L396,FALSE)))</f>
        <v/>
      </c>
      <c r="N396" s="203" t="str">
        <f t="shared" si="40"/>
        <v/>
      </c>
      <c r="O396" s="204" t="str">
        <f t="shared" si="36"/>
        <v/>
      </c>
      <c r="P396" s="205" t="str">
        <f t="shared" si="41"/>
        <v/>
      </c>
    </row>
    <row r="397" spans="3:16">
      <c r="C397" s="198"/>
      <c r="D397" s="199"/>
      <c r="E397" s="200"/>
      <c r="F397" s="198"/>
      <c r="H397" s="201"/>
      <c r="I397" s="184" t="str">
        <f t="shared" si="37"/>
        <v/>
      </c>
      <c r="J397" s="202" t="str">
        <f>IF($H397="USD",IF(OR($I397="",$I397="-"),"",VLOOKUP($G397,為替!$A:$AX,$I397,FALSE))+$J$3,IF(OR($I397="",$I397="-"),"",VLOOKUP($G397,為替!$A:$AX,$I397,FALSE)))</f>
        <v/>
      </c>
      <c r="K397" s="203" t="str">
        <f t="shared" si="38"/>
        <v/>
      </c>
      <c r="L397" s="187" t="str">
        <f t="shared" si="39"/>
        <v/>
      </c>
      <c r="M397" s="202" t="str">
        <f>IF($H397="USD",IF(OR($L397="",$L397="-"),"",VLOOKUP($G397,為替!$A:$AX,$L397,FALSE))+$K$3,IF(OR($L397="",$L397="-"),"",VLOOKUP($G397,為替!$A:$AX,$L397,FALSE)))</f>
        <v/>
      </c>
      <c r="N397" s="203" t="str">
        <f t="shared" si="40"/>
        <v/>
      </c>
      <c r="O397" s="204" t="str">
        <f t="shared" si="36"/>
        <v/>
      </c>
      <c r="P397" s="205" t="str">
        <f t="shared" si="41"/>
        <v/>
      </c>
    </row>
    <row r="398" spans="3:16">
      <c r="C398" s="198"/>
      <c r="D398" s="199"/>
      <c r="E398" s="200"/>
      <c r="F398" s="198"/>
      <c r="H398" s="201"/>
      <c r="I398" s="184" t="str">
        <f t="shared" si="37"/>
        <v/>
      </c>
      <c r="J398" s="202" t="str">
        <f>IF($H398="USD",IF(OR($I398="",$I398="-"),"",VLOOKUP($G398,為替!$A:$AX,$I398,FALSE))+$J$3,IF(OR($I398="",$I398="-"),"",VLOOKUP($G398,為替!$A:$AX,$I398,FALSE)))</f>
        <v/>
      </c>
      <c r="K398" s="203" t="str">
        <f t="shared" si="38"/>
        <v/>
      </c>
      <c r="L398" s="187" t="str">
        <f t="shared" si="39"/>
        <v/>
      </c>
      <c r="M398" s="202" t="str">
        <f>IF($H398="USD",IF(OR($L398="",$L398="-"),"",VLOOKUP($G398,為替!$A:$AX,$L398,FALSE))+$K$3,IF(OR($L398="",$L398="-"),"",VLOOKUP($G398,為替!$A:$AX,$L398,FALSE)))</f>
        <v/>
      </c>
      <c r="N398" s="203" t="str">
        <f t="shared" si="40"/>
        <v/>
      </c>
      <c r="O398" s="204" t="str">
        <f t="shared" si="36"/>
        <v/>
      </c>
      <c r="P398" s="205" t="str">
        <f t="shared" si="41"/>
        <v/>
      </c>
    </row>
    <row r="399" spans="3:16">
      <c r="C399" s="198"/>
      <c r="D399" s="199"/>
      <c r="E399" s="200"/>
      <c r="F399" s="198"/>
      <c r="H399" s="201"/>
      <c r="I399" s="184" t="str">
        <f t="shared" si="37"/>
        <v/>
      </c>
      <c r="J399" s="202" t="str">
        <f>IF($H399="USD",IF(OR($I399="",$I399="-"),"",VLOOKUP($G399,為替!$A:$AX,$I399,FALSE))+$J$3,IF(OR($I399="",$I399="-"),"",VLOOKUP($G399,為替!$A:$AX,$I399,FALSE)))</f>
        <v/>
      </c>
      <c r="K399" s="203" t="str">
        <f t="shared" si="38"/>
        <v/>
      </c>
      <c r="L399" s="187" t="str">
        <f t="shared" si="39"/>
        <v/>
      </c>
      <c r="M399" s="202" t="str">
        <f>IF($H399="USD",IF(OR($L399="",$L399="-"),"",VLOOKUP($G399,為替!$A:$AX,$L399,FALSE))+$K$3,IF(OR($L399="",$L399="-"),"",VLOOKUP($G399,為替!$A:$AX,$L399,FALSE)))</f>
        <v/>
      </c>
      <c r="N399" s="203" t="str">
        <f t="shared" si="40"/>
        <v/>
      </c>
      <c r="O399" s="204" t="str">
        <f t="shared" si="36"/>
        <v/>
      </c>
      <c r="P399" s="205" t="str">
        <f t="shared" si="41"/>
        <v/>
      </c>
    </row>
    <row r="400" spans="3:16">
      <c r="C400" s="198"/>
      <c r="D400" s="199"/>
      <c r="E400" s="200"/>
      <c r="F400" s="198"/>
      <c r="H400" s="201"/>
      <c r="I400" s="184" t="str">
        <f t="shared" si="37"/>
        <v/>
      </c>
      <c r="J400" s="202" t="str">
        <f>IF($H400="USD",IF(OR($I400="",$I400="-"),"",VLOOKUP($G400,為替!$A:$AX,$I400,FALSE))+$J$3,IF(OR($I400="",$I400="-"),"",VLOOKUP($G400,為替!$A:$AX,$I400,FALSE)))</f>
        <v/>
      </c>
      <c r="K400" s="203" t="str">
        <f t="shared" si="38"/>
        <v/>
      </c>
      <c r="L400" s="187" t="str">
        <f t="shared" si="39"/>
        <v/>
      </c>
      <c r="M400" s="202" t="str">
        <f>IF($H400="USD",IF(OR($L400="",$L400="-"),"",VLOOKUP($G400,為替!$A:$AX,$L400,FALSE))+$K$3,IF(OR($L400="",$L400="-"),"",VLOOKUP($G400,為替!$A:$AX,$L400,FALSE)))</f>
        <v/>
      </c>
      <c r="N400" s="203" t="str">
        <f t="shared" si="40"/>
        <v/>
      </c>
      <c r="O400" s="204" t="str">
        <f t="shared" si="36"/>
        <v/>
      </c>
      <c r="P400" s="205" t="str">
        <f t="shared" si="41"/>
        <v/>
      </c>
    </row>
  </sheetData>
  <mergeCells count="1">
    <mergeCell ref="A1:E2"/>
  </mergeCells>
  <phoneticPr fontId="2"/>
  <conditionalFormatting sqref="P6:P400">
    <cfRule type="cellIs" dxfId="0" priority="1" operator="greaterThan">
      <formula>$P$3</formula>
    </cfRule>
  </conditionalFormatting>
  <dataValidations count="2">
    <dataValidation type="list" allowBlank="1" showInputMessage="1" showErrorMessage="1" sqref="E6:E400 H6:H400" xr:uid="{0E60D7E1-0269-4798-A9F2-34885F209771}">
      <formula1>"JPY,USD,EUR,CNY,HKD"</formula1>
    </dataValidation>
    <dataValidation type="list" allowBlank="1" showInputMessage="1" showErrorMessage="1" sqref="A6:A400" xr:uid="{E178F7BB-15AA-4D37-9ACE-5F8A42B1BCB9}">
      <formula1>$M$3:$O$3</formula1>
    </dataValidation>
  </dataValidation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D3A862-EF7B-441E-B385-FF16AEEAB8D0}">
  <sheetPr codeName="Sheet19"/>
  <dimension ref="A1:CS1113"/>
  <sheetViews>
    <sheetView topLeftCell="A767" workbookViewId="0">
      <selection activeCell="K775" sqref="K775"/>
    </sheetView>
  </sheetViews>
  <sheetFormatPr defaultRowHeight="18"/>
  <cols>
    <col min="1" max="1" width="11.33203125" style="642" bestFit="1" customWidth="1"/>
  </cols>
  <sheetData>
    <row r="1" spans="1:97">
      <c r="C1" s="208"/>
      <c r="D1" s="209"/>
      <c r="E1" s="210"/>
      <c r="H1" s="210"/>
      <c r="K1" s="210"/>
      <c r="N1" s="210"/>
      <c r="Q1" s="210"/>
      <c r="T1" s="210"/>
      <c r="W1" s="210"/>
      <c r="Z1" s="210"/>
      <c r="AC1" s="210"/>
      <c r="AF1" s="210"/>
      <c r="AI1" s="210"/>
      <c r="AL1" s="210"/>
      <c r="AO1" s="210"/>
      <c r="AR1" s="210"/>
      <c r="AU1" s="210"/>
      <c r="AX1" s="210"/>
      <c r="BA1" s="210"/>
      <c r="BD1" s="210"/>
      <c r="BG1" s="210"/>
      <c r="BJ1" s="210"/>
      <c r="BM1" s="210"/>
      <c r="BP1" s="210"/>
      <c r="BS1" s="210"/>
      <c r="BV1" s="210"/>
      <c r="BY1" s="210"/>
      <c r="CB1" s="210"/>
      <c r="CE1" s="210"/>
      <c r="CH1" s="210"/>
      <c r="CK1" s="210"/>
      <c r="CN1" s="210"/>
    </row>
    <row r="2" spans="1:97">
      <c r="C2" s="208"/>
      <c r="D2" s="209"/>
      <c r="AX2" s="210"/>
      <c r="BD2" s="210"/>
      <c r="BG2" s="210"/>
      <c r="BP2" s="210"/>
      <c r="BV2" s="210"/>
      <c r="BY2" s="210"/>
    </row>
    <row r="3" spans="1:97">
      <c r="A3" s="642" t="s">
        <v>172</v>
      </c>
      <c r="B3" s="209"/>
      <c r="C3" s="210" t="s">
        <v>173</v>
      </c>
      <c r="F3" s="210" t="s">
        <v>174</v>
      </c>
      <c r="I3" s="210" t="s">
        <v>175</v>
      </c>
      <c r="L3" s="210" t="s">
        <v>176</v>
      </c>
      <c r="O3" s="210" t="s">
        <v>177</v>
      </c>
      <c r="R3" s="210" t="s">
        <v>178</v>
      </c>
      <c r="U3" s="210" t="s">
        <v>179</v>
      </c>
      <c r="X3" s="210" t="s">
        <v>180</v>
      </c>
      <c r="AA3" s="210" t="s">
        <v>181</v>
      </c>
      <c r="AD3" s="210" t="s">
        <v>182</v>
      </c>
      <c r="AG3" s="210" t="s">
        <v>183</v>
      </c>
      <c r="AJ3" s="210" t="s">
        <v>184</v>
      </c>
      <c r="AM3" s="210" t="s">
        <v>185</v>
      </c>
      <c r="AP3" s="210" t="s">
        <v>186</v>
      </c>
      <c r="AS3" s="210" t="s">
        <v>187</v>
      </c>
      <c r="AV3" s="210" t="s">
        <v>188</v>
      </c>
      <c r="AY3" s="210" t="s">
        <v>189</v>
      </c>
      <c r="BB3" s="210" t="s">
        <v>190</v>
      </c>
      <c r="BE3" s="210" t="s">
        <v>191</v>
      </c>
      <c r="BH3" s="210" t="s">
        <v>192</v>
      </c>
      <c r="BK3" s="210" t="s">
        <v>193</v>
      </c>
      <c r="BN3" s="210" t="s">
        <v>194</v>
      </c>
      <c r="BQ3" s="210" t="s">
        <v>195</v>
      </c>
      <c r="BT3" s="210" t="s">
        <v>196</v>
      </c>
      <c r="BW3" s="210" t="s">
        <v>197</v>
      </c>
      <c r="BZ3" s="210" t="s">
        <v>198</v>
      </c>
      <c r="CC3" s="210" t="s">
        <v>199</v>
      </c>
      <c r="CF3" s="210" t="s">
        <v>200</v>
      </c>
      <c r="CI3" s="210" t="s">
        <v>201</v>
      </c>
      <c r="CL3" s="210" t="s">
        <v>202</v>
      </c>
      <c r="CO3" t="s">
        <v>203</v>
      </c>
      <c r="CR3" s="210"/>
      <c r="CS3" s="210"/>
    </row>
    <row r="4" spans="1:97">
      <c r="B4" s="209"/>
      <c r="AV4" s="210" t="s">
        <v>204</v>
      </c>
      <c r="BB4" s="210" t="s">
        <v>205</v>
      </c>
      <c r="BE4" s="210" t="s">
        <v>205</v>
      </c>
      <c r="BN4" s="210" t="s">
        <v>206</v>
      </c>
      <c r="BT4" s="210" t="s">
        <v>207</v>
      </c>
      <c r="BW4" s="210" t="s">
        <v>205</v>
      </c>
      <c r="CC4" t="s">
        <v>208</v>
      </c>
      <c r="CF4" t="s">
        <v>208</v>
      </c>
      <c r="CI4" t="s">
        <v>208</v>
      </c>
      <c r="CL4" t="s">
        <v>208</v>
      </c>
      <c r="CR4" s="211"/>
      <c r="CS4" s="211"/>
    </row>
    <row r="5" spans="1:97">
      <c r="A5" s="642" t="s">
        <v>209</v>
      </c>
      <c r="B5" s="209" t="s">
        <v>210</v>
      </c>
      <c r="C5" s="210" t="s">
        <v>211</v>
      </c>
      <c r="D5" s="210" t="s">
        <v>212</v>
      </c>
      <c r="E5" s="210" t="s">
        <v>213</v>
      </c>
      <c r="F5" s="210" t="s">
        <v>211</v>
      </c>
      <c r="G5" s="210" t="s">
        <v>212</v>
      </c>
      <c r="H5" s="210" t="s">
        <v>213</v>
      </c>
      <c r="I5" s="210" t="s">
        <v>211</v>
      </c>
      <c r="J5" s="210" t="s">
        <v>212</v>
      </c>
      <c r="K5" s="210" t="s">
        <v>213</v>
      </c>
      <c r="L5" s="210" t="s">
        <v>211</v>
      </c>
      <c r="M5" s="210" t="s">
        <v>212</v>
      </c>
      <c r="N5" s="210" t="s">
        <v>213</v>
      </c>
      <c r="O5" s="210" t="s">
        <v>211</v>
      </c>
      <c r="P5" s="210" t="s">
        <v>212</v>
      </c>
      <c r="Q5" s="210" t="s">
        <v>213</v>
      </c>
      <c r="R5" s="210" t="s">
        <v>211</v>
      </c>
      <c r="S5" s="210" t="s">
        <v>212</v>
      </c>
      <c r="T5" s="210" t="s">
        <v>213</v>
      </c>
      <c r="U5" s="210" t="s">
        <v>211</v>
      </c>
      <c r="V5" s="210" t="s">
        <v>212</v>
      </c>
      <c r="W5" s="210" t="s">
        <v>213</v>
      </c>
      <c r="X5" s="210" t="s">
        <v>211</v>
      </c>
      <c r="Y5" s="210" t="s">
        <v>212</v>
      </c>
      <c r="Z5" s="210" t="s">
        <v>213</v>
      </c>
      <c r="AA5" s="210" t="s">
        <v>211</v>
      </c>
      <c r="AB5" s="210" t="s">
        <v>212</v>
      </c>
      <c r="AC5" s="210" t="s">
        <v>213</v>
      </c>
      <c r="AD5" s="210" t="s">
        <v>211</v>
      </c>
      <c r="AE5" s="210" t="s">
        <v>212</v>
      </c>
      <c r="AF5" s="210" t="s">
        <v>213</v>
      </c>
      <c r="AG5" s="210" t="s">
        <v>211</v>
      </c>
      <c r="AH5" s="210" t="s">
        <v>212</v>
      </c>
      <c r="AI5" s="210" t="s">
        <v>213</v>
      </c>
      <c r="AJ5" s="210" t="s">
        <v>211</v>
      </c>
      <c r="AK5" s="210" t="s">
        <v>212</v>
      </c>
      <c r="AL5" s="210" t="s">
        <v>213</v>
      </c>
      <c r="AM5" s="210" t="s">
        <v>211</v>
      </c>
      <c r="AN5" s="210" t="s">
        <v>212</v>
      </c>
      <c r="AO5" s="210" t="s">
        <v>213</v>
      </c>
      <c r="AP5" s="210" t="s">
        <v>211</v>
      </c>
      <c r="AQ5" s="210" t="s">
        <v>212</v>
      </c>
      <c r="AR5" s="210" t="s">
        <v>213</v>
      </c>
      <c r="AS5" s="210" t="s">
        <v>211</v>
      </c>
      <c r="AT5" s="210" t="s">
        <v>212</v>
      </c>
      <c r="AU5" s="210" t="s">
        <v>213</v>
      </c>
      <c r="AV5" s="210" t="s">
        <v>211</v>
      </c>
      <c r="AW5" s="210" t="s">
        <v>212</v>
      </c>
      <c r="AX5" s="210" t="s">
        <v>213</v>
      </c>
      <c r="AY5" s="210" t="s">
        <v>211</v>
      </c>
      <c r="AZ5" s="210" t="s">
        <v>212</v>
      </c>
      <c r="BA5" s="210" t="s">
        <v>213</v>
      </c>
      <c r="BB5" s="210" t="s">
        <v>211</v>
      </c>
      <c r="BC5" s="210" t="s">
        <v>212</v>
      </c>
      <c r="BD5" s="210" t="s">
        <v>213</v>
      </c>
      <c r="BE5" s="210" t="s">
        <v>211</v>
      </c>
      <c r="BF5" s="210" t="s">
        <v>212</v>
      </c>
      <c r="BG5" s="210" t="s">
        <v>213</v>
      </c>
      <c r="BH5" s="210" t="s">
        <v>211</v>
      </c>
      <c r="BI5" s="210" t="s">
        <v>212</v>
      </c>
      <c r="BJ5" s="210" t="s">
        <v>213</v>
      </c>
      <c r="BK5" s="210" t="s">
        <v>211</v>
      </c>
      <c r="BL5" s="210" t="s">
        <v>212</v>
      </c>
      <c r="BM5" s="210" t="s">
        <v>213</v>
      </c>
      <c r="BN5" s="210" t="s">
        <v>211</v>
      </c>
      <c r="BO5" s="210" t="s">
        <v>212</v>
      </c>
      <c r="BP5" s="210" t="s">
        <v>213</v>
      </c>
      <c r="BQ5" s="210" t="s">
        <v>211</v>
      </c>
      <c r="BR5" s="210" t="s">
        <v>212</v>
      </c>
      <c r="BS5" s="210" t="s">
        <v>213</v>
      </c>
      <c r="BT5" s="210" t="s">
        <v>211</v>
      </c>
      <c r="BU5" s="210" t="s">
        <v>212</v>
      </c>
      <c r="BV5" s="210" t="s">
        <v>213</v>
      </c>
      <c r="BW5" s="210" t="s">
        <v>211</v>
      </c>
      <c r="BX5" s="210" t="s">
        <v>212</v>
      </c>
      <c r="BY5" s="210" t="s">
        <v>213</v>
      </c>
      <c r="BZ5" s="210" t="s">
        <v>211</v>
      </c>
      <c r="CA5" s="210" t="s">
        <v>212</v>
      </c>
      <c r="CB5" s="210" t="s">
        <v>213</v>
      </c>
      <c r="CC5" s="210" t="s">
        <v>211</v>
      </c>
      <c r="CD5" s="210" t="s">
        <v>212</v>
      </c>
      <c r="CE5" s="210" t="s">
        <v>213</v>
      </c>
      <c r="CF5" s="210" t="s">
        <v>211</v>
      </c>
      <c r="CG5" s="210" t="s">
        <v>212</v>
      </c>
      <c r="CH5" s="210" t="s">
        <v>213</v>
      </c>
      <c r="CI5" s="210" t="s">
        <v>211</v>
      </c>
      <c r="CJ5" s="210" t="s">
        <v>212</v>
      </c>
      <c r="CK5" s="210" t="s">
        <v>213</v>
      </c>
      <c r="CL5" s="210" t="s">
        <v>211</v>
      </c>
      <c r="CM5" s="210" t="s">
        <v>212</v>
      </c>
      <c r="CN5" s="210" t="s">
        <v>213</v>
      </c>
      <c r="CO5" s="210" t="s">
        <v>211</v>
      </c>
      <c r="CP5" s="210" t="s">
        <v>212</v>
      </c>
      <c r="CQ5" s="210" t="s">
        <v>213</v>
      </c>
      <c r="CR5" s="211"/>
      <c r="CS5" s="211"/>
    </row>
    <row r="6" spans="1:97">
      <c r="A6" s="642">
        <v>45292</v>
      </c>
      <c r="B6" s="209" t="s">
        <v>214</v>
      </c>
      <c r="C6" s="211"/>
      <c r="D6" s="211"/>
      <c r="E6" s="211"/>
      <c r="F6" s="211"/>
      <c r="G6" s="211"/>
      <c r="H6" s="211"/>
      <c r="I6" s="211"/>
      <c r="J6" s="211"/>
      <c r="K6" s="211"/>
      <c r="L6" s="211"/>
      <c r="M6" s="211"/>
      <c r="N6" s="211"/>
      <c r="O6" s="211"/>
      <c r="P6" s="211"/>
      <c r="Q6" s="211"/>
      <c r="R6" s="211"/>
      <c r="S6" s="211"/>
      <c r="T6" s="211"/>
      <c r="U6" s="211"/>
      <c r="V6" s="211"/>
      <c r="W6" s="211"/>
      <c r="X6" s="211"/>
      <c r="Y6" s="211"/>
      <c r="Z6" s="211"/>
      <c r="AA6" s="211"/>
      <c r="AB6" s="211"/>
      <c r="AC6" s="211"/>
      <c r="AD6" s="211"/>
      <c r="AE6" s="211"/>
      <c r="AF6" s="211"/>
      <c r="AG6" s="211"/>
      <c r="AH6" s="211"/>
      <c r="AI6" s="211"/>
      <c r="AJ6" s="211"/>
      <c r="AK6" s="211"/>
      <c r="AL6" s="211"/>
      <c r="AM6" s="211"/>
      <c r="AN6" s="211"/>
      <c r="AO6" s="211"/>
      <c r="AP6" s="211"/>
      <c r="AQ6" s="211"/>
      <c r="AR6" s="211"/>
      <c r="AS6" s="211"/>
      <c r="AT6" s="211"/>
      <c r="AU6" s="211"/>
      <c r="AV6" s="211"/>
      <c r="AW6" s="211"/>
      <c r="AX6" s="211"/>
      <c r="AY6" s="211"/>
      <c r="AZ6" s="211"/>
      <c r="BA6" s="211"/>
      <c r="BB6" s="211"/>
      <c r="BC6" s="211"/>
      <c r="BD6" s="211"/>
      <c r="BE6" s="211"/>
      <c r="BF6" s="211"/>
      <c r="BG6" s="211"/>
      <c r="BH6" s="211"/>
      <c r="BI6" s="211"/>
      <c r="BJ6" s="211"/>
      <c r="BK6" s="211"/>
      <c r="BL6" s="211"/>
      <c r="BM6" s="211"/>
      <c r="BN6" s="211"/>
      <c r="BO6" s="211"/>
      <c r="BP6" s="211"/>
      <c r="BQ6" s="211"/>
      <c r="BR6" s="211"/>
      <c r="BS6" s="211"/>
      <c r="BT6" s="211"/>
      <c r="BU6" s="211"/>
      <c r="BV6" s="211"/>
      <c r="BW6" s="211"/>
      <c r="BX6" s="211"/>
      <c r="BY6" s="211"/>
      <c r="BZ6" s="211"/>
      <c r="CA6" s="211"/>
      <c r="CB6" s="211"/>
      <c r="CC6" s="211"/>
      <c r="CD6" s="211"/>
      <c r="CE6" s="211"/>
      <c r="CF6" s="211"/>
      <c r="CG6" s="211"/>
      <c r="CH6" s="211"/>
      <c r="CI6" s="211"/>
      <c r="CJ6" s="211"/>
      <c r="CK6" s="211"/>
      <c r="CL6" s="211"/>
      <c r="CM6" s="211"/>
      <c r="CN6" s="211"/>
      <c r="CO6" s="211"/>
      <c r="CP6" s="211"/>
      <c r="CQ6" s="211"/>
      <c r="CR6" s="211"/>
      <c r="CS6" s="211"/>
    </row>
    <row r="7" spans="1:97">
      <c r="A7" s="642">
        <v>45293</v>
      </c>
      <c r="B7" s="209" t="s">
        <v>215</v>
      </c>
      <c r="C7" s="211"/>
      <c r="D7" s="211"/>
      <c r="E7" s="211"/>
      <c r="F7" s="211"/>
      <c r="G7" s="211"/>
      <c r="H7" s="211"/>
      <c r="I7" s="211"/>
      <c r="J7" s="211"/>
      <c r="K7" s="211"/>
      <c r="L7" s="211"/>
      <c r="M7" s="211"/>
      <c r="N7" s="211"/>
      <c r="O7" s="211"/>
      <c r="P7" s="211"/>
      <c r="Q7" s="211"/>
      <c r="R7" s="211"/>
      <c r="S7" s="211"/>
      <c r="T7" s="211"/>
      <c r="U7" s="211"/>
      <c r="V7" s="211"/>
      <c r="W7" s="211"/>
      <c r="X7" s="211"/>
      <c r="Y7" s="211"/>
      <c r="Z7" s="211"/>
      <c r="AA7" s="211"/>
      <c r="AB7" s="211"/>
      <c r="AC7" s="211"/>
      <c r="AD7" s="211"/>
      <c r="AE7" s="211"/>
      <c r="AF7" s="211"/>
      <c r="AG7" s="211"/>
      <c r="AH7" s="211"/>
      <c r="AI7" s="211"/>
      <c r="AJ7" s="211"/>
      <c r="AK7" s="211"/>
      <c r="AL7" s="211"/>
      <c r="AM7" s="211"/>
      <c r="AN7" s="211"/>
      <c r="AO7" s="211"/>
      <c r="AP7" s="211"/>
      <c r="AQ7" s="211"/>
      <c r="AR7" s="211"/>
      <c r="AS7" s="211"/>
      <c r="AT7" s="211"/>
      <c r="AU7" s="211"/>
      <c r="AV7" s="211"/>
      <c r="AW7" s="211"/>
      <c r="AX7" s="211"/>
      <c r="AY7" s="211"/>
      <c r="AZ7" s="211"/>
      <c r="BA7" s="211"/>
      <c r="BB7" s="211"/>
      <c r="BC7" s="211"/>
      <c r="BD7" s="211"/>
      <c r="BE7" s="211"/>
      <c r="BF7" s="211"/>
      <c r="BG7" s="211"/>
      <c r="BH7" s="211"/>
      <c r="BI7" s="211"/>
      <c r="BJ7" s="211"/>
      <c r="BK7" s="211"/>
      <c r="BL7" s="211"/>
      <c r="BM7" s="211"/>
      <c r="BN7" s="211"/>
      <c r="BO7" s="211"/>
      <c r="BP7" s="211"/>
      <c r="BQ7" s="211"/>
      <c r="BR7" s="211"/>
      <c r="BS7" s="211"/>
      <c r="BT7" s="211"/>
      <c r="BU7" s="211"/>
      <c r="BV7" s="211"/>
      <c r="BW7" s="211"/>
      <c r="BX7" s="211"/>
      <c r="BY7" s="211"/>
      <c r="BZ7" s="211"/>
      <c r="CA7" s="211"/>
      <c r="CB7" s="211"/>
      <c r="CC7" s="211"/>
      <c r="CD7" s="211"/>
      <c r="CE7" s="211"/>
      <c r="CF7" s="211"/>
      <c r="CG7" s="211"/>
      <c r="CH7" s="211"/>
      <c r="CI7" s="211"/>
      <c r="CJ7" s="211"/>
      <c r="CK7" s="211"/>
      <c r="CL7" s="211"/>
      <c r="CM7" s="211"/>
      <c r="CN7" s="211"/>
      <c r="CO7" s="211"/>
      <c r="CP7" s="211"/>
      <c r="CQ7" s="211"/>
      <c r="CR7" s="211"/>
      <c r="CS7" s="211"/>
    </row>
    <row r="8" spans="1:97">
      <c r="A8" s="642">
        <v>45294</v>
      </c>
      <c r="B8" s="209" t="s">
        <v>216</v>
      </c>
      <c r="C8" s="211"/>
      <c r="D8" s="211"/>
      <c r="E8" s="211"/>
      <c r="F8" s="211"/>
      <c r="G8" s="211"/>
      <c r="H8" s="211"/>
      <c r="I8" s="211"/>
      <c r="J8" s="211"/>
      <c r="K8" s="211"/>
      <c r="L8" s="211"/>
      <c r="M8" s="211"/>
      <c r="N8" s="211"/>
      <c r="O8" s="211"/>
      <c r="P8" s="211"/>
      <c r="Q8" s="211"/>
      <c r="R8" s="211"/>
      <c r="S8" s="211"/>
      <c r="T8" s="211"/>
      <c r="U8" s="211"/>
      <c r="V8" s="211"/>
      <c r="W8" s="211"/>
      <c r="X8" s="211"/>
      <c r="Y8" s="211"/>
      <c r="Z8" s="211"/>
      <c r="AA8" s="211"/>
      <c r="AB8" s="211"/>
      <c r="AC8" s="211"/>
      <c r="AD8" s="211"/>
      <c r="AE8" s="211"/>
      <c r="AF8" s="211"/>
      <c r="AG8" s="211"/>
      <c r="AH8" s="211"/>
      <c r="AI8" s="211"/>
      <c r="AJ8" s="211"/>
      <c r="AK8" s="211"/>
      <c r="AL8" s="211"/>
      <c r="AM8" s="211"/>
      <c r="AN8" s="211"/>
      <c r="AO8" s="211"/>
      <c r="AP8" s="211"/>
      <c r="AQ8" s="211"/>
      <c r="AR8" s="211"/>
      <c r="AS8" s="211"/>
      <c r="AT8" s="211"/>
      <c r="AU8" s="211"/>
      <c r="AV8" s="211"/>
      <c r="AW8" s="211"/>
      <c r="AX8" s="211"/>
      <c r="AY8" s="211"/>
      <c r="AZ8" s="211"/>
      <c r="BA8" s="211"/>
      <c r="BB8" s="211"/>
      <c r="BC8" s="211"/>
      <c r="BD8" s="211"/>
      <c r="BE8" s="211"/>
      <c r="BF8" s="211"/>
      <c r="BG8" s="211"/>
      <c r="BH8" s="211"/>
      <c r="BI8" s="211"/>
      <c r="BJ8" s="211"/>
      <c r="BK8" s="211"/>
      <c r="BL8" s="211"/>
      <c r="BM8" s="211"/>
      <c r="BN8" s="211"/>
      <c r="BO8" s="211"/>
      <c r="BP8" s="211"/>
      <c r="BQ8" s="211"/>
      <c r="BR8" s="211"/>
      <c r="BS8" s="211"/>
      <c r="BT8" s="211"/>
      <c r="BU8" s="211"/>
      <c r="BV8" s="211"/>
      <c r="BW8" s="211"/>
      <c r="BX8" s="211"/>
      <c r="BY8" s="211"/>
      <c r="BZ8" s="211"/>
      <c r="CA8" s="211"/>
      <c r="CB8" s="211"/>
      <c r="CC8" s="211"/>
      <c r="CD8" s="211"/>
      <c r="CE8" s="211"/>
      <c r="CF8" s="211"/>
      <c r="CG8" s="211"/>
      <c r="CH8" s="211"/>
      <c r="CI8" s="211"/>
      <c r="CJ8" s="211"/>
      <c r="CK8" s="211"/>
      <c r="CL8" s="211"/>
      <c r="CM8" s="211"/>
      <c r="CN8" s="211"/>
      <c r="CO8" s="211"/>
      <c r="CP8" s="211"/>
      <c r="CQ8" s="211"/>
      <c r="CR8" s="211"/>
      <c r="CS8" s="211"/>
    </row>
    <row r="9" spans="1:97">
      <c r="A9" s="642">
        <v>45295</v>
      </c>
      <c r="B9" s="209" t="s">
        <v>217</v>
      </c>
      <c r="C9" s="211">
        <v>144.44</v>
      </c>
      <c r="D9" s="211">
        <v>142.44</v>
      </c>
      <c r="E9" s="211">
        <v>143.44</v>
      </c>
      <c r="F9" s="211">
        <v>158.09</v>
      </c>
      <c r="G9" s="211">
        <v>155.09</v>
      </c>
      <c r="H9" s="211">
        <v>156.59</v>
      </c>
      <c r="I9" s="211">
        <v>109.04</v>
      </c>
      <c r="J9" s="211">
        <v>105.84</v>
      </c>
      <c r="K9" s="211">
        <v>107.44</v>
      </c>
      <c r="L9" s="211">
        <v>185.71</v>
      </c>
      <c r="M9" s="211">
        <v>177.71</v>
      </c>
      <c r="N9" s="211">
        <v>181.71</v>
      </c>
      <c r="O9" s="211">
        <v>169.57</v>
      </c>
      <c r="P9" s="211">
        <v>167.76999999999998</v>
      </c>
      <c r="Q9" s="211">
        <v>168.67</v>
      </c>
      <c r="R9" s="211">
        <v>21.3</v>
      </c>
      <c r="S9" s="211">
        <v>20.7</v>
      </c>
      <c r="T9" s="211">
        <v>21</v>
      </c>
      <c r="U9" s="211">
        <v>14.17</v>
      </c>
      <c r="V9" s="211">
        <v>13.57</v>
      </c>
      <c r="W9" s="211">
        <v>13.870000000000001</v>
      </c>
      <c r="X9" s="211">
        <v>14.35</v>
      </c>
      <c r="Y9" s="211">
        <v>13.549999999999999</v>
      </c>
      <c r="Z9" s="211">
        <v>13.95</v>
      </c>
      <c r="AA9" s="211">
        <v>98.48</v>
      </c>
      <c r="AB9" s="211">
        <v>94.48</v>
      </c>
      <c r="AC9" s="211">
        <v>96.48</v>
      </c>
      <c r="AD9" s="211">
        <v>91.51</v>
      </c>
      <c r="AE9" s="211">
        <v>87.51</v>
      </c>
      <c r="AF9" s="211">
        <v>89.51</v>
      </c>
      <c r="AG9" s="211">
        <v>18.8</v>
      </c>
      <c r="AH9" s="211">
        <v>17.940000000000001</v>
      </c>
      <c r="AI9" s="211">
        <v>18.37</v>
      </c>
      <c r="AJ9" s="211"/>
      <c r="AK9" s="211"/>
      <c r="AL9" s="211"/>
      <c r="AM9" s="211">
        <v>108.76</v>
      </c>
      <c r="AN9" s="211">
        <v>107.10000000000001</v>
      </c>
      <c r="AO9" s="211">
        <v>107.93</v>
      </c>
      <c r="AP9" s="211">
        <v>39.11</v>
      </c>
      <c r="AQ9" s="211">
        <v>37.51</v>
      </c>
      <c r="AR9" s="211">
        <v>38.31</v>
      </c>
      <c r="AS9" s="211">
        <v>39.81</v>
      </c>
      <c r="AT9" s="211">
        <v>38.450000000000003</v>
      </c>
      <c r="AU9" s="211">
        <v>39.130000000000003</v>
      </c>
      <c r="AV9" s="211">
        <v>20.329999999999998</v>
      </c>
      <c r="AW9" s="211">
        <v>19.729999999999997</v>
      </c>
      <c r="AX9" s="211">
        <v>20.029999999999998</v>
      </c>
      <c r="AY9" s="211">
        <v>4.24</v>
      </c>
      <c r="AZ9" s="211">
        <v>4.08</v>
      </c>
      <c r="BA9" s="211">
        <v>4.16</v>
      </c>
      <c r="BB9" s="211">
        <v>1.88</v>
      </c>
      <c r="BC9" s="211">
        <v>1.5799999999999998</v>
      </c>
      <c r="BD9" s="211">
        <v>1.73</v>
      </c>
      <c r="BE9" s="211">
        <v>0.66</v>
      </c>
      <c r="BF9" s="211">
        <v>0.36000000000000004</v>
      </c>
      <c r="BG9" s="211">
        <v>0.51</v>
      </c>
      <c r="BH9" s="211">
        <v>475.23</v>
      </c>
      <c r="BI9" s="211">
        <v>459.23</v>
      </c>
      <c r="BJ9" s="211">
        <v>467.23</v>
      </c>
      <c r="BK9" s="211">
        <v>39.99</v>
      </c>
      <c r="BL9" s="211">
        <v>38.630000000000003</v>
      </c>
      <c r="BM9" s="211">
        <v>39.31</v>
      </c>
      <c r="BN9" s="211">
        <v>1.05</v>
      </c>
      <c r="BO9" s="211">
        <v>0.81</v>
      </c>
      <c r="BP9" s="211">
        <v>0.93</v>
      </c>
      <c r="BQ9" s="211">
        <v>9.43</v>
      </c>
      <c r="BR9" s="211">
        <v>7.43</v>
      </c>
      <c r="BS9" s="211">
        <v>8.43</v>
      </c>
      <c r="BT9" s="211">
        <v>11.17</v>
      </c>
      <c r="BU9" s="211">
        <v>10.77</v>
      </c>
      <c r="BV9" s="211">
        <v>10.969999999999999</v>
      </c>
      <c r="BW9" s="211">
        <v>2.74</v>
      </c>
      <c r="BX9" s="211">
        <v>2.46</v>
      </c>
      <c r="BY9" s="211">
        <v>2.6</v>
      </c>
      <c r="BZ9" s="211">
        <v>9.16</v>
      </c>
      <c r="CA9" s="211">
        <v>6.16</v>
      </c>
      <c r="CB9" s="211">
        <v>7.66</v>
      </c>
      <c r="CC9" s="211">
        <v>6.48</v>
      </c>
      <c r="CD9" s="211">
        <v>6.24</v>
      </c>
      <c r="CE9" s="211">
        <v>6.36</v>
      </c>
      <c r="CF9" s="211">
        <v>1.81</v>
      </c>
      <c r="CG9" s="211">
        <v>1.31</v>
      </c>
      <c r="CH9" s="211">
        <v>1.56</v>
      </c>
      <c r="CI9" s="211">
        <v>0.43</v>
      </c>
      <c r="CJ9" s="211">
        <v>0.39</v>
      </c>
      <c r="CK9" s="211">
        <v>0.41000000000000003</v>
      </c>
      <c r="CL9" s="211">
        <v>37.200000000000003</v>
      </c>
      <c r="CM9" s="211">
        <v>34.800000000000004</v>
      </c>
      <c r="CN9" s="211">
        <v>36</v>
      </c>
      <c r="CO9" s="211">
        <v>7.32</v>
      </c>
      <c r="CP9" s="211">
        <v>2.3200000000000003</v>
      </c>
      <c r="CQ9" s="211">
        <v>4.82</v>
      </c>
      <c r="CR9" s="211"/>
      <c r="CS9" s="211"/>
    </row>
    <row r="10" spans="1:97">
      <c r="A10" s="642">
        <v>45296</v>
      </c>
      <c r="B10" s="209" t="s">
        <v>218</v>
      </c>
      <c r="C10" s="211">
        <v>146.02000000000001</v>
      </c>
      <c r="D10" s="211">
        <v>144.02000000000001</v>
      </c>
      <c r="E10" s="211">
        <v>145.02000000000001</v>
      </c>
      <c r="F10" s="211">
        <v>160.31</v>
      </c>
      <c r="G10" s="211">
        <v>157.31</v>
      </c>
      <c r="H10" s="211">
        <v>158.81</v>
      </c>
      <c r="I10" s="211">
        <v>110.23</v>
      </c>
      <c r="J10" s="211">
        <v>107.03</v>
      </c>
      <c r="K10" s="211">
        <v>108.63</v>
      </c>
      <c r="L10" s="211">
        <v>188.06</v>
      </c>
      <c r="M10" s="211">
        <v>180.06</v>
      </c>
      <c r="N10" s="211">
        <v>184.06</v>
      </c>
      <c r="O10" s="211">
        <v>171.53</v>
      </c>
      <c r="P10" s="211">
        <v>169.73</v>
      </c>
      <c r="Q10" s="211">
        <v>170.63</v>
      </c>
      <c r="R10" s="211">
        <v>21.59</v>
      </c>
      <c r="S10" s="211">
        <v>20.99</v>
      </c>
      <c r="T10" s="211">
        <v>21.29</v>
      </c>
      <c r="U10" s="211">
        <v>14.4</v>
      </c>
      <c r="V10" s="211">
        <v>13.8</v>
      </c>
      <c r="W10" s="211">
        <v>14.100000000000001</v>
      </c>
      <c r="X10" s="211">
        <v>14.61</v>
      </c>
      <c r="Y10" s="211">
        <v>13.809999999999999</v>
      </c>
      <c r="Z10" s="211">
        <v>14.209999999999999</v>
      </c>
      <c r="AA10" s="211">
        <v>99.31</v>
      </c>
      <c r="AB10" s="211">
        <v>95.31</v>
      </c>
      <c r="AC10" s="211">
        <v>97.31</v>
      </c>
      <c r="AD10" s="211">
        <v>92.45</v>
      </c>
      <c r="AE10" s="211">
        <v>88.45</v>
      </c>
      <c r="AF10" s="211">
        <v>90.45</v>
      </c>
      <c r="AG10" s="211">
        <v>19</v>
      </c>
      <c r="AH10" s="211">
        <v>18.14</v>
      </c>
      <c r="AI10" s="211">
        <v>18.57</v>
      </c>
      <c r="AJ10" s="211"/>
      <c r="AK10" s="211"/>
      <c r="AL10" s="211"/>
      <c r="AM10" s="211">
        <v>109.95</v>
      </c>
      <c r="AN10" s="211">
        <v>108.29</v>
      </c>
      <c r="AO10" s="211">
        <v>109.12</v>
      </c>
      <c r="AP10" s="211">
        <v>39.53</v>
      </c>
      <c r="AQ10" s="211">
        <v>37.93</v>
      </c>
      <c r="AR10" s="211">
        <v>38.730000000000004</v>
      </c>
      <c r="AS10" s="211">
        <v>40.1</v>
      </c>
      <c r="AT10" s="211">
        <v>38.74</v>
      </c>
      <c r="AU10" s="211">
        <v>39.42</v>
      </c>
      <c r="AV10" s="211">
        <v>20.51</v>
      </c>
      <c r="AW10" s="211">
        <v>19.91</v>
      </c>
      <c r="AX10" s="211">
        <v>20.21</v>
      </c>
      <c r="AY10" s="211">
        <v>4.28</v>
      </c>
      <c r="AZ10" s="211">
        <v>4.12</v>
      </c>
      <c r="BA10" s="211">
        <v>4.2</v>
      </c>
      <c r="BB10" s="211">
        <v>1.9</v>
      </c>
      <c r="BC10" s="211">
        <v>1.5999999999999999</v>
      </c>
      <c r="BD10" s="211">
        <v>1.75</v>
      </c>
      <c r="BE10" s="211">
        <v>0.67</v>
      </c>
      <c r="BF10" s="211">
        <v>0.37000000000000005</v>
      </c>
      <c r="BG10" s="211">
        <v>0.52</v>
      </c>
      <c r="BH10" s="211">
        <v>480.38</v>
      </c>
      <c r="BI10" s="211">
        <v>464.38</v>
      </c>
      <c r="BJ10" s="211">
        <v>472.38</v>
      </c>
      <c r="BK10" s="211">
        <v>40.54</v>
      </c>
      <c r="BL10" s="211">
        <v>39.18</v>
      </c>
      <c r="BM10" s="211">
        <v>39.86</v>
      </c>
      <c r="BN10" s="211">
        <v>1.06</v>
      </c>
      <c r="BO10" s="211">
        <v>0.82000000000000006</v>
      </c>
      <c r="BP10" s="211">
        <v>0.94000000000000006</v>
      </c>
      <c r="BQ10" s="211">
        <v>9.5299999999999994</v>
      </c>
      <c r="BR10" s="211">
        <v>7.5299999999999994</v>
      </c>
      <c r="BS10" s="211">
        <v>8.5299999999999994</v>
      </c>
      <c r="BT10" s="211">
        <v>11.26</v>
      </c>
      <c r="BU10" s="211">
        <v>10.86</v>
      </c>
      <c r="BV10" s="211">
        <v>11.059999999999999</v>
      </c>
      <c r="BW10" s="211">
        <v>2.77</v>
      </c>
      <c r="BX10" s="211">
        <v>2.4900000000000002</v>
      </c>
      <c r="BY10" s="211">
        <v>2.63</v>
      </c>
      <c r="BZ10" s="211">
        <v>9.25</v>
      </c>
      <c r="CA10" s="211">
        <v>6.25</v>
      </c>
      <c r="CB10" s="211">
        <v>7.75</v>
      </c>
      <c r="CC10" s="211">
        <v>6.56</v>
      </c>
      <c r="CD10" s="211">
        <v>6.3199999999999994</v>
      </c>
      <c r="CE10" s="211">
        <v>6.4399999999999995</v>
      </c>
      <c r="CF10" s="211">
        <v>1.84</v>
      </c>
      <c r="CG10" s="211">
        <v>1.34</v>
      </c>
      <c r="CH10" s="211">
        <v>1.59</v>
      </c>
      <c r="CI10" s="211">
        <v>0.44</v>
      </c>
      <c r="CJ10" s="211">
        <v>0.4</v>
      </c>
      <c r="CK10" s="211">
        <v>0.42000000000000004</v>
      </c>
      <c r="CL10" s="211">
        <v>37.74</v>
      </c>
      <c r="CM10" s="211">
        <v>35.340000000000003</v>
      </c>
      <c r="CN10" s="211">
        <v>36.540000000000006</v>
      </c>
      <c r="CO10" s="211">
        <v>7.38</v>
      </c>
      <c r="CP10" s="211">
        <v>2.38</v>
      </c>
      <c r="CQ10" s="211">
        <v>4.88</v>
      </c>
      <c r="CR10" s="211"/>
      <c r="CS10" s="211"/>
    </row>
    <row r="11" spans="1:97">
      <c r="A11" s="642">
        <v>45297</v>
      </c>
      <c r="B11" s="209" t="s">
        <v>219</v>
      </c>
      <c r="C11" s="211"/>
      <c r="D11" s="211"/>
      <c r="E11" s="211"/>
      <c r="F11" s="211"/>
      <c r="G11" s="211"/>
      <c r="H11" s="211"/>
      <c r="I11" s="211"/>
      <c r="J11" s="211"/>
      <c r="K11" s="211"/>
      <c r="L11" s="211"/>
      <c r="M11" s="211"/>
      <c r="N11" s="211"/>
      <c r="O11" s="211"/>
      <c r="P11" s="211"/>
      <c r="Q11" s="211"/>
      <c r="R11" s="211"/>
      <c r="S11" s="211"/>
      <c r="T11" s="211"/>
      <c r="U11" s="211"/>
      <c r="V11" s="211"/>
      <c r="W11" s="211"/>
      <c r="X11" s="211"/>
      <c r="Y11" s="211"/>
      <c r="Z11" s="211"/>
      <c r="AA11" s="211"/>
      <c r="AB11" s="211"/>
      <c r="AC11" s="211"/>
      <c r="AD11" s="211"/>
      <c r="AE11" s="211"/>
      <c r="AF11" s="211"/>
      <c r="AG11" s="211"/>
      <c r="AH11" s="211"/>
      <c r="AI11" s="211"/>
      <c r="AJ11" s="211"/>
      <c r="AK11" s="211"/>
      <c r="AL11" s="211"/>
      <c r="AM11" s="211"/>
      <c r="AN11" s="211"/>
      <c r="AO11" s="211"/>
      <c r="AP11" s="211"/>
      <c r="AQ11" s="211"/>
      <c r="AR11" s="211"/>
      <c r="AS11" s="211"/>
      <c r="AT11" s="211"/>
      <c r="AU11" s="211"/>
      <c r="AV11" s="211"/>
      <c r="AW11" s="211"/>
      <c r="AX11" s="211"/>
      <c r="AY11" s="211"/>
      <c r="AZ11" s="211"/>
      <c r="BA11" s="211"/>
      <c r="BB11" s="211"/>
      <c r="BC11" s="211"/>
      <c r="BD11" s="211"/>
      <c r="BE11" s="211"/>
      <c r="BF11" s="211"/>
      <c r="BG11" s="211"/>
      <c r="BH11" s="211"/>
      <c r="BI11" s="211"/>
      <c r="BJ11" s="211"/>
      <c r="BK11" s="211"/>
      <c r="BL11" s="211"/>
      <c r="BM11" s="211"/>
      <c r="BN11" s="211"/>
      <c r="BO11" s="211"/>
      <c r="BP11" s="211"/>
      <c r="BQ11" s="211"/>
      <c r="BR11" s="211"/>
      <c r="BS11" s="211"/>
      <c r="BT11" s="211"/>
      <c r="BU11" s="211"/>
      <c r="BV11" s="211"/>
      <c r="BW11" s="211"/>
      <c r="BX11" s="211"/>
      <c r="BY11" s="211"/>
      <c r="BZ11" s="211"/>
      <c r="CA11" s="211"/>
      <c r="CB11" s="211"/>
      <c r="CC11" s="211"/>
      <c r="CD11" s="211"/>
      <c r="CE11" s="211"/>
      <c r="CF11" s="211"/>
      <c r="CG11" s="211"/>
      <c r="CH11" s="211"/>
      <c r="CI11" s="211"/>
      <c r="CJ11" s="211"/>
      <c r="CK11" s="211"/>
      <c r="CL11" s="211"/>
      <c r="CM11" s="211"/>
      <c r="CN11" s="211"/>
      <c r="CO11" s="211"/>
      <c r="CP11" s="211"/>
      <c r="CQ11" s="211"/>
      <c r="CR11" s="211"/>
      <c r="CS11" s="211"/>
    </row>
    <row r="12" spans="1:97">
      <c r="A12" s="642">
        <v>45298</v>
      </c>
      <c r="B12" s="209" t="s">
        <v>220</v>
      </c>
      <c r="C12" s="211"/>
      <c r="D12" s="211"/>
      <c r="E12" s="211"/>
      <c r="F12" s="211"/>
      <c r="G12" s="211"/>
      <c r="H12" s="211"/>
      <c r="I12" s="211"/>
      <c r="J12" s="211"/>
      <c r="K12" s="211"/>
      <c r="L12" s="211"/>
      <c r="M12" s="211"/>
      <c r="N12" s="211"/>
      <c r="O12" s="211"/>
      <c r="P12" s="211"/>
      <c r="Q12" s="211"/>
      <c r="R12" s="211"/>
      <c r="S12" s="211"/>
      <c r="T12" s="211"/>
      <c r="U12" s="211"/>
      <c r="V12" s="211"/>
      <c r="W12" s="211"/>
      <c r="X12" s="211"/>
      <c r="Y12" s="211"/>
      <c r="Z12" s="211"/>
      <c r="AA12" s="211"/>
      <c r="AB12" s="211"/>
      <c r="AC12" s="211"/>
      <c r="AD12" s="211"/>
      <c r="AE12" s="211"/>
      <c r="AF12" s="211"/>
      <c r="AG12" s="211"/>
      <c r="AH12" s="211"/>
      <c r="AI12" s="211"/>
      <c r="AJ12" s="211"/>
      <c r="AK12" s="211"/>
      <c r="AL12" s="211"/>
      <c r="AM12" s="211"/>
      <c r="AN12" s="211"/>
      <c r="AO12" s="211"/>
      <c r="AP12" s="211"/>
      <c r="AQ12" s="211"/>
      <c r="AR12" s="211"/>
      <c r="AS12" s="211"/>
      <c r="AT12" s="211"/>
      <c r="AU12" s="211"/>
      <c r="AV12" s="211"/>
      <c r="AW12" s="211"/>
      <c r="AX12" s="211"/>
      <c r="AY12" s="211"/>
      <c r="AZ12" s="211"/>
      <c r="BA12" s="211"/>
      <c r="BB12" s="211"/>
      <c r="BC12" s="211"/>
      <c r="BD12" s="211"/>
      <c r="BE12" s="211"/>
      <c r="BF12" s="211"/>
      <c r="BG12" s="211"/>
      <c r="BH12" s="211"/>
      <c r="BI12" s="211"/>
      <c r="BJ12" s="211"/>
      <c r="BK12" s="211"/>
      <c r="BL12" s="211"/>
      <c r="BM12" s="211"/>
      <c r="BN12" s="211"/>
      <c r="BO12" s="211"/>
      <c r="BP12" s="211"/>
      <c r="BQ12" s="211"/>
      <c r="BR12" s="211"/>
      <c r="BS12" s="211"/>
      <c r="BT12" s="211"/>
      <c r="BU12" s="211"/>
      <c r="BV12" s="211"/>
      <c r="BW12" s="211"/>
      <c r="BX12" s="211"/>
      <c r="BY12" s="211"/>
      <c r="BZ12" s="211"/>
      <c r="CA12" s="211"/>
      <c r="CB12" s="211"/>
      <c r="CC12" s="211"/>
      <c r="CD12" s="211"/>
      <c r="CE12" s="211"/>
      <c r="CF12" s="211"/>
      <c r="CG12" s="211"/>
      <c r="CH12" s="211"/>
      <c r="CI12" s="211"/>
      <c r="CJ12" s="211"/>
      <c r="CK12" s="211"/>
      <c r="CL12" s="211"/>
      <c r="CM12" s="211"/>
      <c r="CN12" s="211"/>
      <c r="CO12" s="211"/>
      <c r="CP12" s="211"/>
      <c r="CQ12" s="211"/>
      <c r="CR12" s="211"/>
      <c r="CS12" s="211"/>
    </row>
    <row r="13" spans="1:97">
      <c r="A13" s="642">
        <v>45299</v>
      </c>
      <c r="B13" s="209" t="s">
        <v>214</v>
      </c>
      <c r="C13" s="211"/>
      <c r="D13" s="211"/>
      <c r="E13" s="211"/>
      <c r="F13" s="211"/>
      <c r="G13" s="211"/>
      <c r="H13" s="211"/>
      <c r="I13" s="211"/>
      <c r="J13" s="211"/>
      <c r="K13" s="211"/>
      <c r="L13" s="211"/>
      <c r="M13" s="211"/>
      <c r="N13" s="211"/>
      <c r="O13" s="211"/>
      <c r="P13" s="211"/>
      <c r="Q13" s="211"/>
      <c r="R13" s="211"/>
      <c r="S13" s="211"/>
      <c r="T13" s="211"/>
      <c r="U13" s="211"/>
      <c r="V13" s="211"/>
      <c r="W13" s="211"/>
      <c r="X13" s="211"/>
      <c r="Y13" s="211"/>
      <c r="Z13" s="211"/>
      <c r="AA13" s="211"/>
      <c r="AB13" s="211"/>
      <c r="AC13" s="211"/>
      <c r="AD13" s="211"/>
      <c r="AE13" s="211"/>
      <c r="AF13" s="211"/>
      <c r="AG13" s="211"/>
      <c r="AH13" s="211"/>
      <c r="AI13" s="211"/>
      <c r="AJ13" s="211"/>
      <c r="AK13" s="211"/>
      <c r="AL13" s="211"/>
      <c r="AM13" s="211"/>
      <c r="AN13" s="211"/>
      <c r="AO13" s="211"/>
      <c r="AP13" s="211"/>
      <c r="AQ13" s="211"/>
      <c r="AR13" s="211"/>
      <c r="AS13" s="211"/>
      <c r="AT13" s="211"/>
      <c r="AU13" s="211"/>
      <c r="AV13" s="211"/>
      <c r="AW13" s="211"/>
      <c r="AX13" s="211"/>
      <c r="AY13" s="211"/>
      <c r="AZ13" s="211"/>
      <c r="BA13" s="211"/>
      <c r="BB13" s="211"/>
      <c r="BC13" s="211"/>
      <c r="BD13" s="211"/>
      <c r="BE13" s="211"/>
      <c r="BF13" s="211"/>
      <c r="BG13" s="211"/>
      <c r="BH13" s="211"/>
      <c r="BI13" s="211"/>
      <c r="BJ13" s="211"/>
      <c r="BK13" s="211"/>
      <c r="BL13" s="211"/>
      <c r="BM13" s="211"/>
      <c r="BN13" s="211"/>
      <c r="BO13" s="211"/>
      <c r="BP13" s="211"/>
      <c r="BQ13" s="211"/>
      <c r="BR13" s="211"/>
      <c r="BS13" s="211"/>
      <c r="BT13" s="211"/>
      <c r="BU13" s="211"/>
      <c r="BV13" s="211"/>
      <c r="BW13" s="211"/>
      <c r="BX13" s="211"/>
      <c r="BY13" s="211"/>
      <c r="BZ13" s="211"/>
      <c r="CA13" s="211"/>
      <c r="CB13" s="211"/>
      <c r="CC13" s="211"/>
      <c r="CD13" s="211"/>
      <c r="CE13" s="211"/>
      <c r="CF13" s="211"/>
      <c r="CG13" s="211"/>
      <c r="CH13" s="211"/>
      <c r="CI13" s="211"/>
      <c r="CJ13" s="211"/>
      <c r="CK13" s="211"/>
      <c r="CL13" s="211"/>
      <c r="CM13" s="211"/>
      <c r="CN13" s="211"/>
      <c r="CO13" s="211"/>
      <c r="CP13" s="211"/>
      <c r="CQ13" s="211"/>
      <c r="CR13" s="211"/>
      <c r="CS13" s="211"/>
    </row>
    <row r="14" spans="1:97">
      <c r="A14" s="642">
        <v>45300</v>
      </c>
      <c r="B14" s="209" t="s">
        <v>215</v>
      </c>
      <c r="C14" s="211">
        <v>144.97999999999999</v>
      </c>
      <c r="D14" s="211">
        <v>142.97999999999999</v>
      </c>
      <c r="E14" s="211">
        <v>143.97999999999999</v>
      </c>
      <c r="F14" s="211">
        <v>159.19999999999999</v>
      </c>
      <c r="G14" s="211">
        <v>156.19999999999999</v>
      </c>
      <c r="H14" s="211">
        <v>157.69999999999999</v>
      </c>
      <c r="I14" s="211">
        <v>109.44</v>
      </c>
      <c r="J14" s="211">
        <v>106.24</v>
      </c>
      <c r="K14" s="211">
        <v>107.84</v>
      </c>
      <c r="L14" s="211">
        <v>187.68</v>
      </c>
      <c r="M14" s="211">
        <v>179.68</v>
      </c>
      <c r="N14" s="211">
        <v>183.68</v>
      </c>
      <c r="O14" s="211">
        <v>170.75</v>
      </c>
      <c r="P14" s="211">
        <v>168.95</v>
      </c>
      <c r="Q14" s="211">
        <v>169.85</v>
      </c>
      <c r="R14" s="211">
        <v>21.44</v>
      </c>
      <c r="S14" s="211">
        <v>20.84</v>
      </c>
      <c r="T14" s="211">
        <v>21.14</v>
      </c>
      <c r="U14" s="211">
        <v>14.18</v>
      </c>
      <c r="V14" s="211">
        <v>13.58</v>
      </c>
      <c r="W14" s="211">
        <v>13.879999999999999</v>
      </c>
      <c r="X14" s="211">
        <v>14.5</v>
      </c>
      <c r="Y14" s="211">
        <v>13.7</v>
      </c>
      <c r="Z14" s="211">
        <v>14.1</v>
      </c>
      <c r="AA14" s="211">
        <v>98.81</v>
      </c>
      <c r="AB14" s="211">
        <v>94.81</v>
      </c>
      <c r="AC14" s="211">
        <v>96.81</v>
      </c>
      <c r="AD14" s="211">
        <v>92.05</v>
      </c>
      <c r="AE14" s="211">
        <v>88.05</v>
      </c>
      <c r="AF14" s="211">
        <v>90.05</v>
      </c>
      <c r="AG14" s="211">
        <v>18.87</v>
      </c>
      <c r="AH14" s="211">
        <v>18.010000000000002</v>
      </c>
      <c r="AI14" s="211">
        <v>18.440000000000001</v>
      </c>
      <c r="AJ14" s="211"/>
      <c r="AK14" s="211"/>
      <c r="AL14" s="211"/>
      <c r="AM14" s="211">
        <v>109.22</v>
      </c>
      <c r="AN14" s="211">
        <v>107.56</v>
      </c>
      <c r="AO14" s="211">
        <v>108.39</v>
      </c>
      <c r="AP14" s="211">
        <v>39.26</v>
      </c>
      <c r="AQ14" s="211">
        <v>37.659999999999997</v>
      </c>
      <c r="AR14" s="211">
        <v>38.459999999999994</v>
      </c>
      <c r="AS14" s="211">
        <v>39.950000000000003</v>
      </c>
      <c r="AT14" s="211">
        <v>38.590000000000003</v>
      </c>
      <c r="AU14" s="211">
        <v>39.270000000000003</v>
      </c>
      <c r="AV14" s="211">
        <v>20.399999999999999</v>
      </c>
      <c r="AW14" s="211">
        <v>19.799999999999997</v>
      </c>
      <c r="AX14" s="211">
        <v>20.099999999999998</v>
      </c>
      <c r="AY14" s="211">
        <v>4.2</v>
      </c>
      <c r="AZ14" s="211">
        <v>4.04</v>
      </c>
      <c r="BA14" s="211">
        <v>4.12</v>
      </c>
      <c r="BB14" s="211">
        <v>1.89</v>
      </c>
      <c r="BC14" s="211">
        <v>1.5899999999999999</v>
      </c>
      <c r="BD14" s="211">
        <v>1.7399999999999998</v>
      </c>
      <c r="BE14" s="211">
        <v>0.66</v>
      </c>
      <c r="BF14" s="211">
        <v>0.36000000000000004</v>
      </c>
      <c r="BG14" s="211">
        <v>0.51</v>
      </c>
      <c r="BH14" s="211">
        <v>475.92</v>
      </c>
      <c r="BI14" s="211">
        <v>459.92</v>
      </c>
      <c r="BJ14" s="211">
        <v>467.92</v>
      </c>
      <c r="BK14" s="211">
        <v>40.26</v>
      </c>
      <c r="BL14" s="211">
        <v>38.9</v>
      </c>
      <c r="BM14" s="211">
        <v>39.58</v>
      </c>
      <c r="BN14" s="211">
        <v>1.05</v>
      </c>
      <c r="BO14" s="211">
        <v>0.81</v>
      </c>
      <c r="BP14" s="211">
        <v>0.93</v>
      </c>
      <c r="BQ14" s="211">
        <v>9.56</v>
      </c>
      <c r="BR14" s="211">
        <v>7.5600000000000005</v>
      </c>
      <c r="BS14" s="211">
        <v>8.56</v>
      </c>
      <c r="BT14" s="211">
        <v>11.19</v>
      </c>
      <c r="BU14" s="211">
        <v>10.79</v>
      </c>
      <c r="BV14" s="211">
        <v>10.989999999999998</v>
      </c>
      <c r="BW14" s="211">
        <v>2.75</v>
      </c>
      <c r="BX14" s="211">
        <v>2.4699999999999998</v>
      </c>
      <c r="BY14" s="211">
        <v>2.61</v>
      </c>
      <c r="BZ14" s="211">
        <v>9.24</v>
      </c>
      <c r="CA14" s="211">
        <v>6.24</v>
      </c>
      <c r="CB14" s="211">
        <v>7.74</v>
      </c>
      <c r="CC14" s="211">
        <v>6.54</v>
      </c>
      <c r="CD14" s="211">
        <v>6.3</v>
      </c>
      <c r="CE14" s="211">
        <v>6.42</v>
      </c>
      <c r="CF14" s="211">
        <v>1.83</v>
      </c>
      <c r="CG14" s="211">
        <v>1.33</v>
      </c>
      <c r="CH14" s="211">
        <v>1.58</v>
      </c>
      <c r="CI14" s="211">
        <v>0.44</v>
      </c>
      <c r="CJ14" s="211">
        <v>0.4</v>
      </c>
      <c r="CK14" s="211">
        <v>0.42000000000000004</v>
      </c>
      <c r="CL14" s="211">
        <v>37.590000000000003</v>
      </c>
      <c r="CM14" s="211">
        <v>35.190000000000005</v>
      </c>
      <c r="CN14" s="211">
        <v>36.39</v>
      </c>
      <c r="CO14" s="211">
        <v>7.32</v>
      </c>
      <c r="CP14" s="211">
        <v>2.3200000000000003</v>
      </c>
      <c r="CQ14" s="211">
        <v>4.82</v>
      </c>
      <c r="CR14" s="211"/>
      <c r="CS14" s="211"/>
    </row>
    <row r="15" spans="1:97">
      <c r="A15" s="642">
        <v>45301</v>
      </c>
      <c r="B15" s="209" t="s">
        <v>216</v>
      </c>
      <c r="C15" s="211">
        <v>145.69</v>
      </c>
      <c r="D15" s="211">
        <v>143.69</v>
      </c>
      <c r="E15" s="211">
        <v>144.69</v>
      </c>
      <c r="F15" s="211">
        <v>159.69999999999999</v>
      </c>
      <c r="G15" s="211">
        <v>156.69999999999999</v>
      </c>
      <c r="H15" s="211">
        <v>158.19999999999999</v>
      </c>
      <c r="I15" s="211">
        <v>109.69</v>
      </c>
      <c r="J15" s="211">
        <v>106.49</v>
      </c>
      <c r="K15" s="211">
        <v>108.09</v>
      </c>
      <c r="L15" s="211">
        <v>187.96</v>
      </c>
      <c r="M15" s="211">
        <v>179.96</v>
      </c>
      <c r="N15" s="211">
        <v>183.96</v>
      </c>
      <c r="O15" s="211">
        <v>170.66</v>
      </c>
      <c r="P15" s="211">
        <v>168.85999999999999</v>
      </c>
      <c r="Q15" s="211">
        <v>169.76</v>
      </c>
      <c r="R15" s="211">
        <v>21.51</v>
      </c>
      <c r="S15" s="211">
        <v>20.91</v>
      </c>
      <c r="T15" s="211">
        <v>21.21</v>
      </c>
      <c r="U15" s="211">
        <v>14.28</v>
      </c>
      <c r="V15" s="211">
        <v>13.68</v>
      </c>
      <c r="W15" s="211">
        <v>13.98</v>
      </c>
      <c r="X15" s="211">
        <v>14.52</v>
      </c>
      <c r="Y15" s="211">
        <v>13.719999999999999</v>
      </c>
      <c r="Z15" s="211">
        <v>14.12</v>
      </c>
      <c r="AA15" s="211">
        <v>98.8</v>
      </c>
      <c r="AB15" s="211">
        <v>94.8</v>
      </c>
      <c r="AC15" s="211">
        <v>96.8</v>
      </c>
      <c r="AD15" s="211">
        <v>92.2</v>
      </c>
      <c r="AE15" s="211">
        <v>88.2</v>
      </c>
      <c r="AF15" s="211">
        <v>90.2</v>
      </c>
      <c r="AG15" s="211">
        <v>18.940000000000001</v>
      </c>
      <c r="AH15" s="211">
        <v>18.080000000000002</v>
      </c>
      <c r="AI15" s="211">
        <v>18.510000000000002</v>
      </c>
      <c r="AJ15" s="211"/>
      <c r="AK15" s="211"/>
      <c r="AL15" s="211"/>
      <c r="AM15" s="211">
        <v>109.55</v>
      </c>
      <c r="AN15" s="211">
        <v>107.89</v>
      </c>
      <c r="AO15" s="211">
        <v>108.72</v>
      </c>
      <c r="AP15" s="211">
        <v>39.450000000000003</v>
      </c>
      <c r="AQ15" s="211">
        <v>37.85</v>
      </c>
      <c r="AR15" s="211">
        <v>38.650000000000006</v>
      </c>
      <c r="AS15" s="211">
        <v>40.14</v>
      </c>
      <c r="AT15" s="211">
        <v>38.78</v>
      </c>
      <c r="AU15" s="211">
        <v>39.46</v>
      </c>
      <c r="AV15" s="211">
        <v>20.45</v>
      </c>
      <c r="AW15" s="211">
        <v>19.849999999999998</v>
      </c>
      <c r="AX15" s="211">
        <v>20.149999999999999</v>
      </c>
      <c r="AY15" s="211">
        <v>4.22</v>
      </c>
      <c r="AZ15" s="211">
        <v>4.0599999999999996</v>
      </c>
      <c r="BA15" s="211">
        <v>4.1399999999999997</v>
      </c>
      <c r="BB15" s="211">
        <v>1.9</v>
      </c>
      <c r="BC15" s="211">
        <v>1.5999999999999999</v>
      </c>
      <c r="BD15" s="211">
        <v>1.75</v>
      </c>
      <c r="BE15" s="211">
        <v>0.67</v>
      </c>
      <c r="BF15" s="211">
        <v>0.37000000000000005</v>
      </c>
      <c r="BG15" s="211">
        <v>0.52</v>
      </c>
      <c r="BH15" s="211">
        <v>479.46</v>
      </c>
      <c r="BI15" s="211">
        <v>463.46</v>
      </c>
      <c r="BJ15" s="211">
        <v>471.46</v>
      </c>
      <c r="BK15" s="211">
        <v>40.450000000000003</v>
      </c>
      <c r="BL15" s="211">
        <v>39.090000000000003</v>
      </c>
      <c r="BM15" s="211">
        <v>39.770000000000003</v>
      </c>
      <c r="BN15" s="211">
        <v>1.05</v>
      </c>
      <c r="BO15" s="211">
        <v>0.81</v>
      </c>
      <c r="BP15" s="211">
        <v>0.93</v>
      </c>
      <c r="BQ15" s="211">
        <v>9.5299999999999994</v>
      </c>
      <c r="BR15" s="211">
        <v>7.5299999999999994</v>
      </c>
      <c r="BS15" s="211">
        <v>8.5299999999999994</v>
      </c>
      <c r="BT15" s="211">
        <v>11.16</v>
      </c>
      <c r="BU15" s="211">
        <v>10.76</v>
      </c>
      <c r="BV15" s="211">
        <v>10.96</v>
      </c>
      <c r="BW15" s="211">
        <v>2.74</v>
      </c>
      <c r="BX15" s="211">
        <v>2.46</v>
      </c>
      <c r="BY15" s="211">
        <v>2.6</v>
      </c>
      <c r="BZ15" s="211">
        <v>9.24</v>
      </c>
      <c r="CA15" s="211">
        <v>6.24</v>
      </c>
      <c r="CB15" s="211">
        <v>7.74</v>
      </c>
      <c r="CC15" s="211">
        <v>6.56</v>
      </c>
      <c r="CD15" s="211">
        <v>6.3199999999999994</v>
      </c>
      <c r="CE15" s="211">
        <v>6.4399999999999995</v>
      </c>
      <c r="CF15" s="211">
        <v>1.87</v>
      </c>
      <c r="CG15" s="211">
        <v>1.37</v>
      </c>
      <c r="CH15" s="211">
        <v>1.62</v>
      </c>
      <c r="CI15" s="211">
        <v>0.44</v>
      </c>
      <c r="CJ15" s="211">
        <v>0.4</v>
      </c>
      <c r="CK15" s="211">
        <v>0.42000000000000004</v>
      </c>
      <c r="CL15" s="211">
        <v>37.619999999999997</v>
      </c>
      <c r="CM15" s="211">
        <v>35.22</v>
      </c>
      <c r="CN15" s="211">
        <v>36.42</v>
      </c>
      <c r="CO15" s="211">
        <v>7.34</v>
      </c>
      <c r="CP15" s="211">
        <v>2.34</v>
      </c>
      <c r="CQ15" s="211">
        <v>4.84</v>
      </c>
      <c r="CR15" s="211"/>
      <c r="CS15" s="211"/>
    </row>
    <row r="16" spans="1:97">
      <c r="A16" s="642">
        <v>45302</v>
      </c>
      <c r="B16" s="209" t="s">
        <v>217</v>
      </c>
      <c r="C16" s="211">
        <v>146.65</v>
      </c>
      <c r="D16" s="211">
        <v>144.65</v>
      </c>
      <c r="E16" s="211">
        <v>145.65</v>
      </c>
      <c r="F16" s="211">
        <v>161.31</v>
      </c>
      <c r="G16" s="211">
        <v>158.31</v>
      </c>
      <c r="H16" s="211">
        <v>159.81</v>
      </c>
      <c r="I16" s="211">
        <v>110.49</v>
      </c>
      <c r="J16" s="211">
        <v>107.28999999999999</v>
      </c>
      <c r="K16" s="211">
        <v>108.88999999999999</v>
      </c>
      <c r="L16" s="211">
        <v>189.67</v>
      </c>
      <c r="M16" s="211">
        <v>181.67</v>
      </c>
      <c r="N16" s="211">
        <v>185.67</v>
      </c>
      <c r="O16" s="211">
        <v>172.15</v>
      </c>
      <c r="P16" s="211">
        <v>170.35</v>
      </c>
      <c r="Q16" s="211">
        <v>171.25</v>
      </c>
      <c r="R16" s="211">
        <v>21.73</v>
      </c>
      <c r="S16" s="211">
        <v>21.13</v>
      </c>
      <c r="T16" s="211">
        <v>21.43</v>
      </c>
      <c r="U16" s="211">
        <v>14.37</v>
      </c>
      <c r="V16" s="211">
        <v>13.77</v>
      </c>
      <c r="W16" s="211">
        <v>14.07</v>
      </c>
      <c r="X16" s="211">
        <v>14.64</v>
      </c>
      <c r="Y16" s="211">
        <v>13.84</v>
      </c>
      <c r="Z16" s="211">
        <v>14.24</v>
      </c>
      <c r="AA16" s="211">
        <v>99.7</v>
      </c>
      <c r="AB16" s="211">
        <v>95.7</v>
      </c>
      <c r="AC16" s="211">
        <v>97.7</v>
      </c>
      <c r="AD16" s="211">
        <v>92.83</v>
      </c>
      <c r="AE16" s="211">
        <v>88.83</v>
      </c>
      <c r="AF16" s="211">
        <v>90.83</v>
      </c>
      <c r="AG16" s="211">
        <v>19.059999999999999</v>
      </c>
      <c r="AH16" s="211">
        <v>18.2</v>
      </c>
      <c r="AI16" s="211">
        <v>18.63</v>
      </c>
      <c r="AJ16" s="211"/>
      <c r="AK16" s="211"/>
      <c r="AL16" s="211"/>
      <c r="AM16" s="211">
        <v>110.28</v>
      </c>
      <c r="AN16" s="211">
        <v>108.62</v>
      </c>
      <c r="AO16" s="211">
        <v>109.45</v>
      </c>
      <c r="AP16" s="211">
        <v>39.700000000000003</v>
      </c>
      <c r="AQ16" s="211">
        <v>38.1</v>
      </c>
      <c r="AR16" s="211">
        <v>38.900000000000006</v>
      </c>
      <c r="AS16" s="211">
        <v>40.409999999999997</v>
      </c>
      <c r="AT16" s="211">
        <v>39.049999999999997</v>
      </c>
      <c r="AU16" s="211">
        <v>39.729999999999997</v>
      </c>
      <c r="AV16" s="211">
        <v>20.58</v>
      </c>
      <c r="AW16" s="211">
        <v>19.979999999999997</v>
      </c>
      <c r="AX16" s="211">
        <v>20.279999999999998</v>
      </c>
      <c r="AY16" s="211">
        <v>4.25</v>
      </c>
      <c r="AZ16" s="211">
        <v>4.09</v>
      </c>
      <c r="BA16" s="211">
        <v>4.17</v>
      </c>
      <c r="BB16" s="211">
        <v>1.92</v>
      </c>
      <c r="BC16" s="211">
        <v>1.6199999999999999</v>
      </c>
      <c r="BD16" s="211">
        <v>1.77</v>
      </c>
      <c r="BE16" s="211">
        <v>0.67</v>
      </c>
      <c r="BF16" s="211">
        <v>0.37000000000000005</v>
      </c>
      <c r="BG16" s="211">
        <v>0.52</v>
      </c>
      <c r="BH16" s="211">
        <v>482.58</v>
      </c>
      <c r="BI16" s="211">
        <v>466.58</v>
      </c>
      <c r="BJ16" s="211">
        <v>474.58</v>
      </c>
      <c r="BK16" s="211">
        <v>40.700000000000003</v>
      </c>
      <c r="BL16" s="211">
        <v>39.340000000000003</v>
      </c>
      <c r="BM16" s="211">
        <v>40.020000000000003</v>
      </c>
      <c r="BN16" s="211">
        <v>1.06</v>
      </c>
      <c r="BO16" s="211">
        <v>0.82000000000000006</v>
      </c>
      <c r="BP16" s="211">
        <v>0.94000000000000006</v>
      </c>
      <c r="BQ16" s="211">
        <v>9.59</v>
      </c>
      <c r="BR16" s="211">
        <v>7.59</v>
      </c>
      <c r="BS16" s="211">
        <v>8.59</v>
      </c>
      <c r="BT16" s="211">
        <v>11.27</v>
      </c>
      <c r="BU16" s="211">
        <v>10.87</v>
      </c>
      <c r="BV16" s="211">
        <v>11.07</v>
      </c>
      <c r="BW16" s="211">
        <v>2.75</v>
      </c>
      <c r="BX16" s="211">
        <v>2.4699999999999998</v>
      </c>
      <c r="BY16" s="211">
        <v>2.61</v>
      </c>
      <c r="BZ16" s="211">
        <v>9.2899999999999991</v>
      </c>
      <c r="CA16" s="211">
        <v>6.2899999999999991</v>
      </c>
      <c r="CB16" s="211">
        <v>7.7899999999999991</v>
      </c>
      <c r="CC16" s="211">
        <v>6.64</v>
      </c>
      <c r="CD16" s="211">
        <v>6.3999999999999995</v>
      </c>
      <c r="CE16" s="211">
        <v>6.52</v>
      </c>
      <c r="CF16" s="211">
        <v>1.88</v>
      </c>
      <c r="CG16" s="211">
        <v>1.38</v>
      </c>
      <c r="CH16" s="211">
        <v>1.63</v>
      </c>
      <c r="CI16" s="211">
        <v>0.44</v>
      </c>
      <c r="CJ16" s="211">
        <v>0.4</v>
      </c>
      <c r="CK16" s="211">
        <v>0.42000000000000004</v>
      </c>
      <c r="CL16" s="211">
        <v>38.1</v>
      </c>
      <c r="CM16" s="211">
        <v>35.700000000000003</v>
      </c>
      <c r="CN16" s="211">
        <v>36.900000000000006</v>
      </c>
      <c r="CO16" s="211">
        <v>7.41</v>
      </c>
      <c r="CP16" s="211">
        <v>2.41</v>
      </c>
      <c r="CQ16" s="211">
        <v>4.91</v>
      </c>
      <c r="CR16" s="211"/>
      <c r="CS16" s="211"/>
    </row>
    <row r="17" spans="1:97">
      <c r="A17" s="642">
        <v>45303</v>
      </c>
      <c r="B17" s="209" t="s">
        <v>218</v>
      </c>
      <c r="C17" s="211">
        <v>146.32</v>
      </c>
      <c r="D17" s="211">
        <v>144.32</v>
      </c>
      <c r="E17" s="211">
        <v>145.32</v>
      </c>
      <c r="F17" s="211">
        <v>161.05000000000001</v>
      </c>
      <c r="G17" s="211">
        <v>158.05000000000001</v>
      </c>
      <c r="H17" s="211">
        <v>159.55000000000001</v>
      </c>
      <c r="I17" s="211">
        <v>110.21</v>
      </c>
      <c r="J17" s="211">
        <v>107.00999999999999</v>
      </c>
      <c r="K17" s="211">
        <v>108.60999999999999</v>
      </c>
      <c r="L17" s="211">
        <v>189.62</v>
      </c>
      <c r="M17" s="211">
        <v>181.62</v>
      </c>
      <c r="N17" s="211">
        <v>185.62</v>
      </c>
      <c r="O17" s="211">
        <v>171.48</v>
      </c>
      <c r="P17" s="211">
        <v>169.67999999999998</v>
      </c>
      <c r="Q17" s="211">
        <v>170.57999999999998</v>
      </c>
      <c r="R17" s="211">
        <v>21.69</v>
      </c>
      <c r="S17" s="211">
        <v>21.09</v>
      </c>
      <c r="T17" s="211">
        <v>21.39</v>
      </c>
      <c r="U17" s="211">
        <v>14.43</v>
      </c>
      <c r="V17" s="211">
        <v>13.83</v>
      </c>
      <c r="W17" s="211">
        <v>14.129999999999999</v>
      </c>
      <c r="X17" s="211">
        <v>14.57</v>
      </c>
      <c r="Y17" s="211">
        <v>13.77</v>
      </c>
      <c r="Z17" s="211">
        <v>14.17</v>
      </c>
      <c r="AA17" s="211">
        <v>99.36</v>
      </c>
      <c r="AB17" s="211">
        <v>95.36</v>
      </c>
      <c r="AC17" s="211">
        <v>97.36</v>
      </c>
      <c r="AD17" s="211">
        <v>92.72</v>
      </c>
      <c r="AE17" s="211">
        <v>88.72</v>
      </c>
      <c r="AF17" s="211">
        <v>90.72</v>
      </c>
      <c r="AG17" s="211">
        <v>19.02</v>
      </c>
      <c r="AH17" s="211">
        <v>18.16</v>
      </c>
      <c r="AI17" s="211">
        <v>18.59</v>
      </c>
      <c r="AJ17" s="211"/>
      <c r="AK17" s="211"/>
      <c r="AL17" s="211"/>
      <c r="AM17" s="211">
        <v>110.09</v>
      </c>
      <c r="AN17" s="211">
        <v>108.43</v>
      </c>
      <c r="AO17" s="211">
        <v>109.26</v>
      </c>
      <c r="AP17" s="211">
        <v>39.61</v>
      </c>
      <c r="AQ17" s="211">
        <v>38.01</v>
      </c>
      <c r="AR17" s="211">
        <v>38.81</v>
      </c>
      <c r="AS17" s="211">
        <v>40.32</v>
      </c>
      <c r="AT17" s="211">
        <v>38.96</v>
      </c>
      <c r="AU17" s="211">
        <v>39.64</v>
      </c>
      <c r="AV17" s="211">
        <v>20.57</v>
      </c>
      <c r="AW17" s="211">
        <v>19.97</v>
      </c>
      <c r="AX17" s="211">
        <v>20.27</v>
      </c>
      <c r="AY17" s="211">
        <v>4.24</v>
      </c>
      <c r="AZ17" s="211">
        <v>4.08</v>
      </c>
      <c r="BA17" s="211">
        <v>4.16</v>
      </c>
      <c r="BB17" s="211">
        <v>1.91</v>
      </c>
      <c r="BC17" s="211">
        <v>1.6099999999999999</v>
      </c>
      <c r="BD17" s="211">
        <v>1.7599999999999998</v>
      </c>
      <c r="BE17" s="211">
        <v>0.67</v>
      </c>
      <c r="BF17" s="211">
        <v>0.37000000000000005</v>
      </c>
      <c r="BG17" s="211">
        <v>0.52</v>
      </c>
      <c r="BH17" s="211">
        <v>480.43</v>
      </c>
      <c r="BI17" s="211">
        <v>464.43</v>
      </c>
      <c r="BJ17" s="211">
        <v>472.43</v>
      </c>
      <c r="BK17" s="211">
        <v>40.61</v>
      </c>
      <c r="BL17" s="211">
        <v>39.25</v>
      </c>
      <c r="BM17" s="211">
        <v>39.93</v>
      </c>
      <c r="BN17" s="211">
        <v>1.06</v>
      </c>
      <c r="BO17" s="211">
        <v>0.82000000000000006</v>
      </c>
      <c r="BP17" s="211">
        <v>0.94000000000000006</v>
      </c>
      <c r="BQ17" s="211">
        <v>9.6</v>
      </c>
      <c r="BR17" s="211">
        <v>7.6</v>
      </c>
      <c r="BS17" s="211">
        <v>8.6</v>
      </c>
      <c r="BT17" s="211">
        <v>11.27</v>
      </c>
      <c r="BU17" s="211">
        <v>10.87</v>
      </c>
      <c r="BV17" s="211">
        <v>11.07</v>
      </c>
      <c r="BW17" s="211">
        <v>2.76</v>
      </c>
      <c r="BX17" s="211">
        <v>2.4799999999999995</v>
      </c>
      <c r="BY17" s="211">
        <v>2.6199999999999997</v>
      </c>
      <c r="BZ17" s="211">
        <v>9.3000000000000007</v>
      </c>
      <c r="CA17" s="211">
        <v>6.3000000000000007</v>
      </c>
      <c r="CB17" s="211">
        <v>7.8000000000000007</v>
      </c>
      <c r="CC17" s="211">
        <v>6.59</v>
      </c>
      <c r="CD17" s="211">
        <v>6.35</v>
      </c>
      <c r="CE17" s="211">
        <v>6.47</v>
      </c>
      <c r="CF17" s="211">
        <v>1.9</v>
      </c>
      <c r="CG17" s="211">
        <v>1.4</v>
      </c>
      <c r="CH17" s="211">
        <v>1.65</v>
      </c>
      <c r="CI17" s="211">
        <v>0.44</v>
      </c>
      <c r="CJ17" s="211">
        <v>0.4</v>
      </c>
      <c r="CK17" s="211">
        <v>0.42000000000000004</v>
      </c>
      <c r="CL17" s="211">
        <v>37.880000000000003</v>
      </c>
      <c r="CM17" s="211">
        <v>35.480000000000004</v>
      </c>
      <c r="CN17" s="211">
        <v>36.680000000000007</v>
      </c>
      <c r="CO17" s="211">
        <v>7.36</v>
      </c>
      <c r="CP17" s="211">
        <v>2.3600000000000003</v>
      </c>
      <c r="CQ17" s="211">
        <v>4.8600000000000003</v>
      </c>
      <c r="CR17" s="211"/>
      <c r="CS17" s="211"/>
    </row>
    <row r="18" spans="1:97">
      <c r="A18" s="642">
        <v>45304</v>
      </c>
      <c r="B18" s="209" t="s">
        <v>219</v>
      </c>
      <c r="C18" s="211"/>
      <c r="D18" s="211"/>
      <c r="E18" s="211"/>
      <c r="F18" s="211"/>
      <c r="G18" s="211"/>
      <c r="H18" s="211"/>
      <c r="I18" s="211"/>
      <c r="J18" s="211"/>
      <c r="K18" s="211"/>
      <c r="L18" s="211"/>
      <c r="M18" s="211"/>
      <c r="N18" s="211"/>
      <c r="O18" s="211"/>
      <c r="P18" s="211"/>
      <c r="Q18" s="211"/>
      <c r="R18" s="211"/>
      <c r="S18" s="211"/>
      <c r="T18" s="211"/>
      <c r="U18" s="211"/>
      <c r="V18" s="211"/>
      <c r="W18" s="211"/>
      <c r="X18" s="211"/>
      <c r="Y18" s="211"/>
      <c r="Z18" s="211"/>
      <c r="AA18" s="211"/>
      <c r="AB18" s="211"/>
      <c r="AC18" s="211"/>
      <c r="AD18" s="211"/>
      <c r="AE18" s="211"/>
      <c r="AF18" s="211"/>
      <c r="AG18" s="211"/>
      <c r="AH18" s="211"/>
      <c r="AI18" s="211"/>
      <c r="AJ18" s="211"/>
      <c r="AK18" s="211"/>
      <c r="AL18" s="211"/>
      <c r="AM18" s="211"/>
      <c r="AN18" s="211"/>
      <c r="AO18" s="211"/>
      <c r="AP18" s="211"/>
      <c r="AQ18" s="211"/>
      <c r="AR18" s="211"/>
      <c r="AS18" s="211"/>
      <c r="AT18" s="211"/>
      <c r="AU18" s="211"/>
      <c r="AV18" s="211"/>
      <c r="AW18" s="211"/>
      <c r="AX18" s="211"/>
      <c r="AY18" s="211"/>
      <c r="AZ18" s="211"/>
      <c r="BA18" s="211"/>
      <c r="BB18" s="211"/>
      <c r="BC18" s="211"/>
      <c r="BD18" s="211"/>
      <c r="BE18" s="211"/>
      <c r="BF18" s="211"/>
      <c r="BG18" s="211"/>
      <c r="BH18" s="211"/>
      <c r="BI18" s="211"/>
      <c r="BJ18" s="211"/>
      <c r="BK18" s="211"/>
      <c r="BL18" s="211"/>
      <c r="BM18" s="211"/>
      <c r="BN18" s="211"/>
      <c r="BO18" s="211"/>
      <c r="BP18" s="211"/>
      <c r="BQ18" s="211"/>
      <c r="BR18" s="211"/>
      <c r="BS18" s="211"/>
      <c r="BT18" s="211"/>
      <c r="BU18" s="211"/>
      <c r="BV18" s="211"/>
      <c r="BW18" s="211"/>
      <c r="BX18" s="211"/>
      <c r="BY18" s="211"/>
      <c r="BZ18" s="211"/>
      <c r="CA18" s="211"/>
      <c r="CB18" s="211"/>
      <c r="CC18" s="211"/>
      <c r="CD18" s="211"/>
      <c r="CE18" s="211"/>
      <c r="CF18" s="211"/>
      <c r="CG18" s="211"/>
      <c r="CH18" s="211"/>
      <c r="CI18" s="211"/>
      <c r="CJ18" s="211"/>
      <c r="CK18" s="211"/>
      <c r="CL18" s="211"/>
      <c r="CM18" s="211"/>
      <c r="CN18" s="211"/>
      <c r="CO18" s="211"/>
      <c r="CP18" s="211"/>
      <c r="CQ18" s="211"/>
      <c r="CR18" s="211"/>
      <c r="CS18" s="211"/>
    </row>
    <row r="19" spans="1:97">
      <c r="A19" s="642">
        <v>45305</v>
      </c>
      <c r="B19" s="209" t="s">
        <v>220</v>
      </c>
      <c r="C19" s="211"/>
      <c r="D19" s="211"/>
      <c r="E19" s="211"/>
      <c r="F19" s="211"/>
      <c r="G19" s="211"/>
      <c r="H19" s="211"/>
      <c r="I19" s="211"/>
      <c r="J19" s="211"/>
      <c r="K19" s="211"/>
      <c r="L19" s="211"/>
      <c r="M19" s="211"/>
      <c r="N19" s="211"/>
      <c r="O19" s="211"/>
      <c r="P19" s="211"/>
      <c r="Q19" s="211"/>
      <c r="R19" s="211"/>
      <c r="S19" s="211"/>
      <c r="T19" s="211"/>
      <c r="U19" s="211"/>
      <c r="V19" s="211"/>
      <c r="W19" s="211"/>
      <c r="X19" s="211"/>
      <c r="Y19" s="211"/>
      <c r="Z19" s="211"/>
      <c r="AA19" s="211"/>
      <c r="AB19" s="211"/>
      <c r="AC19" s="211"/>
      <c r="AD19" s="211"/>
      <c r="AE19" s="211"/>
      <c r="AF19" s="211"/>
      <c r="AG19" s="211"/>
      <c r="AH19" s="211"/>
      <c r="AI19" s="211"/>
      <c r="AJ19" s="211"/>
      <c r="AK19" s="211"/>
      <c r="AL19" s="211"/>
      <c r="AM19" s="211"/>
      <c r="AN19" s="211"/>
      <c r="AO19" s="211"/>
      <c r="AP19" s="211"/>
      <c r="AQ19" s="211"/>
      <c r="AR19" s="211"/>
      <c r="AS19" s="211"/>
      <c r="AT19" s="211"/>
      <c r="AU19" s="211"/>
      <c r="AV19" s="211"/>
      <c r="AW19" s="211"/>
      <c r="AX19" s="211"/>
      <c r="AY19" s="211"/>
      <c r="AZ19" s="211"/>
      <c r="BA19" s="211"/>
      <c r="BB19" s="211"/>
      <c r="BC19" s="211"/>
      <c r="BD19" s="211"/>
      <c r="BE19" s="211"/>
      <c r="BF19" s="211"/>
      <c r="BG19" s="211"/>
      <c r="BH19" s="211"/>
      <c r="BI19" s="211"/>
      <c r="BJ19" s="211"/>
      <c r="BK19" s="211"/>
      <c r="BL19" s="211"/>
      <c r="BM19" s="211"/>
      <c r="BN19" s="211"/>
      <c r="BO19" s="211"/>
      <c r="BP19" s="211"/>
      <c r="BQ19" s="211"/>
      <c r="BR19" s="211"/>
      <c r="BS19" s="211"/>
      <c r="BT19" s="211"/>
      <c r="BU19" s="211"/>
      <c r="BV19" s="211"/>
      <c r="BW19" s="211"/>
      <c r="BX19" s="211"/>
      <c r="BY19" s="211"/>
      <c r="BZ19" s="211"/>
      <c r="CA19" s="211"/>
      <c r="CB19" s="211"/>
      <c r="CC19" s="211"/>
      <c r="CD19" s="211"/>
      <c r="CE19" s="211"/>
      <c r="CF19" s="211"/>
      <c r="CG19" s="211"/>
      <c r="CH19" s="211"/>
      <c r="CI19" s="211"/>
      <c r="CJ19" s="211"/>
      <c r="CK19" s="211"/>
      <c r="CL19" s="211"/>
      <c r="CM19" s="211"/>
      <c r="CN19" s="211"/>
      <c r="CO19" s="211"/>
      <c r="CP19" s="211"/>
      <c r="CQ19" s="211"/>
      <c r="CR19" s="211"/>
      <c r="CS19" s="211"/>
    </row>
    <row r="20" spans="1:97">
      <c r="A20" s="642">
        <v>45306</v>
      </c>
      <c r="B20" s="209" t="s">
        <v>214</v>
      </c>
      <c r="C20" s="211">
        <v>146.16999999999999</v>
      </c>
      <c r="D20" s="211">
        <v>144.16999999999999</v>
      </c>
      <c r="E20" s="211">
        <v>145.16999999999999</v>
      </c>
      <c r="F20" s="211">
        <v>160.52000000000001</v>
      </c>
      <c r="G20" s="211">
        <v>157.52000000000001</v>
      </c>
      <c r="H20" s="211">
        <v>159.02000000000001</v>
      </c>
      <c r="I20" s="211">
        <v>109.92</v>
      </c>
      <c r="J20" s="211">
        <v>106.72</v>
      </c>
      <c r="K20" s="211">
        <v>108.32</v>
      </c>
      <c r="L20" s="211">
        <v>188.92</v>
      </c>
      <c r="M20" s="211">
        <v>180.92</v>
      </c>
      <c r="N20" s="211">
        <v>184.92</v>
      </c>
      <c r="O20" s="211">
        <v>171.03</v>
      </c>
      <c r="P20" s="211">
        <v>169.23</v>
      </c>
      <c r="Q20" s="211">
        <v>170.13</v>
      </c>
      <c r="R20" s="211">
        <v>21.62</v>
      </c>
      <c r="S20" s="211">
        <v>21.02</v>
      </c>
      <c r="T20" s="211">
        <v>21.32</v>
      </c>
      <c r="U20" s="211">
        <v>14.41</v>
      </c>
      <c r="V20" s="211">
        <v>13.81</v>
      </c>
      <c r="W20" s="211">
        <v>14.11</v>
      </c>
      <c r="X20" s="211">
        <v>14.52</v>
      </c>
      <c r="Y20" s="211">
        <v>13.719999999999999</v>
      </c>
      <c r="Z20" s="211">
        <v>14.12</v>
      </c>
      <c r="AA20" s="211">
        <v>99.13</v>
      </c>
      <c r="AB20" s="211">
        <v>95.13</v>
      </c>
      <c r="AC20" s="211">
        <v>97.13</v>
      </c>
      <c r="AD20" s="211">
        <v>92.48</v>
      </c>
      <c r="AE20" s="211">
        <v>88.48</v>
      </c>
      <c r="AF20" s="211">
        <v>90.48</v>
      </c>
      <c r="AG20" s="211">
        <v>18.989999999999998</v>
      </c>
      <c r="AH20" s="211">
        <v>18.13</v>
      </c>
      <c r="AI20" s="211">
        <v>18.559999999999999</v>
      </c>
      <c r="AJ20" s="211"/>
      <c r="AK20" s="211"/>
      <c r="AL20" s="211"/>
      <c r="AM20" s="211">
        <v>109.85</v>
      </c>
      <c r="AN20" s="211">
        <v>108.19</v>
      </c>
      <c r="AO20" s="211">
        <v>109.02</v>
      </c>
      <c r="AP20" s="211">
        <v>39.57</v>
      </c>
      <c r="AQ20" s="211">
        <v>37.97</v>
      </c>
      <c r="AR20" s="211">
        <v>38.769999999999996</v>
      </c>
      <c r="AS20" s="211">
        <v>40.270000000000003</v>
      </c>
      <c r="AT20" s="211">
        <v>38.910000000000004</v>
      </c>
      <c r="AU20" s="211">
        <v>39.590000000000003</v>
      </c>
      <c r="AV20" s="211">
        <v>20.5</v>
      </c>
      <c r="AW20" s="211">
        <v>19.899999999999999</v>
      </c>
      <c r="AX20" s="211">
        <v>20.2</v>
      </c>
      <c r="AY20" s="211">
        <v>4.24</v>
      </c>
      <c r="AZ20" s="211">
        <v>4.08</v>
      </c>
      <c r="BA20" s="211">
        <v>4.16</v>
      </c>
      <c r="BB20" s="211">
        <v>1.91</v>
      </c>
      <c r="BC20" s="211">
        <v>1.6099999999999999</v>
      </c>
      <c r="BD20" s="211">
        <v>1.7599999999999998</v>
      </c>
      <c r="BE20" s="211">
        <v>0.67</v>
      </c>
      <c r="BF20" s="211">
        <v>0.37000000000000005</v>
      </c>
      <c r="BG20" s="211">
        <v>0.52</v>
      </c>
      <c r="BH20" s="211">
        <v>481.33</v>
      </c>
      <c r="BI20" s="211">
        <v>465.33</v>
      </c>
      <c r="BJ20" s="211">
        <v>473.33</v>
      </c>
      <c r="BK20" s="211">
        <v>40.549999999999997</v>
      </c>
      <c r="BL20" s="211">
        <v>39.19</v>
      </c>
      <c r="BM20" s="211">
        <v>39.869999999999997</v>
      </c>
      <c r="BN20" s="211">
        <v>1.06</v>
      </c>
      <c r="BO20" s="211">
        <v>0.82000000000000006</v>
      </c>
      <c r="BP20" s="211">
        <v>0.94000000000000006</v>
      </c>
      <c r="BQ20" s="211">
        <v>9.61</v>
      </c>
      <c r="BR20" s="211">
        <v>7.6099999999999994</v>
      </c>
      <c r="BS20" s="211">
        <v>8.61</v>
      </c>
      <c r="BT20" s="211">
        <v>11.23</v>
      </c>
      <c r="BU20" s="211">
        <v>10.83</v>
      </c>
      <c r="BV20" s="211">
        <v>11.030000000000001</v>
      </c>
      <c r="BW20" s="211">
        <v>2.76</v>
      </c>
      <c r="BX20" s="211">
        <v>2.4799999999999995</v>
      </c>
      <c r="BY20" s="211">
        <v>2.6199999999999997</v>
      </c>
      <c r="BZ20" s="211">
        <v>9.2899999999999991</v>
      </c>
      <c r="CA20" s="211">
        <v>6.2899999999999991</v>
      </c>
      <c r="CB20" s="211">
        <v>7.7899999999999991</v>
      </c>
      <c r="CC20" s="211">
        <v>6.58</v>
      </c>
      <c r="CD20" s="211">
        <v>6.34</v>
      </c>
      <c r="CE20" s="211">
        <v>6.46</v>
      </c>
      <c r="CF20" s="211">
        <v>1.89</v>
      </c>
      <c r="CG20" s="211">
        <v>1.39</v>
      </c>
      <c r="CH20" s="211">
        <v>1.64</v>
      </c>
      <c r="CI20" s="211">
        <v>0.44</v>
      </c>
      <c r="CJ20" s="211">
        <v>0.4</v>
      </c>
      <c r="CK20" s="211">
        <v>0.42000000000000004</v>
      </c>
      <c r="CL20" s="211">
        <v>37.71</v>
      </c>
      <c r="CM20" s="211">
        <v>35.31</v>
      </c>
      <c r="CN20" s="211">
        <v>36.510000000000005</v>
      </c>
      <c r="CO20" s="211">
        <v>7.33</v>
      </c>
      <c r="CP20" s="211">
        <v>2.33</v>
      </c>
      <c r="CQ20" s="211">
        <v>4.83</v>
      </c>
      <c r="CR20" s="211"/>
      <c r="CS20" s="211"/>
    </row>
    <row r="21" spans="1:97">
      <c r="A21" s="642">
        <v>45307</v>
      </c>
      <c r="B21" s="209" t="s">
        <v>215</v>
      </c>
      <c r="C21" s="211">
        <v>146.91</v>
      </c>
      <c r="D21" s="211">
        <v>144.91</v>
      </c>
      <c r="E21" s="211">
        <v>145.91</v>
      </c>
      <c r="F21" s="211">
        <v>160.91999999999999</v>
      </c>
      <c r="G21" s="211">
        <v>157.91999999999999</v>
      </c>
      <c r="H21" s="211">
        <v>159.41999999999999</v>
      </c>
      <c r="I21" s="211">
        <v>110.08</v>
      </c>
      <c r="J21" s="211">
        <v>106.88</v>
      </c>
      <c r="K21" s="211">
        <v>108.47999999999999</v>
      </c>
      <c r="L21" s="211">
        <v>189.26</v>
      </c>
      <c r="M21" s="211">
        <v>181.26</v>
      </c>
      <c r="N21" s="211">
        <v>185.26</v>
      </c>
      <c r="O21" s="211">
        <v>171.08</v>
      </c>
      <c r="P21" s="211">
        <v>169.28</v>
      </c>
      <c r="Q21" s="211">
        <v>170.18</v>
      </c>
      <c r="R21" s="211">
        <v>21.67</v>
      </c>
      <c r="S21" s="211">
        <v>21.07</v>
      </c>
      <c r="T21" s="211">
        <v>21.37</v>
      </c>
      <c r="U21" s="211">
        <v>14.35</v>
      </c>
      <c r="V21" s="211">
        <v>13.75</v>
      </c>
      <c r="W21" s="211">
        <v>14.05</v>
      </c>
      <c r="X21" s="211">
        <v>14.49</v>
      </c>
      <c r="Y21" s="211">
        <v>13.69</v>
      </c>
      <c r="Z21" s="211">
        <v>14.09</v>
      </c>
      <c r="AA21" s="211">
        <v>98.75</v>
      </c>
      <c r="AB21" s="211">
        <v>94.75</v>
      </c>
      <c r="AC21" s="211">
        <v>96.75</v>
      </c>
      <c r="AD21" s="211">
        <v>92.07</v>
      </c>
      <c r="AE21" s="211">
        <v>88.07</v>
      </c>
      <c r="AF21" s="211">
        <v>90.07</v>
      </c>
      <c r="AG21" s="211">
        <v>19.079999999999998</v>
      </c>
      <c r="AH21" s="211">
        <v>18.22</v>
      </c>
      <c r="AI21" s="211">
        <v>18.649999999999999</v>
      </c>
      <c r="AJ21" s="211"/>
      <c r="AK21" s="211"/>
      <c r="AL21" s="211"/>
      <c r="AM21" s="211">
        <v>110.06</v>
      </c>
      <c r="AN21" s="211">
        <v>108.4</v>
      </c>
      <c r="AO21" s="211">
        <v>109.23</v>
      </c>
      <c r="AP21" s="211">
        <v>39.770000000000003</v>
      </c>
      <c r="AQ21" s="211">
        <v>38.17</v>
      </c>
      <c r="AR21" s="211">
        <v>38.97</v>
      </c>
      <c r="AS21" s="211">
        <v>40.47</v>
      </c>
      <c r="AT21" s="211">
        <v>39.11</v>
      </c>
      <c r="AU21" s="211">
        <v>39.79</v>
      </c>
      <c r="AV21" s="211">
        <v>20.59</v>
      </c>
      <c r="AW21" s="211">
        <v>19.989999999999998</v>
      </c>
      <c r="AX21" s="211">
        <v>20.29</v>
      </c>
      <c r="AY21" s="211">
        <v>4.24</v>
      </c>
      <c r="AZ21" s="211">
        <v>4.08</v>
      </c>
      <c r="BA21" s="211">
        <v>4.16</v>
      </c>
      <c r="BB21" s="211">
        <v>1.92</v>
      </c>
      <c r="BC21" s="211">
        <v>1.6199999999999999</v>
      </c>
      <c r="BD21" s="211">
        <v>1.77</v>
      </c>
      <c r="BE21" s="211">
        <v>0.67</v>
      </c>
      <c r="BF21" s="211">
        <v>0.37000000000000005</v>
      </c>
      <c r="BG21" s="211">
        <v>0.52</v>
      </c>
      <c r="BH21" s="211">
        <v>481.73</v>
      </c>
      <c r="BI21" s="211">
        <v>465.73</v>
      </c>
      <c r="BJ21" s="211">
        <v>473.73</v>
      </c>
      <c r="BK21" s="211">
        <v>40.770000000000003</v>
      </c>
      <c r="BL21" s="211">
        <v>39.410000000000004</v>
      </c>
      <c r="BM21" s="211">
        <v>40.090000000000003</v>
      </c>
      <c r="BN21" s="211">
        <v>1.06</v>
      </c>
      <c r="BO21" s="211">
        <v>0.82000000000000006</v>
      </c>
      <c r="BP21" s="211">
        <v>0.94000000000000006</v>
      </c>
      <c r="BQ21" s="211">
        <v>9.6300000000000008</v>
      </c>
      <c r="BR21" s="211">
        <v>7.6300000000000008</v>
      </c>
      <c r="BS21" s="211">
        <v>8.6300000000000008</v>
      </c>
      <c r="BT21" s="211">
        <v>11.19</v>
      </c>
      <c r="BU21" s="211">
        <v>10.79</v>
      </c>
      <c r="BV21" s="211">
        <v>10.989999999999998</v>
      </c>
      <c r="BW21" s="211">
        <v>2.78</v>
      </c>
      <c r="BX21" s="211">
        <v>2.5</v>
      </c>
      <c r="BY21" s="211">
        <v>2.6399999999999997</v>
      </c>
      <c r="BZ21" s="211">
        <v>9.2899999999999991</v>
      </c>
      <c r="CA21" s="211">
        <v>6.2899999999999991</v>
      </c>
      <c r="CB21" s="211">
        <v>7.7899999999999991</v>
      </c>
      <c r="CC21" s="211">
        <v>6.58</v>
      </c>
      <c r="CD21" s="211">
        <v>6.34</v>
      </c>
      <c r="CE21" s="211">
        <v>6.46</v>
      </c>
      <c r="CF21" s="211">
        <v>1.91</v>
      </c>
      <c r="CG21" s="211">
        <v>1.41</v>
      </c>
      <c r="CH21" s="211">
        <v>1.66</v>
      </c>
      <c r="CI21" s="211">
        <v>0.44</v>
      </c>
      <c r="CJ21" s="211">
        <v>0.4</v>
      </c>
      <c r="CK21" s="211">
        <v>0.42000000000000004</v>
      </c>
      <c r="CL21" s="211">
        <v>37.659999999999997</v>
      </c>
      <c r="CM21" s="211">
        <v>35.26</v>
      </c>
      <c r="CN21" s="211">
        <v>36.459999999999994</v>
      </c>
      <c r="CO21" s="211">
        <v>7.35</v>
      </c>
      <c r="CP21" s="211">
        <v>2.3499999999999996</v>
      </c>
      <c r="CQ21" s="211">
        <v>4.8499999999999996</v>
      </c>
      <c r="CR21" s="211"/>
      <c r="CS21" s="211"/>
    </row>
    <row r="22" spans="1:97">
      <c r="A22" s="642">
        <v>45308</v>
      </c>
      <c r="B22" s="209" t="s">
        <v>216</v>
      </c>
      <c r="C22" s="211">
        <v>148.44</v>
      </c>
      <c r="D22" s="211">
        <v>146.44</v>
      </c>
      <c r="E22" s="211">
        <v>147.44</v>
      </c>
      <c r="F22" s="211">
        <v>161.87</v>
      </c>
      <c r="G22" s="211">
        <v>158.87</v>
      </c>
      <c r="H22" s="211">
        <v>160.37</v>
      </c>
      <c r="I22" s="211">
        <v>110.9</v>
      </c>
      <c r="J22" s="211">
        <v>107.7</v>
      </c>
      <c r="K22" s="211">
        <v>109.30000000000001</v>
      </c>
      <c r="L22" s="211">
        <v>190.33</v>
      </c>
      <c r="M22" s="211">
        <v>182.33</v>
      </c>
      <c r="N22" s="211">
        <v>186.33</v>
      </c>
      <c r="O22" s="211">
        <v>172</v>
      </c>
      <c r="P22" s="211">
        <v>170.2</v>
      </c>
      <c r="Q22" s="211">
        <v>171.1</v>
      </c>
      <c r="R22" s="211">
        <v>21.8</v>
      </c>
      <c r="S22" s="211">
        <v>21.2</v>
      </c>
      <c r="T22" s="211">
        <v>21.5</v>
      </c>
      <c r="U22" s="211">
        <v>14.39</v>
      </c>
      <c r="V22" s="211">
        <v>13.790000000000001</v>
      </c>
      <c r="W22" s="211">
        <v>14.09</v>
      </c>
      <c r="X22" s="211">
        <v>14.53</v>
      </c>
      <c r="Y22" s="211">
        <v>13.729999999999999</v>
      </c>
      <c r="Z22" s="211">
        <v>14.129999999999999</v>
      </c>
      <c r="AA22" s="211">
        <v>99.19</v>
      </c>
      <c r="AB22" s="211">
        <v>95.19</v>
      </c>
      <c r="AC22" s="211">
        <v>97.19</v>
      </c>
      <c r="AD22" s="211">
        <v>92.51</v>
      </c>
      <c r="AE22" s="211">
        <v>88.51</v>
      </c>
      <c r="AF22" s="211">
        <v>90.51</v>
      </c>
      <c r="AG22" s="211">
        <v>19.27</v>
      </c>
      <c r="AH22" s="211">
        <v>18.41</v>
      </c>
      <c r="AI22" s="211">
        <v>18.84</v>
      </c>
      <c r="AJ22" s="211"/>
      <c r="AK22" s="211"/>
      <c r="AL22" s="211"/>
      <c r="AM22" s="211">
        <v>110.66</v>
      </c>
      <c r="AN22" s="211">
        <v>109</v>
      </c>
      <c r="AO22" s="211">
        <v>109.83</v>
      </c>
      <c r="AP22" s="211">
        <v>40.18</v>
      </c>
      <c r="AQ22" s="211">
        <v>38.58</v>
      </c>
      <c r="AR22" s="211">
        <v>39.379999999999995</v>
      </c>
      <c r="AS22" s="211">
        <v>40.76</v>
      </c>
      <c r="AT22" s="211">
        <v>39.4</v>
      </c>
      <c r="AU22" s="211">
        <v>40.08</v>
      </c>
      <c r="AV22" s="211">
        <v>20.73</v>
      </c>
      <c r="AW22" s="211">
        <v>20.13</v>
      </c>
      <c r="AX22" s="211">
        <v>20.43</v>
      </c>
      <c r="AY22" s="211">
        <v>4.24</v>
      </c>
      <c r="AZ22" s="211">
        <v>4.08</v>
      </c>
      <c r="BA22" s="211">
        <v>4.16</v>
      </c>
      <c r="BB22" s="211">
        <v>1.93</v>
      </c>
      <c r="BC22" s="211">
        <v>1.63</v>
      </c>
      <c r="BD22" s="211">
        <v>1.7799999999999998</v>
      </c>
      <c r="BE22" s="211">
        <v>0.68</v>
      </c>
      <c r="BF22" s="211">
        <v>0.38000000000000006</v>
      </c>
      <c r="BG22" s="211">
        <v>0.53</v>
      </c>
      <c r="BH22" s="211">
        <v>487.79</v>
      </c>
      <c r="BI22" s="211">
        <v>471.79</v>
      </c>
      <c r="BJ22" s="211">
        <v>479.79</v>
      </c>
      <c r="BK22" s="211">
        <v>41.19</v>
      </c>
      <c r="BL22" s="211">
        <v>39.83</v>
      </c>
      <c r="BM22" s="211">
        <v>40.51</v>
      </c>
      <c r="BN22" s="211">
        <v>1.07</v>
      </c>
      <c r="BO22" s="211">
        <v>0.83000000000000007</v>
      </c>
      <c r="BP22" s="211">
        <v>0.95000000000000007</v>
      </c>
      <c r="BQ22" s="211">
        <v>9.56</v>
      </c>
      <c r="BR22" s="211">
        <v>7.5600000000000005</v>
      </c>
      <c r="BS22" s="211">
        <v>8.56</v>
      </c>
      <c r="BT22" s="211">
        <v>11.23</v>
      </c>
      <c r="BU22" s="211">
        <v>10.83</v>
      </c>
      <c r="BV22" s="211">
        <v>11.030000000000001</v>
      </c>
      <c r="BW22" s="211">
        <v>2.8</v>
      </c>
      <c r="BX22" s="211">
        <v>2.5199999999999996</v>
      </c>
      <c r="BY22" s="211">
        <v>2.6599999999999997</v>
      </c>
      <c r="BZ22" s="211">
        <v>9.2799999999999994</v>
      </c>
      <c r="CA22" s="211">
        <v>6.2799999999999994</v>
      </c>
      <c r="CB22" s="211">
        <v>7.7799999999999994</v>
      </c>
      <c r="CC22" s="211">
        <v>6.61</v>
      </c>
      <c r="CD22" s="211">
        <v>6.37</v>
      </c>
      <c r="CE22" s="211">
        <v>6.49</v>
      </c>
      <c r="CF22" s="211">
        <v>1.92</v>
      </c>
      <c r="CG22" s="211">
        <v>1.42</v>
      </c>
      <c r="CH22" s="211">
        <v>1.67</v>
      </c>
      <c r="CI22" s="211">
        <v>0.44</v>
      </c>
      <c r="CJ22" s="211">
        <v>0.4</v>
      </c>
      <c r="CK22" s="211">
        <v>0.42000000000000004</v>
      </c>
      <c r="CL22" s="211">
        <v>37.74</v>
      </c>
      <c r="CM22" s="211">
        <v>35.340000000000003</v>
      </c>
      <c r="CN22" s="211">
        <v>36.540000000000006</v>
      </c>
      <c r="CO22" s="211">
        <v>7.4</v>
      </c>
      <c r="CP22" s="211">
        <v>2.4000000000000004</v>
      </c>
      <c r="CQ22" s="211">
        <v>4.9000000000000004</v>
      </c>
      <c r="CR22" s="211"/>
      <c r="CS22" s="211"/>
    </row>
    <row r="23" spans="1:97">
      <c r="A23" s="642">
        <v>45309</v>
      </c>
      <c r="B23" s="209" t="s">
        <v>217</v>
      </c>
      <c r="C23" s="211">
        <v>149.26</v>
      </c>
      <c r="D23" s="211">
        <v>147.26</v>
      </c>
      <c r="E23" s="211">
        <v>148.26</v>
      </c>
      <c r="F23" s="211">
        <v>162.91</v>
      </c>
      <c r="G23" s="211">
        <v>159.91</v>
      </c>
      <c r="H23" s="211">
        <v>161.41</v>
      </c>
      <c r="I23" s="211">
        <v>111.42</v>
      </c>
      <c r="J23" s="211">
        <v>108.22</v>
      </c>
      <c r="K23" s="211">
        <v>109.82</v>
      </c>
      <c r="L23" s="211">
        <v>191.92</v>
      </c>
      <c r="M23" s="211">
        <v>183.92</v>
      </c>
      <c r="N23" s="211">
        <v>187.92</v>
      </c>
      <c r="O23" s="211">
        <v>172.34</v>
      </c>
      <c r="P23" s="211">
        <v>170.54</v>
      </c>
      <c r="Q23" s="211">
        <v>171.44</v>
      </c>
      <c r="R23" s="211">
        <v>21.94</v>
      </c>
      <c r="S23" s="211">
        <v>21.34</v>
      </c>
      <c r="T23" s="211">
        <v>21.64</v>
      </c>
      <c r="U23" s="211">
        <v>14.38</v>
      </c>
      <c r="V23" s="211">
        <v>13.780000000000001</v>
      </c>
      <c r="W23" s="211">
        <v>14.080000000000002</v>
      </c>
      <c r="X23" s="211">
        <v>14.59</v>
      </c>
      <c r="Y23" s="211">
        <v>13.79</v>
      </c>
      <c r="Z23" s="211">
        <v>14.19</v>
      </c>
      <c r="AA23" s="211">
        <v>99.1</v>
      </c>
      <c r="AB23" s="211">
        <v>95.1</v>
      </c>
      <c r="AC23" s="211">
        <v>97.1</v>
      </c>
      <c r="AD23" s="211">
        <v>92.68</v>
      </c>
      <c r="AE23" s="211">
        <v>88.68</v>
      </c>
      <c r="AF23" s="211">
        <v>90.68</v>
      </c>
      <c r="AG23" s="211">
        <v>19.39</v>
      </c>
      <c r="AH23" s="211">
        <v>18.53</v>
      </c>
      <c r="AI23" s="211">
        <v>18.96</v>
      </c>
      <c r="AJ23" s="211"/>
      <c r="AK23" s="211"/>
      <c r="AL23" s="211"/>
      <c r="AM23" s="211">
        <v>111.17</v>
      </c>
      <c r="AN23" s="211">
        <v>109.51</v>
      </c>
      <c r="AO23" s="211">
        <v>110.34</v>
      </c>
      <c r="AP23" s="211">
        <v>40.4</v>
      </c>
      <c r="AQ23" s="211">
        <v>38.799999999999997</v>
      </c>
      <c r="AR23" s="211">
        <v>39.599999999999994</v>
      </c>
      <c r="AS23" s="211">
        <v>41.11</v>
      </c>
      <c r="AT23" s="211">
        <v>39.75</v>
      </c>
      <c r="AU23" s="211">
        <v>40.43</v>
      </c>
      <c r="AV23" s="211">
        <v>20.84</v>
      </c>
      <c r="AW23" s="211">
        <v>20.239999999999998</v>
      </c>
      <c r="AX23" s="211">
        <v>20.54</v>
      </c>
      <c r="AY23" s="211">
        <v>4.26</v>
      </c>
      <c r="AZ23" s="211">
        <v>4.0999999999999996</v>
      </c>
      <c r="BA23" s="211">
        <v>4.18</v>
      </c>
      <c r="BB23" s="211">
        <v>1.94</v>
      </c>
      <c r="BC23" s="211">
        <v>1.64</v>
      </c>
      <c r="BD23" s="211">
        <v>1.79</v>
      </c>
      <c r="BE23" s="211">
        <v>0.68</v>
      </c>
      <c r="BF23" s="211">
        <v>0.38000000000000006</v>
      </c>
      <c r="BG23" s="211">
        <v>0.53</v>
      </c>
      <c r="BH23" s="211">
        <v>490.3</v>
      </c>
      <c r="BI23" s="211">
        <v>474.3</v>
      </c>
      <c r="BJ23" s="211">
        <v>482.3</v>
      </c>
      <c r="BK23" s="211">
        <v>41.42</v>
      </c>
      <c r="BL23" s="211">
        <v>40.06</v>
      </c>
      <c r="BM23" s="211">
        <v>40.74</v>
      </c>
      <c r="BN23" s="211">
        <v>1.07</v>
      </c>
      <c r="BO23" s="211">
        <v>0.83000000000000007</v>
      </c>
      <c r="BP23" s="211">
        <v>0.95000000000000007</v>
      </c>
      <c r="BQ23" s="211">
        <v>9.6300000000000008</v>
      </c>
      <c r="BR23" s="211">
        <v>7.6300000000000008</v>
      </c>
      <c r="BS23" s="211">
        <v>8.6300000000000008</v>
      </c>
      <c r="BT23" s="211">
        <v>11.27</v>
      </c>
      <c r="BU23" s="211">
        <v>10.87</v>
      </c>
      <c r="BV23" s="211">
        <v>11.07</v>
      </c>
      <c r="BW23" s="211">
        <v>2.81</v>
      </c>
      <c r="BX23" s="211">
        <v>2.5300000000000002</v>
      </c>
      <c r="BY23" s="211">
        <v>2.67</v>
      </c>
      <c r="BZ23" s="211">
        <v>9.2799999999999994</v>
      </c>
      <c r="CA23" s="211">
        <v>6.2799999999999994</v>
      </c>
      <c r="CB23" s="211">
        <v>7.7799999999999994</v>
      </c>
      <c r="CC23" s="211">
        <v>6.65</v>
      </c>
      <c r="CD23" s="211">
        <v>6.41</v>
      </c>
      <c r="CE23" s="211">
        <v>6.53</v>
      </c>
      <c r="CF23" s="211">
        <v>1.92</v>
      </c>
      <c r="CG23" s="211">
        <v>1.42</v>
      </c>
      <c r="CH23" s="211">
        <v>1.67</v>
      </c>
      <c r="CI23" s="211">
        <v>0.45</v>
      </c>
      <c r="CJ23" s="211">
        <v>0.41000000000000003</v>
      </c>
      <c r="CK23" s="211">
        <v>0.43000000000000005</v>
      </c>
      <c r="CL23" s="211">
        <v>37.82</v>
      </c>
      <c r="CM23" s="211">
        <v>35.42</v>
      </c>
      <c r="CN23" s="211">
        <v>36.620000000000005</v>
      </c>
      <c r="CO23" s="211">
        <v>7.42</v>
      </c>
      <c r="CP23" s="211">
        <v>2.42</v>
      </c>
      <c r="CQ23" s="211">
        <v>4.92</v>
      </c>
      <c r="CR23" s="211"/>
      <c r="CS23" s="211"/>
    </row>
    <row r="24" spans="1:97">
      <c r="A24" s="642">
        <v>45310</v>
      </c>
      <c r="B24" s="209" t="s">
        <v>218</v>
      </c>
      <c r="C24" s="211">
        <v>149.19</v>
      </c>
      <c r="D24" s="211">
        <v>147.19</v>
      </c>
      <c r="E24" s="211">
        <v>148.19</v>
      </c>
      <c r="F24" s="211">
        <v>162.75</v>
      </c>
      <c r="G24" s="211">
        <v>159.75</v>
      </c>
      <c r="H24" s="211">
        <v>161.25</v>
      </c>
      <c r="I24" s="211">
        <v>111.48</v>
      </c>
      <c r="J24" s="211">
        <v>108.28</v>
      </c>
      <c r="K24" s="211">
        <v>109.88</v>
      </c>
      <c r="L24" s="211">
        <v>192.35</v>
      </c>
      <c r="M24" s="211">
        <v>184.35</v>
      </c>
      <c r="N24" s="211">
        <v>188.35</v>
      </c>
      <c r="O24" s="211">
        <v>171.57</v>
      </c>
      <c r="P24" s="211">
        <v>169.76999999999998</v>
      </c>
      <c r="Q24" s="211">
        <v>170.67</v>
      </c>
      <c r="R24" s="211">
        <v>21.92</v>
      </c>
      <c r="S24" s="211">
        <v>21.32</v>
      </c>
      <c r="T24" s="211">
        <v>21.62</v>
      </c>
      <c r="U24" s="211">
        <v>14.39</v>
      </c>
      <c r="V24" s="211">
        <v>13.790000000000001</v>
      </c>
      <c r="W24" s="211">
        <v>14.09</v>
      </c>
      <c r="X24" s="211">
        <v>14.53</v>
      </c>
      <c r="Y24" s="211">
        <v>13.729999999999999</v>
      </c>
      <c r="Z24" s="211">
        <v>14.129999999999999</v>
      </c>
      <c r="AA24" s="211">
        <v>99.57</v>
      </c>
      <c r="AB24" s="211">
        <v>95.57</v>
      </c>
      <c r="AC24" s="211">
        <v>97.57</v>
      </c>
      <c r="AD24" s="211">
        <v>92.75</v>
      </c>
      <c r="AE24" s="211">
        <v>88.75</v>
      </c>
      <c r="AF24" s="211">
        <v>90.75</v>
      </c>
      <c r="AG24" s="211">
        <v>19.38</v>
      </c>
      <c r="AH24" s="211">
        <v>18.52</v>
      </c>
      <c r="AI24" s="211">
        <v>18.95</v>
      </c>
      <c r="AJ24" s="211"/>
      <c r="AK24" s="211"/>
      <c r="AL24" s="211"/>
      <c r="AM24" s="211">
        <v>111.12</v>
      </c>
      <c r="AN24" s="211">
        <v>109.46000000000001</v>
      </c>
      <c r="AO24" s="211">
        <v>110.29</v>
      </c>
      <c r="AP24" s="211">
        <v>40.380000000000003</v>
      </c>
      <c r="AQ24" s="211">
        <v>38.78</v>
      </c>
      <c r="AR24" s="211">
        <v>39.58</v>
      </c>
      <c r="AS24" s="211">
        <v>41.09</v>
      </c>
      <c r="AT24" s="211">
        <v>39.730000000000004</v>
      </c>
      <c r="AU24" s="211">
        <v>40.410000000000004</v>
      </c>
      <c r="AV24" s="211">
        <v>20.85</v>
      </c>
      <c r="AW24" s="211">
        <v>20.25</v>
      </c>
      <c r="AX24" s="211">
        <v>20.55</v>
      </c>
      <c r="AY24" s="211">
        <v>4.26</v>
      </c>
      <c r="AZ24" s="211">
        <v>4.0999999999999996</v>
      </c>
      <c r="BA24" s="211">
        <v>4.18</v>
      </c>
      <c r="BB24" s="211">
        <v>1.94</v>
      </c>
      <c r="BC24" s="211">
        <v>1.64</v>
      </c>
      <c r="BD24" s="211">
        <v>1.79</v>
      </c>
      <c r="BE24" s="211">
        <v>0.69</v>
      </c>
      <c r="BF24" s="211">
        <v>0.38999999999999996</v>
      </c>
      <c r="BG24" s="211">
        <v>0.53999999999999992</v>
      </c>
      <c r="BH24" s="211">
        <v>488.67</v>
      </c>
      <c r="BI24" s="211">
        <v>472.67</v>
      </c>
      <c r="BJ24" s="211">
        <v>480.67</v>
      </c>
      <c r="BK24" s="211">
        <v>41.4</v>
      </c>
      <c r="BL24" s="211">
        <v>40.04</v>
      </c>
      <c r="BM24" s="211">
        <v>40.72</v>
      </c>
      <c r="BN24" s="211">
        <v>1.07</v>
      </c>
      <c r="BO24" s="211">
        <v>0.83000000000000007</v>
      </c>
      <c r="BP24" s="211">
        <v>0.95000000000000007</v>
      </c>
      <c r="BQ24" s="211">
        <v>9.64</v>
      </c>
      <c r="BR24" s="211">
        <v>7.6400000000000006</v>
      </c>
      <c r="BS24" s="211">
        <v>8.64</v>
      </c>
      <c r="BT24" s="211">
        <v>11.32</v>
      </c>
      <c r="BU24" s="211">
        <v>10.92</v>
      </c>
      <c r="BV24" s="211">
        <v>11.120000000000001</v>
      </c>
      <c r="BW24" s="211">
        <v>2.82</v>
      </c>
      <c r="BX24" s="211">
        <v>2.54</v>
      </c>
      <c r="BY24" s="211">
        <v>2.6799999999999997</v>
      </c>
      <c r="BZ24" s="211">
        <v>9.34</v>
      </c>
      <c r="CA24" s="211">
        <v>6.34</v>
      </c>
      <c r="CB24" s="211">
        <v>7.84</v>
      </c>
      <c r="CC24" s="211">
        <v>6.63</v>
      </c>
      <c r="CD24" s="211">
        <v>6.39</v>
      </c>
      <c r="CE24" s="211">
        <v>6.51</v>
      </c>
      <c r="CF24" s="211">
        <v>1.91</v>
      </c>
      <c r="CG24" s="211">
        <v>1.41</v>
      </c>
      <c r="CH24" s="211">
        <v>1.66</v>
      </c>
      <c r="CI24" s="211">
        <v>0.44</v>
      </c>
      <c r="CJ24" s="211">
        <v>0.4</v>
      </c>
      <c r="CK24" s="211">
        <v>0.42000000000000004</v>
      </c>
      <c r="CL24" s="211">
        <v>37.99</v>
      </c>
      <c r="CM24" s="211">
        <v>35.590000000000003</v>
      </c>
      <c r="CN24" s="211">
        <v>36.790000000000006</v>
      </c>
      <c r="CO24" s="211">
        <v>7.43</v>
      </c>
      <c r="CP24" s="211">
        <v>2.4299999999999997</v>
      </c>
      <c r="CQ24" s="211">
        <v>4.93</v>
      </c>
      <c r="CR24" s="211"/>
      <c r="CS24" s="211"/>
    </row>
    <row r="25" spans="1:97">
      <c r="A25" s="642">
        <v>45311</v>
      </c>
      <c r="B25" s="209" t="s">
        <v>219</v>
      </c>
      <c r="C25" s="211"/>
      <c r="D25" s="211"/>
      <c r="E25" s="211"/>
      <c r="F25" s="211"/>
      <c r="G25" s="211"/>
      <c r="H25" s="211"/>
      <c r="I25" s="211"/>
      <c r="J25" s="211"/>
      <c r="K25" s="211"/>
      <c r="L25" s="211"/>
      <c r="M25" s="211"/>
      <c r="N25" s="211"/>
      <c r="O25" s="211"/>
      <c r="P25" s="211"/>
      <c r="Q25" s="211"/>
      <c r="R25" s="211"/>
      <c r="S25" s="211"/>
      <c r="T25" s="211"/>
      <c r="U25" s="211"/>
      <c r="V25" s="211"/>
      <c r="W25" s="211"/>
      <c r="X25" s="211"/>
      <c r="Y25" s="211"/>
      <c r="Z25" s="211"/>
      <c r="AA25" s="211"/>
      <c r="AB25" s="211"/>
      <c r="AC25" s="211"/>
      <c r="AD25" s="211"/>
      <c r="AE25" s="211"/>
      <c r="AF25" s="211"/>
      <c r="AG25" s="211"/>
      <c r="AH25" s="211"/>
      <c r="AI25" s="211"/>
      <c r="AJ25" s="211"/>
      <c r="AK25" s="211"/>
      <c r="AL25" s="211"/>
      <c r="AM25" s="211"/>
      <c r="AN25" s="211"/>
      <c r="AO25" s="211"/>
      <c r="AP25" s="211"/>
      <c r="AQ25" s="211"/>
      <c r="AR25" s="211"/>
      <c r="AS25" s="211"/>
      <c r="AT25" s="211"/>
      <c r="AU25" s="211"/>
      <c r="AV25" s="211"/>
      <c r="AW25" s="211"/>
      <c r="AX25" s="211"/>
      <c r="AY25" s="211"/>
      <c r="AZ25" s="211"/>
      <c r="BA25" s="211"/>
      <c r="BB25" s="211"/>
      <c r="BC25" s="211"/>
      <c r="BD25" s="211"/>
      <c r="BE25" s="211"/>
      <c r="BF25" s="211"/>
      <c r="BG25" s="211"/>
      <c r="BH25" s="211"/>
      <c r="BI25" s="211"/>
      <c r="BJ25" s="211"/>
      <c r="BK25" s="211"/>
      <c r="BL25" s="211"/>
      <c r="BM25" s="211"/>
      <c r="BN25" s="211"/>
      <c r="BO25" s="211"/>
      <c r="BP25" s="211"/>
      <c r="BQ25" s="211"/>
      <c r="BR25" s="211"/>
      <c r="BS25" s="211"/>
      <c r="BT25" s="211"/>
      <c r="BU25" s="211"/>
      <c r="BV25" s="211"/>
      <c r="BW25" s="211"/>
      <c r="BX25" s="211"/>
      <c r="BY25" s="211"/>
      <c r="BZ25" s="211"/>
      <c r="CA25" s="211"/>
      <c r="CB25" s="211"/>
      <c r="CC25" s="211"/>
      <c r="CD25" s="211"/>
      <c r="CE25" s="211"/>
      <c r="CF25" s="211"/>
      <c r="CG25" s="211"/>
      <c r="CH25" s="211"/>
      <c r="CI25" s="211"/>
      <c r="CJ25" s="211"/>
      <c r="CK25" s="211"/>
      <c r="CL25" s="211"/>
      <c r="CM25" s="211"/>
      <c r="CN25" s="211"/>
      <c r="CO25" s="211"/>
      <c r="CP25" s="211"/>
      <c r="CQ25" s="211"/>
      <c r="CR25" s="211"/>
      <c r="CS25" s="211"/>
    </row>
    <row r="26" spans="1:97">
      <c r="A26" s="642">
        <v>45312</v>
      </c>
      <c r="B26" s="209" t="s">
        <v>220</v>
      </c>
      <c r="C26" s="211"/>
      <c r="D26" s="211"/>
      <c r="E26" s="211"/>
      <c r="F26" s="211"/>
      <c r="G26" s="211"/>
      <c r="H26" s="211"/>
      <c r="I26" s="211"/>
      <c r="J26" s="211"/>
      <c r="K26" s="211"/>
      <c r="L26" s="211"/>
      <c r="M26" s="211"/>
      <c r="N26" s="211"/>
      <c r="O26" s="211"/>
      <c r="P26" s="211"/>
      <c r="Q26" s="211"/>
      <c r="R26" s="211"/>
      <c r="S26" s="211"/>
      <c r="T26" s="211"/>
      <c r="U26" s="211"/>
      <c r="V26" s="211"/>
      <c r="W26" s="211"/>
      <c r="X26" s="211"/>
      <c r="Y26" s="211"/>
      <c r="Z26" s="211"/>
      <c r="AA26" s="211"/>
      <c r="AB26" s="211"/>
      <c r="AC26" s="211"/>
      <c r="AD26" s="211"/>
      <c r="AE26" s="211"/>
      <c r="AF26" s="211"/>
      <c r="AG26" s="211"/>
      <c r="AH26" s="211"/>
      <c r="AI26" s="211"/>
      <c r="AJ26" s="211"/>
      <c r="AK26" s="211"/>
      <c r="AL26" s="211"/>
      <c r="AM26" s="211"/>
      <c r="AN26" s="211"/>
      <c r="AO26" s="211"/>
      <c r="AP26" s="211"/>
      <c r="AQ26" s="211"/>
      <c r="AR26" s="211"/>
      <c r="AS26" s="211"/>
      <c r="AT26" s="211"/>
      <c r="AU26" s="211"/>
      <c r="AV26" s="211"/>
      <c r="AW26" s="211"/>
      <c r="AX26" s="211"/>
      <c r="AY26" s="211"/>
      <c r="AZ26" s="211"/>
      <c r="BA26" s="211"/>
      <c r="BB26" s="211"/>
      <c r="BC26" s="211"/>
      <c r="BD26" s="211"/>
      <c r="BE26" s="211"/>
      <c r="BF26" s="211"/>
      <c r="BG26" s="211"/>
      <c r="BH26" s="211"/>
      <c r="BI26" s="211"/>
      <c r="BJ26" s="211"/>
      <c r="BK26" s="211"/>
      <c r="BL26" s="211"/>
      <c r="BM26" s="211"/>
      <c r="BN26" s="211"/>
      <c r="BO26" s="211"/>
      <c r="BP26" s="211"/>
      <c r="BQ26" s="211"/>
      <c r="BR26" s="211"/>
      <c r="BS26" s="211"/>
      <c r="BT26" s="211"/>
      <c r="BU26" s="211"/>
      <c r="BV26" s="211"/>
      <c r="BW26" s="211"/>
      <c r="BX26" s="211"/>
      <c r="BY26" s="211"/>
      <c r="BZ26" s="211"/>
      <c r="CA26" s="211"/>
      <c r="CB26" s="211"/>
      <c r="CC26" s="211"/>
      <c r="CD26" s="211"/>
      <c r="CE26" s="211"/>
      <c r="CF26" s="211"/>
      <c r="CG26" s="211"/>
      <c r="CH26" s="211"/>
      <c r="CI26" s="211"/>
      <c r="CJ26" s="211"/>
      <c r="CK26" s="211"/>
      <c r="CL26" s="211"/>
      <c r="CM26" s="211"/>
      <c r="CN26" s="211"/>
      <c r="CO26" s="211"/>
      <c r="CP26" s="211"/>
      <c r="CQ26" s="211"/>
      <c r="CR26" s="211"/>
      <c r="CS26" s="211"/>
    </row>
    <row r="27" spans="1:97">
      <c r="A27" s="642">
        <v>45313</v>
      </c>
      <c r="B27" s="209" t="s">
        <v>214</v>
      </c>
      <c r="C27" s="211">
        <v>149.19999999999999</v>
      </c>
      <c r="D27" s="211">
        <v>147.19999999999999</v>
      </c>
      <c r="E27" s="211">
        <v>148.19999999999999</v>
      </c>
      <c r="F27" s="211">
        <v>163.02000000000001</v>
      </c>
      <c r="G27" s="211">
        <v>160.02000000000001</v>
      </c>
      <c r="H27" s="211">
        <v>161.52000000000001</v>
      </c>
      <c r="I27" s="211">
        <v>111.95</v>
      </c>
      <c r="J27" s="211">
        <v>108.75</v>
      </c>
      <c r="K27" s="211">
        <v>110.35</v>
      </c>
      <c r="L27" s="211">
        <v>192.35</v>
      </c>
      <c r="M27" s="211">
        <v>184.35</v>
      </c>
      <c r="N27" s="211">
        <v>188.35</v>
      </c>
      <c r="O27" s="211">
        <v>171.58</v>
      </c>
      <c r="P27" s="211">
        <v>169.78</v>
      </c>
      <c r="Q27" s="211">
        <v>170.68</v>
      </c>
      <c r="R27" s="211">
        <v>21.95</v>
      </c>
      <c r="S27" s="211">
        <v>21.349999999999998</v>
      </c>
      <c r="T27" s="211">
        <v>21.65</v>
      </c>
      <c r="U27" s="211">
        <v>14.44</v>
      </c>
      <c r="V27" s="211">
        <v>13.84</v>
      </c>
      <c r="W27" s="211">
        <v>14.14</v>
      </c>
      <c r="X27" s="211">
        <v>14.56</v>
      </c>
      <c r="Y27" s="211">
        <v>13.76</v>
      </c>
      <c r="Z27" s="211">
        <v>14.16</v>
      </c>
      <c r="AA27" s="211">
        <v>99.86</v>
      </c>
      <c r="AB27" s="211">
        <v>95.86</v>
      </c>
      <c r="AC27" s="211">
        <v>97.86</v>
      </c>
      <c r="AD27" s="211">
        <v>92.79</v>
      </c>
      <c r="AE27" s="211">
        <v>88.79</v>
      </c>
      <c r="AF27" s="211">
        <v>90.79</v>
      </c>
      <c r="AG27" s="211">
        <v>19.38</v>
      </c>
      <c r="AH27" s="211">
        <v>18.52</v>
      </c>
      <c r="AI27" s="211">
        <v>18.95</v>
      </c>
      <c r="AJ27" s="211"/>
      <c r="AK27" s="211"/>
      <c r="AL27" s="211"/>
      <c r="AM27" s="211">
        <v>111.47</v>
      </c>
      <c r="AN27" s="211">
        <v>109.81</v>
      </c>
      <c r="AO27" s="211">
        <v>110.64</v>
      </c>
      <c r="AP27" s="211">
        <v>40.369999999999997</v>
      </c>
      <c r="AQ27" s="211">
        <v>38.769999999999996</v>
      </c>
      <c r="AR27" s="211">
        <v>39.569999999999993</v>
      </c>
      <c r="AS27" s="211">
        <v>41.09</v>
      </c>
      <c r="AT27" s="211">
        <v>39.730000000000004</v>
      </c>
      <c r="AU27" s="211">
        <v>40.410000000000004</v>
      </c>
      <c r="AV27" s="211">
        <v>20.89</v>
      </c>
      <c r="AW27" s="211">
        <v>20.29</v>
      </c>
      <c r="AX27" s="211">
        <v>20.59</v>
      </c>
      <c r="AY27" s="211">
        <v>4.26</v>
      </c>
      <c r="AZ27" s="211">
        <v>4.0999999999999996</v>
      </c>
      <c r="BA27" s="211">
        <v>4.18</v>
      </c>
      <c r="BB27" s="211">
        <v>1.94</v>
      </c>
      <c r="BC27" s="211">
        <v>1.64</v>
      </c>
      <c r="BD27" s="211">
        <v>1.79</v>
      </c>
      <c r="BE27" s="211">
        <v>0.69</v>
      </c>
      <c r="BF27" s="211">
        <v>0.38999999999999996</v>
      </c>
      <c r="BG27" s="211">
        <v>0.53999999999999992</v>
      </c>
      <c r="BH27" s="211">
        <v>490.42</v>
      </c>
      <c r="BI27" s="211">
        <v>474.42</v>
      </c>
      <c r="BJ27" s="211">
        <v>482.42</v>
      </c>
      <c r="BK27" s="211">
        <v>41.41</v>
      </c>
      <c r="BL27" s="211">
        <v>40.049999999999997</v>
      </c>
      <c r="BM27" s="211">
        <v>40.729999999999997</v>
      </c>
      <c r="BN27" s="211">
        <v>1.07</v>
      </c>
      <c r="BO27" s="211">
        <v>0.83000000000000007</v>
      </c>
      <c r="BP27" s="211">
        <v>0.95000000000000007</v>
      </c>
      <c r="BQ27" s="211">
        <v>9.67</v>
      </c>
      <c r="BR27" s="211">
        <v>7.67</v>
      </c>
      <c r="BS27" s="211">
        <v>8.67</v>
      </c>
      <c r="BT27" s="211">
        <v>11.31</v>
      </c>
      <c r="BU27" s="211">
        <v>10.91</v>
      </c>
      <c r="BV27" s="211">
        <v>11.11</v>
      </c>
      <c r="BW27" s="211">
        <v>2.81</v>
      </c>
      <c r="BX27" s="211">
        <v>2.5300000000000002</v>
      </c>
      <c r="BY27" s="211">
        <v>2.67</v>
      </c>
      <c r="BZ27" s="211">
        <v>9.2899999999999991</v>
      </c>
      <c r="CA27" s="211">
        <v>6.2899999999999991</v>
      </c>
      <c r="CB27" s="211">
        <v>7.7899999999999991</v>
      </c>
      <c r="CC27" s="211">
        <v>6.64</v>
      </c>
      <c r="CD27" s="211">
        <v>6.3999999999999995</v>
      </c>
      <c r="CE27" s="211">
        <v>6.52</v>
      </c>
      <c r="CF27" s="211">
        <v>1.93</v>
      </c>
      <c r="CG27" s="211">
        <v>1.43</v>
      </c>
      <c r="CH27" s="211">
        <v>1.68</v>
      </c>
      <c r="CI27" s="211">
        <v>0.44</v>
      </c>
      <c r="CJ27" s="211">
        <v>0.4</v>
      </c>
      <c r="CK27" s="211">
        <v>0.42000000000000004</v>
      </c>
      <c r="CL27" s="211">
        <v>38.32</v>
      </c>
      <c r="CM27" s="211">
        <v>35.92</v>
      </c>
      <c r="CN27" s="211">
        <v>37.120000000000005</v>
      </c>
      <c r="CO27" s="211">
        <v>7.41</v>
      </c>
      <c r="CP27" s="211">
        <v>2.41</v>
      </c>
      <c r="CQ27" s="211">
        <v>4.91</v>
      </c>
      <c r="CR27" s="211"/>
      <c r="CS27" s="211"/>
    </row>
    <row r="28" spans="1:97">
      <c r="A28" s="642">
        <v>45314</v>
      </c>
      <c r="B28" s="209" t="s">
        <v>215</v>
      </c>
      <c r="C28" s="211">
        <v>149.15</v>
      </c>
      <c r="D28" s="211">
        <v>147.15</v>
      </c>
      <c r="E28" s="211">
        <v>148.15</v>
      </c>
      <c r="F28" s="211">
        <v>162.72999999999999</v>
      </c>
      <c r="G28" s="211">
        <v>159.72999999999999</v>
      </c>
      <c r="H28" s="211">
        <v>161.22999999999999</v>
      </c>
      <c r="I28" s="211">
        <v>111.56</v>
      </c>
      <c r="J28" s="211">
        <v>108.36</v>
      </c>
      <c r="K28" s="211">
        <v>109.96000000000001</v>
      </c>
      <c r="L28" s="211">
        <v>192.33</v>
      </c>
      <c r="M28" s="211">
        <v>184.33</v>
      </c>
      <c r="N28" s="211">
        <v>188.33</v>
      </c>
      <c r="O28" s="211">
        <v>171.42</v>
      </c>
      <c r="P28" s="211">
        <v>169.61999999999998</v>
      </c>
      <c r="Q28" s="211">
        <v>170.51999999999998</v>
      </c>
      <c r="R28" s="211">
        <v>21.92</v>
      </c>
      <c r="S28" s="211">
        <v>21.32</v>
      </c>
      <c r="T28" s="211">
        <v>21.62</v>
      </c>
      <c r="U28" s="211">
        <v>14.38</v>
      </c>
      <c r="V28" s="211">
        <v>13.780000000000001</v>
      </c>
      <c r="W28" s="211">
        <v>14.080000000000002</v>
      </c>
      <c r="X28" s="211">
        <v>14.57</v>
      </c>
      <c r="Y28" s="211">
        <v>13.77</v>
      </c>
      <c r="Z28" s="211">
        <v>14.17</v>
      </c>
      <c r="AA28" s="211">
        <v>99.51</v>
      </c>
      <c r="AB28" s="211">
        <v>95.51</v>
      </c>
      <c r="AC28" s="211">
        <v>97.51</v>
      </c>
      <c r="AD28" s="211">
        <v>92.1</v>
      </c>
      <c r="AE28" s="211">
        <v>88.1</v>
      </c>
      <c r="AF28" s="211">
        <v>90.1</v>
      </c>
      <c r="AG28" s="211">
        <v>19.38</v>
      </c>
      <c r="AH28" s="211">
        <v>18.52</v>
      </c>
      <c r="AI28" s="211">
        <v>18.95</v>
      </c>
      <c r="AJ28" s="211"/>
      <c r="AK28" s="211"/>
      <c r="AL28" s="211"/>
      <c r="AM28" s="211">
        <v>111.27</v>
      </c>
      <c r="AN28" s="211">
        <v>109.61</v>
      </c>
      <c r="AO28" s="211">
        <v>110.44</v>
      </c>
      <c r="AP28" s="211">
        <v>40.36</v>
      </c>
      <c r="AQ28" s="211">
        <v>38.76</v>
      </c>
      <c r="AR28" s="211">
        <v>39.56</v>
      </c>
      <c r="AS28" s="211">
        <v>41.08</v>
      </c>
      <c r="AT28" s="211">
        <v>39.72</v>
      </c>
      <c r="AU28" s="211">
        <v>40.4</v>
      </c>
      <c r="AV28" s="211">
        <v>20.9</v>
      </c>
      <c r="AW28" s="211">
        <v>20.299999999999997</v>
      </c>
      <c r="AX28" s="211">
        <v>20.599999999999998</v>
      </c>
      <c r="AY28" s="211">
        <v>4.25</v>
      </c>
      <c r="AZ28" s="211">
        <v>4.09</v>
      </c>
      <c r="BA28" s="211">
        <v>4.17</v>
      </c>
      <c r="BB28" s="211">
        <v>1.94</v>
      </c>
      <c r="BC28" s="211">
        <v>1.64</v>
      </c>
      <c r="BD28" s="211">
        <v>1.79</v>
      </c>
      <c r="BE28" s="211">
        <v>0.68</v>
      </c>
      <c r="BF28" s="211">
        <v>0.38000000000000006</v>
      </c>
      <c r="BG28" s="211">
        <v>0.53</v>
      </c>
      <c r="BH28" s="211">
        <v>490.26</v>
      </c>
      <c r="BI28" s="211">
        <v>474.26</v>
      </c>
      <c r="BJ28" s="211">
        <v>482.26</v>
      </c>
      <c r="BK28" s="211">
        <v>41.38</v>
      </c>
      <c r="BL28" s="211">
        <v>40.020000000000003</v>
      </c>
      <c r="BM28" s="211">
        <v>40.700000000000003</v>
      </c>
      <c r="BN28" s="211">
        <v>1.07</v>
      </c>
      <c r="BO28" s="211">
        <v>0.83000000000000007</v>
      </c>
      <c r="BP28" s="211">
        <v>0.95000000000000007</v>
      </c>
      <c r="BQ28" s="211">
        <v>9.6300000000000008</v>
      </c>
      <c r="BR28" s="211">
        <v>7.6300000000000008</v>
      </c>
      <c r="BS28" s="211">
        <v>8.6300000000000008</v>
      </c>
      <c r="BT28" s="211">
        <v>11.29</v>
      </c>
      <c r="BU28" s="211">
        <v>10.889999999999999</v>
      </c>
      <c r="BV28" s="211">
        <v>11.09</v>
      </c>
      <c r="BW28" s="211">
        <v>2.79</v>
      </c>
      <c r="BX28" s="211">
        <v>2.5099999999999998</v>
      </c>
      <c r="BY28" s="211">
        <v>2.65</v>
      </c>
      <c r="BZ28" s="211">
        <v>9.2100000000000009</v>
      </c>
      <c r="CA28" s="211">
        <v>6.2100000000000009</v>
      </c>
      <c r="CB28" s="211">
        <v>7.7100000000000009</v>
      </c>
      <c r="CC28" s="211">
        <v>6.63</v>
      </c>
      <c r="CD28" s="211">
        <v>6.39</v>
      </c>
      <c r="CE28" s="211">
        <v>6.51</v>
      </c>
      <c r="CF28" s="211">
        <v>1.93</v>
      </c>
      <c r="CG28" s="211">
        <v>1.43</v>
      </c>
      <c r="CH28" s="211">
        <v>1.68</v>
      </c>
      <c r="CI28" s="211">
        <v>0.44</v>
      </c>
      <c r="CJ28" s="211">
        <v>0.4</v>
      </c>
      <c r="CK28" s="211">
        <v>0.42000000000000004</v>
      </c>
      <c r="CL28" s="211">
        <v>38.18</v>
      </c>
      <c r="CM28" s="211">
        <v>35.78</v>
      </c>
      <c r="CN28" s="211">
        <v>36.980000000000004</v>
      </c>
      <c r="CO28" s="211">
        <v>7.4</v>
      </c>
      <c r="CP28" s="211">
        <v>2.4000000000000004</v>
      </c>
      <c r="CQ28" s="211">
        <v>4.9000000000000004</v>
      </c>
      <c r="CR28" s="211"/>
      <c r="CS28" s="211"/>
    </row>
    <row r="29" spans="1:97">
      <c r="A29" s="642">
        <v>45315</v>
      </c>
      <c r="B29" s="209" t="s">
        <v>216</v>
      </c>
      <c r="C29" s="211">
        <v>149.16999999999999</v>
      </c>
      <c r="D29" s="211">
        <v>147.16999999999999</v>
      </c>
      <c r="E29" s="211">
        <v>148.16999999999999</v>
      </c>
      <c r="F29" s="211">
        <v>162.4</v>
      </c>
      <c r="G29" s="211">
        <v>159.4</v>
      </c>
      <c r="H29" s="211">
        <v>160.9</v>
      </c>
      <c r="I29" s="211">
        <v>111.66</v>
      </c>
      <c r="J29" s="211">
        <v>108.46</v>
      </c>
      <c r="K29" s="211">
        <v>110.06</v>
      </c>
      <c r="L29" s="211">
        <v>192.18</v>
      </c>
      <c r="M29" s="211">
        <v>184.18</v>
      </c>
      <c r="N29" s="211">
        <v>188.18</v>
      </c>
      <c r="O29" s="211">
        <v>171.27</v>
      </c>
      <c r="P29" s="211">
        <v>169.47</v>
      </c>
      <c r="Q29" s="211">
        <v>170.37</v>
      </c>
      <c r="R29" s="211">
        <v>21.88</v>
      </c>
      <c r="S29" s="211">
        <v>21.279999999999998</v>
      </c>
      <c r="T29" s="211">
        <v>21.58</v>
      </c>
      <c r="U29" s="211">
        <v>14.41</v>
      </c>
      <c r="V29" s="211">
        <v>13.81</v>
      </c>
      <c r="W29" s="211">
        <v>14.11</v>
      </c>
      <c r="X29" s="211">
        <v>14.53</v>
      </c>
      <c r="Y29" s="211">
        <v>13.729999999999999</v>
      </c>
      <c r="Z29" s="211">
        <v>14.129999999999999</v>
      </c>
      <c r="AA29" s="211">
        <v>99.47</v>
      </c>
      <c r="AB29" s="211">
        <v>95.47</v>
      </c>
      <c r="AC29" s="211">
        <v>97.47</v>
      </c>
      <c r="AD29" s="211">
        <v>92.37</v>
      </c>
      <c r="AE29" s="211">
        <v>88.37</v>
      </c>
      <c r="AF29" s="211">
        <v>90.37</v>
      </c>
      <c r="AG29" s="211">
        <v>19.37</v>
      </c>
      <c r="AH29" s="211">
        <v>18.510000000000002</v>
      </c>
      <c r="AI29" s="211">
        <v>18.940000000000001</v>
      </c>
      <c r="AJ29" s="211"/>
      <c r="AK29" s="211"/>
      <c r="AL29" s="211"/>
      <c r="AM29" s="211">
        <v>111.34</v>
      </c>
      <c r="AN29" s="211">
        <v>109.68</v>
      </c>
      <c r="AO29" s="211">
        <v>110.51</v>
      </c>
      <c r="AP29" s="211">
        <v>40.4</v>
      </c>
      <c r="AQ29" s="211">
        <v>38.799999999999997</v>
      </c>
      <c r="AR29" s="211">
        <v>39.599999999999994</v>
      </c>
      <c r="AS29" s="211">
        <v>41.09</v>
      </c>
      <c r="AT29" s="211">
        <v>39.730000000000004</v>
      </c>
      <c r="AU29" s="211">
        <v>40.410000000000004</v>
      </c>
      <c r="AV29" s="211">
        <v>20.98</v>
      </c>
      <c r="AW29" s="211">
        <v>20.38</v>
      </c>
      <c r="AX29" s="211">
        <v>20.68</v>
      </c>
      <c r="AY29" s="211">
        <v>4.22</v>
      </c>
      <c r="AZ29" s="211">
        <v>4.0599999999999996</v>
      </c>
      <c r="BA29" s="211">
        <v>4.1399999999999997</v>
      </c>
      <c r="BB29" s="211">
        <v>1.94</v>
      </c>
      <c r="BC29" s="211">
        <v>1.64</v>
      </c>
      <c r="BD29" s="211">
        <v>1.79</v>
      </c>
      <c r="BE29" s="211">
        <v>0.68</v>
      </c>
      <c r="BF29" s="211">
        <v>0.38000000000000006</v>
      </c>
      <c r="BG29" s="211">
        <v>0.53</v>
      </c>
      <c r="BH29" s="211">
        <v>490.48</v>
      </c>
      <c r="BI29" s="211">
        <v>474.48</v>
      </c>
      <c r="BJ29" s="211">
        <v>482.48</v>
      </c>
      <c r="BK29" s="211">
        <v>41.41</v>
      </c>
      <c r="BL29" s="211">
        <v>40.049999999999997</v>
      </c>
      <c r="BM29" s="211">
        <v>40.729999999999997</v>
      </c>
      <c r="BN29" s="211">
        <v>1.07</v>
      </c>
      <c r="BO29" s="211">
        <v>0.83000000000000007</v>
      </c>
      <c r="BP29" s="211">
        <v>0.95000000000000007</v>
      </c>
      <c r="BQ29" s="211">
        <v>9.56</v>
      </c>
      <c r="BR29" s="211">
        <v>7.5600000000000005</v>
      </c>
      <c r="BS29" s="211">
        <v>8.56</v>
      </c>
      <c r="BT29" s="211">
        <v>11.28</v>
      </c>
      <c r="BU29" s="211">
        <v>10.879999999999999</v>
      </c>
      <c r="BV29" s="211">
        <v>11.079999999999998</v>
      </c>
      <c r="BW29" s="211">
        <v>2.8</v>
      </c>
      <c r="BX29" s="211">
        <v>2.5199999999999996</v>
      </c>
      <c r="BY29" s="211">
        <v>2.6599999999999997</v>
      </c>
      <c r="BZ29" s="211">
        <v>9.2899999999999991</v>
      </c>
      <c r="CA29" s="211">
        <v>6.2899999999999991</v>
      </c>
      <c r="CB29" s="211">
        <v>7.7899999999999991</v>
      </c>
      <c r="CC29" s="211">
        <v>6.59</v>
      </c>
      <c r="CD29" s="211">
        <v>6.35</v>
      </c>
      <c r="CE29" s="211">
        <v>6.47</v>
      </c>
      <c r="CF29" s="211">
        <v>1.92</v>
      </c>
      <c r="CG29" s="211">
        <v>1.42</v>
      </c>
      <c r="CH29" s="211">
        <v>1.67</v>
      </c>
      <c r="CI29" s="211">
        <v>0.44</v>
      </c>
      <c r="CJ29" s="211">
        <v>0.4</v>
      </c>
      <c r="CK29" s="211">
        <v>0.42000000000000004</v>
      </c>
      <c r="CL29" s="211">
        <v>37.840000000000003</v>
      </c>
      <c r="CM29" s="211">
        <v>35.440000000000005</v>
      </c>
      <c r="CN29" s="211">
        <v>36.64</v>
      </c>
      <c r="CO29" s="211">
        <v>7.4</v>
      </c>
      <c r="CP29" s="211">
        <v>2.4000000000000004</v>
      </c>
      <c r="CQ29" s="211">
        <v>4.9000000000000004</v>
      </c>
      <c r="CR29" s="211"/>
      <c r="CS29" s="211"/>
    </row>
    <row r="30" spans="1:97">
      <c r="A30" s="642">
        <v>45316</v>
      </c>
      <c r="B30" s="209" t="s">
        <v>217</v>
      </c>
      <c r="C30" s="211">
        <v>148.86000000000001</v>
      </c>
      <c r="D30" s="211">
        <v>146.86000000000001</v>
      </c>
      <c r="E30" s="211">
        <v>147.86000000000001</v>
      </c>
      <c r="F30" s="211">
        <v>162.31</v>
      </c>
      <c r="G30" s="211">
        <v>159.31</v>
      </c>
      <c r="H30" s="211">
        <v>160.81</v>
      </c>
      <c r="I30" s="211">
        <v>110.9</v>
      </c>
      <c r="J30" s="211">
        <v>107.7</v>
      </c>
      <c r="K30" s="211">
        <v>109.30000000000001</v>
      </c>
      <c r="L30" s="211">
        <v>191.93</v>
      </c>
      <c r="M30" s="211">
        <v>183.93</v>
      </c>
      <c r="N30" s="211">
        <v>187.93</v>
      </c>
      <c r="O30" s="211">
        <v>171.94</v>
      </c>
      <c r="P30" s="211">
        <v>170.14</v>
      </c>
      <c r="Q30" s="211">
        <v>171.04</v>
      </c>
      <c r="R30" s="211">
        <v>21.87</v>
      </c>
      <c r="S30" s="211">
        <v>21.27</v>
      </c>
      <c r="T30" s="211">
        <v>21.57</v>
      </c>
      <c r="U30" s="211">
        <v>14.41</v>
      </c>
      <c r="V30" s="211">
        <v>13.81</v>
      </c>
      <c r="W30" s="211">
        <v>14.11</v>
      </c>
      <c r="X30" s="211">
        <v>14.55</v>
      </c>
      <c r="Y30" s="211">
        <v>13.75</v>
      </c>
      <c r="Z30" s="211">
        <v>14.15</v>
      </c>
      <c r="AA30" s="211">
        <v>99.17</v>
      </c>
      <c r="AB30" s="211">
        <v>95.17</v>
      </c>
      <c r="AC30" s="211">
        <v>97.17</v>
      </c>
      <c r="AD30" s="211">
        <v>92.33</v>
      </c>
      <c r="AE30" s="211">
        <v>88.33</v>
      </c>
      <c r="AF30" s="211">
        <v>90.33</v>
      </c>
      <c r="AG30" s="211">
        <v>19.34</v>
      </c>
      <c r="AH30" s="211">
        <v>18.48</v>
      </c>
      <c r="AI30" s="211">
        <v>18.91</v>
      </c>
      <c r="AJ30" s="211"/>
      <c r="AK30" s="211"/>
      <c r="AL30" s="211"/>
      <c r="AM30" s="211">
        <v>111.21</v>
      </c>
      <c r="AN30" s="211">
        <v>109.55</v>
      </c>
      <c r="AO30" s="211">
        <v>110.38</v>
      </c>
      <c r="AP30" s="211">
        <v>40.29</v>
      </c>
      <c r="AQ30" s="211">
        <v>38.69</v>
      </c>
      <c r="AR30" s="211">
        <v>39.489999999999995</v>
      </c>
      <c r="AS30" s="211">
        <v>41.01</v>
      </c>
      <c r="AT30" s="211">
        <v>39.65</v>
      </c>
      <c r="AU30" s="211">
        <v>40.33</v>
      </c>
      <c r="AV30" s="211">
        <v>20.96</v>
      </c>
      <c r="AW30" s="211">
        <v>20.36</v>
      </c>
      <c r="AX30" s="211">
        <v>20.66</v>
      </c>
      <c r="AY30" s="211">
        <v>4.22</v>
      </c>
      <c r="AZ30" s="211">
        <v>4.0599999999999996</v>
      </c>
      <c r="BA30" s="211">
        <v>4.1399999999999997</v>
      </c>
      <c r="BB30" s="211">
        <v>1.94</v>
      </c>
      <c r="BC30" s="211">
        <v>1.64</v>
      </c>
      <c r="BD30" s="211">
        <v>1.79</v>
      </c>
      <c r="BE30" s="211">
        <v>0.68</v>
      </c>
      <c r="BF30" s="211">
        <v>0.38000000000000006</v>
      </c>
      <c r="BG30" s="211">
        <v>0.53</v>
      </c>
      <c r="BH30" s="211">
        <v>489.47</v>
      </c>
      <c r="BI30" s="211">
        <v>473.47</v>
      </c>
      <c r="BJ30" s="211">
        <v>481.47</v>
      </c>
      <c r="BK30" s="211">
        <v>41.32</v>
      </c>
      <c r="BL30" s="211">
        <v>39.96</v>
      </c>
      <c r="BM30" s="211">
        <v>40.64</v>
      </c>
      <c r="BN30" s="211">
        <v>1.07</v>
      </c>
      <c r="BO30" s="211">
        <v>0.83000000000000007</v>
      </c>
      <c r="BP30" s="211">
        <v>0.95000000000000007</v>
      </c>
      <c r="BQ30" s="211">
        <v>9.58</v>
      </c>
      <c r="BR30" s="211">
        <v>7.58</v>
      </c>
      <c r="BS30" s="211">
        <v>8.58</v>
      </c>
      <c r="BT30" s="211">
        <v>11.3</v>
      </c>
      <c r="BU30" s="211">
        <v>10.9</v>
      </c>
      <c r="BV30" s="211">
        <v>11.100000000000001</v>
      </c>
      <c r="BW30" s="211">
        <v>2.79</v>
      </c>
      <c r="BX30" s="211">
        <v>2.5099999999999998</v>
      </c>
      <c r="BY30" s="211">
        <v>2.65</v>
      </c>
      <c r="BZ30" s="211">
        <v>9.32</v>
      </c>
      <c r="CA30" s="211">
        <v>6.32</v>
      </c>
      <c r="CB30" s="211">
        <v>7.82</v>
      </c>
      <c r="CC30" s="211">
        <v>6.59</v>
      </c>
      <c r="CD30" s="211">
        <v>6.35</v>
      </c>
      <c r="CE30" s="211">
        <v>6.47</v>
      </c>
      <c r="CF30" s="211">
        <v>1.92</v>
      </c>
      <c r="CG30" s="211">
        <v>1.42</v>
      </c>
      <c r="CH30" s="211">
        <v>1.67</v>
      </c>
      <c r="CI30" s="211">
        <v>0.44</v>
      </c>
      <c r="CJ30" s="211">
        <v>0.4</v>
      </c>
      <c r="CK30" s="211">
        <v>0.42000000000000004</v>
      </c>
      <c r="CL30" s="211">
        <v>37.96</v>
      </c>
      <c r="CM30" s="211">
        <v>35.56</v>
      </c>
      <c r="CN30" s="211">
        <v>36.760000000000005</v>
      </c>
      <c r="CO30" s="211">
        <v>7.39</v>
      </c>
      <c r="CP30" s="211">
        <v>2.3899999999999997</v>
      </c>
      <c r="CQ30" s="211">
        <v>4.8899999999999997</v>
      </c>
      <c r="CR30" s="211"/>
      <c r="CS30" s="211"/>
    </row>
    <row r="31" spans="1:97">
      <c r="A31" s="642">
        <v>45317</v>
      </c>
      <c r="B31" s="209" t="s">
        <v>218</v>
      </c>
      <c r="C31" s="211">
        <v>148.69999999999999</v>
      </c>
      <c r="D31" s="211">
        <v>146.69999999999999</v>
      </c>
      <c r="E31" s="211">
        <v>147.69999999999999</v>
      </c>
      <c r="F31" s="211">
        <v>161.66999999999999</v>
      </c>
      <c r="G31" s="211">
        <v>158.66999999999999</v>
      </c>
      <c r="H31" s="211">
        <v>160.16999999999999</v>
      </c>
      <c r="I31" s="211">
        <v>111.2</v>
      </c>
      <c r="J31" s="211">
        <v>108</v>
      </c>
      <c r="K31" s="211">
        <v>109.6</v>
      </c>
      <c r="L31" s="211">
        <v>191.62</v>
      </c>
      <c r="M31" s="211">
        <v>183.62</v>
      </c>
      <c r="N31" s="211">
        <v>187.62</v>
      </c>
      <c r="O31" s="211">
        <v>171.14</v>
      </c>
      <c r="P31" s="211">
        <v>169.33999999999997</v>
      </c>
      <c r="Q31" s="211">
        <v>170.23999999999998</v>
      </c>
      <c r="R31" s="211">
        <v>21.78</v>
      </c>
      <c r="S31" s="211">
        <v>21.18</v>
      </c>
      <c r="T31" s="211">
        <v>21.48</v>
      </c>
      <c r="U31" s="211">
        <v>14.46</v>
      </c>
      <c r="V31" s="211">
        <v>13.860000000000001</v>
      </c>
      <c r="W31" s="211">
        <v>14.16</v>
      </c>
      <c r="X31" s="211">
        <v>14.53</v>
      </c>
      <c r="Y31" s="211">
        <v>13.729999999999999</v>
      </c>
      <c r="Z31" s="211">
        <v>14.129999999999999</v>
      </c>
      <c r="AA31" s="211">
        <v>99.23</v>
      </c>
      <c r="AB31" s="211">
        <v>95.23</v>
      </c>
      <c r="AC31" s="211">
        <v>97.23</v>
      </c>
      <c r="AD31" s="211">
        <v>92.2</v>
      </c>
      <c r="AE31" s="211">
        <v>88.2</v>
      </c>
      <c r="AF31" s="211">
        <v>90.2</v>
      </c>
      <c r="AG31" s="211">
        <v>19.32</v>
      </c>
      <c r="AH31" s="211">
        <v>18.46</v>
      </c>
      <c r="AI31" s="211">
        <v>18.89</v>
      </c>
      <c r="AJ31" s="211"/>
      <c r="AK31" s="211"/>
      <c r="AL31" s="211"/>
      <c r="AM31" s="211">
        <v>111</v>
      </c>
      <c r="AN31" s="211">
        <v>109.34</v>
      </c>
      <c r="AO31" s="211">
        <v>110.17</v>
      </c>
      <c r="AP31" s="211">
        <v>40.25</v>
      </c>
      <c r="AQ31" s="211">
        <v>38.65</v>
      </c>
      <c r="AR31" s="211">
        <v>39.450000000000003</v>
      </c>
      <c r="AS31" s="211">
        <v>40.97</v>
      </c>
      <c r="AT31" s="211">
        <v>39.61</v>
      </c>
      <c r="AU31" s="211">
        <v>40.29</v>
      </c>
      <c r="AV31" s="211">
        <v>20.87</v>
      </c>
      <c r="AW31" s="211">
        <v>20.27</v>
      </c>
      <c r="AX31" s="211">
        <v>20.57</v>
      </c>
      <c r="AY31" s="211">
        <v>4.21</v>
      </c>
      <c r="AZ31" s="211">
        <v>4.05</v>
      </c>
      <c r="BA31" s="211">
        <v>4.13</v>
      </c>
      <c r="BB31" s="211">
        <v>1.94</v>
      </c>
      <c r="BC31" s="211">
        <v>1.64</v>
      </c>
      <c r="BD31" s="211">
        <v>1.79</v>
      </c>
      <c r="BE31" s="211">
        <v>0.68</v>
      </c>
      <c r="BF31" s="211">
        <v>0.38000000000000006</v>
      </c>
      <c r="BG31" s="211">
        <v>0.53</v>
      </c>
      <c r="BH31" s="211">
        <v>488.95</v>
      </c>
      <c r="BI31" s="211">
        <v>472.95</v>
      </c>
      <c r="BJ31" s="211">
        <v>480.95</v>
      </c>
      <c r="BK31" s="211">
        <v>41.27</v>
      </c>
      <c r="BL31" s="211">
        <v>39.910000000000004</v>
      </c>
      <c r="BM31" s="211">
        <v>40.590000000000003</v>
      </c>
      <c r="BN31" s="211">
        <v>1.06</v>
      </c>
      <c r="BO31" s="211">
        <v>0.82000000000000006</v>
      </c>
      <c r="BP31" s="211">
        <v>0.94000000000000006</v>
      </c>
      <c r="BQ31" s="211">
        <v>9.59</v>
      </c>
      <c r="BR31" s="211">
        <v>7.59</v>
      </c>
      <c r="BS31" s="211">
        <v>8.59</v>
      </c>
      <c r="BT31" s="211">
        <v>11.26</v>
      </c>
      <c r="BU31" s="211">
        <v>10.86</v>
      </c>
      <c r="BV31" s="211">
        <v>11.059999999999999</v>
      </c>
      <c r="BW31" s="211">
        <v>2.77</v>
      </c>
      <c r="BX31" s="211">
        <v>2.4900000000000002</v>
      </c>
      <c r="BY31" s="211">
        <v>2.63</v>
      </c>
      <c r="BZ31" s="211">
        <v>9.32</v>
      </c>
      <c r="CA31" s="211">
        <v>6.32</v>
      </c>
      <c r="CB31" s="211">
        <v>7.82</v>
      </c>
      <c r="CC31" s="211">
        <v>6.6</v>
      </c>
      <c r="CD31" s="211">
        <v>6.3599999999999994</v>
      </c>
      <c r="CE31" s="211">
        <v>6.4799999999999995</v>
      </c>
      <c r="CF31" s="211">
        <v>1.91</v>
      </c>
      <c r="CG31" s="211">
        <v>1.41</v>
      </c>
      <c r="CH31" s="211">
        <v>1.66</v>
      </c>
      <c r="CI31" s="211">
        <v>0.44</v>
      </c>
      <c r="CJ31" s="211">
        <v>0.4</v>
      </c>
      <c r="CK31" s="211">
        <v>0.42000000000000004</v>
      </c>
      <c r="CL31" s="211">
        <v>37.840000000000003</v>
      </c>
      <c r="CM31" s="211">
        <v>35.440000000000005</v>
      </c>
      <c r="CN31" s="211">
        <v>36.64</v>
      </c>
      <c r="CO31" s="211">
        <v>7.39</v>
      </c>
      <c r="CP31" s="211">
        <v>2.3899999999999997</v>
      </c>
      <c r="CQ31" s="211">
        <v>4.8899999999999997</v>
      </c>
      <c r="CR31" s="211"/>
      <c r="CS31" s="211"/>
    </row>
    <row r="32" spans="1:97">
      <c r="A32" s="642">
        <v>45318</v>
      </c>
      <c r="B32" s="209" t="s">
        <v>219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211"/>
      <c r="AG32" s="211"/>
      <c r="AH32" s="211"/>
      <c r="AI32" s="211"/>
      <c r="AJ32" s="211"/>
      <c r="AK32" s="211"/>
      <c r="AL32" s="211"/>
      <c r="AM32" s="211"/>
      <c r="AN32" s="211"/>
      <c r="AO32" s="211"/>
      <c r="AP32" s="211"/>
      <c r="AQ32" s="211"/>
      <c r="AR32" s="211"/>
      <c r="AS32" s="211"/>
      <c r="AT32" s="211"/>
      <c r="AU32" s="211"/>
      <c r="AV32" s="211"/>
      <c r="AW32" s="211"/>
      <c r="AX32" s="211"/>
      <c r="AY32" s="211"/>
      <c r="AZ32" s="211"/>
      <c r="BA32" s="211"/>
      <c r="BB32" s="211"/>
      <c r="BC32" s="211"/>
      <c r="BD32" s="211"/>
      <c r="BE32" s="211"/>
      <c r="BF32" s="211"/>
      <c r="BG32" s="211"/>
      <c r="BH32" s="211"/>
      <c r="BI32" s="211"/>
      <c r="BJ32" s="211"/>
      <c r="BK32" s="211"/>
      <c r="BL32" s="211"/>
      <c r="BM32" s="211"/>
      <c r="BN32" s="211"/>
      <c r="BO32" s="211"/>
      <c r="BP32" s="211"/>
      <c r="BQ32" s="211"/>
      <c r="BR32" s="211"/>
      <c r="BS32" s="211"/>
      <c r="BT32" s="211"/>
      <c r="BU32" s="211"/>
      <c r="BV32" s="211"/>
      <c r="BW32" s="211"/>
      <c r="BX32" s="211"/>
      <c r="BY32" s="211"/>
      <c r="BZ32" s="211"/>
      <c r="CA32" s="211"/>
      <c r="CB32" s="211"/>
      <c r="CC32" s="211"/>
      <c r="CD32" s="211"/>
      <c r="CE32" s="211"/>
      <c r="CF32" s="211"/>
      <c r="CG32" s="211"/>
      <c r="CH32" s="211"/>
      <c r="CI32" s="211"/>
      <c r="CJ32" s="211"/>
      <c r="CK32" s="211"/>
      <c r="CL32" s="211"/>
      <c r="CM32" s="211"/>
      <c r="CN32" s="211"/>
      <c r="CO32" s="211"/>
      <c r="CP32" s="211"/>
      <c r="CQ32" s="211"/>
      <c r="CR32" s="211"/>
      <c r="CS32" s="211"/>
    </row>
    <row r="33" spans="1:97">
      <c r="A33" s="642">
        <v>45319</v>
      </c>
      <c r="B33" s="209" t="s">
        <v>220</v>
      </c>
      <c r="C33" s="211"/>
      <c r="D33" s="211"/>
      <c r="E33" s="211"/>
      <c r="F33" s="211"/>
      <c r="G33" s="211"/>
      <c r="H33" s="211"/>
      <c r="I33" s="211"/>
      <c r="J33" s="211"/>
      <c r="K33" s="211"/>
      <c r="L33" s="211"/>
      <c r="M33" s="211"/>
      <c r="N33" s="211"/>
      <c r="O33" s="211"/>
      <c r="P33" s="211"/>
      <c r="Q33" s="211"/>
      <c r="R33" s="211"/>
      <c r="S33" s="211"/>
      <c r="T33" s="211"/>
      <c r="U33" s="211"/>
      <c r="V33" s="211"/>
      <c r="W33" s="211"/>
      <c r="X33" s="211"/>
      <c r="Y33" s="211"/>
      <c r="Z33" s="211"/>
      <c r="AA33" s="211"/>
      <c r="AB33" s="211"/>
      <c r="AC33" s="211"/>
      <c r="AD33" s="211"/>
      <c r="AE33" s="211"/>
      <c r="AF33" s="211"/>
      <c r="AG33" s="211"/>
      <c r="AH33" s="211"/>
      <c r="AI33" s="211"/>
      <c r="AJ33" s="211"/>
      <c r="AK33" s="211"/>
      <c r="AL33" s="211"/>
      <c r="AM33" s="211"/>
      <c r="AN33" s="211"/>
      <c r="AO33" s="211"/>
      <c r="AP33" s="211"/>
      <c r="AQ33" s="211"/>
      <c r="AR33" s="211"/>
      <c r="AS33" s="211"/>
      <c r="AT33" s="211"/>
      <c r="AU33" s="211"/>
      <c r="AV33" s="211"/>
      <c r="AW33" s="211"/>
      <c r="AX33" s="211"/>
      <c r="AY33" s="211"/>
      <c r="AZ33" s="211"/>
      <c r="BA33" s="211"/>
      <c r="BB33" s="211"/>
      <c r="BC33" s="211"/>
      <c r="BD33" s="211"/>
      <c r="BE33" s="211"/>
      <c r="BF33" s="211"/>
      <c r="BG33" s="211"/>
      <c r="BH33" s="211"/>
      <c r="BI33" s="211"/>
      <c r="BJ33" s="211"/>
      <c r="BK33" s="211"/>
      <c r="BL33" s="211"/>
      <c r="BM33" s="211"/>
      <c r="BN33" s="211"/>
      <c r="BO33" s="211"/>
      <c r="BP33" s="211"/>
      <c r="BQ33" s="211"/>
      <c r="BR33" s="211"/>
      <c r="BS33" s="211"/>
      <c r="BT33" s="211"/>
      <c r="BU33" s="211"/>
      <c r="BV33" s="211"/>
      <c r="BW33" s="211"/>
      <c r="BX33" s="211"/>
      <c r="BY33" s="211"/>
      <c r="BZ33" s="211"/>
      <c r="CA33" s="211"/>
      <c r="CB33" s="211"/>
      <c r="CC33" s="211"/>
      <c r="CD33" s="211"/>
      <c r="CE33" s="211"/>
      <c r="CF33" s="211"/>
      <c r="CG33" s="211"/>
      <c r="CH33" s="211"/>
      <c r="CI33" s="211"/>
      <c r="CJ33" s="211"/>
      <c r="CK33" s="211"/>
      <c r="CL33" s="211"/>
      <c r="CM33" s="211"/>
      <c r="CN33" s="211"/>
      <c r="CO33" s="211"/>
      <c r="CP33" s="211"/>
      <c r="CQ33" s="211"/>
      <c r="CR33" s="211"/>
      <c r="CS33" s="211"/>
    </row>
    <row r="34" spans="1:97">
      <c r="A34" s="642">
        <v>45320</v>
      </c>
      <c r="B34" s="209" t="s">
        <v>214</v>
      </c>
      <c r="C34" s="211">
        <v>149.25</v>
      </c>
      <c r="D34" s="211">
        <v>147.25</v>
      </c>
      <c r="E34" s="211">
        <v>148.25</v>
      </c>
      <c r="F34" s="211">
        <v>162.22999999999999</v>
      </c>
      <c r="G34" s="211">
        <v>159.22999999999999</v>
      </c>
      <c r="H34" s="211">
        <v>160.72999999999999</v>
      </c>
      <c r="I34" s="211">
        <v>111.75</v>
      </c>
      <c r="J34" s="211">
        <v>108.55</v>
      </c>
      <c r="K34" s="211">
        <v>110.15</v>
      </c>
      <c r="L34" s="211">
        <v>192.11</v>
      </c>
      <c r="M34" s="211">
        <v>184.11</v>
      </c>
      <c r="N34" s="211">
        <v>188.11</v>
      </c>
      <c r="O34" s="211">
        <v>172.49</v>
      </c>
      <c r="P34" s="211">
        <v>170.69</v>
      </c>
      <c r="Q34" s="211">
        <v>171.59</v>
      </c>
      <c r="R34" s="211">
        <v>21.86</v>
      </c>
      <c r="S34" s="211">
        <v>21.259999999999998</v>
      </c>
      <c r="T34" s="211">
        <v>21.56</v>
      </c>
      <c r="U34" s="211">
        <v>14.51</v>
      </c>
      <c r="V34" s="211">
        <v>13.91</v>
      </c>
      <c r="W34" s="211">
        <v>14.21</v>
      </c>
      <c r="X34" s="211">
        <v>14.57</v>
      </c>
      <c r="Y34" s="211">
        <v>13.77</v>
      </c>
      <c r="Z34" s="211">
        <v>14.17</v>
      </c>
      <c r="AA34" s="211">
        <v>99.49</v>
      </c>
      <c r="AB34" s="211">
        <v>95.49</v>
      </c>
      <c r="AC34" s="211">
        <v>97.49</v>
      </c>
      <c r="AD34" s="211">
        <v>92.37</v>
      </c>
      <c r="AE34" s="211">
        <v>88.37</v>
      </c>
      <c r="AF34" s="211">
        <v>90.37</v>
      </c>
      <c r="AG34" s="211">
        <v>19.399999999999999</v>
      </c>
      <c r="AH34" s="211">
        <v>18.54</v>
      </c>
      <c r="AI34" s="211">
        <v>18.97</v>
      </c>
      <c r="AJ34" s="211"/>
      <c r="AK34" s="211"/>
      <c r="AL34" s="211"/>
      <c r="AM34" s="211">
        <v>111.23</v>
      </c>
      <c r="AN34" s="211">
        <v>109.57000000000001</v>
      </c>
      <c r="AO34" s="211">
        <v>110.4</v>
      </c>
      <c r="AP34" s="211">
        <v>40.29</v>
      </c>
      <c r="AQ34" s="211">
        <v>38.69</v>
      </c>
      <c r="AR34" s="211">
        <v>39.489999999999995</v>
      </c>
      <c r="AS34" s="211">
        <v>41.11</v>
      </c>
      <c r="AT34" s="211">
        <v>39.75</v>
      </c>
      <c r="AU34" s="211">
        <v>40.43</v>
      </c>
      <c r="AV34" s="211">
        <v>20.91</v>
      </c>
      <c r="AW34" s="211">
        <v>20.309999999999999</v>
      </c>
      <c r="AX34" s="211">
        <v>20.61</v>
      </c>
      <c r="AY34" s="211">
        <v>4.24</v>
      </c>
      <c r="AZ34" s="211">
        <v>4.08</v>
      </c>
      <c r="BA34" s="211">
        <v>4.16</v>
      </c>
      <c r="BB34" s="211">
        <v>1.94</v>
      </c>
      <c r="BC34" s="211">
        <v>1.64</v>
      </c>
      <c r="BD34" s="211">
        <v>1.79</v>
      </c>
      <c r="BE34" s="211">
        <v>0.68</v>
      </c>
      <c r="BF34" s="211">
        <v>0.38000000000000006</v>
      </c>
      <c r="BG34" s="211">
        <v>0.53</v>
      </c>
      <c r="BH34" s="211">
        <v>490.9</v>
      </c>
      <c r="BI34" s="211">
        <v>474.9</v>
      </c>
      <c r="BJ34" s="211">
        <v>482.9</v>
      </c>
      <c r="BK34" s="211">
        <v>41.43</v>
      </c>
      <c r="BL34" s="211">
        <v>40.07</v>
      </c>
      <c r="BM34" s="211">
        <v>40.75</v>
      </c>
      <c r="BN34" s="211">
        <v>1.06</v>
      </c>
      <c r="BO34" s="211">
        <v>0.82000000000000006</v>
      </c>
      <c r="BP34" s="211">
        <v>0.94000000000000006</v>
      </c>
      <c r="BQ34" s="211">
        <v>9.6300000000000008</v>
      </c>
      <c r="BR34" s="211">
        <v>7.6300000000000008</v>
      </c>
      <c r="BS34" s="211">
        <v>8.6300000000000008</v>
      </c>
      <c r="BT34" s="211">
        <v>11.3</v>
      </c>
      <c r="BU34" s="211">
        <v>10.9</v>
      </c>
      <c r="BV34" s="211">
        <v>11.100000000000001</v>
      </c>
      <c r="BW34" s="211">
        <v>2.79</v>
      </c>
      <c r="BX34" s="211">
        <v>2.5099999999999998</v>
      </c>
      <c r="BY34" s="211">
        <v>2.65</v>
      </c>
      <c r="BZ34" s="211">
        <v>9.3800000000000008</v>
      </c>
      <c r="CA34" s="211">
        <v>6.3800000000000008</v>
      </c>
      <c r="CB34" s="211">
        <v>7.8800000000000008</v>
      </c>
      <c r="CC34" s="211">
        <v>6.62</v>
      </c>
      <c r="CD34" s="211">
        <v>6.38</v>
      </c>
      <c r="CE34" s="211">
        <v>6.5</v>
      </c>
      <c r="CF34" s="211">
        <v>1.9</v>
      </c>
      <c r="CG34" s="211">
        <v>1.4</v>
      </c>
      <c r="CH34" s="211">
        <v>1.65</v>
      </c>
      <c r="CI34" s="211">
        <v>0.43</v>
      </c>
      <c r="CJ34" s="211">
        <v>0.39</v>
      </c>
      <c r="CK34" s="211">
        <v>0.41000000000000003</v>
      </c>
      <c r="CL34" s="211">
        <v>38.01</v>
      </c>
      <c r="CM34" s="211">
        <v>35.61</v>
      </c>
      <c r="CN34" s="211">
        <v>36.81</v>
      </c>
      <c r="CO34" s="211">
        <v>7.39</v>
      </c>
      <c r="CP34" s="211">
        <v>2.3899999999999997</v>
      </c>
      <c r="CQ34" s="211">
        <v>4.8899999999999997</v>
      </c>
      <c r="CR34" s="211"/>
      <c r="CS34" s="211"/>
    </row>
    <row r="35" spans="1:97">
      <c r="A35" s="642">
        <v>45321</v>
      </c>
      <c r="B35" s="209" t="s">
        <v>215</v>
      </c>
      <c r="C35" s="211">
        <v>148.38</v>
      </c>
      <c r="D35" s="211">
        <v>146.38</v>
      </c>
      <c r="E35" s="211">
        <v>147.38</v>
      </c>
      <c r="F35" s="211">
        <v>161.30000000000001</v>
      </c>
      <c r="G35" s="211">
        <v>158.30000000000001</v>
      </c>
      <c r="H35" s="211">
        <v>159.80000000000001</v>
      </c>
      <c r="I35" s="211">
        <v>111.57</v>
      </c>
      <c r="J35" s="211">
        <v>108.36999999999999</v>
      </c>
      <c r="K35" s="211">
        <v>109.97</v>
      </c>
      <c r="L35" s="211">
        <v>191.45</v>
      </c>
      <c r="M35" s="211">
        <v>183.45</v>
      </c>
      <c r="N35" s="211">
        <v>187.45</v>
      </c>
      <c r="O35" s="211">
        <v>172.01</v>
      </c>
      <c r="P35" s="211">
        <v>170.20999999999998</v>
      </c>
      <c r="Q35" s="211">
        <v>171.10999999999999</v>
      </c>
      <c r="R35" s="211">
        <v>21.74</v>
      </c>
      <c r="S35" s="211">
        <v>21.139999999999997</v>
      </c>
      <c r="T35" s="211">
        <v>21.439999999999998</v>
      </c>
      <c r="U35" s="211">
        <v>14.46</v>
      </c>
      <c r="V35" s="211">
        <v>13.860000000000001</v>
      </c>
      <c r="W35" s="211">
        <v>14.16</v>
      </c>
      <c r="X35" s="211">
        <v>14.58</v>
      </c>
      <c r="Y35" s="211">
        <v>13.78</v>
      </c>
      <c r="Z35" s="211">
        <v>14.18</v>
      </c>
      <c r="AA35" s="211">
        <v>99.61</v>
      </c>
      <c r="AB35" s="211">
        <v>95.61</v>
      </c>
      <c r="AC35" s="211">
        <v>97.61</v>
      </c>
      <c r="AD35" s="211">
        <v>92.54</v>
      </c>
      <c r="AE35" s="211">
        <v>88.54</v>
      </c>
      <c r="AF35" s="211">
        <v>90.54</v>
      </c>
      <c r="AG35" s="211">
        <v>19.29</v>
      </c>
      <c r="AH35" s="211">
        <v>18.43</v>
      </c>
      <c r="AI35" s="211">
        <v>18.86</v>
      </c>
      <c r="AJ35" s="211"/>
      <c r="AK35" s="211"/>
      <c r="AL35" s="211"/>
      <c r="AM35" s="211">
        <v>110.91</v>
      </c>
      <c r="AN35" s="211">
        <v>109.25</v>
      </c>
      <c r="AO35" s="211">
        <v>110.08</v>
      </c>
      <c r="AP35" s="211">
        <v>40.159999999999997</v>
      </c>
      <c r="AQ35" s="211">
        <v>38.559999999999995</v>
      </c>
      <c r="AR35" s="211">
        <v>39.36</v>
      </c>
      <c r="AS35" s="211">
        <v>40.869999999999997</v>
      </c>
      <c r="AT35" s="211">
        <v>39.51</v>
      </c>
      <c r="AU35" s="211">
        <v>40.19</v>
      </c>
      <c r="AV35" s="211">
        <v>20.81</v>
      </c>
      <c r="AW35" s="211">
        <v>20.209999999999997</v>
      </c>
      <c r="AX35" s="211">
        <v>20.509999999999998</v>
      </c>
      <c r="AY35" s="211">
        <v>4.25</v>
      </c>
      <c r="AZ35" s="211">
        <v>4.09</v>
      </c>
      <c r="BA35" s="211">
        <v>4.17</v>
      </c>
      <c r="BB35" s="211">
        <v>1.93</v>
      </c>
      <c r="BC35" s="211">
        <v>1.63</v>
      </c>
      <c r="BD35" s="211">
        <v>1.7799999999999998</v>
      </c>
      <c r="BE35" s="211">
        <v>0.68</v>
      </c>
      <c r="BF35" s="211">
        <v>0.38000000000000006</v>
      </c>
      <c r="BG35" s="211">
        <v>0.53</v>
      </c>
      <c r="BH35" s="211">
        <v>487.91</v>
      </c>
      <c r="BI35" s="211">
        <v>471.91</v>
      </c>
      <c r="BJ35" s="211">
        <v>479.91</v>
      </c>
      <c r="BK35" s="211">
        <v>41.18</v>
      </c>
      <c r="BL35" s="211">
        <v>39.82</v>
      </c>
      <c r="BM35" s="211">
        <v>40.5</v>
      </c>
      <c r="BN35" s="211">
        <v>1.06</v>
      </c>
      <c r="BO35" s="211">
        <v>0.82000000000000006</v>
      </c>
      <c r="BP35" s="211">
        <v>0.94000000000000006</v>
      </c>
      <c r="BQ35" s="211">
        <v>9.56</v>
      </c>
      <c r="BR35" s="211">
        <v>7.5600000000000005</v>
      </c>
      <c r="BS35" s="211">
        <v>8.56</v>
      </c>
      <c r="BT35" s="211">
        <v>11.29</v>
      </c>
      <c r="BU35" s="211">
        <v>10.889999999999999</v>
      </c>
      <c r="BV35" s="211">
        <v>11.09</v>
      </c>
      <c r="BW35" s="211">
        <v>2.78</v>
      </c>
      <c r="BX35" s="211">
        <v>2.5</v>
      </c>
      <c r="BY35" s="211">
        <v>2.6399999999999997</v>
      </c>
      <c r="BZ35" s="211">
        <v>9.33</v>
      </c>
      <c r="CA35" s="211">
        <v>6.33</v>
      </c>
      <c r="CB35" s="211">
        <v>7.83</v>
      </c>
      <c r="CC35" s="211">
        <v>6.57</v>
      </c>
      <c r="CD35" s="211">
        <v>6.33</v>
      </c>
      <c r="CE35" s="211">
        <v>6.45</v>
      </c>
      <c r="CF35" s="211">
        <v>1.9</v>
      </c>
      <c r="CG35" s="211">
        <v>1.4</v>
      </c>
      <c r="CH35" s="211">
        <v>1.65</v>
      </c>
      <c r="CI35" s="211">
        <v>0.43</v>
      </c>
      <c r="CJ35" s="211">
        <v>0.39</v>
      </c>
      <c r="CK35" s="211">
        <v>0.41000000000000003</v>
      </c>
      <c r="CL35" s="211">
        <v>37.82</v>
      </c>
      <c r="CM35" s="211">
        <v>35.42</v>
      </c>
      <c r="CN35" s="211">
        <v>36.620000000000005</v>
      </c>
      <c r="CO35" s="211">
        <v>7.36</v>
      </c>
      <c r="CP35" s="211">
        <v>2.3600000000000003</v>
      </c>
      <c r="CQ35" s="211">
        <v>4.8600000000000003</v>
      </c>
      <c r="CR35" s="211"/>
      <c r="CS35" s="211"/>
    </row>
    <row r="36" spans="1:97">
      <c r="A36" s="642">
        <v>45322</v>
      </c>
      <c r="B36" s="209" t="s">
        <v>216</v>
      </c>
      <c r="C36" s="211">
        <v>148.55000000000001</v>
      </c>
      <c r="D36" s="211">
        <v>146.55000000000001</v>
      </c>
      <c r="E36" s="211">
        <v>147.55000000000001</v>
      </c>
      <c r="F36" s="211">
        <v>161.47</v>
      </c>
      <c r="G36" s="211">
        <v>158.47</v>
      </c>
      <c r="H36" s="211">
        <v>159.97</v>
      </c>
      <c r="I36" s="211">
        <v>111.66</v>
      </c>
      <c r="J36" s="211">
        <v>108.46</v>
      </c>
      <c r="K36" s="211">
        <v>110.06</v>
      </c>
      <c r="L36" s="211">
        <v>191.33</v>
      </c>
      <c r="M36" s="211">
        <v>183.33</v>
      </c>
      <c r="N36" s="211">
        <v>187.33</v>
      </c>
      <c r="O36" s="211">
        <v>172.07</v>
      </c>
      <c r="P36" s="211">
        <v>170.26999999999998</v>
      </c>
      <c r="Q36" s="211">
        <v>171.17</v>
      </c>
      <c r="R36" s="211">
        <v>21.76</v>
      </c>
      <c r="S36" s="211">
        <v>21.16</v>
      </c>
      <c r="T36" s="211">
        <v>21.46</v>
      </c>
      <c r="U36" s="211">
        <v>14.44</v>
      </c>
      <c r="V36" s="211">
        <v>13.84</v>
      </c>
      <c r="W36" s="211">
        <v>14.14</v>
      </c>
      <c r="X36" s="211">
        <v>14.57</v>
      </c>
      <c r="Y36" s="211">
        <v>13.77</v>
      </c>
      <c r="Z36" s="211">
        <v>14.17</v>
      </c>
      <c r="AA36" s="211">
        <v>99.16</v>
      </c>
      <c r="AB36" s="211">
        <v>95.16</v>
      </c>
      <c r="AC36" s="211">
        <v>97.16</v>
      </c>
      <c r="AD36" s="211">
        <v>92.49</v>
      </c>
      <c r="AE36" s="211">
        <v>88.49</v>
      </c>
      <c r="AF36" s="211">
        <v>90.49</v>
      </c>
      <c r="AG36" s="211">
        <v>19.3</v>
      </c>
      <c r="AH36" s="211">
        <v>18.440000000000001</v>
      </c>
      <c r="AI36" s="211">
        <v>18.87</v>
      </c>
      <c r="AJ36" s="211"/>
      <c r="AK36" s="211"/>
      <c r="AL36" s="211"/>
      <c r="AM36" s="211">
        <v>111</v>
      </c>
      <c r="AN36" s="211">
        <v>109.34</v>
      </c>
      <c r="AO36" s="211">
        <v>110.17</v>
      </c>
      <c r="AP36" s="211">
        <v>40.21</v>
      </c>
      <c r="AQ36" s="211">
        <v>38.61</v>
      </c>
      <c r="AR36" s="211">
        <v>39.409999999999997</v>
      </c>
      <c r="AS36" s="211">
        <v>40.92</v>
      </c>
      <c r="AT36" s="211">
        <v>39.56</v>
      </c>
      <c r="AU36" s="211">
        <v>40.24</v>
      </c>
      <c r="AV36" s="211">
        <v>20.82</v>
      </c>
      <c r="AW36" s="211">
        <v>20.22</v>
      </c>
      <c r="AX36" s="211">
        <v>20.52</v>
      </c>
      <c r="AY36" s="211">
        <v>4.26</v>
      </c>
      <c r="AZ36" s="211">
        <v>4.0999999999999996</v>
      </c>
      <c r="BA36" s="211">
        <v>4.18</v>
      </c>
      <c r="BB36" s="211">
        <v>1.94</v>
      </c>
      <c r="BC36" s="211">
        <v>1.64</v>
      </c>
      <c r="BD36" s="211">
        <v>1.79</v>
      </c>
      <c r="BE36" s="211">
        <v>0.68</v>
      </c>
      <c r="BF36" s="211">
        <v>0.38000000000000006</v>
      </c>
      <c r="BG36" s="211">
        <v>0.53</v>
      </c>
      <c r="BH36" s="211">
        <v>488.46</v>
      </c>
      <c r="BI36" s="211">
        <v>472.46</v>
      </c>
      <c r="BJ36" s="211">
        <v>480.46</v>
      </c>
      <c r="BK36" s="211">
        <v>41.24</v>
      </c>
      <c r="BL36" s="211">
        <v>39.880000000000003</v>
      </c>
      <c r="BM36" s="211">
        <v>40.56</v>
      </c>
      <c r="BN36" s="211">
        <v>1.06</v>
      </c>
      <c r="BO36" s="211">
        <v>0.82000000000000006</v>
      </c>
      <c r="BP36" s="211">
        <v>0.94000000000000006</v>
      </c>
      <c r="BQ36" s="211">
        <v>9.6</v>
      </c>
      <c r="BR36" s="211">
        <v>7.6</v>
      </c>
      <c r="BS36" s="211">
        <v>8.6</v>
      </c>
      <c r="BT36" s="211">
        <v>11.29</v>
      </c>
      <c r="BU36" s="211">
        <v>10.889999999999999</v>
      </c>
      <c r="BV36" s="211">
        <v>11.09</v>
      </c>
      <c r="BW36" s="211">
        <v>2.78</v>
      </c>
      <c r="BX36" s="211">
        <v>2.5</v>
      </c>
      <c r="BY36" s="211">
        <v>2.6399999999999997</v>
      </c>
      <c r="BZ36" s="211">
        <v>9.35</v>
      </c>
      <c r="CA36" s="211">
        <v>6.35</v>
      </c>
      <c r="CB36" s="211">
        <v>7.85</v>
      </c>
      <c r="CC36" s="211">
        <v>6.59</v>
      </c>
      <c r="CD36" s="211">
        <v>6.35</v>
      </c>
      <c r="CE36" s="211">
        <v>6.47</v>
      </c>
      <c r="CF36" s="211">
        <v>1.9</v>
      </c>
      <c r="CG36" s="211">
        <v>1.4</v>
      </c>
      <c r="CH36" s="211">
        <v>1.65</v>
      </c>
      <c r="CI36" s="211">
        <v>0.43</v>
      </c>
      <c r="CJ36" s="211">
        <v>0.39</v>
      </c>
      <c r="CK36" s="211">
        <v>0.41000000000000003</v>
      </c>
      <c r="CL36" s="211">
        <v>37.99</v>
      </c>
      <c r="CM36" s="211">
        <v>35.590000000000003</v>
      </c>
      <c r="CN36" s="211">
        <v>36.790000000000006</v>
      </c>
      <c r="CO36" s="211">
        <v>7.37</v>
      </c>
      <c r="CP36" s="211">
        <v>2.37</v>
      </c>
      <c r="CQ36" s="211">
        <v>4.87</v>
      </c>
      <c r="CR36" s="211"/>
      <c r="CS36" s="211"/>
    </row>
    <row r="37" spans="1:97">
      <c r="A37" s="642">
        <v>45323</v>
      </c>
      <c r="B37" s="209" t="s">
        <v>217</v>
      </c>
      <c r="C37" s="211">
        <v>147.85</v>
      </c>
      <c r="D37" s="211">
        <v>145.85</v>
      </c>
      <c r="E37" s="211">
        <v>146.85</v>
      </c>
      <c r="F37" s="211">
        <v>160.27000000000001</v>
      </c>
      <c r="G37" s="211">
        <v>157.27000000000001</v>
      </c>
      <c r="H37" s="211">
        <v>158.77000000000001</v>
      </c>
      <c r="I37" s="211">
        <v>110.99</v>
      </c>
      <c r="J37" s="211">
        <v>107.78999999999999</v>
      </c>
      <c r="K37" s="211">
        <v>109.38999999999999</v>
      </c>
      <c r="L37" s="211">
        <v>190.34</v>
      </c>
      <c r="M37" s="211">
        <v>182.34</v>
      </c>
      <c r="N37" s="211">
        <v>186.34</v>
      </c>
      <c r="O37" s="211">
        <v>171.16</v>
      </c>
      <c r="P37" s="211">
        <v>169.35999999999999</v>
      </c>
      <c r="Q37" s="211">
        <v>170.26</v>
      </c>
      <c r="R37" s="211">
        <v>21.6</v>
      </c>
      <c r="S37" s="211">
        <v>21</v>
      </c>
      <c r="T37" s="211">
        <v>21.3</v>
      </c>
      <c r="U37" s="211">
        <v>14.27</v>
      </c>
      <c r="V37" s="211">
        <v>13.67</v>
      </c>
      <c r="W37" s="211">
        <v>13.969999999999999</v>
      </c>
      <c r="X37" s="211">
        <v>14.54</v>
      </c>
      <c r="Y37" s="211">
        <v>13.739999999999998</v>
      </c>
      <c r="Z37" s="211">
        <v>14.139999999999999</v>
      </c>
      <c r="AA37" s="211">
        <v>98.6</v>
      </c>
      <c r="AB37" s="211">
        <v>94.6</v>
      </c>
      <c r="AC37" s="211">
        <v>96.6</v>
      </c>
      <c r="AD37" s="211">
        <v>91.96</v>
      </c>
      <c r="AE37" s="211">
        <v>87.96</v>
      </c>
      <c r="AF37" s="211">
        <v>89.96</v>
      </c>
      <c r="AG37" s="211">
        <v>19.21</v>
      </c>
      <c r="AH37" s="211">
        <v>18.350000000000001</v>
      </c>
      <c r="AI37" s="211">
        <v>18.78</v>
      </c>
      <c r="AJ37" s="211"/>
      <c r="AK37" s="211"/>
      <c r="AL37" s="211"/>
      <c r="AM37" s="211">
        <v>110.46</v>
      </c>
      <c r="AN37" s="211">
        <v>108.8</v>
      </c>
      <c r="AO37" s="211">
        <v>109.63</v>
      </c>
      <c r="AP37" s="211">
        <v>40.020000000000003</v>
      </c>
      <c r="AQ37" s="211">
        <v>38.42</v>
      </c>
      <c r="AR37" s="211">
        <v>39.22</v>
      </c>
      <c r="AS37" s="211">
        <v>40.729999999999997</v>
      </c>
      <c r="AT37" s="211">
        <v>39.369999999999997</v>
      </c>
      <c r="AU37" s="211">
        <v>40.049999999999997</v>
      </c>
      <c r="AV37" s="211">
        <v>20.74</v>
      </c>
      <c r="AW37" s="211">
        <v>20.139999999999997</v>
      </c>
      <c r="AX37" s="211">
        <v>20.439999999999998</v>
      </c>
      <c r="AY37" s="211">
        <v>4.22</v>
      </c>
      <c r="AZ37" s="211">
        <v>4.0599999999999996</v>
      </c>
      <c r="BA37" s="211">
        <v>4.1399999999999997</v>
      </c>
      <c r="BB37" s="211">
        <v>1.93</v>
      </c>
      <c r="BC37" s="211">
        <v>1.63</v>
      </c>
      <c r="BD37" s="211">
        <v>1.7799999999999998</v>
      </c>
      <c r="BE37" s="211">
        <v>0.68</v>
      </c>
      <c r="BF37" s="211">
        <v>0.38000000000000006</v>
      </c>
      <c r="BG37" s="211">
        <v>0.53</v>
      </c>
      <c r="BH37" s="211">
        <v>486.49</v>
      </c>
      <c r="BI37" s="211">
        <v>470.49</v>
      </c>
      <c r="BJ37" s="211">
        <v>478.49</v>
      </c>
      <c r="BK37" s="211">
        <v>41.05</v>
      </c>
      <c r="BL37" s="211">
        <v>39.69</v>
      </c>
      <c r="BM37" s="211">
        <v>40.369999999999997</v>
      </c>
      <c r="BN37" s="211">
        <v>1.05</v>
      </c>
      <c r="BO37" s="211">
        <v>0.81</v>
      </c>
      <c r="BP37" s="211">
        <v>0.93</v>
      </c>
      <c r="BQ37" s="211">
        <v>9.5399999999999991</v>
      </c>
      <c r="BR37" s="211">
        <v>7.5399999999999991</v>
      </c>
      <c r="BS37" s="211">
        <v>8.5399999999999991</v>
      </c>
      <c r="BT37" s="211">
        <v>11.24</v>
      </c>
      <c r="BU37" s="211">
        <v>10.84</v>
      </c>
      <c r="BV37" s="211">
        <v>11.04</v>
      </c>
      <c r="BW37" s="211">
        <v>2.77</v>
      </c>
      <c r="BX37" s="211">
        <v>2.4900000000000002</v>
      </c>
      <c r="BY37" s="211">
        <v>2.63</v>
      </c>
      <c r="BZ37" s="211">
        <v>9.3800000000000008</v>
      </c>
      <c r="CA37" s="211">
        <v>6.3800000000000008</v>
      </c>
      <c r="CB37" s="211">
        <v>7.8800000000000008</v>
      </c>
      <c r="CC37" s="211">
        <v>6.53</v>
      </c>
      <c r="CD37" s="211">
        <v>6.29</v>
      </c>
      <c r="CE37" s="211">
        <v>6.41</v>
      </c>
      <c r="CF37" s="211">
        <v>1.88</v>
      </c>
      <c r="CG37" s="211">
        <v>1.38</v>
      </c>
      <c r="CH37" s="211">
        <v>1.63</v>
      </c>
      <c r="CI37" s="211">
        <v>0.43</v>
      </c>
      <c r="CJ37" s="211">
        <v>0.39</v>
      </c>
      <c r="CK37" s="211">
        <v>0.41000000000000003</v>
      </c>
      <c r="CL37" s="211">
        <v>37.9</v>
      </c>
      <c r="CM37" s="211">
        <v>35.5</v>
      </c>
      <c r="CN37" s="211">
        <v>36.700000000000003</v>
      </c>
      <c r="CO37" s="211">
        <v>7.34</v>
      </c>
      <c r="CP37" s="211">
        <v>2.34</v>
      </c>
      <c r="CQ37" s="211">
        <v>4.84</v>
      </c>
      <c r="CR37" s="211"/>
      <c r="CS37" s="211"/>
    </row>
    <row r="38" spans="1:97">
      <c r="A38" s="642">
        <v>45324</v>
      </c>
      <c r="B38" s="209" t="s">
        <v>218</v>
      </c>
      <c r="C38" s="211">
        <v>147.49</v>
      </c>
      <c r="D38" s="211">
        <v>145.49</v>
      </c>
      <c r="E38" s="211">
        <v>146.49</v>
      </c>
      <c r="F38" s="211">
        <v>160.84</v>
      </c>
      <c r="G38" s="211">
        <v>157.84</v>
      </c>
      <c r="H38" s="211">
        <v>159.34</v>
      </c>
      <c r="I38" s="211">
        <v>111.11</v>
      </c>
      <c r="J38" s="211">
        <v>107.91</v>
      </c>
      <c r="K38" s="211">
        <v>109.50999999999999</v>
      </c>
      <c r="L38" s="211">
        <v>190.73</v>
      </c>
      <c r="M38" s="211">
        <v>182.73</v>
      </c>
      <c r="N38" s="211">
        <v>186.73</v>
      </c>
      <c r="O38" s="211">
        <v>171.77</v>
      </c>
      <c r="P38" s="211">
        <v>169.97</v>
      </c>
      <c r="Q38" s="211">
        <v>170.87</v>
      </c>
      <c r="R38" s="211">
        <v>21.67</v>
      </c>
      <c r="S38" s="211">
        <v>21.07</v>
      </c>
      <c r="T38" s="211">
        <v>21.37</v>
      </c>
      <c r="U38" s="211">
        <v>14.35</v>
      </c>
      <c r="V38" s="211">
        <v>13.75</v>
      </c>
      <c r="W38" s="211">
        <v>14.05</v>
      </c>
      <c r="X38" s="211">
        <v>14.51</v>
      </c>
      <c r="Y38" s="211">
        <v>13.709999999999999</v>
      </c>
      <c r="Z38" s="211">
        <v>14.11</v>
      </c>
      <c r="AA38" s="211">
        <v>98.41</v>
      </c>
      <c r="AB38" s="211">
        <v>94.41</v>
      </c>
      <c r="AC38" s="211">
        <v>96.41</v>
      </c>
      <c r="AD38" s="211">
        <v>92.06</v>
      </c>
      <c r="AE38" s="211">
        <v>88.06</v>
      </c>
      <c r="AF38" s="211">
        <v>90.06</v>
      </c>
      <c r="AG38" s="211">
        <v>19.16</v>
      </c>
      <c r="AH38" s="211">
        <v>18.3</v>
      </c>
      <c r="AI38" s="211">
        <v>18.73</v>
      </c>
      <c r="AJ38" s="211"/>
      <c r="AK38" s="211"/>
      <c r="AL38" s="211"/>
      <c r="AM38" s="211">
        <v>110.41</v>
      </c>
      <c r="AN38" s="211">
        <v>108.75</v>
      </c>
      <c r="AO38" s="211">
        <v>109.58</v>
      </c>
      <c r="AP38" s="211">
        <v>39.93</v>
      </c>
      <c r="AQ38" s="211">
        <v>38.33</v>
      </c>
      <c r="AR38" s="211">
        <v>39.129999999999995</v>
      </c>
      <c r="AS38" s="211">
        <v>40.630000000000003</v>
      </c>
      <c r="AT38" s="211">
        <v>39.270000000000003</v>
      </c>
      <c r="AU38" s="211">
        <v>39.950000000000003</v>
      </c>
      <c r="AV38" s="211">
        <v>20.67</v>
      </c>
      <c r="AW38" s="211">
        <v>20.07</v>
      </c>
      <c r="AX38" s="211">
        <v>20.37</v>
      </c>
      <c r="AY38" s="211">
        <v>4.2300000000000004</v>
      </c>
      <c r="AZ38" s="211">
        <v>4.07</v>
      </c>
      <c r="BA38" s="211">
        <v>4.1500000000000004</v>
      </c>
      <c r="BB38" s="211">
        <v>1.93</v>
      </c>
      <c r="BC38" s="211">
        <v>1.63</v>
      </c>
      <c r="BD38" s="211">
        <v>1.7799999999999998</v>
      </c>
      <c r="BE38" s="211">
        <v>0.68</v>
      </c>
      <c r="BF38" s="211">
        <v>0.38000000000000006</v>
      </c>
      <c r="BG38" s="211">
        <v>0.53</v>
      </c>
      <c r="BH38" s="211">
        <v>485.17</v>
      </c>
      <c r="BI38" s="211">
        <v>469.17</v>
      </c>
      <c r="BJ38" s="211">
        <v>477.17</v>
      </c>
      <c r="BK38" s="211">
        <v>40.94</v>
      </c>
      <c r="BL38" s="211">
        <v>39.58</v>
      </c>
      <c r="BM38" s="211">
        <v>40.26</v>
      </c>
      <c r="BN38" s="211">
        <v>1.05</v>
      </c>
      <c r="BO38" s="211">
        <v>0.81</v>
      </c>
      <c r="BP38" s="211">
        <v>0.93</v>
      </c>
      <c r="BQ38" s="211">
        <v>9.58</v>
      </c>
      <c r="BR38" s="211">
        <v>7.58</v>
      </c>
      <c r="BS38" s="211">
        <v>8.58</v>
      </c>
      <c r="BT38" s="211">
        <v>11.26</v>
      </c>
      <c r="BU38" s="211">
        <v>10.86</v>
      </c>
      <c r="BV38" s="211">
        <v>11.059999999999999</v>
      </c>
      <c r="BW38" s="211">
        <v>2.77</v>
      </c>
      <c r="BX38" s="211">
        <v>2.4900000000000002</v>
      </c>
      <c r="BY38" s="211">
        <v>2.63</v>
      </c>
      <c r="BZ38" s="211">
        <v>9.39</v>
      </c>
      <c r="CA38" s="211">
        <v>6.3900000000000006</v>
      </c>
      <c r="CB38" s="211">
        <v>7.8900000000000006</v>
      </c>
      <c r="CC38" s="211">
        <v>6.54</v>
      </c>
      <c r="CD38" s="211">
        <v>6.3</v>
      </c>
      <c r="CE38" s="211">
        <v>6.42</v>
      </c>
      <c r="CF38" s="211">
        <v>1.87</v>
      </c>
      <c r="CG38" s="211">
        <v>1.37</v>
      </c>
      <c r="CH38" s="211">
        <v>1.62</v>
      </c>
      <c r="CI38" s="211">
        <v>0.44</v>
      </c>
      <c r="CJ38" s="211">
        <v>0.4</v>
      </c>
      <c r="CK38" s="211">
        <v>0.42000000000000004</v>
      </c>
      <c r="CL38" s="211">
        <v>38.130000000000003</v>
      </c>
      <c r="CM38" s="211">
        <v>35.730000000000004</v>
      </c>
      <c r="CN38" s="211">
        <v>36.930000000000007</v>
      </c>
      <c r="CO38" s="211">
        <v>7.33</v>
      </c>
      <c r="CP38" s="211">
        <v>2.33</v>
      </c>
      <c r="CQ38" s="211">
        <v>4.83</v>
      </c>
      <c r="CR38" s="211"/>
      <c r="CS38" s="211"/>
    </row>
    <row r="39" spans="1:97">
      <c r="A39" s="642">
        <v>45325</v>
      </c>
      <c r="B39" s="209" t="s">
        <v>219</v>
      </c>
      <c r="C39" s="211"/>
      <c r="D39" s="211"/>
      <c r="E39" s="211"/>
      <c r="F39" s="211"/>
      <c r="G39" s="211"/>
      <c r="H39" s="211"/>
      <c r="I39" s="211"/>
      <c r="J39" s="211"/>
      <c r="K39" s="211"/>
      <c r="L39" s="211"/>
      <c r="M39" s="211"/>
      <c r="N39" s="211"/>
      <c r="O39" s="211"/>
      <c r="P39" s="211"/>
      <c r="Q39" s="211"/>
      <c r="R39" s="211"/>
      <c r="S39" s="211"/>
      <c r="T39" s="211"/>
      <c r="U39" s="211"/>
      <c r="V39" s="211"/>
      <c r="W39" s="211"/>
      <c r="X39" s="211"/>
      <c r="Y39" s="211"/>
      <c r="Z39" s="211"/>
      <c r="AA39" s="211"/>
      <c r="AB39" s="211"/>
      <c r="AC39" s="211"/>
      <c r="AD39" s="211"/>
      <c r="AE39" s="211"/>
      <c r="AF39" s="211"/>
      <c r="AG39" s="211"/>
      <c r="AH39" s="211"/>
      <c r="AI39" s="211"/>
      <c r="AJ39" s="211"/>
      <c r="AK39" s="211"/>
      <c r="AL39" s="211"/>
      <c r="AM39" s="211"/>
      <c r="AN39" s="211"/>
      <c r="AO39" s="211"/>
      <c r="AP39" s="211"/>
      <c r="AQ39" s="211"/>
      <c r="AR39" s="211"/>
      <c r="AS39" s="211"/>
      <c r="AT39" s="211"/>
      <c r="AU39" s="211"/>
      <c r="AV39" s="211"/>
      <c r="AW39" s="211"/>
      <c r="AX39" s="211"/>
      <c r="AY39" s="211"/>
      <c r="AZ39" s="211"/>
      <c r="BA39" s="211"/>
      <c r="BB39" s="211"/>
      <c r="BC39" s="211"/>
      <c r="BD39" s="211"/>
      <c r="BE39" s="211"/>
      <c r="BF39" s="211"/>
      <c r="BG39" s="211"/>
      <c r="BH39" s="211"/>
      <c r="BI39" s="211"/>
      <c r="BJ39" s="211"/>
      <c r="BK39" s="211"/>
      <c r="BL39" s="211"/>
      <c r="BM39" s="211"/>
      <c r="BN39" s="211"/>
      <c r="BO39" s="211"/>
      <c r="BP39" s="211"/>
      <c r="BQ39" s="211"/>
      <c r="BR39" s="211"/>
      <c r="BS39" s="211"/>
      <c r="BT39" s="211"/>
      <c r="BU39" s="211"/>
      <c r="BV39" s="211"/>
      <c r="BW39" s="211"/>
      <c r="BX39" s="211"/>
      <c r="BY39" s="211"/>
      <c r="BZ39" s="211"/>
      <c r="CA39" s="211"/>
      <c r="CB39" s="211"/>
      <c r="CC39" s="211"/>
      <c r="CD39" s="211"/>
      <c r="CE39" s="211"/>
      <c r="CF39" s="211"/>
      <c r="CG39" s="211"/>
      <c r="CH39" s="211"/>
      <c r="CI39" s="211"/>
      <c r="CJ39" s="211"/>
      <c r="CK39" s="211"/>
      <c r="CL39" s="211"/>
      <c r="CM39" s="211"/>
      <c r="CN39" s="211"/>
      <c r="CO39" s="211"/>
      <c r="CP39" s="211"/>
      <c r="CQ39" s="211"/>
      <c r="CR39" s="211"/>
      <c r="CS39" s="211"/>
    </row>
    <row r="40" spans="1:97">
      <c r="A40" s="642">
        <v>45326</v>
      </c>
      <c r="B40" s="209" t="s">
        <v>220</v>
      </c>
      <c r="C40" s="211"/>
      <c r="D40" s="211"/>
      <c r="E40" s="211"/>
      <c r="F40" s="211"/>
      <c r="G40" s="211"/>
      <c r="H40" s="211"/>
      <c r="I40" s="211"/>
      <c r="J40" s="211"/>
      <c r="K40" s="211"/>
      <c r="L40" s="211"/>
      <c r="M40" s="211"/>
      <c r="N40" s="211"/>
      <c r="O40" s="211"/>
      <c r="P40" s="211"/>
      <c r="Q40" s="211"/>
      <c r="R40" s="211"/>
      <c r="S40" s="211"/>
      <c r="T40" s="211"/>
      <c r="U40" s="211"/>
      <c r="V40" s="211"/>
      <c r="W40" s="211"/>
      <c r="X40" s="211"/>
      <c r="Y40" s="211"/>
      <c r="Z40" s="211"/>
      <c r="AA40" s="211"/>
      <c r="AB40" s="211"/>
      <c r="AC40" s="211"/>
      <c r="AD40" s="211"/>
      <c r="AE40" s="211"/>
      <c r="AF40" s="211"/>
      <c r="AG40" s="211"/>
      <c r="AH40" s="211"/>
      <c r="AI40" s="211"/>
      <c r="AJ40" s="211"/>
      <c r="AK40" s="211"/>
      <c r="AL40" s="211"/>
      <c r="AM40" s="211"/>
      <c r="AN40" s="211"/>
      <c r="AO40" s="211"/>
      <c r="AP40" s="211"/>
      <c r="AQ40" s="211"/>
      <c r="AR40" s="211"/>
      <c r="AS40" s="211"/>
      <c r="AT40" s="211"/>
      <c r="AU40" s="211"/>
      <c r="AV40" s="211"/>
      <c r="AW40" s="211"/>
      <c r="AX40" s="211"/>
      <c r="AY40" s="211"/>
      <c r="AZ40" s="211"/>
      <c r="BA40" s="211"/>
      <c r="BB40" s="211"/>
      <c r="BC40" s="211"/>
      <c r="BD40" s="211"/>
      <c r="BE40" s="211"/>
      <c r="BF40" s="211"/>
      <c r="BG40" s="211"/>
      <c r="BH40" s="211"/>
      <c r="BI40" s="211"/>
      <c r="BJ40" s="211"/>
      <c r="BK40" s="211"/>
      <c r="BL40" s="211"/>
      <c r="BM40" s="211"/>
      <c r="BN40" s="211"/>
      <c r="BO40" s="211"/>
      <c r="BP40" s="211"/>
      <c r="BQ40" s="211"/>
      <c r="BR40" s="211"/>
      <c r="BS40" s="211"/>
      <c r="BT40" s="211"/>
      <c r="BU40" s="211"/>
      <c r="BV40" s="211"/>
      <c r="BW40" s="211"/>
      <c r="BX40" s="211"/>
      <c r="BY40" s="211"/>
      <c r="BZ40" s="211"/>
      <c r="CA40" s="211"/>
      <c r="CB40" s="211"/>
      <c r="CC40" s="211"/>
      <c r="CD40" s="211"/>
      <c r="CE40" s="211"/>
      <c r="CF40" s="211"/>
      <c r="CG40" s="211"/>
      <c r="CH40" s="211"/>
      <c r="CI40" s="211"/>
      <c r="CJ40" s="211"/>
      <c r="CK40" s="211"/>
      <c r="CL40" s="211"/>
      <c r="CM40" s="211"/>
      <c r="CN40" s="211"/>
      <c r="CO40" s="211"/>
      <c r="CP40" s="211"/>
      <c r="CQ40" s="211"/>
      <c r="CR40" s="211"/>
      <c r="CS40" s="211"/>
    </row>
    <row r="41" spans="1:97">
      <c r="A41" s="642">
        <v>45327</v>
      </c>
      <c r="B41" s="209" t="s">
        <v>214</v>
      </c>
      <c r="C41" s="211">
        <v>149.76</v>
      </c>
      <c r="D41" s="211">
        <v>147.76</v>
      </c>
      <c r="E41" s="211">
        <v>148.76</v>
      </c>
      <c r="F41" s="211">
        <v>161.77000000000001</v>
      </c>
      <c r="G41" s="211">
        <v>158.77000000000001</v>
      </c>
      <c r="H41" s="211">
        <v>160.27000000000001</v>
      </c>
      <c r="I41" s="211">
        <v>111.92</v>
      </c>
      <c r="J41" s="211">
        <v>108.72</v>
      </c>
      <c r="K41" s="211">
        <v>110.32</v>
      </c>
      <c r="L41" s="211">
        <v>191.56</v>
      </c>
      <c r="M41" s="211">
        <v>183.56</v>
      </c>
      <c r="N41" s="211">
        <v>187.56</v>
      </c>
      <c r="O41" s="211">
        <v>172.34</v>
      </c>
      <c r="P41" s="211">
        <v>170.54</v>
      </c>
      <c r="Q41" s="211">
        <v>171.44</v>
      </c>
      <c r="R41" s="211">
        <v>21.8</v>
      </c>
      <c r="S41" s="211">
        <v>21.2</v>
      </c>
      <c r="T41" s="211">
        <v>21.5</v>
      </c>
      <c r="U41" s="211">
        <v>14.29</v>
      </c>
      <c r="V41" s="211">
        <v>13.69</v>
      </c>
      <c r="W41" s="211">
        <v>13.989999999999998</v>
      </c>
      <c r="X41" s="211">
        <v>14.53</v>
      </c>
      <c r="Y41" s="211">
        <v>13.729999999999999</v>
      </c>
      <c r="Z41" s="211">
        <v>14.129999999999999</v>
      </c>
      <c r="AA41" s="211">
        <v>98.55</v>
      </c>
      <c r="AB41" s="211">
        <v>94.55</v>
      </c>
      <c r="AC41" s="211">
        <v>96.55</v>
      </c>
      <c r="AD41" s="211">
        <v>92.03</v>
      </c>
      <c r="AE41" s="211">
        <v>88.03</v>
      </c>
      <c r="AF41" s="211">
        <v>90.03</v>
      </c>
      <c r="AG41" s="211">
        <v>19.45</v>
      </c>
      <c r="AH41" s="211">
        <v>18.59</v>
      </c>
      <c r="AI41" s="211">
        <v>19.02</v>
      </c>
      <c r="AJ41" s="211"/>
      <c r="AK41" s="211"/>
      <c r="AL41" s="211"/>
      <c r="AM41" s="211">
        <v>111.47</v>
      </c>
      <c r="AN41" s="211">
        <v>109.81</v>
      </c>
      <c r="AO41" s="211">
        <v>110.64</v>
      </c>
      <c r="AP41" s="211">
        <v>40.53</v>
      </c>
      <c r="AQ41" s="211">
        <v>38.93</v>
      </c>
      <c r="AR41" s="211">
        <v>39.730000000000004</v>
      </c>
      <c r="AS41" s="211">
        <v>41.25</v>
      </c>
      <c r="AT41" s="211">
        <v>39.89</v>
      </c>
      <c r="AU41" s="211">
        <v>40.57</v>
      </c>
      <c r="AV41" s="211">
        <v>20.9</v>
      </c>
      <c r="AW41" s="211">
        <v>20.299999999999997</v>
      </c>
      <c r="AX41" s="211">
        <v>20.599999999999998</v>
      </c>
      <c r="AY41" s="211">
        <v>4.25</v>
      </c>
      <c r="AZ41" s="211">
        <v>4.09</v>
      </c>
      <c r="BA41" s="211">
        <v>4.17</v>
      </c>
      <c r="BB41" s="211">
        <v>1.95</v>
      </c>
      <c r="BC41" s="211">
        <v>1.65</v>
      </c>
      <c r="BD41" s="211">
        <v>1.7999999999999998</v>
      </c>
      <c r="BE41" s="211">
        <v>0.69</v>
      </c>
      <c r="BF41" s="211">
        <v>0.38999999999999996</v>
      </c>
      <c r="BG41" s="211">
        <v>0.53999999999999992</v>
      </c>
      <c r="BH41" s="211">
        <v>492.24</v>
      </c>
      <c r="BI41" s="211">
        <v>476.24</v>
      </c>
      <c r="BJ41" s="211">
        <v>484.24</v>
      </c>
      <c r="BK41" s="211">
        <v>41.56</v>
      </c>
      <c r="BL41" s="211">
        <v>40.200000000000003</v>
      </c>
      <c r="BM41" s="211">
        <v>40.880000000000003</v>
      </c>
      <c r="BN41" s="211">
        <v>1.07</v>
      </c>
      <c r="BO41" s="211">
        <v>0.83000000000000007</v>
      </c>
      <c r="BP41" s="211">
        <v>0.95000000000000007</v>
      </c>
      <c r="BQ41" s="211">
        <v>9.66</v>
      </c>
      <c r="BR41" s="211">
        <v>7.66</v>
      </c>
      <c r="BS41" s="211">
        <v>8.66</v>
      </c>
      <c r="BT41" s="211">
        <v>11.33</v>
      </c>
      <c r="BU41" s="211">
        <v>10.93</v>
      </c>
      <c r="BV41" s="211">
        <v>11.129999999999999</v>
      </c>
      <c r="BW41" s="211">
        <v>2.82</v>
      </c>
      <c r="BX41" s="211">
        <v>2.54</v>
      </c>
      <c r="BY41" s="211">
        <v>2.6799999999999997</v>
      </c>
      <c r="BZ41" s="211">
        <v>9.35</v>
      </c>
      <c r="CA41" s="211">
        <v>6.35</v>
      </c>
      <c r="CB41" s="211">
        <v>7.85</v>
      </c>
      <c r="CC41" s="211">
        <v>6.55</v>
      </c>
      <c r="CD41" s="211">
        <v>6.31</v>
      </c>
      <c r="CE41" s="211">
        <v>6.43</v>
      </c>
      <c r="CF41" s="211">
        <v>1.89</v>
      </c>
      <c r="CG41" s="211">
        <v>1.39</v>
      </c>
      <c r="CH41" s="211">
        <v>1.64</v>
      </c>
      <c r="CI41" s="211">
        <v>0.44</v>
      </c>
      <c r="CJ41" s="211">
        <v>0.4</v>
      </c>
      <c r="CK41" s="211">
        <v>0.42000000000000004</v>
      </c>
      <c r="CL41" s="211">
        <v>38.32</v>
      </c>
      <c r="CM41" s="211">
        <v>35.92</v>
      </c>
      <c r="CN41" s="211">
        <v>37.120000000000005</v>
      </c>
      <c r="CO41" s="211">
        <v>7.39</v>
      </c>
      <c r="CP41" s="211">
        <v>2.3899999999999997</v>
      </c>
      <c r="CQ41" s="211">
        <v>4.8899999999999997</v>
      </c>
      <c r="CR41" s="211"/>
      <c r="CS41" s="211"/>
    </row>
    <row r="42" spans="1:97">
      <c r="A42" s="642">
        <v>45328</v>
      </c>
      <c r="B42" s="209" t="s">
        <v>215</v>
      </c>
      <c r="C42" s="211">
        <v>149.68</v>
      </c>
      <c r="D42" s="211">
        <v>147.68</v>
      </c>
      <c r="E42" s="211">
        <v>148.68</v>
      </c>
      <c r="F42" s="211">
        <v>161.26</v>
      </c>
      <c r="G42" s="211">
        <v>158.26</v>
      </c>
      <c r="H42" s="211">
        <v>159.76</v>
      </c>
      <c r="I42" s="211">
        <v>111.44</v>
      </c>
      <c r="J42" s="211">
        <v>108.24</v>
      </c>
      <c r="K42" s="211">
        <v>109.84</v>
      </c>
      <c r="L42" s="211">
        <v>190.46</v>
      </c>
      <c r="M42" s="211">
        <v>182.46</v>
      </c>
      <c r="N42" s="211">
        <v>186.46</v>
      </c>
      <c r="O42" s="211">
        <v>171.68</v>
      </c>
      <c r="P42" s="211">
        <v>169.88</v>
      </c>
      <c r="Q42" s="211">
        <v>170.78</v>
      </c>
      <c r="R42" s="211">
        <v>21.72</v>
      </c>
      <c r="S42" s="211">
        <v>21.119999999999997</v>
      </c>
      <c r="T42" s="211">
        <v>21.419999999999998</v>
      </c>
      <c r="U42" s="211">
        <v>14.22</v>
      </c>
      <c r="V42" s="211">
        <v>13.620000000000001</v>
      </c>
      <c r="W42" s="211">
        <v>13.920000000000002</v>
      </c>
      <c r="X42" s="211">
        <v>14.43</v>
      </c>
      <c r="Y42" s="211">
        <v>13.629999999999999</v>
      </c>
      <c r="Z42" s="211">
        <v>14.03</v>
      </c>
      <c r="AA42" s="211">
        <v>98.4</v>
      </c>
      <c r="AB42" s="211">
        <v>94.4</v>
      </c>
      <c r="AC42" s="211">
        <v>96.4</v>
      </c>
      <c r="AD42" s="211">
        <v>92.01</v>
      </c>
      <c r="AE42" s="211">
        <v>88.01</v>
      </c>
      <c r="AF42" s="211">
        <v>90.01</v>
      </c>
      <c r="AG42" s="211">
        <v>19.440000000000001</v>
      </c>
      <c r="AH42" s="211">
        <v>18.580000000000002</v>
      </c>
      <c r="AI42" s="211">
        <v>19.010000000000002</v>
      </c>
      <c r="AJ42" s="211"/>
      <c r="AK42" s="211"/>
      <c r="AL42" s="211"/>
      <c r="AM42" s="211">
        <v>111.23</v>
      </c>
      <c r="AN42" s="211">
        <v>109.57000000000001</v>
      </c>
      <c r="AO42" s="211">
        <v>110.4</v>
      </c>
      <c r="AP42" s="211">
        <v>40.51</v>
      </c>
      <c r="AQ42" s="211">
        <v>38.909999999999997</v>
      </c>
      <c r="AR42" s="211">
        <v>39.709999999999994</v>
      </c>
      <c r="AS42" s="211">
        <v>41.23</v>
      </c>
      <c r="AT42" s="211">
        <v>39.869999999999997</v>
      </c>
      <c r="AU42" s="211">
        <v>40.549999999999997</v>
      </c>
      <c r="AV42" s="211">
        <v>20.9</v>
      </c>
      <c r="AW42" s="211">
        <v>20.299999999999997</v>
      </c>
      <c r="AX42" s="211">
        <v>20.599999999999998</v>
      </c>
      <c r="AY42" s="211">
        <v>4.24</v>
      </c>
      <c r="AZ42" s="211">
        <v>4.08</v>
      </c>
      <c r="BA42" s="211">
        <v>4.16</v>
      </c>
      <c r="BB42" s="211">
        <v>1.95</v>
      </c>
      <c r="BC42" s="211">
        <v>1.65</v>
      </c>
      <c r="BD42" s="211">
        <v>1.7999999999999998</v>
      </c>
      <c r="BE42" s="211">
        <v>0.69</v>
      </c>
      <c r="BF42" s="211">
        <v>0.38999999999999996</v>
      </c>
      <c r="BG42" s="211">
        <v>0.53999999999999992</v>
      </c>
      <c r="BH42" s="211">
        <v>491.83</v>
      </c>
      <c r="BI42" s="211">
        <v>475.83</v>
      </c>
      <c r="BJ42" s="211">
        <v>483.83</v>
      </c>
      <c r="BK42" s="211">
        <v>41.54</v>
      </c>
      <c r="BL42" s="211">
        <v>40.18</v>
      </c>
      <c r="BM42" s="211">
        <v>40.86</v>
      </c>
      <c r="BN42" s="211">
        <v>1.07</v>
      </c>
      <c r="BO42" s="211">
        <v>0.83000000000000007</v>
      </c>
      <c r="BP42" s="211">
        <v>0.95000000000000007</v>
      </c>
      <c r="BQ42" s="211">
        <v>9.69</v>
      </c>
      <c r="BR42" s="211">
        <v>7.6899999999999995</v>
      </c>
      <c r="BS42" s="211">
        <v>8.69</v>
      </c>
      <c r="BT42" s="211">
        <v>11.37</v>
      </c>
      <c r="BU42" s="211">
        <v>10.969999999999999</v>
      </c>
      <c r="BV42" s="211">
        <v>11.169999999999998</v>
      </c>
      <c r="BW42" s="211">
        <v>2.8</v>
      </c>
      <c r="BX42" s="211">
        <v>2.5199999999999996</v>
      </c>
      <c r="BY42" s="211">
        <v>2.6599999999999997</v>
      </c>
      <c r="BZ42" s="211">
        <v>9.3000000000000007</v>
      </c>
      <c r="CA42" s="211">
        <v>6.3000000000000007</v>
      </c>
      <c r="CB42" s="211">
        <v>7.8000000000000007</v>
      </c>
      <c r="CC42" s="211">
        <v>6.51</v>
      </c>
      <c r="CD42" s="211">
        <v>6.27</v>
      </c>
      <c r="CE42" s="211">
        <v>6.39</v>
      </c>
      <c r="CF42" s="211">
        <v>1.89</v>
      </c>
      <c r="CG42" s="211">
        <v>1.39</v>
      </c>
      <c r="CH42" s="211">
        <v>1.64</v>
      </c>
      <c r="CI42" s="211">
        <v>0.43</v>
      </c>
      <c r="CJ42" s="211">
        <v>0.39</v>
      </c>
      <c r="CK42" s="211">
        <v>0.41000000000000003</v>
      </c>
      <c r="CL42" s="211">
        <v>38.020000000000003</v>
      </c>
      <c r="CM42" s="211">
        <v>35.620000000000005</v>
      </c>
      <c r="CN42" s="211">
        <v>36.820000000000007</v>
      </c>
      <c r="CO42" s="211">
        <v>7.37</v>
      </c>
      <c r="CP42" s="211">
        <v>2.37</v>
      </c>
      <c r="CQ42" s="211">
        <v>4.87</v>
      </c>
      <c r="CR42" s="211"/>
      <c r="CS42" s="211"/>
    </row>
    <row r="43" spans="1:97">
      <c r="A43" s="642">
        <v>45329</v>
      </c>
      <c r="B43" s="209" t="s">
        <v>216</v>
      </c>
      <c r="C43" s="211">
        <v>148.88</v>
      </c>
      <c r="D43" s="211">
        <v>146.88</v>
      </c>
      <c r="E43" s="211">
        <v>147.88</v>
      </c>
      <c r="F43" s="211">
        <v>160.62</v>
      </c>
      <c r="G43" s="211">
        <v>157.62</v>
      </c>
      <c r="H43" s="211">
        <v>159.12</v>
      </c>
      <c r="I43" s="211">
        <v>111.23</v>
      </c>
      <c r="J43" s="211">
        <v>108.03</v>
      </c>
      <c r="K43" s="211">
        <v>109.63</v>
      </c>
      <c r="L43" s="211">
        <v>190.34</v>
      </c>
      <c r="M43" s="211">
        <v>182.34</v>
      </c>
      <c r="N43" s="211">
        <v>186.34</v>
      </c>
      <c r="O43" s="211">
        <v>170.94</v>
      </c>
      <c r="P43" s="211">
        <v>169.14</v>
      </c>
      <c r="Q43" s="211">
        <v>170.04</v>
      </c>
      <c r="R43" s="211">
        <v>21.63</v>
      </c>
      <c r="S43" s="211">
        <v>21.029999999999998</v>
      </c>
      <c r="T43" s="211">
        <v>21.33</v>
      </c>
      <c r="U43" s="211">
        <v>14.27</v>
      </c>
      <c r="V43" s="211">
        <v>13.67</v>
      </c>
      <c r="W43" s="211">
        <v>13.969999999999999</v>
      </c>
      <c r="X43" s="211">
        <v>14.48</v>
      </c>
      <c r="Y43" s="211">
        <v>13.68</v>
      </c>
      <c r="Z43" s="211">
        <v>14.08</v>
      </c>
      <c r="AA43" s="211">
        <v>98.54</v>
      </c>
      <c r="AB43" s="211">
        <v>94.54</v>
      </c>
      <c r="AC43" s="211">
        <v>96.54</v>
      </c>
      <c r="AD43" s="211">
        <v>92.18</v>
      </c>
      <c r="AE43" s="211">
        <v>88.18</v>
      </c>
      <c r="AF43" s="211">
        <v>90.18</v>
      </c>
      <c r="AG43" s="211">
        <v>19.34</v>
      </c>
      <c r="AH43" s="211">
        <v>18.48</v>
      </c>
      <c r="AI43" s="211">
        <v>18.91</v>
      </c>
      <c r="AJ43" s="211"/>
      <c r="AK43" s="211"/>
      <c r="AL43" s="211"/>
      <c r="AM43" s="211">
        <v>110.88</v>
      </c>
      <c r="AN43" s="211">
        <v>109.22</v>
      </c>
      <c r="AO43" s="211">
        <v>110.05</v>
      </c>
      <c r="AP43" s="211">
        <v>40.299999999999997</v>
      </c>
      <c r="AQ43" s="211">
        <v>38.699999999999996</v>
      </c>
      <c r="AR43" s="211">
        <v>39.5</v>
      </c>
      <c r="AS43" s="211">
        <v>41.01</v>
      </c>
      <c r="AT43" s="211">
        <v>39.65</v>
      </c>
      <c r="AU43" s="211">
        <v>40.33</v>
      </c>
      <c r="AV43" s="211">
        <v>20.84</v>
      </c>
      <c r="AW43" s="211">
        <v>20.239999999999998</v>
      </c>
      <c r="AX43" s="211">
        <v>20.54</v>
      </c>
      <c r="AY43" s="211">
        <v>4.24</v>
      </c>
      <c r="AZ43" s="211">
        <v>4.08</v>
      </c>
      <c r="BA43" s="211">
        <v>4.16</v>
      </c>
      <c r="BB43" s="211">
        <v>1.94</v>
      </c>
      <c r="BC43" s="211">
        <v>1.64</v>
      </c>
      <c r="BD43" s="211">
        <v>1.79</v>
      </c>
      <c r="BE43" s="211">
        <v>0.68</v>
      </c>
      <c r="BF43" s="211">
        <v>0.38000000000000006</v>
      </c>
      <c r="BG43" s="211">
        <v>0.53</v>
      </c>
      <c r="BH43" s="211">
        <v>489.38</v>
      </c>
      <c r="BI43" s="211">
        <v>473.38</v>
      </c>
      <c r="BJ43" s="211">
        <v>481.38</v>
      </c>
      <c r="BK43" s="211">
        <v>41.32</v>
      </c>
      <c r="BL43" s="211">
        <v>39.96</v>
      </c>
      <c r="BM43" s="211">
        <v>40.64</v>
      </c>
      <c r="BN43" s="211">
        <v>1.06</v>
      </c>
      <c r="BO43" s="211">
        <v>0.82000000000000006</v>
      </c>
      <c r="BP43" s="211">
        <v>0.94000000000000006</v>
      </c>
      <c r="BQ43" s="211">
        <v>9.68</v>
      </c>
      <c r="BR43" s="211">
        <v>7.68</v>
      </c>
      <c r="BS43" s="211">
        <v>8.68</v>
      </c>
      <c r="BT43" s="211">
        <v>11.39</v>
      </c>
      <c r="BU43" s="211">
        <v>10.99</v>
      </c>
      <c r="BV43" s="211">
        <v>11.190000000000001</v>
      </c>
      <c r="BW43" s="211">
        <v>2.79</v>
      </c>
      <c r="BX43" s="211">
        <v>2.5099999999999998</v>
      </c>
      <c r="BY43" s="211">
        <v>2.65</v>
      </c>
      <c r="BZ43" s="211">
        <v>9.35</v>
      </c>
      <c r="CA43" s="211">
        <v>6.35</v>
      </c>
      <c r="CB43" s="211">
        <v>7.85</v>
      </c>
      <c r="CC43" s="211">
        <v>6.51</v>
      </c>
      <c r="CD43" s="211">
        <v>6.27</v>
      </c>
      <c r="CE43" s="211">
        <v>6.39</v>
      </c>
      <c r="CF43" s="211">
        <v>1.88</v>
      </c>
      <c r="CG43" s="211">
        <v>1.38</v>
      </c>
      <c r="CH43" s="211">
        <v>1.63</v>
      </c>
      <c r="CI43" s="211">
        <v>0.43</v>
      </c>
      <c r="CJ43" s="211">
        <v>0.39</v>
      </c>
      <c r="CK43" s="211">
        <v>0.41000000000000003</v>
      </c>
      <c r="CL43" s="211">
        <v>37.799999999999997</v>
      </c>
      <c r="CM43" s="211">
        <v>35.4</v>
      </c>
      <c r="CN43" s="211">
        <v>36.599999999999994</v>
      </c>
      <c r="CO43" s="211">
        <v>7.34</v>
      </c>
      <c r="CP43" s="211">
        <v>2.34</v>
      </c>
      <c r="CQ43" s="211">
        <v>4.84</v>
      </c>
      <c r="CR43" s="211"/>
      <c r="CS43" s="211"/>
    </row>
    <row r="44" spans="1:97">
      <c r="A44" s="642">
        <v>45330</v>
      </c>
      <c r="B44" s="209" t="s">
        <v>217</v>
      </c>
      <c r="C44" s="211">
        <v>149.15</v>
      </c>
      <c r="D44" s="211">
        <v>147.15</v>
      </c>
      <c r="E44" s="211">
        <v>148.15</v>
      </c>
      <c r="F44" s="211">
        <v>161.18</v>
      </c>
      <c r="G44" s="211">
        <v>158.18</v>
      </c>
      <c r="H44" s="211">
        <v>159.68</v>
      </c>
      <c r="I44" s="211">
        <v>111.68</v>
      </c>
      <c r="J44" s="211">
        <v>108.48</v>
      </c>
      <c r="K44" s="211">
        <v>110.08000000000001</v>
      </c>
      <c r="L44" s="211">
        <v>191.13</v>
      </c>
      <c r="M44" s="211">
        <v>183.13</v>
      </c>
      <c r="N44" s="211">
        <v>187.13</v>
      </c>
      <c r="O44" s="211">
        <v>170.45</v>
      </c>
      <c r="P44" s="211">
        <v>168.64999999999998</v>
      </c>
      <c r="Q44" s="211">
        <v>169.54999999999998</v>
      </c>
      <c r="R44" s="211">
        <v>21.71</v>
      </c>
      <c r="S44" s="211">
        <v>21.11</v>
      </c>
      <c r="T44" s="211">
        <v>21.41</v>
      </c>
      <c r="U44" s="211">
        <v>14.31</v>
      </c>
      <c r="V44" s="211">
        <v>13.71</v>
      </c>
      <c r="W44" s="211">
        <v>14.010000000000002</v>
      </c>
      <c r="X44" s="211">
        <v>14.54</v>
      </c>
      <c r="Y44" s="211">
        <v>13.739999999999998</v>
      </c>
      <c r="Z44" s="211">
        <v>14.139999999999999</v>
      </c>
      <c r="AA44" s="211">
        <v>98.67</v>
      </c>
      <c r="AB44" s="211">
        <v>94.67</v>
      </c>
      <c r="AC44" s="211">
        <v>96.67</v>
      </c>
      <c r="AD44" s="211">
        <v>92.59</v>
      </c>
      <c r="AE44" s="211">
        <v>88.59</v>
      </c>
      <c r="AF44" s="211">
        <v>90.59</v>
      </c>
      <c r="AG44" s="211">
        <v>19.38</v>
      </c>
      <c r="AH44" s="211">
        <v>18.52</v>
      </c>
      <c r="AI44" s="211">
        <v>18.95</v>
      </c>
      <c r="AJ44" s="211"/>
      <c r="AK44" s="211"/>
      <c r="AL44" s="211"/>
      <c r="AM44" s="211">
        <v>111.16</v>
      </c>
      <c r="AN44" s="211">
        <v>109.5</v>
      </c>
      <c r="AO44" s="211">
        <v>110.33</v>
      </c>
      <c r="AP44" s="211">
        <v>40.369999999999997</v>
      </c>
      <c r="AQ44" s="211">
        <v>38.769999999999996</v>
      </c>
      <c r="AR44" s="211">
        <v>39.569999999999993</v>
      </c>
      <c r="AS44" s="211">
        <v>41.08</v>
      </c>
      <c r="AT44" s="211">
        <v>39.72</v>
      </c>
      <c r="AU44" s="211">
        <v>40.4</v>
      </c>
      <c r="AV44" s="211">
        <v>20.85</v>
      </c>
      <c r="AW44" s="211">
        <v>20.25</v>
      </c>
      <c r="AX44" s="211">
        <v>20.55</v>
      </c>
      <c r="AY44" s="211">
        <v>4.24</v>
      </c>
      <c r="AZ44" s="211">
        <v>4.08</v>
      </c>
      <c r="BA44" s="211">
        <v>4.16</v>
      </c>
      <c r="BB44" s="211">
        <v>1.95</v>
      </c>
      <c r="BC44" s="211">
        <v>1.65</v>
      </c>
      <c r="BD44" s="211">
        <v>1.7999999999999998</v>
      </c>
      <c r="BE44" s="211">
        <v>0.68</v>
      </c>
      <c r="BF44" s="211">
        <v>0.38000000000000006</v>
      </c>
      <c r="BG44" s="211">
        <v>0.53</v>
      </c>
      <c r="BH44" s="211">
        <v>490.1</v>
      </c>
      <c r="BI44" s="211">
        <v>474.1</v>
      </c>
      <c r="BJ44" s="211">
        <v>482.1</v>
      </c>
      <c r="BK44" s="211">
        <v>41.39</v>
      </c>
      <c r="BL44" s="211">
        <v>40.03</v>
      </c>
      <c r="BM44" s="211">
        <v>40.71</v>
      </c>
      <c r="BN44" s="211">
        <v>1.07</v>
      </c>
      <c r="BO44" s="211">
        <v>0.83000000000000007</v>
      </c>
      <c r="BP44" s="211">
        <v>0.95000000000000007</v>
      </c>
      <c r="BQ44" s="211">
        <v>9.69</v>
      </c>
      <c r="BR44" s="211">
        <v>7.6899999999999995</v>
      </c>
      <c r="BS44" s="211">
        <v>8.69</v>
      </c>
      <c r="BT44" s="211">
        <v>11.4</v>
      </c>
      <c r="BU44" s="211">
        <v>11</v>
      </c>
      <c r="BV44" s="211">
        <v>11.2</v>
      </c>
      <c r="BW44" s="211">
        <v>2.81</v>
      </c>
      <c r="BX44" s="211">
        <v>2.5300000000000002</v>
      </c>
      <c r="BY44" s="211">
        <v>2.67</v>
      </c>
      <c r="BZ44" s="211">
        <v>9.35</v>
      </c>
      <c r="CA44" s="211">
        <v>6.35</v>
      </c>
      <c r="CB44" s="211">
        <v>7.85</v>
      </c>
      <c r="CC44" s="211">
        <v>6.52</v>
      </c>
      <c r="CD44" s="211">
        <v>6.2799999999999994</v>
      </c>
      <c r="CE44" s="211">
        <v>6.3999999999999995</v>
      </c>
      <c r="CF44" s="211">
        <v>1.87</v>
      </c>
      <c r="CG44" s="211">
        <v>1.37</v>
      </c>
      <c r="CH44" s="211">
        <v>1.62</v>
      </c>
      <c r="CI44" s="211">
        <v>0.43</v>
      </c>
      <c r="CJ44" s="211">
        <v>0.39</v>
      </c>
      <c r="CK44" s="211">
        <v>0.41000000000000003</v>
      </c>
      <c r="CL44" s="211">
        <v>37.979999999999997</v>
      </c>
      <c r="CM44" s="211">
        <v>35.58</v>
      </c>
      <c r="CN44" s="211">
        <v>36.78</v>
      </c>
      <c r="CO44" s="211">
        <v>7.35</v>
      </c>
      <c r="CP44" s="211">
        <v>2.3499999999999996</v>
      </c>
      <c r="CQ44" s="211">
        <v>4.8499999999999996</v>
      </c>
      <c r="CR44" s="211"/>
      <c r="CS44" s="211"/>
    </row>
    <row r="45" spans="1:97">
      <c r="A45" s="642">
        <v>45331</v>
      </c>
      <c r="B45" s="209" t="s">
        <v>218</v>
      </c>
      <c r="C45" s="211">
        <v>150.53</v>
      </c>
      <c r="D45" s="211">
        <v>148.53</v>
      </c>
      <c r="E45" s="211">
        <v>149.53</v>
      </c>
      <c r="F45" s="211">
        <v>162.59</v>
      </c>
      <c r="G45" s="211">
        <v>159.59</v>
      </c>
      <c r="H45" s="211">
        <v>161.09</v>
      </c>
      <c r="I45" s="211">
        <v>112.68</v>
      </c>
      <c r="J45" s="211">
        <v>109.48</v>
      </c>
      <c r="K45" s="211">
        <v>111.08000000000001</v>
      </c>
      <c r="L45" s="211">
        <v>192.63</v>
      </c>
      <c r="M45" s="211">
        <v>184.63</v>
      </c>
      <c r="N45" s="211">
        <v>188.63</v>
      </c>
      <c r="O45" s="211">
        <v>171.95</v>
      </c>
      <c r="P45" s="211">
        <v>170.14999999999998</v>
      </c>
      <c r="Q45" s="211">
        <v>171.04999999999998</v>
      </c>
      <c r="R45" s="211">
        <v>21.91</v>
      </c>
      <c r="S45" s="211">
        <v>21.31</v>
      </c>
      <c r="T45" s="211">
        <v>21.61</v>
      </c>
      <c r="U45" s="211">
        <v>14.36</v>
      </c>
      <c r="V45" s="211">
        <v>13.76</v>
      </c>
      <c r="W45" s="211">
        <v>14.059999999999999</v>
      </c>
      <c r="X45" s="211">
        <v>14.67</v>
      </c>
      <c r="Y45" s="211">
        <v>13.87</v>
      </c>
      <c r="Z45" s="211">
        <v>14.27</v>
      </c>
      <c r="AA45" s="211">
        <v>99.02</v>
      </c>
      <c r="AB45" s="211">
        <v>95.02</v>
      </c>
      <c r="AC45" s="211">
        <v>97.02</v>
      </c>
      <c r="AD45" s="211">
        <v>93.45</v>
      </c>
      <c r="AE45" s="211">
        <v>89.45</v>
      </c>
      <c r="AF45" s="211">
        <v>91.45</v>
      </c>
      <c r="AG45" s="211">
        <v>19.55</v>
      </c>
      <c r="AH45" s="211">
        <v>18.690000000000001</v>
      </c>
      <c r="AI45" s="211">
        <v>19.12</v>
      </c>
      <c r="AJ45" s="211"/>
      <c r="AK45" s="211"/>
      <c r="AL45" s="211"/>
      <c r="AM45" s="211">
        <v>111.78</v>
      </c>
      <c r="AN45" s="211">
        <v>110.12</v>
      </c>
      <c r="AO45" s="211">
        <v>110.95</v>
      </c>
      <c r="AP45" s="211">
        <v>40.74</v>
      </c>
      <c r="AQ45" s="211">
        <v>39.14</v>
      </c>
      <c r="AR45" s="211">
        <v>39.94</v>
      </c>
      <c r="AS45" s="211">
        <v>41.46</v>
      </c>
      <c r="AT45" s="211">
        <v>40.1</v>
      </c>
      <c r="AU45" s="211">
        <v>40.78</v>
      </c>
      <c r="AV45" s="211">
        <v>21.03</v>
      </c>
      <c r="AW45" s="211">
        <v>20.43</v>
      </c>
      <c r="AX45" s="211">
        <v>20.73</v>
      </c>
      <c r="AY45" s="211">
        <v>4.25</v>
      </c>
      <c r="AZ45" s="211">
        <v>4.09</v>
      </c>
      <c r="BA45" s="211">
        <v>4.17</v>
      </c>
      <c r="BB45" s="211">
        <v>1.96</v>
      </c>
      <c r="BC45" s="211">
        <v>1.66</v>
      </c>
      <c r="BD45" s="211">
        <v>1.81</v>
      </c>
      <c r="BE45" s="211">
        <v>0.69</v>
      </c>
      <c r="BF45" s="211">
        <v>0.38999999999999996</v>
      </c>
      <c r="BG45" s="211">
        <v>0.53999999999999992</v>
      </c>
      <c r="BH45" s="211">
        <v>494.28</v>
      </c>
      <c r="BI45" s="211">
        <v>478.28</v>
      </c>
      <c r="BJ45" s="211">
        <v>486.28</v>
      </c>
      <c r="BK45" s="211">
        <v>41.77</v>
      </c>
      <c r="BL45" s="211">
        <v>40.410000000000004</v>
      </c>
      <c r="BM45" s="211">
        <v>41.09</v>
      </c>
      <c r="BN45" s="211">
        <v>1.08</v>
      </c>
      <c r="BO45" s="211">
        <v>0.84000000000000008</v>
      </c>
      <c r="BP45" s="211">
        <v>0.96000000000000008</v>
      </c>
      <c r="BQ45" s="211">
        <v>9.73</v>
      </c>
      <c r="BR45" s="211">
        <v>7.73</v>
      </c>
      <c r="BS45" s="211">
        <v>8.73</v>
      </c>
      <c r="BT45" s="211">
        <v>11.44</v>
      </c>
      <c r="BU45" s="211">
        <v>11.04</v>
      </c>
      <c r="BV45" s="211">
        <v>11.239999999999998</v>
      </c>
      <c r="BW45" s="211">
        <v>2.84</v>
      </c>
      <c r="BX45" s="211">
        <v>2.5599999999999996</v>
      </c>
      <c r="BY45" s="211">
        <v>2.6999999999999997</v>
      </c>
      <c r="BZ45" s="211">
        <v>9.3800000000000008</v>
      </c>
      <c r="CA45" s="211">
        <v>6.3800000000000008</v>
      </c>
      <c r="CB45" s="211">
        <v>7.8800000000000008</v>
      </c>
      <c r="CC45" s="211">
        <v>6.51</v>
      </c>
      <c r="CD45" s="211">
        <v>6.27</v>
      </c>
      <c r="CE45" s="211">
        <v>6.39</v>
      </c>
      <c r="CF45" s="211">
        <v>1.89</v>
      </c>
      <c r="CG45" s="211">
        <v>1.39</v>
      </c>
      <c r="CH45" s="211">
        <v>1.64</v>
      </c>
      <c r="CI45" s="211">
        <v>0.44</v>
      </c>
      <c r="CJ45" s="211">
        <v>0.4</v>
      </c>
      <c r="CK45" s="211">
        <v>0.42000000000000004</v>
      </c>
      <c r="CL45" s="211">
        <v>38.450000000000003</v>
      </c>
      <c r="CM45" s="211">
        <v>36.050000000000004</v>
      </c>
      <c r="CN45" s="211">
        <v>37.25</v>
      </c>
      <c r="CO45" s="211">
        <v>7.39</v>
      </c>
      <c r="CP45" s="211">
        <v>2.3899999999999997</v>
      </c>
      <c r="CQ45" s="211">
        <v>4.8899999999999997</v>
      </c>
      <c r="CR45" s="211"/>
      <c r="CS45" s="211"/>
    </row>
    <row r="46" spans="1:97">
      <c r="A46" s="642">
        <v>45332</v>
      </c>
      <c r="B46" s="209" t="s">
        <v>219</v>
      </c>
      <c r="C46" s="211"/>
      <c r="D46" s="211"/>
      <c r="E46" s="211"/>
      <c r="F46" s="211"/>
      <c r="G46" s="211"/>
      <c r="H46" s="211"/>
      <c r="I46" s="211"/>
      <c r="J46" s="211"/>
      <c r="K46" s="211"/>
      <c r="L46" s="211"/>
      <c r="M46" s="211"/>
      <c r="N46" s="211"/>
      <c r="O46" s="211"/>
      <c r="P46" s="211"/>
      <c r="Q46" s="211"/>
      <c r="R46" s="211"/>
      <c r="S46" s="211"/>
      <c r="T46" s="211"/>
      <c r="U46" s="211"/>
      <c r="V46" s="211"/>
      <c r="W46" s="211"/>
      <c r="X46" s="211"/>
      <c r="Y46" s="211"/>
      <c r="Z46" s="211"/>
      <c r="AA46" s="211"/>
      <c r="AB46" s="211"/>
      <c r="AC46" s="211"/>
      <c r="AD46" s="211"/>
      <c r="AE46" s="211"/>
      <c r="AF46" s="211"/>
      <c r="AG46" s="211"/>
      <c r="AH46" s="211"/>
      <c r="AI46" s="211"/>
      <c r="AJ46" s="211"/>
      <c r="AK46" s="211"/>
      <c r="AL46" s="211"/>
      <c r="AM46" s="211"/>
      <c r="AN46" s="211"/>
      <c r="AO46" s="211"/>
      <c r="AP46" s="211"/>
      <c r="AQ46" s="211"/>
      <c r="AR46" s="211"/>
      <c r="AS46" s="211"/>
      <c r="AT46" s="211"/>
      <c r="AU46" s="211"/>
      <c r="AV46" s="211"/>
      <c r="AW46" s="211"/>
      <c r="AX46" s="211"/>
      <c r="AY46" s="211"/>
      <c r="AZ46" s="211"/>
      <c r="BA46" s="211"/>
      <c r="BB46" s="211"/>
      <c r="BC46" s="211"/>
      <c r="BD46" s="211"/>
      <c r="BE46" s="211"/>
      <c r="BF46" s="211"/>
      <c r="BG46" s="211"/>
      <c r="BH46" s="211"/>
      <c r="BI46" s="211"/>
      <c r="BJ46" s="211"/>
      <c r="BK46" s="211"/>
      <c r="BL46" s="211"/>
      <c r="BM46" s="211"/>
      <c r="BN46" s="211"/>
      <c r="BO46" s="211"/>
      <c r="BP46" s="211"/>
      <c r="BQ46" s="211"/>
      <c r="BR46" s="211"/>
      <c r="BS46" s="211"/>
      <c r="BT46" s="211"/>
      <c r="BU46" s="211"/>
      <c r="BV46" s="211"/>
      <c r="BW46" s="211"/>
      <c r="BX46" s="211"/>
      <c r="BY46" s="211"/>
      <c r="BZ46" s="211"/>
      <c r="CA46" s="211"/>
      <c r="CB46" s="211"/>
      <c r="CC46" s="211"/>
      <c r="CD46" s="211"/>
      <c r="CE46" s="211"/>
      <c r="CF46" s="211"/>
      <c r="CG46" s="211"/>
      <c r="CH46" s="211"/>
      <c r="CI46" s="211"/>
      <c r="CJ46" s="211"/>
      <c r="CK46" s="211"/>
      <c r="CL46" s="211"/>
      <c r="CM46" s="211"/>
      <c r="CN46" s="211"/>
      <c r="CO46" s="211"/>
      <c r="CP46" s="211"/>
      <c r="CQ46" s="211"/>
      <c r="CR46" s="211"/>
      <c r="CS46" s="211"/>
    </row>
    <row r="47" spans="1:97">
      <c r="A47" s="642">
        <v>45333</v>
      </c>
      <c r="B47" s="209" t="s">
        <v>220</v>
      </c>
      <c r="C47" s="211"/>
      <c r="D47" s="211"/>
      <c r="E47" s="211"/>
      <c r="F47" s="211"/>
      <c r="G47" s="211"/>
      <c r="H47" s="211"/>
      <c r="I47" s="211"/>
      <c r="J47" s="211"/>
      <c r="K47" s="211"/>
      <c r="L47" s="211"/>
      <c r="M47" s="211"/>
      <c r="N47" s="211"/>
      <c r="O47" s="211"/>
      <c r="P47" s="211"/>
      <c r="Q47" s="211"/>
      <c r="R47" s="211"/>
      <c r="S47" s="211"/>
      <c r="T47" s="211"/>
      <c r="U47" s="211"/>
      <c r="V47" s="211"/>
      <c r="W47" s="211"/>
      <c r="X47" s="211"/>
      <c r="Y47" s="211"/>
      <c r="Z47" s="211"/>
      <c r="AA47" s="211"/>
      <c r="AB47" s="211"/>
      <c r="AC47" s="211"/>
      <c r="AD47" s="211"/>
      <c r="AE47" s="211"/>
      <c r="AF47" s="211"/>
      <c r="AG47" s="211"/>
      <c r="AH47" s="211"/>
      <c r="AI47" s="211"/>
      <c r="AJ47" s="211"/>
      <c r="AK47" s="211"/>
      <c r="AL47" s="211"/>
      <c r="AM47" s="211"/>
      <c r="AN47" s="211"/>
      <c r="AO47" s="211"/>
      <c r="AP47" s="211"/>
      <c r="AQ47" s="211"/>
      <c r="AR47" s="211"/>
      <c r="AS47" s="211"/>
      <c r="AT47" s="211"/>
      <c r="AU47" s="211"/>
      <c r="AV47" s="211"/>
      <c r="AW47" s="211"/>
      <c r="AX47" s="211"/>
      <c r="AY47" s="211"/>
      <c r="AZ47" s="211"/>
      <c r="BA47" s="211"/>
      <c r="BB47" s="211"/>
      <c r="BC47" s="211"/>
      <c r="BD47" s="211"/>
      <c r="BE47" s="211"/>
      <c r="BF47" s="211"/>
      <c r="BG47" s="211"/>
      <c r="BH47" s="211"/>
      <c r="BI47" s="211"/>
      <c r="BJ47" s="211"/>
      <c r="BK47" s="211"/>
      <c r="BL47" s="211"/>
      <c r="BM47" s="211"/>
      <c r="BN47" s="211"/>
      <c r="BO47" s="211"/>
      <c r="BP47" s="211"/>
      <c r="BQ47" s="211"/>
      <c r="BR47" s="211"/>
      <c r="BS47" s="211"/>
      <c r="BT47" s="211"/>
      <c r="BU47" s="211"/>
      <c r="BV47" s="211"/>
      <c r="BW47" s="211"/>
      <c r="BX47" s="211"/>
      <c r="BY47" s="211"/>
      <c r="BZ47" s="211"/>
      <c r="CA47" s="211"/>
      <c r="CB47" s="211"/>
      <c r="CC47" s="211"/>
      <c r="CD47" s="211"/>
      <c r="CE47" s="211"/>
      <c r="CF47" s="211"/>
      <c r="CG47" s="211"/>
      <c r="CH47" s="211"/>
      <c r="CI47" s="211"/>
      <c r="CJ47" s="211"/>
      <c r="CK47" s="211"/>
      <c r="CL47" s="211"/>
      <c r="CM47" s="211"/>
      <c r="CN47" s="211"/>
      <c r="CO47" s="211"/>
      <c r="CP47" s="211"/>
      <c r="CQ47" s="211"/>
      <c r="CR47" s="211"/>
      <c r="CS47" s="211"/>
    </row>
    <row r="48" spans="1:97">
      <c r="A48" s="642">
        <v>45334</v>
      </c>
      <c r="B48" s="209" t="s">
        <v>214</v>
      </c>
      <c r="C48" s="211"/>
      <c r="D48" s="211"/>
      <c r="E48" s="211"/>
      <c r="F48" s="211"/>
      <c r="G48" s="211"/>
      <c r="H48" s="211"/>
      <c r="I48" s="211"/>
      <c r="J48" s="211"/>
      <c r="K48" s="211"/>
      <c r="L48" s="211"/>
      <c r="M48" s="211"/>
      <c r="N48" s="211"/>
      <c r="O48" s="211"/>
      <c r="P48" s="211"/>
      <c r="Q48" s="211"/>
      <c r="R48" s="211"/>
      <c r="S48" s="211"/>
      <c r="T48" s="211"/>
      <c r="U48" s="211"/>
      <c r="V48" s="211"/>
      <c r="W48" s="211"/>
      <c r="X48" s="211"/>
      <c r="Y48" s="211"/>
      <c r="Z48" s="211"/>
      <c r="AA48" s="211"/>
      <c r="AB48" s="211"/>
      <c r="AC48" s="211"/>
      <c r="AD48" s="211"/>
      <c r="AE48" s="211"/>
      <c r="AF48" s="211"/>
      <c r="AG48" s="211"/>
      <c r="AH48" s="211"/>
      <c r="AI48" s="211"/>
      <c r="AJ48" s="211"/>
      <c r="AK48" s="211"/>
      <c r="AL48" s="211"/>
      <c r="AM48" s="211"/>
      <c r="AN48" s="211"/>
      <c r="AO48" s="211"/>
      <c r="AP48" s="211"/>
      <c r="AQ48" s="211"/>
      <c r="AR48" s="211"/>
      <c r="AS48" s="211"/>
      <c r="AT48" s="211"/>
      <c r="AU48" s="211"/>
      <c r="AV48" s="211"/>
      <c r="AW48" s="211"/>
      <c r="AX48" s="211"/>
      <c r="AY48" s="211"/>
      <c r="AZ48" s="211"/>
      <c r="BA48" s="211"/>
      <c r="BB48" s="211"/>
      <c r="BC48" s="211"/>
      <c r="BD48" s="211"/>
      <c r="BE48" s="211"/>
      <c r="BF48" s="211"/>
      <c r="BG48" s="211"/>
      <c r="BH48" s="211"/>
      <c r="BI48" s="211"/>
      <c r="BJ48" s="211"/>
      <c r="BK48" s="211"/>
      <c r="BL48" s="211"/>
      <c r="BM48" s="211"/>
      <c r="BN48" s="211"/>
      <c r="BO48" s="211"/>
      <c r="BP48" s="211"/>
      <c r="BQ48" s="211"/>
      <c r="BR48" s="211"/>
      <c r="BS48" s="211"/>
      <c r="BT48" s="211"/>
      <c r="BU48" s="211"/>
      <c r="BV48" s="211"/>
      <c r="BW48" s="211"/>
      <c r="BX48" s="211"/>
      <c r="BY48" s="211"/>
      <c r="BZ48" s="211"/>
      <c r="CA48" s="211"/>
      <c r="CB48" s="211"/>
      <c r="CC48" s="211"/>
      <c r="CD48" s="211"/>
      <c r="CE48" s="211"/>
      <c r="CF48" s="211"/>
      <c r="CG48" s="211"/>
      <c r="CH48" s="211"/>
      <c r="CI48" s="211"/>
      <c r="CJ48" s="211"/>
      <c r="CK48" s="211"/>
      <c r="CL48" s="211"/>
      <c r="CM48" s="211"/>
      <c r="CN48" s="211"/>
      <c r="CO48" s="211"/>
      <c r="CP48" s="211"/>
      <c r="CQ48" s="211"/>
      <c r="CR48" s="211"/>
      <c r="CS48" s="211"/>
    </row>
    <row r="49" spans="1:97">
      <c r="A49" s="642">
        <v>45335</v>
      </c>
      <c r="B49" s="209" t="s">
        <v>215</v>
      </c>
      <c r="C49" s="211">
        <v>150.38999999999999</v>
      </c>
      <c r="D49" s="211">
        <v>148.38999999999999</v>
      </c>
      <c r="E49" s="211">
        <v>149.38999999999999</v>
      </c>
      <c r="F49" s="211">
        <v>162.41999999999999</v>
      </c>
      <c r="G49" s="211">
        <v>159.41999999999999</v>
      </c>
      <c r="H49" s="211">
        <v>160.91999999999999</v>
      </c>
      <c r="I49" s="211">
        <v>112.65</v>
      </c>
      <c r="J49" s="211">
        <v>109.45</v>
      </c>
      <c r="K49" s="211">
        <v>111.05000000000001</v>
      </c>
      <c r="L49" s="211">
        <v>192.62</v>
      </c>
      <c r="M49" s="211">
        <v>184.62</v>
      </c>
      <c r="N49" s="211">
        <v>188.62</v>
      </c>
      <c r="O49" s="211">
        <v>171.46</v>
      </c>
      <c r="P49" s="211">
        <v>169.66</v>
      </c>
      <c r="Q49" s="211">
        <v>170.56</v>
      </c>
      <c r="R49" s="211">
        <v>21.89</v>
      </c>
      <c r="S49" s="211">
        <v>21.29</v>
      </c>
      <c r="T49" s="211">
        <v>21.59</v>
      </c>
      <c r="U49" s="211">
        <v>14.52</v>
      </c>
      <c r="V49" s="211">
        <v>13.92</v>
      </c>
      <c r="W49" s="211">
        <v>14.219999999999999</v>
      </c>
      <c r="X49" s="211">
        <v>14.76</v>
      </c>
      <c r="Y49" s="211">
        <v>13.959999999999999</v>
      </c>
      <c r="Z49" s="211">
        <v>14.36</v>
      </c>
      <c r="AA49" s="211">
        <v>99.51</v>
      </c>
      <c r="AB49" s="211">
        <v>95.51</v>
      </c>
      <c r="AC49" s="211">
        <v>97.51</v>
      </c>
      <c r="AD49" s="211">
        <v>93.47</v>
      </c>
      <c r="AE49" s="211">
        <v>89.47</v>
      </c>
      <c r="AF49" s="211">
        <v>91.47</v>
      </c>
      <c r="AG49" s="211">
        <v>19.54</v>
      </c>
      <c r="AH49" s="211">
        <v>18.68</v>
      </c>
      <c r="AI49" s="211">
        <v>19.11</v>
      </c>
      <c r="AJ49" s="211"/>
      <c r="AK49" s="211"/>
      <c r="AL49" s="211"/>
      <c r="AM49" s="211">
        <v>111.88</v>
      </c>
      <c r="AN49" s="211">
        <v>110.22</v>
      </c>
      <c r="AO49" s="211">
        <v>111.05</v>
      </c>
      <c r="AP49" s="211">
        <v>40.700000000000003</v>
      </c>
      <c r="AQ49" s="211">
        <v>39.1</v>
      </c>
      <c r="AR49" s="211">
        <v>39.900000000000006</v>
      </c>
      <c r="AS49" s="211">
        <v>41.42</v>
      </c>
      <c r="AT49" s="211">
        <v>40.06</v>
      </c>
      <c r="AU49" s="211">
        <v>40.74</v>
      </c>
      <c r="AV49" s="211">
        <v>20.99</v>
      </c>
      <c r="AW49" s="211">
        <v>20.389999999999997</v>
      </c>
      <c r="AX49" s="211">
        <v>20.689999999999998</v>
      </c>
      <c r="AY49" s="211">
        <v>4.25</v>
      </c>
      <c r="AZ49" s="211">
        <v>4.09</v>
      </c>
      <c r="BA49" s="211">
        <v>4.17</v>
      </c>
      <c r="BB49" s="211">
        <v>1.96</v>
      </c>
      <c r="BC49" s="211">
        <v>1.66</v>
      </c>
      <c r="BD49" s="211">
        <v>1.81</v>
      </c>
      <c r="BE49" s="211">
        <v>0.69</v>
      </c>
      <c r="BF49" s="211">
        <v>0.38999999999999996</v>
      </c>
      <c r="BG49" s="211">
        <v>0.53999999999999992</v>
      </c>
      <c r="BH49" s="211">
        <v>492.25</v>
      </c>
      <c r="BI49" s="211">
        <v>476.25</v>
      </c>
      <c r="BJ49" s="211">
        <v>484.25</v>
      </c>
      <c r="BK49" s="211">
        <v>41.72</v>
      </c>
      <c r="BL49" s="211">
        <v>40.36</v>
      </c>
      <c r="BM49" s="211">
        <v>41.04</v>
      </c>
      <c r="BN49" s="211">
        <v>1.08</v>
      </c>
      <c r="BO49" s="211">
        <v>0.84000000000000008</v>
      </c>
      <c r="BP49" s="211">
        <v>0.96000000000000008</v>
      </c>
      <c r="BQ49" s="211">
        <v>9.75</v>
      </c>
      <c r="BR49" s="211">
        <v>7.75</v>
      </c>
      <c r="BS49" s="211">
        <v>8.75</v>
      </c>
      <c r="BT49" s="211">
        <v>11.45</v>
      </c>
      <c r="BU49" s="211">
        <v>11.049999999999999</v>
      </c>
      <c r="BV49" s="211">
        <v>11.25</v>
      </c>
      <c r="BW49" s="211">
        <v>2.83</v>
      </c>
      <c r="BX49" s="211">
        <v>2.5499999999999998</v>
      </c>
      <c r="BY49" s="211">
        <v>2.69</v>
      </c>
      <c r="BZ49" s="211">
        <v>9.39</v>
      </c>
      <c r="CA49" s="211">
        <v>6.3900000000000006</v>
      </c>
      <c r="CB49" s="211">
        <v>7.8900000000000006</v>
      </c>
      <c r="CC49" s="211">
        <v>6.51</v>
      </c>
      <c r="CD49" s="211">
        <v>6.27</v>
      </c>
      <c r="CE49" s="211">
        <v>6.39</v>
      </c>
      <c r="CF49" s="211">
        <v>1.89</v>
      </c>
      <c r="CG49" s="211">
        <v>1.39</v>
      </c>
      <c r="CH49" s="211">
        <v>1.64</v>
      </c>
      <c r="CI49" s="211">
        <v>0.44</v>
      </c>
      <c r="CJ49" s="211">
        <v>0.4</v>
      </c>
      <c r="CK49" s="211">
        <v>0.42000000000000004</v>
      </c>
      <c r="CL49" s="211">
        <v>38.56</v>
      </c>
      <c r="CM49" s="211">
        <v>36.160000000000004</v>
      </c>
      <c r="CN49" s="211">
        <v>37.36</v>
      </c>
      <c r="CO49" s="211">
        <v>7.37</v>
      </c>
      <c r="CP49" s="211">
        <v>2.37</v>
      </c>
      <c r="CQ49" s="211">
        <v>4.87</v>
      </c>
      <c r="CR49" s="211"/>
      <c r="CS49" s="211"/>
    </row>
    <row r="50" spans="1:97">
      <c r="A50" s="642">
        <v>45336</v>
      </c>
      <c r="B50" s="209" t="s">
        <v>216</v>
      </c>
      <c r="C50" s="211">
        <v>151.68</v>
      </c>
      <c r="D50" s="211">
        <v>149.68</v>
      </c>
      <c r="E50" s="211">
        <v>150.68</v>
      </c>
      <c r="F50" s="211">
        <v>162.94999999999999</v>
      </c>
      <c r="G50" s="211">
        <v>159.94999999999999</v>
      </c>
      <c r="H50" s="211">
        <v>161.44999999999999</v>
      </c>
      <c r="I50" s="211">
        <v>112.68</v>
      </c>
      <c r="J50" s="211">
        <v>109.48</v>
      </c>
      <c r="K50" s="211">
        <v>111.08000000000001</v>
      </c>
      <c r="L50" s="211">
        <v>193.84</v>
      </c>
      <c r="M50" s="211">
        <v>185.84</v>
      </c>
      <c r="N50" s="211">
        <v>189.84</v>
      </c>
      <c r="O50" s="211">
        <v>170.81</v>
      </c>
      <c r="P50" s="211">
        <v>169.01</v>
      </c>
      <c r="Q50" s="211">
        <v>169.91</v>
      </c>
      <c r="R50" s="211">
        <v>21.96</v>
      </c>
      <c r="S50" s="211">
        <v>21.36</v>
      </c>
      <c r="T50" s="211">
        <v>21.66</v>
      </c>
      <c r="U50" s="211">
        <v>14.43</v>
      </c>
      <c r="V50" s="211">
        <v>13.83</v>
      </c>
      <c r="W50" s="211">
        <v>14.129999999999999</v>
      </c>
      <c r="X50" s="211">
        <v>14.65</v>
      </c>
      <c r="Y50" s="211">
        <v>13.85</v>
      </c>
      <c r="Z50" s="211">
        <v>14.25</v>
      </c>
      <c r="AA50" s="211">
        <v>99.26</v>
      </c>
      <c r="AB50" s="211">
        <v>95.26</v>
      </c>
      <c r="AC50" s="211">
        <v>97.26</v>
      </c>
      <c r="AD50" s="211">
        <v>93.27</v>
      </c>
      <c r="AE50" s="211">
        <v>89.27</v>
      </c>
      <c r="AF50" s="211">
        <v>91.27</v>
      </c>
      <c r="AG50" s="211">
        <v>19.7</v>
      </c>
      <c r="AH50" s="211">
        <v>18.84</v>
      </c>
      <c r="AI50" s="211">
        <v>19.27</v>
      </c>
      <c r="AJ50" s="211"/>
      <c r="AK50" s="211"/>
      <c r="AL50" s="211"/>
      <c r="AM50" s="211">
        <v>112.39</v>
      </c>
      <c r="AN50" s="211">
        <v>110.73</v>
      </c>
      <c r="AO50" s="211">
        <v>111.56</v>
      </c>
      <c r="AP50" s="211">
        <v>41.05</v>
      </c>
      <c r="AQ50" s="211">
        <v>39.449999999999996</v>
      </c>
      <c r="AR50" s="211">
        <v>40.25</v>
      </c>
      <c r="AS50" s="211">
        <v>41.77</v>
      </c>
      <c r="AT50" s="211">
        <v>40.410000000000004</v>
      </c>
      <c r="AU50" s="211">
        <v>41.09</v>
      </c>
      <c r="AV50" s="211">
        <v>21.16</v>
      </c>
      <c r="AW50" s="211">
        <v>20.56</v>
      </c>
      <c r="AX50" s="211">
        <v>20.86</v>
      </c>
      <c r="AY50" s="211">
        <v>4.26</v>
      </c>
      <c r="AZ50" s="211">
        <v>4.0999999999999996</v>
      </c>
      <c r="BA50" s="211">
        <v>4.18</v>
      </c>
      <c r="BB50" s="211">
        <v>1.97</v>
      </c>
      <c r="BC50" s="211">
        <v>1.67</v>
      </c>
      <c r="BD50" s="211">
        <v>1.8199999999999998</v>
      </c>
      <c r="BE50" s="211">
        <v>0.69</v>
      </c>
      <c r="BF50" s="211">
        <v>0.38999999999999996</v>
      </c>
      <c r="BG50" s="211">
        <v>0.53999999999999992</v>
      </c>
      <c r="BH50" s="211">
        <v>497.7</v>
      </c>
      <c r="BI50" s="211">
        <v>481.7</v>
      </c>
      <c r="BJ50" s="211">
        <v>489.7</v>
      </c>
      <c r="BK50" s="211">
        <v>42.09</v>
      </c>
      <c r="BL50" s="211">
        <v>40.730000000000004</v>
      </c>
      <c r="BM50" s="211">
        <v>41.410000000000004</v>
      </c>
      <c r="BN50" s="211">
        <v>1.0900000000000001</v>
      </c>
      <c r="BO50" s="211">
        <v>0.85000000000000009</v>
      </c>
      <c r="BP50" s="211">
        <v>0.97000000000000008</v>
      </c>
      <c r="BQ50" s="211">
        <v>9.77</v>
      </c>
      <c r="BR50" s="211">
        <v>7.77</v>
      </c>
      <c r="BS50" s="211">
        <v>8.77</v>
      </c>
      <c r="BT50" s="211">
        <v>11.49</v>
      </c>
      <c r="BU50" s="211">
        <v>11.09</v>
      </c>
      <c r="BV50" s="211">
        <v>11.29</v>
      </c>
      <c r="BW50" s="211">
        <v>2.85</v>
      </c>
      <c r="BX50" s="211">
        <v>2.5700000000000003</v>
      </c>
      <c r="BY50" s="211">
        <v>2.71</v>
      </c>
      <c r="BZ50" s="211">
        <v>9.3699999999999992</v>
      </c>
      <c r="CA50" s="211">
        <v>6.3699999999999992</v>
      </c>
      <c r="CB50" s="211">
        <v>7.8699999999999992</v>
      </c>
      <c r="CC50" s="211">
        <v>6.49</v>
      </c>
      <c r="CD50" s="211">
        <v>6.25</v>
      </c>
      <c r="CE50" s="211">
        <v>6.37</v>
      </c>
      <c r="CF50" s="211">
        <v>1.9</v>
      </c>
      <c r="CG50" s="211">
        <v>1.4</v>
      </c>
      <c r="CH50" s="211">
        <v>1.65</v>
      </c>
      <c r="CI50" s="211">
        <v>0.44</v>
      </c>
      <c r="CJ50" s="211">
        <v>0.4</v>
      </c>
      <c r="CK50" s="211">
        <v>0.42000000000000004</v>
      </c>
      <c r="CL50" s="211">
        <v>38.44</v>
      </c>
      <c r="CM50" s="211">
        <v>36.04</v>
      </c>
      <c r="CN50" s="211">
        <v>37.239999999999995</v>
      </c>
      <c r="CO50" s="211">
        <v>7.41</v>
      </c>
      <c r="CP50" s="211">
        <v>2.41</v>
      </c>
      <c r="CQ50" s="211">
        <v>4.91</v>
      </c>
      <c r="CR50" s="211"/>
      <c r="CS50" s="211"/>
    </row>
    <row r="51" spans="1:97">
      <c r="A51" s="642">
        <v>45337</v>
      </c>
      <c r="B51" s="209" t="s">
        <v>217</v>
      </c>
      <c r="C51" s="211">
        <v>151.49</v>
      </c>
      <c r="D51" s="211">
        <v>149.49</v>
      </c>
      <c r="E51" s="211">
        <v>150.49</v>
      </c>
      <c r="F51" s="211">
        <v>163.02000000000001</v>
      </c>
      <c r="G51" s="211">
        <v>160.02000000000001</v>
      </c>
      <c r="H51" s="211">
        <v>161.52000000000001</v>
      </c>
      <c r="I51" s="211">
        <v>112.74</v>
      </c>
      <c r="J51" s="211">
        <v>109.53999999999999</v>
      </c>
      <c r="K51" s="211">
        <v>111.13999999999999</v>
      </c>
      <c r="L51" s="211">
        <v>193.17</v>
      </c>
      <c r="M51" s="211">
        <v>185.17</v>
      </c>
      <c r="N51" s="211">
        <v>189.17</v>
      </c>
      <c r="O51" s="211">
        <v>170.83</v>
      </c>
      <c r="P51" s="211">
        <v>169.03</v>
      </c>
      <c r="Q51" s="211">
        <v>169.93</v>
      </c>
      <c r="R51" s="211">
        <v>21.97</v>
      </c>
      <c r="S51" s="211">
        <v>21.369999999999997</v>
      </c>
      <c r="T51" s="211">
        <v>21.669999999999998</v>
      </c>
      <c r="U51" s="211">
        <v>14.53</v>
      </c>
      <c r="V51" s="211">
        <v>13.93</v>
      </c>
      <c r="W51" s="211">
        <v>14.23</v>
      </c>
      <c r="X51" s="211">
        <v>14.72</v>
      </c>
      <c r="Y51" s="211">
        <v>13.92</v>
      </c>
      <c r="Z51" s="211">
        <v>14.32</v>
      </c>
      <c r="AA51" s="211">
        <v>99.61</v>
      </c>
      <c r="AB51" s="211">
        <v>95.61</v>
      </c>
      <c r="AC51" s="211">
        <v>97.61</v>
      </c>
      <c r="AD51" s="211">
        <v>93.65</v>
      </c>
      <c r="AE51" s="211">
        <v>89.65</v>
      </c>
      <c r="AF51" s="211">
        <v>91.65</v>
      </c>
      <c r="AG51" s="211">
        <v>19.68</v>
      </c>
      <c r="AH51" s="211">
        <v>18.82</v>
      </c>
      <c r="AI51" s="211">
        <v>19.25</v>
      </c>
      <c r="AJ51" s="211"/>
      <c r="AK51" s="211"/>
      <c r="AL51" s="211"/>
      <c r="AM51" s="211">
        <v>112.48</v>
      </c>
      <c r="AN51" s="211">
        <v>110.82000000000001</v>
      </c>
      <c r="AO51" s="211">
        <v>111.65</v>
      </c>
      <c r="AP51" s="211">
        <v>40.99</v>
      </c>
      <c r="AQ51" s="211">
        <v>39.39</v>
      </c>
      <c r="AR51" s="211">
        <v>40.19</v>
      </c>
      <c r="AS51" s="211">
        <v>41.73</v>
      </c>
      <c r="AT51" s="211">
        <v>40.369999999999997</v>
      </c>
      <c r="AU51" s="211">
        <v>41.05</v>
      </c>
      <c r="AV51" s="211">
        <v>21.14</v>
      </c>
      <c r="AW51" s="211">
        <v>20.54</v>
      </c>
      <c r="AX51" s="211">
        <v>20.84</v>
      </c>
      <c r="AY51" s="211">
        <v>4.25</v>
      </c>
      <c r="AZ51" s="211">
        <v>4.09</v>
      </c>
      <c r="BA51" s="211">
        <v>4.17</v>
      </c>
      <c r="BB51" s="211">
        <v>1.97</v>
      </c>
      <c r="BC51" s="211">
        <v>1.67</v>
      </c>
      <c r="BD51" s="211">
        <v>1.8199999999999998</v>
      </c>
      <c r="BE51" s="211">
        <v>0.69</v>
      </c>
      <c r="BF51" s="211">
        <v>0.38999999999999996</v>
      </c>
      <c r="BG51" s="211">
        <v>0.53999999999999992</v>
      </c>
      <c r="BH51" s="211">
        <v>495.65</v>
      </c>
      <c r="BI51" s="211">
        <v>479.65</v>
      </c>
      <c r="BJ51" s="211">
        <v>487.65</v>
      </c>
      <c r="BK51" s="211">
        <v>42.02</v>
      </c>
      <c r="BL51" s="211">
        <v>40.660000000000004</v>
      </c>
      <c r="BM51" s="211">
        <v>41.34</v>
      </c>
      <c r="BN51" s="211">
        <v>1.0900000000000001</v>
      </c>
      <c r="BO51" s="211">
        <v>0.85000000000000009</v>
      </c>
      <c r="BP51" s="211">
        <v>0.97000000000000008</v>
      </c>
      <c r="BQ51" s="211">
        <v>9.81</v>
      </c>
      <c r="BR51" s="211">
        <v>7.8100000000000005</v>
      </c>
      <c r="BS51" s="211">
        <v>8.81</v>
      </c>
      <c r="BT51" s="211">
        <v>11.52</v>
      </c>
      <c r="BU51" s="211">
        <v>11.12</v>
      </c>
      <c r="BV51" s="211">
        <v>11.32</v>
      </c>
      <c r="BW51" s="211">
        <v>2.84</v>
      </c>
      <c r="BX51" s="211">
        <v>2.5599999999999996</v>
      </c>
      <c r="BY51" s="211">
        <v>2.6999999999999997</v>
      </c>
      <c r="BZ51" s="211">
        <v>9.39</v>
      </c>
      <c r="CA51" s="211">
        <v>6.3900000000000006</v>
      </c>
      <c r="CB51" s="211">
        <v>7.8900000000000006</v>
      </c>
      <c r="CC51" s="211">
        <v>6.49</v>
      </c>
      <c r="CD51" s="211">
        <v>6.25</v>
      </c>
      <c r="CE51" s="211">
        <v>6.37</v>
      </c>
      <c r="CF51" s="211">
        <v>1.89</v>
      </c>
      <c r="CG51" s="211">
        <v>1.39</v>
      </c>
      <c r="CH51" s="211">
        <v>1.64</v>
      </c>
      <c r="CI51" s="211">
        <v>0.44</v>
      </c>
      <c r="CJ51" s="211">
        <v>0.4</v>
      </c>
      <c r="CK51" s="211">
        <v>0.42000000000000004</v>
      </c>
      <c r="CL51" s="211">
        <v>38.44</v>
      </c>
      <c r="CM51" s="211">
        <v>36.04</v>
      </c>
      <c r="CN51" s="211">
        <v>37.239999999999995</v>
      </c>
      <c r="CO51" s="211">
        <v>7.41</v>
      </c>
      <c r="CP51" s="211">
        <v>2.41</v>
      </c>
      <c r="CQ51" s="211">
        <v>4.91</v>
      </c>
      <c r="CR51" s="211"/>
      <c r="CS51" s="211"/>
    </row>
    <row r="52" spans="1:97">
      <c r="A52" s="642">
        <v>45338</v>
      </c>
      <c r="B52" s="209" t="s">
        <v>218</v>
      </c>
      <c r="C52" s="211">
        <v>151.26</v>
      </c>
      <c r="D52" s="211">
        <v>149.26</v>
      </c>
      <c r="E52" s="211">
        <v>150.26</v>
      </c>
      <c r="F52" s="211">
        <v>163.25</v>
      </c>
      <c r="G52" s="211">
        <v>160.25</v>
      </c>
      <c r="H52" s="211">
        <v>161.75</v>
      </c>
      <c r="I52" s="211">
        <v>113.08</v>
      </c>
      <c r="J52" s="211">
        <v>109.88</v>
      </c>
      <c r="K52" s="211">
        <v>111.47999999999999</v>
      </c>
      <c r="L52" s="211">
        <v>193.09</v>
      </c>
      <c r="M52" s="211">
        <v>185.09</v>
      </c>
      <c r="N52" s="211">
        <v>189.09</v>
      </c>
      <c r="O52" s="211">
        <v>171.49</v>
      </c>
      <c r="P52" s="211">
        <v>169.69</v>
      </c>
      <c r="Q52" s="211">
        <v>170.59</v>
      </c>
      <c r="R52" s="211">
        <v>22</v>
      </c>
      <c r="S52" s="211">
        <v>21.4</v>
      </c>
      <c r="T52" s="211">
        <v>21.7</v>
      </c>
      <c r="U52" s="211">
        <v>14.53</v>
      </c>
      <c r="V52" s="211">
        <v>13.93</v>
      </c>
      <c r="W52" s="211">
        <v>14.23</v>
      </c>
      <c r="X52" s="211">
        <v>14.74</v>
      </c>
      <c r="Y52" s="211">
        <v>13.94</v>
      </c>
      <c r="Z52" s="211">
        <v>14.34</v>
      </c>
      <c r="AA52" s="211">
        <v>99.88</v>
      </c>
      <c r="AB52" s="211">
        <v>95.88</v>
      </c>
      <c r="AC52" s="211">
        <v>97.88</v>
      </c>
      <c r="AD52" s="211">
        <v>93.6</v>
      </c>
      <c r="AE52" s="211">
        <v>89.6</v>
      </c>
      <c r="AF52" s="211">
        <v>91.6</v>
      </c>
      <c r="AG52" s="211">
        <v>19.64</v>
      </c>
      <c r="AH52" s="211">
        <v>18.78</v>
      </c>
      <c r="AI52" s="211">
        <v>19.21</v>
      </c>
      <c r="AJ52" s="211"/>
      <c r="AK52" s="211"/>
      <c r="AL52" s="211"/>
      <c r="AM52" s="211">
        <v>112.42</v>
      </c>
      <c r="AN52" s="211">
        <v>110.76</v>
      </c>
      <c r="AO52" s="211">
        <v>111.59</v>
      </c>
      <c r="AP52" s="211">
        <v>40.93</v>
      </c>
      <c r="AQ52" s="211">
        <v>39.33</v>
      </c>
      <c r="AR52" s="211">
        <v>40.129999999999995</v>
      </c>
      <c r="AS52" s="211">
        <v>41.67</v>
      </c>
      <c r="AT52" s="211">
        <v>40.31</v>
      </c>
      <c r="AU52" s="211">
        <v>40.99</v>
      </c>
      <c r="AV52" s="211">
        <v>21.11</v>
      </c>
      <c r="AW52" s="211">
        <v>20.509999999999998</v>
      </c>
      <c r="AX52" s="211">
        <v>20.81</v>
      </c>
      <c r="AY52" s="211">
        <v>4.25</v>
      </c>
      <c r="AZ52" s="211">
        <v>4.09</v>
      </c>
      <c r="BA52" s="211">
        <v>4.17</v>
      </c>
      <c r="BB52" s="211">
        <v>1.97</v>
      </c>
      <c r="BC52" s="211">
        <v>1.67</v>
      </c>
      <c r="BD52" s="211">
        <v>1.8199999999999998</v>
      </c>
      <c r="BE52" s="211">
        <v>0.69</v>
      </c>
      <c r="BF52" s="211">
        <v>0.38999999999999996</v>
      </c>
      <c r="BG52" s="211">
        <v>0.53999999999999992</v>
      </c>
      <c r="BH52" s="211">
        <v>496.81</v>
      </c>
      <c r="BI52" s="211">
        <v>480.81</v>
      </c>
      <c r="BJ52" s="211">
        <v>488.81</v>
      </c>
      <c r="BK52" s="211">
        <v>41.96</v>
      </c>
      <c r="BL52" s="211">
        <v>40.6</v>
      </c>
      <c r="BM52" s="211">
        <v>41.28</v>
      </c>
      <c r="BN52" s="211">
        <v>1.0900000000000001</v>
      </c>
      <c r="BO52" s="211">
        <v>0.85000000000000009</v>
      </c>
      <c r="BP52" s="211">
        <v>0.97000000000000008</v>
      </c>
      <c r="BQ52" s="211">
        <v>9.82</v>
      </c>
      <c r="BR52" s="211">
        <v>7.82</v>
      </c>
      <c r="BS52" s="211">
        <v>8.82</v>
      </c>
      <c r="BT52" s="211">
        <v>11.5</v>
      </c>
      <c r="BU52" s="211">
        <v>11.1</v>
      </c>
      <c r="BV52" s="211">
        <v>11.3</v>
      </c>
      <c r="BW52" s="211">
        <v>2.84</v>
      </c>
      <c r="BX52" s="211">
        <v>2.5599999999999996</v>
      </c>
      <c r="BY52" s="211">
        <v>2.6999999999999997</v>
      </c>
      <c r="BZ52" s="211">
        <v>9.43</v>
      </c>
      <c r="CA52" s="211">
        <v>6.43</v>
      </c>
      <c r="CB52" s="211">
        <v>7.93</v>
      </c>
      <c r="CC52" s="211">
        <v>6.51</v>
      </c>
      <c r="CD52" s="211">
        <v>6.27</v>
      </c>
      <c r="CE52" s="211">
        <v>6.39</v>
      </c>
      <c r="CF52" s="211">
        <v>1.88</v>
      </c>
      <c r="CG52" s="211">
        <v>1.38</v>
      </c>
      <c r="CH52" s="211">
        <v>1.63</v>
      </c>
      <c r="CI52" s="211">
        <v>0.44</v>
      </c>
      <c r="CJ52" s="211">
        <v>0.4</v>
      </c>
      <c r="CK52" s="211">
        <v>0.42000000000000004</v>
      </c>
      <c r="CL52" s="211">
        <v>38.409999999999997</v>
      </c>
      <c r="CM52" s="211">
        <v>36.01</v>
      </c>
      <c r="CN52" s="211">
        <v>37.209999999999994</v>
      </c>
      <c r="CO52" s="211">
        <v>7.4</v>
      </c>
      <c r="CP52" s="211">
        <v>2.4000000000000004</v>
      </c>
      <c r="CQ52" s="211">
        <v>4.9000000000000004</v>
      </c>
      <c r="CR52" s="211"/>
      <c r="CS52" s="211"/>
    </row>
    <row r="53" spans="1:97">
      <c r="A53" s="642">
        <v>45339</v>
      </c>
      <c r="B53" s="209" t="s">
        <v>219</v>
      </c>
      <c r="C53" s="211"/>
      <c r="D53" s="211"/>
      <c r="E53" s="211"/>
      <c r="F53" s="211"/>
      <c r="G53" s="211"/>
      <c r="H53" s="211"/>
      <c r="I53" s="211"/>
      <c r="J53" s="211"/>
      <c r="K53" s="211"/>
      <c r="L53" s="211"/>
      <c r="M53" s="211"/>
      <c r="N53" s="211"/>
      <c r="O53" s="211"/>
      <c r="P53" s="211"/>
      <c r="Q53" s="211"/>
      <c r="R53" s="211"/>
      <c r="S53" s="211"/>
      <c r="T53" s="211"/>
      <c r="U53" s="211"/>
      <c r="V53" s="211"/>
      <c r="W53" s="211"/>
      <c r="X53" s="211"/>
      <c r="Y53" s="211"/>
      <c r="Z53" s="211"/>
      <c r="AA53" s="211"/>
      <c r="AB53" s="211"/>
      <c r="AC53" s="211"/>
      <c r="AD53" s="211"/>
      <c r="AE53" s="211"/>
      <c r="AF53" s="211"/>
      <c r="AG53" s="211"/>
      <c r="AH53" s="211"/>
      <c r="AI53" s="211"/>
      <c r="AJ53" s="211"/>
      <c r="AK53" s="211"/>
      <c r="AL53" s="211"/>
      <c r="AM53" s="211"/>
      <c r="AN53" s="211"/>
      <c r="AO53" s="211"/>
      <c r="AP53" s="211"/>
      <c r="AQ53" s="211"/>
      <c r="AR53" s="211"/>
      <c r="AS53" s="211"/>
      <c r="AT53" s="211"/>
      <c r="AU53" s="211"/>
      <c r="AV53" s="211"/>
      <c r="AW53" s="211"/>
      <c r="AX53" s="211"/>
      <c r="AY53" s="211"/>
      <c r="AZ53" s="211"/>
      <c r="BA53" s="211"/>
      <c r="BB53" s="211"/>
      <c r="BC53" s="211"/>
      <c r="BD53" s="211"/>
      <c r="BE53" s="211"/>
      <c r="BF53" s="211"/>
      <c r="BG53" s="211"/>
      <c r="BH53" s="211"/>
      <c r="BI53" s="211"/>
      <c r="BJ53" s="211"/>
      <c r="BK53" s="211"/>
      <c r="BL53" s="211"/>
      <c r="BM53" s="211"/>
      <c r="BN53" s="211"/>
      <c r="BO53" s="211"/>
      <c r="BP53" s="211"/>
      <c r="BQ53" s="211"/>
      <c r="BR53" s="211"/>
      <c r="BS53" s="211"/>
      <c r="BT53" s="211"/>
      <c r="BU53" s="211"/>
      <c r="BV53" s="211"/>
      <c r="BW53" s="211"/>
      <c r="BX53" s="211"/>
      <c r="BY53" s="211"/>
      <c r="BZ53" s="211"/>
      <c r="CA53" s="211"/>
      <c r="CB53" s="211"/>
      <c r="CC53" s="211"/>
      <c r="CD53" s="211"/>
      <c r="CE53" s="211"/>
      <c r="CF53" s="211"/>
      <c r="CG53" s="211"/>
      <c r="CH53" s="211"/>
      <c r="CI53" s="211"/>
      <c r="CJ53" s="211"/>
      <c r="CK53" s="211"/>
      <c r="CL53" s="211"/>
      <c r="CM53" s="211"/>
      <c r="CN53" s="211"/>
      <c r="CO53" s="211"/>
      <c r="CP53" s="211"/>
      <c r="CQ53" s="211"/>
      <c r="CR53" s="211"/>
      <c r="CS53" s="211"/>
    </row>
    <row r="54" spans="1:97">
      <c r="A54" s="642">
        <v>45340</v>
      </c>
      <c r="B54" s="209" t="s">
        <v>220</v>
      </c>
      <c r="C54" s="211"/>
      <c r="D54" s="211"/>
      <c r="E54" s="211"/>
      <c r="F54" s="211"/>
      <c r="G54" s="211"/>
      <c r="H54" s="211"/>
      <c r="I54" s="211"/>
      <c r="J54" s="211"/>
      <c r="K54" s="211"/>
      <c r="L54" s="211"/>
      <c r="M54" s="211"/>
      <c r="N54" s="211"/>
      <c r="O54" s="211"/>
      <c r="P54" s="211"/>
      <c r="Q54" s="211"/>
      <c r="R54" s="211"/>
      <c r="S54" s="211"/>
      <c r="T54" s="211"/>
      <c r="U54" s="211"/>
      <c r="V54" s="211"/>
      <c r="W54" s="211"/>
      <c r="X54" s="211"/>
      <c r="Y54" s="211"/>
      <c r="Z54" s="211"/>
      <c r="AA54" s="211"/>
      <c r="AB54" s="211"/>
      <c r="AC54" s="211"/>
      <c r="AD54" s="211"/>
      <c r="AE54" s="211"/>
      <c r="AF54" s="211"/>
      <c r="AG54" s="211"/>
      <c r="AH54" s="211"/>
      <c r="AI54" s="211"/>
      <c r="AJ54" s="211"/>
      <c r="AK54" s="211"/>
      <c r="AL54" s="211"/>
      <c r="AM54" s="211"/>
      <c r="AN54" s="211"/>
      <c r="AO54" s="211"/>
      <c r="AP54" s="211"/>
      <c r="AQ54" s="211"/>
      <c r="AR54" s="211"/>
      <c r="AS54" s="211"/>
      <c r="AT54" s="211"/>
      <c r="AU54" s="211"/>
      <c r="AV54" s="211"/>
      <c r="AW54" s="211"/>
      <c r="AX54" s="211"/>
      <c r="AY54" s="211"/>
      <c r="AZ54" s="211"/>
      <c r="BA54" s="211"/>
      <c r="BB54" s="211"/>
      <c r="BC54" s="211"/>
      <c r="BD54" s="211"/>
      <c r="BE54" s="211"/>
      <c r="BF54" s="211"/>
      <c r="BG54" s="211"/>
      <c r="BH54" s="211"/>
      <c r="BI54" s="211"/>
      <c r="BJ54" s="211"/>
      <c r="BK54" s="211"/>
      <c r="BL54" s="211"/>
      <c r="BM54" s="211"/>
      <c r="BN54" s="211"/>
      <c r="BO54" s="211"/>
      <c r="BP54" s="211"/>
      <c r="BQ54" s="211"/>
      <c r="BR54" s="211"/>
      <c r="BS54" s="211"/>
      <c r="BT54" s="211"/>
      <c r="BU54" s="211"/>
      <c r="BV54" s="211"/>
      <c r="BW54" s="211"/>
      <c r="BX54" s="211"/>
      <c r="BY54" s="211"/>
      <c r="BZ54" s="211"/>
      <c r="CA54" s="211"/>
      <c r="CB54" s="211"/>
      <c r="CC54" s="211"/>
      <c r="CD54" s="211"/>
      <c r="CE54" s="211"/>
      <c r="CF54" s="211"/>
      <c r="CG54" s="211"/>
      <c r="CH54" s="211"/>
      <c r="CI54" s="211"/>
      <c r="CJ54" s="211"/>
      <c r="CK54" s="211"/>
      <c r="CL54" s="211"/>
      <c r="CM54" s="211"/>
      <c r="CN54" s="211"/>
      <c r="CO54" s="211"/>
      <c r="CP54" s="211"/>
      <c r="CQ54" s="211"/>
      <c r="CR54" s="211"/>
      <c r="CS54" s="211"/>
    </row>
    <row r="55" spans="1:97">
      <c r="A55" s="642">
        <v>45341</v>
      </c>
      <c r="B55" s="209" t="s">
        <v>214</v>
      </c>
      <c r="C55" s="211">
        <v>151.03</v>
      </c>
      <c r="D55" s="211">
        <v>149.03</v>
      </c>
      <c r="E55" s="211">
        <v>150.03</v>
      </c>
      <c r="F55" s="211">
        <v>163.31</v>
      </c>
      <c r="G55" s="211">
        <v>160.31</v>
      </c>
      <c r="H55" s="211">
        <v>161.81</v>
      </c>
      <c r="I55" s="211">
        <v>112.99</v>
      </c>
      <c r="J55" s="211">
        <v>109.78999999999999</v>
      </c>
      <c r="K55" s="211">
        <v>111.38999999999999</v>
      </c>
      <c r="L55" s="211">
        <v>193.35</v>
      </c>
      <c r="M55" s="211">
        <v>185.35</v>
      </c>
      <c r="N55" s="211">
        <v>189.35</v>
      </c>
      <c r="O55" s="211">
        <v>171.39</v>
      </c>
      <c r="P55" s="211">
        <v>169.58999999999997</v>
      </c>
      <c r="Q55" s="211">
        <v>170.48999999999998</v>
      </c>
      <c r="R55" s="211">
        <v>22</v>
      </c>
      <c r="S55" s="211">
        <v>21.4</v>
      </c>
      <c r="T55" s="211">
        <v>21.7</v>
      </c>
      <c r="U55" s="211">
        <v>14.58</v>
      </c>
      <c r="V55" s="211">
        <v>13.98</v>
      </c>
      <c r="W55" s="211">
        <v>14.280000000000001</v>
      </c>
      <c r="X55" s="211">
        <v>14.79</v>
      </c>
      <c r="Y55" s="211">
        <v>13.989999999999998</v>
      </c>
      <c r="Z55" s="211">
        <v>14.389999999999999</v>
      </c>
      <c r="AA55" s="211">
        <v>100.24</v>
      </c>
      <c r="AB55" s="211">
        <v>96.24</v>
      </c>
      <c r="AC55" s="211">
        <v>98.24</v>
      </c>
      <c r="AD55" s="211">
        <v>94.1</v>
      </c>
      <c r="AE55" s="211">
        <v>90.1</v>
      </c>
      <c r="AF55" s="211">
        <v>92.1</v>
      </c>
      <c r="AG55" s="211">
        <v>19.61</v>
      </c>
      <c r="AH55" s="211">
        <v>18.75</v>
      </c>
      <c r="AI55" s="211">
        <v>19.18</v>
      </c>
      <c r="AJ55" s="211"/>
      <c r="AK55" s="211"/>
      <c r="AL55" s="211"/>
      <c r="AM55" s="211">
        <v>112.37</v>
      </c>
      <c r="AN55" s="211">
        <v>110.71000000000001</v>
      </c>
      <c r="AO55" s="211">
        <v>111.54</v>
      </c>
      <c r="AP55" s="211">
        <v>40.869999999999997</v>
      </c>
      <c r="AQ55" s="211">
        <v>39.269999999999996</v>
      </c>
      <c r="AR55" s="211">
        <v>40.069999999999993</v>
      </c>
      <c r="AS55" s="211">
        <v>41.59</v>
      </c>
      <c r="AT55" s="211">
        <v>40.230000000000004</v>
      </c>
      <c r="AU55" s="211">
        <v>40.910000000000004</v>
      </c>
      <c r="AV55" s="211">
        <v>21.12</v>
      </c>
      <c r="AW55" s="211">
        <v>20.52</v>
      </c>
      <c r="AX55" s="211">
        <v>20.82</v>
      </c>
      <c r="AY55" s="211">
        <v>4.25</v>
      </c>
      <c r="AZ55" s="211">
        <v>4.09</v>
      </c>
      <c r="BA55" s="211">
        <v>4.17</v>
      </c>
      <c r="BB55" s="211">
        <v>1.97</v>
      </c>
      <c r="BC55" s="211">
        <v>1.67</v>
      </c>
      <c r="BD55" s="211">
        <v>1.8199999999999998</v>
      </c>
      <c r="BE55" s="211">
        <v>0.7</v>
      </c>
      <c r="BF55" s="211">
        <v>0.39999999999999997</v>
      </c>
      <c r="BG55" s="211">
        <v>0.54999999999999993</v>
      </c>
      <c r="BH55" s="211">
        <v>496.06</v>
      </c>
      <c r="BI55" s="211">
        <v>480.06</v>
      </c>
      <c r="BJ55" s="211">
        <v>488.06</v>
      </c>
      <c r="BK55" s="211">
        <v>41.9</v>
      </c>
      <c r="BL55" s="211">
        <v>40.54</v>
      </c>
      <c r="BM55" s="211">
        <v>41.22</v>
      </c>
      <c r="BN55" s="211">
        <v>1.08</v>
      </c>
      <c r="BO55" s="211">
        <v>0.84000000000000008</v>
      </c>
      <c r="BP55" s="211">
        <v>0.96000000000000008</v>
      </c>
      <c r="BQ55" s="211">
        <v>9.81</v>
      </c>
      <c r="BR55" s="211">
        <v>7.8100000000000005</v>
      </c>
      <c r="BS55" s="211">
        <v>8.81</v>
      </c>
      <c r="BT55" s="211">
        <v>11.48</v>
      </c>
      <c r="BU55" s="211">
        <v>11.08</v>
      </c>
      <c r="BV55" s="211">
        <v>11.280000000000001</v>
      </c>
      <c r="BW55" s="211">
        <v>2.84</v>
      </c>
      <c r="BX55" s="211">
        <v>2.5599999999999996</v>
      </c>
      <c r="BY55" s="211">
        <v>2.6999999999999997</v>
      </c>
      <c r="BZ55" s="211">
        <v>9.4600000000000009</v>
      </c>
      <c r="CA55" s="211">
        <v>6.4600000000000009</v>
      </c>
      <c r="CB55" s="211">
        <v>7.9600000000000009</v>
      </c>
      <c r="CC55" s="211">
        <v>6.49</v>
      </c>
      <c r="CD55" s="211">
        <v>6.25</v>
      </c>
      <c r="CE55" s="211">
        <v>6.37</v>
      </c>
      <c r="CF55" s="211">
        <v>1.88</v>
      </c>
      <c r="CG55" s="211">
        <v>1.38</v>
      </c>
      <c r="CH55" s="211">
        <v>1.63</v>
      </c>
      <c r="CI55" s="211">
        <v>0.44</v>
      </c>
      <c r="CJ55" s="211">
        <v>0.4</v>
      </c>
      <c r="CK55" s="211">
        <v>0.42000000000000004</v>
      </c>
      <c r="CL55" s="211">
        <v>38.49</v>
      </c>
      <c r="CM55" s="211">
        <v>36.090000000000003</v>
      </c>
      <c r="CN55" s="211">
        <v>37.290000000000006</v>
      </c>
      <c r="CO55" s="211">
        <v>7.37</v>
      </c>
      <c r="CP55" s="211">
        <v>2.37</v>
      </c>
      <c r="CQ55" s="211">
        <v>4.87</v>
      </c>
      <c r="CR55" s="211"/>
      <c r="CS55" s="211"/>
    </row>
    <row r="56" spans="1:97">
      <c r="A56" s="642">
        <v>45342</v>
      </c>
      <c r="B56" s="209" t="s">
        <v>215</v>
      </c>
      <c r="C56" s="211">
        <v>151.38</v>
      </c>
      <c r="D56" s="211">
        <v>149.38</v>
      </c>
      <c r="E56" s="211">
        <v>150.38</v>
      </c>
      <c r="F56" s="211">
        <v>163.44</v>
      </c>
      <c r="G56" s="211">
        <v>160.44</v>
      </c>
      <c r="H56" s="211">
        <v>161.94</v>
      </c>
      <c r="I56" s="211">
        <v>112.98</v>
      </c>
      <c r="J56" s="211">
        <v>109.78</v>
      </c>
      <c r="K56" s="211">
        <v>111.38</v>
      </c>
      <c r="L56" s="211">
        <v>193.3</v>
      </c>
      <c r="M56" s="211">
        <v>185.3</v>
      </c>
      <c r="N56" s="211">
        <v>189.3</v>
      </c>
      <c r="O56" s="211">
        <v>171.21</v>
      </c>
      <c r="P56" s="211">
        <v>169.41</v>
      </c>
      <c r="Q56" s="211">
        <v>170.31</v>
      </c>
      <c r="R56" s="211">
        <v>22.02</v>
      </c>
      <c r="S56" s="211">
        <v>21.419999999999998</v>
      </c>
      <c r="T56" s="211">
        <v>21.72</v>
      </c>
      <c r="U56" s="211">
        <v>14.63</v>
      </c>
      <c r="V56" s="211">
        <v>14.030000000000001</v>
      </c>
      <c r="W56" s="211">
        <v>14.330000000000002</v>
      </c>
      <c r="X56" s="211">
        <v>14.86</v>
      </c>
      <c r="Y56" s="211">
        <v>14.059999999999999</v>
      </c>
      <c r="Z56" s="211">
        <v>14.459999999999999</v>
      </c>
      <c r="AA56" s="211">
        <v>100.21</v>
      </c>
      <c r="AB56" s="211">
        <v>96.21</v>
      </c>
      <c r="AC56" s="211">
        <v>98.21</v>
      </c>
      <c r="AD56" s="211">
        <v>94.33</v>
      </c>
      <c r="AE56" s="211">
        <v>90.33</v>
      </c>
      <c r="AF56" s="211">
        <v>92.33</v>
      </c>
      <c r="AG56" s="211">
        <v>19.66</v>
      </c>
      <c r="AH56" s="211">
        <v>18.8</v>
      </c>
      <c r="AI56" s="211">
        <v>19.23</v>
      </c>
      <c r="AJ56" s="211"/>
      <c r="AK56" s="211"/>
      <c r="AL56" s="211"/>
      <c r="AM56" s="211">
        <v>112.5</v>
      </c>
      <c r="AN56" s="211">
        <v>110.84</v>
      </c>
      <c r="AO56" s="211">
        <v>111.67</v>
      </c>
      <c r="AP56" s="211">
        <v>40.97</v>
      </c>
      <c r="AQ56" s="211">
        <v>39.369999999999997</v>
      </c>
      <c r="AR56" s="211">
        <v>40.17</v>
      </c>
      <c r="AS56" s="211">
        <v>41.69</v>
      </c>
      <c r="AT56" s="211">
        <v>40.33</v>
      </c>
      <c r="AU56" s="211">
        <v>41.01</v>
      </c>
      <c r="AV56" s="211">
        <v>21.14</v>
      </c>
      <c r="AW56" s="211">
        <v>20.54</v>
      </c>
      <c r="AX56" s="211">
        <v>20.84</v>
      </c>
      <c r="AY56" s="211">
        <v>4.24</v>
      </c>
      <c r="AZ56" s="211">
        <v>4.08</v>
      </c>
      <c r="BA56" s="211">
        <v>4.16</v>
      </c>
      <c r="BB56" s="211">
        <v>1.97</v>
      </c>
      <c r="BC56" s="211">
        <v>1.67</v>
      </c>
      <c r="BD56" s="211">
        <v>1.8199999999999998</v>
      </c>
      <c r="BE56" s="211">
        <v>0.69</v>
      </c>
      <c r="BF56" s="211">
        <v>0.38999999999999996</v>
      </c>
      <c r="BG56" s="211">
        <v>0.53999999999999992</v>
      </c>
      <c r="BH56" s="211">
        <v>497.2</v>
      </c>
      <c r="BI56" s="211">
        <v>481.2</v>
      </c>
      <c r="BJ56" s="211">
        <v>489.2</v>
      </c>
      <c r="BK56" s="211">
        <v>41.99</v>
      </c>
      <c r="BL56" s="211">
        <v>40.630000000000003</v>
      </c>
      <c r="BM56" s="211">
        <v>41.31</v>
      </c>
      <c r="BN56" s="211">
        <v>1.0900000000000001</v>
      </c>
      <c r="BO56" s="211">
        <v>0.85000000000000009</v>
      </c>
      <c r="BP56" s="211">
        <v>0.97000000000000008</v>
      </c>
      <c r="BQ56" s="211">
        <v>9.82</v>
      </c>
      <c r="BR56" s="211">
        <v>7.82</v>
      </c>
      <c r="BS56" s="211">
        <v>8.82</v>
      </c>
      <c r="BT56" s="211">
        <v>11.44</v>
      </c>
      <c r="BU56" s="211">
        <v>11.04</v>
      </c>
      <c r="BV56" s="211">
        <v>11.239999999999998</v>
      </c>
      <c r="BW56" s="211">
        <v>2.84</v>
      </c>
      <c r="BX56" s="211">
        <v>2.5599999999999996</v>
      </c>
      <c r="BY56" s="211">
        <v>2.6999999999999997</v>
      </c>
      <c r="BZ56" s="211">
        <v>9.42</v>
      </c>
      <c r="CA56" s="211">
        <v>6.42</v>
      </c>
      <c r="CB56" s="211">
        <v>7.92</v>
      </c>
      <c r="CC56" s="211">
        <v>6.48</v>
      </c>
      <c r="CD56" s="211">
        <v>6.24</v>
      </c>
      <c r="CE56" s="211">
        <v>6.36</v>
      </c>
      <c r="CF56" s="211">
        <v>1.88</v>
      </c>
      <c r="CG56" s="211">
        <v>1.38</v>
      </c>
      <c r="CH56" s="211">
        <v>1.63</v>
      </c>
      <c r="CI56" s="211">
        <v>0.44</v>
      </c>
      <c r="CJ56" s="211">
        <v>0.4</v>
      </c>
      <c r="CK56" s="211">
        <v>0.42000000000000004</v>
      </c>
      <c r="CL56" s="211">
        <v>38.61</v>
      </c>
      <c r="CM56" s="211">
        <v>36.21</v>
      </c>
      <c r="CN56" s="211">
        <v>37.409999999999997</v>
      </c>
      <c r="CO56" s="211">
        <v>7.37</v>
      </c>
      <c r="CP56" s="211">
        <v>2.37</v>
      </c>
      <c r="CQ56" s="211">
        <v>4.87</v>
      </c>
      <c r="CR56" s="211"/>
      <c r="CS56" s="211"/>
    </row>
    <row r="57" spans="1:97">
      <c r="A57" s="642">
        <v>45343</v>
      </c>
      <c r="B57" s="209" t="s">
        <v>216</v>
      </c>
      <c r="C57" s="211">
        <v>151.16</v>
      </c>
      <c r="D57" s="211">
        <v>149.16</v>
      </c>
      <c r="E57" s="211">
        <v>150.16</v>
      </c>
      <c r="F57" s="211">
        <v>163.84</v>
      </c>
      <c r="G57" s="211">
        <v>160.84</v>
      </c>
      <c r="H57" s="211">
        <v>162.34</v>
      </c>
      <c r="I57" s="211">
        <v>112.62</v>
      </c>
      <c r="J57" s="211">
        <v>109.42</v>
      </c>
      <c r="K57" s="211">
        <v>111.02000000000001</v>
      </c>
      <c r="L57" s="211">
        <v>193.58</v>
      </c>
      <c r="M57" s="211">
        <v>185.58</v>
      </c>
      <c r="N57" s="211">
        <v>189.58</v>
      </c>
      <c r="O57" s="211">
        <v>171.19</v>
      </c>
      <c r="P57" s="211">
        <v>169.39</v>
      </c>
      <c r="Q57" s="211">
        <v>170.29</v>
      </c>
      <c r="R57" s="211">
        <v>22.08</v>
      </c>
      <c r="S57" s="211">
        <v>21.479999999999997</v>
      </c>
      <c r="T57" s="211">
        <v>21.779999999999998</v>
      </c>
      <c r="U57" s="211">
        <v>14.63</v>
      </c>
      <c r="V57" s="211">
        <v>14.030000000000001</v>
      </c>
      <c r="W57" s="211">
        <v>14.330000000000002</v>
      </c>
      <c r="X57" s="211">
        <v>14.91</v>
      </c>
      <c r="Y57" s="211">
        <v>14.11</v>
      </c>
      <c r="Z57" s="211">
        <v>14.51</v>
      </c>
      <c r="AA57" s="211">
        <v>100.41</v>
      </c>
      <c r="AB57" s="211">
        <v>96.41</v>
      </c>
      <c r="AC57" s="211">
        <v>98.41</v>
      </c>
      <c r="AD57" s="211">
        <v>94.63</v>
      </c>
      <c r="AE57" s="211">
        <v>90.63</v>
      </c>
      <c r="AF57" s="211">
        <v>92.63</v>
      </c>
      <c r="AG57" s="211">
        <v>19.63</v>
      </c>
      <c r="AH57" s="211">
        <v>18.77</v>
      </c>
      <c r="AI57" s="211">
        <v>19.2</v>
      </c>
      <c r="AJ57" s="211"/>
      <c r="AK57" s="211"/>
      <c r="AL57" s="211"/>
      <c r="AM57" s="211">
        <v>112.56</v>
      </c>
      <c r="AN57" s="211">
        <v>110.9</v>
      </c>
      <c r="AO57" s="211">
        <v>111.73</v>
      </c>
      <c r="AP57" s="211">
        <v>40.909999999999997</v>
      </c>
      <c r="AQ57" s="211">
        <v>39.309999999999995</v>
      </c>
      <c r="AR57" s="211">
        <v>40.11</v>
      </c>
      <c r="AS57" s="211">
        <v>41.63</v>
      </c>
      <c r="AT57" s="211">
        <v>40.270000000000003</v>
      </c>
      <c r="AU57" s="211">
        <v>40.950000000000003</v>
      </c>
      <c r="AV57" s="211">
        <v>21.15</v>
      </c>
      <c r="AW57" s="211">
        <v>20.549999999999997</v>
      </c>
      <c r="AX57" s="211">
        <v>20.849999999999998</v>
      </c>
      <c r="AY57" s="211">
        <v>4.25</v>
      </c>
      <c r="AZ57" s="211">
        <v>4.09</v>
      </c>
      <c r="BA57" s="211">
        <v>4.17</v>
      </c>
      <c r="BB57" s="211">
        <v>1.97</v>
      </c>
      <c r="BC57" s="211">
        <v>1.67</v>
      </c>
      <c r="BD57" s="211">
        <v>1.8199999999999998</v>
      </c>
      <c r="BE57" s="211">
        <v>0.69</v>
      </c>
      <c r="BF57" s="211">
        <v>0.38999999999999996</v>
      </c>
      <c r="BG57" s="211">
        <v>0.53999999999999992</v>
      </c>
      <c r="BH57" s="211">
        <v>496.8</v>
      </c>
      <c r="BI57" s="211">
        <v>480.8</v>
      </c>
      <c r="BJ57" s="211">
        <v>488.8</v>
      </c>
      <c r="BK57" s="211">
        <v>41.93</v>
      </c>
      <c r="BL57" s="211">
        <v>40.57</v>
      </c>
      <c r="BM57" s="211">
        <v>41.25</v>
      </c>
      <c r="BN57" s="211">
        <v>1.08</v>
      </c>
      <c r="BO57" s="211">
        <v>0.84000000000000008</v>
      </c>
      <c r="BP57" s="211">
        <v>0.96000000000000008</v>
      </c>
      <c r="BQ57" s="211">
        <v>9.81</v>
      </c>
      <c r="BR57" s="211">
        <v>7.8100000000000005</v>
      </c>
      <c r="BS57" s="211">
        <v>8.81</v>
      </c>
      <c r="BT57" s="211">
        <v>11.45</v>
      </c>
      <c r="BU57" s="211">
        <v>11.049999999999999</v>
      </c>
      <c r="BV57" s="211">
        <v>11.25</v>
      </c>
      <c r="BW57" s="211">
        <v>2.84</v>
      </c>
      <c r="BX57" s="211">
        <v>2.5599999999999996</v>
      </c>
      <c r="BY57" s="211">
        <v>2.6999999999999997</v>
      </c>
      <c r="BZ57" s="211">
        <v>9.4499999999999993</v>
      </c>
      <c r="CA57" s="211">
        <v>6.4499999999999993</v>
      </c>
      <c r="CB57" s="211">
        <v>7.9499999999999993</v>
      </c>
      <c r="CC57" s="211">
        <v>6.52</v>
      </c>
      <c r="CD57" s="211">
        <v>6.2799999999999994</v>
      </c>
      <c r="CE57" s="211">
        <v>6.3999999999999995</v>
      </c>
      <c r="CF57" s="211">
        <v>1.88</v>
      </c>
      <c r="CG57" s="211">
        <v>1.38</v>
      </c>
      <c r="CH57" s="211">
        <v>1.63</v>
      </c>
      <c r="CI57" s="211">
        <v>0.44</v>
      </c>
      <c r="CJ57" s="211">
        <v>0.4</v>
      </c>
      <c r="CK57" s="211">
        <v>0.42000000000000004</v>
      </c>
      <c r="CL57" s="211">
        <v>38.840000000000003</v>
      </c>
      <c r="CM57" s="211">
        <v>36.440000000000005</v>
      </c>
      <c r="CN57" s="211">
        <v>37.64</v>
      </c>
      <c r="CO57" s="211">
        <v>7.36</v>
      </c>
      <c r="CP57" s="211">
        <v>2.3600000000000003</v>
      </c>
      <c r="CQ57" s="211">
        <v>4.8600000000000003</v>
      </c>
      <c r="CR57" s="211"/>
      <c r="CS57" s="211"/>
    </row>
    <row r="58" spans="1:97">
      <c r="A58" s="642">
        <v>45344</v>
      </c>
      <c r="B58" s="209" t="s">
        <v>217</v>
      </c>
      <c r="C58" s="211">
        <v>151.55000000000001</v>
      </c>
      <c r="D58" s="211">
        <v>149.55000000000001</v>
      </c>
      <c r="E58" s="211">
        <v>150.55000000000001</v>
      </c>
      <c r="F58" s="211">
        <v>164.56</v>
      </c>
      <c r="G58" s="211">
        <v>161.56</v>
      </c>
      <c r="H58" s="211">
        <v>163.06</v>
      </c>
      <c r="I58" s="211">
        <v>113.23</v>
      </c>
      <c r="J58" s="211">
        <v>110.03</v>
      </c>
      <c r="K58" s="211">
        <v>111.63</v>
      </c>
      <c r="L58" s="211">
        <v>194.37</v>
      </c>
      <c r="M58" s="211">
        <v>186.37</v>
      </c>
      <c r="N58" s="211">
        <v>190.37</v>
      </c>
      <c r="O58" s="211">
        <v>172.23</v>
      </c>
      <c r="P58" s="211">
        <v>170.42999999999998</v>
      </c>
      <c r="Q58" s="211">
        <v>171.32999999999998</v>
      </c>
      <c r="R58" s="211">
        <v>22.17</v>
      </c>
      <c r="S58" s="211">
        <v>21.57</v>
      </c>
      <c r="T58" s="211">
        <v>21.87</v>
      </c>
      <c r="U58" s="211">
        <v>14.67</v>
      </c>
      <c r="V58" s="211">
        <v>14.07</v>
      </c>
      <c r="W58" s="211">
        <v>14.370000000000001</v>
      </c>
      <c r="X58" s="211">
        <v>14.95</v>
      </c>
      <c r="Y58" s="211">
        <v>14.149999999999999</v>
      </c>
      <c r="Z58" s="211">
        <v>14.549999999999999</v>
      </c>
      <c r="AA58" s="211">
        <v>100.76</v>
      </c>
      <c r="AB58" s="211">
        <v>96.76</v>
      </c>
      <c r="AC58" s="211">
        <v>98.76</v>
      </c>
      <c r="AD58" s="211">
        <v>95.25</v>
      </c>
      <c r="AE58" s="211">
        <v>91.25</v>
      </c>
      <c r="AF58" s="211">
        <v>93.25</v>
      </c>
      <c r="AG58" s="211">
        <v>19.68</v>
      </c>
      <c r="AH58" s="211">
        <v>18.82</v>
      </c>
      <c r="AI58" s="211">
        <v>19.25</v>
      </c>
      <c r="AJ58" s="211"/>
      <c r="AK58" s="211"/>
      <c r="AL58" s="211"/>
      <c r="AM58" s="211">
        <v>112.92</v>
      </c>
      <c r="AN58" s="211">
        <v>111.26</v>
      </c>
      <c r="AO58" s="211">
        <v>112.09</v>
      </c>
      <c r="AP58" s="211">
        <v>40.9</v>
      </c>
      <c r="AQ58" s="211">
        <v>39.299999999999997</v>
      </c>
      <c r="AR58" s="211">
        <v>40.099999999999994</v>
      </c>
      <c r="AS58" s="211">
        <v>41.74</v>
      </c>
      <c r="AT58" s="211">
        <v>40.380000000000003</v>
      </c>
      <c r="AU58" s="211">
        <v>41.06</v>
      </c>
      <c r="AV58" s="211">
        <v>21.22</v>
      </c>
      <c r="AW58" s="211">
        <v>20.619999999999997</v>
      </c>
      <c r="AX58" s="211">
        <v>20.919999999999998</v>
      </c>
      <c r="AY58" s="211">
        <v>4.28</v>
      </c>
      <c r="AZ58" s="211">
        <v>4.12</v>
      </c>
      <c r="BA58" s="211">
        <v>4.2</v>
      </c>
      <c r="BB58" s="211">
        <v>1.98</v>
      </c>
      <c r="BC58" s="211">
        <v>1.68</v>
      </c>
      <c r="BD58" s="211">
        <v>1.83</v>
      </c>
      <c r="BE58" s="211">
        <v>0.69</v>
      </c>
      <c r="BF58" s="211">
        <v>0.38999999999999996</v>
      </c>
      <c r="BG58" s="211">
        <v>0.53999999999999992</v>
      </c>
      <c r="BH58" s="211">
        <v>498.23</v>
      </c>
      <c r="BI58" s="211">
        <v>482.23</v>
      </c>
      <c r="BJ58" s="211">
        <v>490.23</v>
      </c>
      <c r="BK58" s="211">
        <v>42.04</v>
      </c>
      <c r="BL58" s="211">
        <v>40.68</v>
      </c>
      <c r="BM58" s="211">
        <v>41.36</v>
      </c>
      <c r="BN58" s="211">
        <v>1.0900000000000001</v>
      </c>
      <c r="BO58" s="211">
        <v>0.85000000000000009</v>
      </c>
      <c r="BP58" s="211">
        <v>0.97000000000000008</v>
      </c>
      <c r="BQ58" s="211">
        <v>9.83</v>
      </c>
      <c r="BR58" s="211">
        <v>7.83</v>
      </c>
      <c r="BS58" s="211">
        <v>8.83</v>
      </c>
      <c r="BT58" s="211">
        <v>11.53</v>
      </c>
      <c r="BU58" s="211">
        <v>11.129999999999999</v>
      </c>
      <c r="BV58" s="211">
        <v>11.329999999999998</v>
      </c>
      <c r="BW58" s="211">
        <v>2.85</v>
      </c>
      <c r="BX58" s="211">
        <v>2.5700000000000003</v>
      </c>
      <c r="BY58" s="211">
        <v>2.71</v>
      </c>
      <c r="BZ58" s="211">
        <v>9.4600000000000009</v>
      </c>
      <c r="CA58" s="211">
        <v>6.4600000000000009</v>
      </c>
      <c r="CB58" s="211">
        <v>7.9600000000000009</v>
      </c>
      <c r="CC58" s="211">
        <v>6.57</v>
      </c>
      <c r="CD58" s="211">
        <v>6.33</v>
      </c>
      <c r="CE58" s="211">
        <v>6.45</v>
      </c>
      <c r="CF58" s="211">
        <v>1.88</v>
      </c>
      <c r="CG58" s="211">
        <v>1.38</v>
      </c>
      <c r="CH58" s="211">
        <v>1.63</v>
      </c>
      <c r="CI58" s="211">
        <v>0.44</v>
      </c>
      <c r="CJ58" s="211">
        <v>0.4</v>
      </c>
      <c r="CK58" s="211">
        <v>0.42000000000000004</v>
      </c>
      <c r="CL58" s="211">
        <v>38.979999999999997</v>
      </c>
      <c r="CM58" s="211">
        <v>36.58</v>
      </c>
      <c r="CN58" s="211">
        <v>37.78</v>
      </c>
      <c r="CO58" s="211">
        <v>7.36</v>
      </c>
      <c r="CP58" s="211">
        <v>2.3600000000000003</v>
      </c>
      <c r="CQ58" s="211">
        <v>4.8600000000000003</v>
      </c>
      <c r="CR58" s="211"/>
      <c r="CS58" s="211"/>
    </row>
    <row r="59" spans="1:97">
      <c r="A59" s="642">
        <v>45345</v>
      </c>
      <c r="B59" s="209" t="s">
        <v>218</v>
      </c>
      <c r="C59" s="211"/>
      <c r="D59" s="211"/>
      <c r="E59" s="211"/>
      <c r="F59" s="211"/>
      <c r="G59" s="211"/>
      <c r="H59" s="211"/>
      <c r="I59" s="211"/>
      <c r="J59" s="211"/>
      <c r="K59" s="211"/>
      <c r="L59" s="211"/>
      <c r="M59" s="211"/>
      <c r="N59" s="211"/>
      <c r="O59" s="211"/>
      <c r="P59" s="211"/>
      <c r="Q59" s="211"/>
      <c r="R59" s="211"/>
      <c r="S59" s="211"/>
      <c r="T59" s="211"/>
      <c r="U59" s="211"/>
      <c r="V59" s="211"/>
      <c r="W59" s="211"/>
      <c r="X59" s="211"/>
      <c r="Y59" s="211"/>
      <c r="Z59" s="211"/>
      <c r="AA59" s="211"/>
      <c r="AB59" s="211"/>
      <c r="AC59" s="211"/>
      <c r="AD59" s="211"/>
      <c r="AE59" s="211"/>
      <c r="AF59" s="211"/>
      <c r="AG59" s="211"/>
      <c r="AH59" s="211"/>
      <c r="AI59" s="211"/>
      <c r="AJ59" s="211"/>
      <c r="AK59" s="211"/>
      <c r="AL59" s="211"/>
      <c r="AM59" s="211"/>
      <c r="AN59" s="211"/>
      <c r="AO59" s="211"/>
      <c r="AP59" s="211"/>
      <c r="AQ59" s="211"/>
      <c r="AR59" s="211"/>
      <c r="AS59" s="211"/>
      <c r="AT59" s="211"/>
      <c r="AU59" s="211"/>
      <c r="AV59" s="211"/>
      <c r="AW59" s="211"/>
      <c r="AX59" s="211"/>
      <c r="AY59" s="211"/>
      <c r="AZ59" s="211"/>
      <c r="BA59" s="211"/>
      <c r="BB59" s="211"/>
      <c r="BC59" s="211"/>
      <c r="BD59" s="211"/>
      <c r="BE59" s="211"/>
      <c r="BF59" s="211"/>
      <c r="BG59" s="211"/>
      <c r="BH59" s="211"/>
      <c r="BI59" s="211"/>
      <c r="BJ59" s="211"/>
      <c r="BK59" s="211"/>
      <c r="BL59" s="211"/>
      <c r="BM59" s="211"/>
      <c r="BN59" s="211"/>
      <c r="BO59" s="211"/>
      <c r="BP59" s="211"/>
      <c r="BQ59" s="211"/>
      <c r="BR59" s="211"/>
      <c r="BS59" s="211"/>
      <c r="BT59" s="211"/>
      <c r="BU59" s="211"/>
      <c r="BV59" s="211"/>
      <c r="BW59" s="211"/>
      <c r="BX59" s="211"/>
      <c r="BY59" s="211"/>
      <c r="BZ59" s="211"/>
      <c r="CA59" s="211"/>
      <c r="CB59" s="211"/>
      <c r="CC59" s="211"/>
      <c r="CD59" s="211"/>
      <c r="CE59" s="211"/>
      <c r="CF59" s="211"/>
      <c r="CG59" s="211"/>
      <c r="CH59" s="211"/>
      <c r="CI59" s="211"/>
      <c r="CJ59" s="211"/>
      <c r="CK59" s="211"/>
      <c r="CL59" s="211"/>
      <c r="CM59" s="211"/>
      <c r="CN59" s="211"/>
      <c r="CO59" s="211"/>
      <c r="CP59" s="211"/>
      <c r="CQ59" s="211"/>
      <c r="CR59" s="211"/>
      <c r="CS59" s="211"/>
    </row>
    <row r="60" spans="1:97">
      <c r="A60" s="642">
        <v>45346</v>
      </c>
      <c r="B60" s="209" t="s">
        <v>219</v>
      </c>
      <c r="C60" s="211"/>
      <c r="D60" s="211"/>
      <c r="E60" s="211"/>
      <c r="F60" s="211"/>
      <c r="G60" s="211"/>
      <c r="H60" s="211"/>
      <c r="I60" s="211"/>
      <c r="J60" s="211"/>
      <c r="K60" s="211"/>
      <c r="L60" s="211"/>
      <c r="M60" s="211"/>
      <c r="N60" s="211"/>
      <c r="O60" s="211"/>
      <c r="P60" s="211"/>
      <c r="Q60" s="211"/>
      <c r="R60" s="211"/>
      <c r="S60" s="211"/>
      <c r="T60" s="211"/>
      <c r="U60" s="211"/>
      <c r="V60" s="211"/>
      <c r="W60" s="211"/>
      <c r="X60" s="211"/>
      <c r="Y60" s="211"/>
      <c r="Z60" s="211"/>
      <c r="AA60" s="211"/>
      <c r="AB60" s="211"/>
      <c r="AC60" s="211"/>
      <c r="AD60" s="211"/>
      <c r="AE60" s="211"/>
      <c r="AF60" s="211"/>
      <c r="AG60" s="211"/>
      <c r="AH60" s="211"/>
      <c r="AI60" s="211"/>
      <c r="AJ60" s="211"/>
      <c r="AK60" s="211"/>
      <c r="AL60" s="211"/>
      <c r="AM60" s="211"/>
      <c r="AN60" s="211"/>
      <c r="AO60" s="211"/>
      <c r="AP60" s="211"/>
      <c r="AQ60" s="211"/>
      <c r="AR60" s="211"/>
      <c r="AS60" s="211"/>
      <c r="AT60" s="211"/>
      <c r="AU60" s="211"/>
      <c r="AV60" s="211"/>
      <c r="AW60" s="211"/>
      <c r="AX60" s="211"/>
      <c r="AY60" s="211"/>
      <c r="AZ60" s="211"/>
      <c r="BA60" s="211"/>
      <c r="BB60" s="211"/>
      <c r="BC60" s="211"/>
      <c r="BD60" s="211"/>
      <c r="BE60" s="211"/>
      <c r="BF60" s="211"/>
      <c r="BG60" s="211"/>
      <c r="BH60" s="211"/>
      <c r="BI60" s="211"/>
      <c r="BJ60" s="211"/>
      <c r="BK60" s="211"/>
      <c r="BL60" s="211"/>
      <c r="BM60" s="211"/>
      <c r="BN60" s="211"/>
      <c r="BO60" s="211"/>
      <c r="BP60" s="211"/>
      <c r="BQ60" s="211"/>
      <c r="BR60" s="211"/>
      <c r="BS60" s="211"/>
      <c r="BT60" s="211"/>
      <c r="BU60" s="211"/>
      <c r="BV60" s="211"/>
      <c r="BW60" s="211"/>
      <c r="BX60" s="211"/>
      <c r="BY60" s="211"/>
      <c r="BZ60" s="211"/>
      <c r="CA60" s="211"/>
      <c r="CB60" s="211"/>
      <c r="CC60" s="211"/>
      <c r="CD60" s="211"/>
      <c r="CE60" s="211"/>
      <c r="CF60" s="211"/>
      <c r="CG60" s="211"/>
      <c r="CH60" s="211"/>
      <c r="CI60" s="211"/>
      <c r="CJ60" s="211"/>
      <c r="CK60" s="211"/>
      <c r="CL60" s="211"/>
      <c r="CM60" s="211"/>
      <c r="CN60" s="211"/>
      <c r="CO60" s="211"/>
      <c r="CP60" s="211"/>
      <c r="CQ60" s="211"/>
      <c r="CR60" s="211"/>
      <c r="CS60" s="211"/>
    </row>
    <row r="61" spans="1:97">
      <c r="A61" s="642">
        <v>45347</v>
      </c>
      <c r="B61" s="209" t="s">
        <v>220</v>
      </c>
      <c r="C61" s="211"/>
      <c r="D61" s="211"/>
      <c r="E61" s="211"/>
      <c r="F61" s="211"/>
      <c r="G61" s="211"/>
      <c r="H61" s="211"/>
      <c r="I61" s="211"/>
      <c r="J61" s="211"/>
      <c r="K61" s="211"/>
      <c r="L61" s="211"/>
      <c r="M61" s="211"/>
      <c r="N61" s="211"/>
      <c r="O61" s="211"/>
      <c r="P61" s="211"/>
      <c r="Q61" s="211"/>
      <c r="R61" s="211"/>
      <c r="S61" s="211"/>
      <c r="T61" s="211"/>
      <c r="U61" s="211"/>
      <c r="V61" s="211"/>
      <c r="W61" s="211"/>
      <c r="X61" s="211"/>
      <c r="Y61" s="211"/>
      <c r="Z61" s="211"/>
      <c r="AA61" s="211"/>
      <c r="AB61" s="211"/>
      <c r="AC61" s="211"/>
      <c r="AD61" s="211"/>
      <c r="AE61" s="211"/>
      <c r="AF61" s="211"/>
      <c r="AG61" s="211"/>
      <c r="AH61" s="211"/>
      <c r="AI61" s="211"/>
      <c r="AJ61" s="211"/>
      <c r="AK61" s="211"/>
      <c r="AL61" s="211"/>
      <c r="AM61" s="211"/>
      <c r="AN61" s="211"/>
      <c r="AO61" s="211"/>
      <c r="AP61" s="211"/>
      <c r="AQ61" s="211"/>
      <c r="AR61" s="211"/>
      <c r="AS61" s="211"/>
      <c r="AT61" s="211"/>
      <c r="AU61" s="211"/>
      <c r="AV61" s="211"/>
      <c r="AW61" s="211"/>
      <c r="AX61" s="211"/>
      <c r="AY61" s="211"/>
      <c r="AZ61" s="211"/>
      <c r="BA61" s="211"/>
      <c r="BB61" s="211"/>
      <c r="BC61" s="211"/>
      <c r="BD61" s="211"/>
      <c r="BE61" s="211"/>
      <c r="BF61" s="211"/>
      <c r="BG61" s="211"/>
      <c r="BH61" s="211"/>
      <c r="BI61" s="211"/>
      <c r="BJ61" s="211"/>
      <c r="BK61" s="211"/>
      <c r="BL61" s="211"/>
      <c r="BM61" s="211"/>
      <c r="BN61" s="211"/>
      <c r="BO61" s="211"/>
      <c r="BP61" s="211"/>
      <c r="BQ61" s="211"/>
      <c r="BR61" s="211"/>
      <c r="BS61" s="211"/>
      <c r="BT61" s="211"/>
      <c r="BU61" s="211"/>
      <c r="BV61" s="211"/>
      <c r="BW61" s="211"/>
      <c r="BX61" s="211"/>
      <c r="BY61" s="211"/>
      <c r="BZ61" s="211"/>
      <c r="CA61" s="211"/>
      <c r="CB61" s="211"/>
      <c r="CC61" s="211"/>
      <c r="CD61" s="211"/>
      <c r="CE61" s="211"/>
      <c r="CF61" s="211"/>
      <c r="CG61" s="211"/>
      <c r="CH61" s="211"/>
      <c r="CI61" s="211"/>
      <c r="CJ61" s="211"/>
      <c r="CK61" s="211"/>
      <c r="CL61" s="211"/>
      <c r="CM61" s="211"/>
      <c r="CN61" s="211"/>
      <c r="CO61" s="211"/>
      <c r="CP61" s="211"/>
      <c r="CQ61" s="211"/>
      <c r="CR61" s="211"/>
      <c r="CS61" s="211"/>
    </row>
    <row r="62" spans="1:97">
      <c r="A62" s="642">
        <v>45348</v>
      </c>
      <c r="B62" s="209" t="s">
        <v>214</v>
      </c>
      <c r="C62" s="211">
        <v>151.36000000000001</v>
      </c>
      <c r="D62" s="211">
        <v>149.36000000000001</v>
      </c>
      <c r="E62" s="211">
        <v>150.36000000000001</v>
      </c>
      <c r="F62" s="211">
        <v>164.17</v>
      </c>
      <c r="G62" s="211">
        <v>161.16999999999999</v>
      </c>
      <c r="H62" s="211">
        <v>162.66999999999999</v>
      </c>
      <c r="I62" s="211">
        <v>112.84</v>
      </c>
      <c r="J62" s="211">
        <v>109.64</v>
      </c>
      <c r="K62" s="211">
        <v>111.24000000000001</v>
      </c>
      <c r="L62" s="211">
        <v>194.4</v>
      </c>
      <c r="M62" s="211">
        <v>186.4</v>
      </c>
      <c r="N62" s="211">
        <v>190.4</v>
      </c>
      <c r="O62" s="211">
        <v>171.47</v>
      </c>
      <c r="P62" s="211">
        <v>169.67</v>
      </c>
      <c r="Q62" s="211">
        <v>170.57</v>
      </c>
      <c r="R62" s="211">
        <v>22.12</v>
      </c>
      <c r="S62" s="211">
        <v>21.52</v>
      </c>
      <c r="T62" s="211">
        <v>21.82</v>
      </c>
      <c r="U62" s="211">
        <v>14.55</v>
      </c>
      <c r="V62" s="211">
        <v>13.950000000000001</v>
      </c>
      <c r="W62" s="211">
        <v>14.25</v>
      </c>
      <c r="X62" s="211">
        <v>14.96</v>
      </c>
      <c r="Y62" s="211">
        <v>14.16</v>
      </c>
      <c r="Z62" s="211">
        <v>14.56</v>
      </c>
      <c r="AA62" s="211">
        <v>100.53</v>
      </c>
      <c r="AB62" s="211">
        <v>96.53</v>
      </c>
      <c r="AC62" s="211">
        <v>98.53</v>
      </c>
      <c r="AD62" s="211">
        <v>94.68</v>
      </c>
      <c r="AE62" s="211">
        <v>90.68</v>
      </c>
      <c r="AF62" s="211">
        <v>92.68</v>
      </c>
      <c r="AG62" s="211">
        <v>19.649999999999999</v>
      </c>
      <c r="AH62" s="211">
        <v>18.79</v>
      </c>
      <c r="AI62" s="211">
        <v>19.22</v>
      </c>
      <c r="AJ62" s="211"/>
      <c r="AK62" s="211"/>
      <c r="AL62" s="211"/>
      <c r="AM62" s="211">
        <v>112.66</v>
      </c>
      <c r="AN62" s="211">
        <v>111</v>
      </c>
      <c r="AO62" s="211">
        <v>111.83</v>
      </c>
      <c r="AP62" s="211">
        <v>40.950000000000003</v>
      </c>
      <c r="AQ62" s="211">
        <v>39.35</v>
      </c>
      <c r="AR62" s="211">
        <v>40.150000000000006</v>
      </c>
      <c r="AS62" s="211">
        <v>41.55</v>
      </c>
      <c r="AT62" s="211">
        <v>40.19</v>
      </c>
      <c r="AU62" s="211">
        <v>40.869999999999997</v>
      </c>
      <c r="AV62" s="211">
        <v>21.16</v>
      </c>
      <c r="AW62" s="211">
        <v>20.56</v>
      </c>
      <c r="AX62" s="211">
        <v>20.86</v>
      </c>
      <c r="AY62" s="211">
        <v>4.25</v>
      </c>
      <c r="AZ62" s="211">
        <v>4.09</v>
      </c>
      <c r="BA62" s="211">
        <v>4.17</v>
      </c>
      <c r="BB62" s="211">
        <v>1.97</v>
      </c>
      <c r="BC62" s="211">
        <v>1.67</v>
      </c>
      <c r="BD62" s="211">
        <v>1.8199999999999998</v>
      </c>
      <c r="BE62" s="211">
        <v>0.7</v>
      </c>
      <c r="BF62" s="211">
        <v>0.39999999999999997</v>
      </c>
      <c r="BG62" s="211">
        <v>0.54999999999999993</v>
      </c>
      <c r="BH62" s="211">
        <v>497.45</v>
      </c>
      <c r="BI62" s="211">
        <v>481.45</v>
      </c>
      <c r="BJ62" s="211">
        <v>489.45</v>
      </c>
      <c r="BK62" s="211">
        <v>41.98</v>
      </c>
      <c r="BL62" s="211">
        <v>40.619999999999997</v>
      </c>
      <c r="BM62" s="211">
        <v>41.3</v>
      </c>
      <c r="BN62" s="211">
        <v>1.0900000000000001</v>
      </c>
      <c r="BO62" s="211">
        <v>0.85000000000000009</v>
      </c>
      <c r="BP62" s="211">
        <v>0.97000000000000008</v>
      </c>
      <c r="BQ62" s="211">
        <v>9.7799999999999994</v>
      </c>
      <c r="BR62" s="211">
        <v>7.7799999999999994</v>
      </c>
      <c r="BS62" s="211">
        <v>8.7799999999999994</v>
      </c>
      <c r="BT62" s="211">
        <v>11.51</v>
      </c>
      <c r="BU62" s="211">
        <v>11.11</v>
      </c>
      <c r="BV62" s="211">
        <v>11.309999999999999</v>
      </c>
      <c r="BW62" s="211">
        <v>2.85</v>
      </c>
      <c r="BX62" s="211">
        <v>2.5700000000000003</v>
      </c>
      <c r="BY62" s="211">
        <v>2.71</v>
      </c>
      <c r="BZ62" s="211">
        <v>9.2799999999999994</v>
      </c>
      <c r="CA62" s="211">
        <v>6.2799999999999994</v>
      </c>
      <c r="CB62" s="211">
        <v>7.7799999999999994</v>
      </c>
      <c r="CC62" s="211">
        <v>6.54</v>
      </c>
      <c r="CD62" s="211">
        <v>6.3</v>
      </c>
      <c r="CE62" s="211">
        <v>6.42</v>
      </c>
      <c r="CF62" s="211">
        <v>1.86</v>
      </c>
      <c r="CG62" s="211">
        <v>1.36</v>
      </c>
      <c r="CH62" s="211">
        <v>1.61</v>
      </c>
      <c r="CI62" s="211">
        <v>0.44</v>
      </c>
      <c r="CJ62" s="211">
        <v>0.4</v>
      </c>
      <c r="CK62" s="211">
        <v>0.42000000000000004</v>
      </c>
      <c r="CL62" s="211">
        <v>39</v>
      </c>
      <c r="CM62" s="211">
        <v>36.6</v>
      </c>
      <c r="CN62" s="211">
        <v>37.799999999999997</v>
      </c>
      <c r="CO62" s="211">
        <v>7.34</v>
      </c>
      <c r="CP62" s="211">
        <v>2.34</v>
      </c>
      <c r="CQ62" s="211">
        <v>4.84</v>
      </c>
      <c r="CR62" s="211"/>
      <c r="CS62" s="211"/>
    </row>
    <row r="63" spans="1:97">
      <c r="A63" s="642">
        <v>45349</v>
      </c>
      <c r="B63" s="209" t="s">
        <v>215</v>
      </c>
      <c r="C63" s="211">
        <v>151.66</v>
      </c>
      <c r="D63" s="211">
        <v>149.66</v>
      </c>
      <c r="E63" s="211">
        <v>150.66</v>
      </c>
      <c r="F63" s="211">
        <v>164.91</v>
      </c>
      <c r="G63" s="211">
        <v>161.91</v>
      </c>
      <c r="H63" s="211">
        <v>163.41</v>
      </c>
      <c r="I63" s="211">
        <v>113.13</v>
      </c>
      <c r="J63" s="211">
        <v>109.92999999999999</v>
      </c>
      <c r="K63" s="211">
        <v>111.53</v>
      </c>
      <c r="L63" s="211">
        <v>195.02</v>
      </c>
      <c r="M63" s="211">
        <v>187.02</v>
      </c>
      <c r="N63" s="211">
        <v>191.02</v>
      </c>
      <c r="O63" s="211">
        <v>172.01</v>
      </c>
      <c r="P63" s="211">
        <v>170.20999999999998</v>
      </c>
      <c r="Q63" s="211">
        <v>171.10999999999999</v>
      </c>
      <c r="R63" s="211">
        <v>22.22</v>
      </c>
      <c r="S63" s="211">
        <v>21.619999999999997</v>
      </c>
      <c r="T63" s="211">
        <v>21.919999999999998</v>
      </c>
      <c r="U63" s="211">
        <v>14.63</v>
      </c>
      <c r="V63" s="211">
        <v>14.030000000000001</v>
      </c>
      <c r="W63" s="211">
        <v>14.330000000000002</v>
      </c>
      <c r="X63" s="211">
        <v>15.05</v>
      </c>
      <c r="Y63" s="211">
        <v>14.25</v>
      </c>
      <c r="Z63" s="211">
        <v>14.65</v>
      </c>
      <c r="AA63" s="211">
        <v>100.4</v>
      </c>
      <c r="AB63" s="211">
        <v>96.4</v>
      </c>
      <c r="AC63" s="211">
        <v>98.4</v>
      </c>
      <c r="AD63" s="211">
        <v>94.76</v>
      </c>
      <c r="AE63" s="211">
        <v>90.76</v>
      </c>
      <c r="AF63" s="211">
        <v>92.76</v>
      </c>
      <c r="AG63" s="211">
        <v>19.690000000000001</v>
      </c>
      <c r="AH63" s="211">
        <v>18.830000000000002</v>
      </c>
      <c r="AI63" s="211">
        <v>19.260000000000002</v>
      </c>
      <c r="AJ63" s="211"/>
      <c r="AK63" s="211"/>
      <c r="AL63" s="211"/>
      <c r="AM63" s="211">
        <v>112.87</v>
      </c>
      <c r="AN63" s="211">
        <v>111.21000000000001</v>
      </c>
      <c r="AO63" s="211">
        <v>112.04</v>
      </c>
      <c r="AP63" s="211">
        <v>41.03</v>
      </c>
      <c r="AQ63" s="211">
        <v>39.43</v>
      </c>
      <c r="AR63" s="211">
        <v>40.230000000000004</v>
      </c>
      <c r="AS63" s="211">
        <v>41.63</v>
      </c>
      <c r="AT63" s="211">
        <v>40.270000000000003</v>
      </c>
      <c r="AU63" s="211">
        <v>40.950000000000003</v>
      </c>
      <c r="AV63" s="211">
        <v>21.19</v>
      </c>
      <c r="AW63" s="211">
        <v>20.59</v>
      </c>
      <c r="AX63" s="211">
        <v>20.89</v>
      </c>
      <c r="AY63" s="211">
        <v>4.28</v>
      </c>
      <c r="AZ63" s="211">
        <v>4.12</v>
      </c>
      <c r="BA63" s="211">
        <v>4.2</v>
      </c>
      <c r="BB63" s="211">
        <v>1.98</v>
      </c>
      <c r="BC63" s="211">
        <v>1.68</v>
      </c>
      <c r="BD63" s="211">
        <v>1.83</v>
      </c>
      <c r="BE63" s="211">
        <v>0.69</v>
      </c>
      <c r="BF63" s="211">
        <v>0.38999999999999996</v>
      </c>
      <c r="BG63" s="211">
        <v>0.53999999999999992</v>
      </c>
      <c r="BH63" s="211">
        <v>498.43</v>
      </c>
      <c r="BI63" s="211">
        <v>482.43</v>
      </c>
      <c r="BJ63" s="211">
        <v>490.43</v>
      </c>
      <c r="BK63" s="211">
        <v>42.07</v>
      </c>
      <c r="BL63" s="211">
        <v>40.71</v>
      </c>
      <c r="BM63" s="211">
        <v>41.39</v>
      </c>
      <c r="BN63" s="211">
        <v>1.0900000000000001</v>
      </c>
      <c r="BO63" s="211">
        <v>0.85000000000000009</v>
      </c>
      <c r="BP63" s="211">
        <v>0.97000000000000008</v>
      </c>
      <c r="BQ63" s="211">
        <v>9.81</v>
      </c>
      <c r="BR63" s="211">
        <v>7.8100000000000005</v>
      </c>
      <c r="BS63" s="211">
        <v>8.81</v>
      </c>
      <c r="BT63" s="211">
        <v>11.52</v>
      </c>
      <c r="BU63" s="211">
        <v>11.12</v>
      </c>
      <c r="BV63" s="211">
        <v>11.32</v>
      </c>
      <c r="BW63" s="211">
        <v>2.85</v>
      </c>
      <c r="BX63" s="211">
        <v>2.5700000000000003</v>
      </c>
      <c r="BY63" s="211">
        <v>2.71</v>
      </c>
      <c r="BZ63" s="211">
        <v>9.3000000000000007</v>
      </c>
      <c r="CA63" s="211">
        <v>6.3000000000000007</v>
      </c>
      <c r="CB63" s="211">
        <v>7.8000000000000007</v>
      </c>
      <c r="CC63" s="211">
        <v>6.57</v>
      </c>
      <c r="CD63" s="211">
        <v>6.33</v>
      </c>
      <c r="CE63" s="211">
        <v>6.45</v>
      </c>
      <c r="CF63" s="211">
        <v>1.89</v>
      </c>
      <c r="CG63" s="211">
        <v>1.39</v>
      </c>
      <c r="CH63" s="211">
        <v>1.64</v>
      </c>
      <c r="CI63" s="211">
        <v>0.44</v>
      </c>
      <c r="CJ63" s="211">
        <v>0.4</v>
      </c>
      <c r="CK63" s="211">
        <v>0.42000000000000004</v>
      </c>
      <c r="CL63" s="211">
        <v>39.15</v>
      </c>
      <c r="CM63" s="211">
        <v>36.75</v>
      </c>
      <c r="CN63" s="211">
        <v>37.950000000000003</v>
      </c>
      <c r="CO63" s="211">
        <v>7.34</v>
      </c>
      <c r="CP63" s="211">
        <v>2.34</v>
      </c>
      <c r="CQ63" s="211">
        <v>4.84</v>
      </c>
      <c r="CR63" s="211"/>
      <c r="CS63" s="211"/>
    </row>
    <row r="64" spans="1:97">
      <c r="A64" s="642">
        <v>45350</v>
      </c>
      <c r="B64" s="209" t="s">
        <v>216</v>
      </c>
      <c r="C64" s="211">
        <v>151.5</v>
      </c>
      <c r="D64" s="211">
        <v>149.5</v>
      </c>
      <c r="E64" s="211">
        <v>150.5</v>
      </c>
      <c r="F64" s="211">
        <v>164.7</v>
      </c>
      <c r="G64" s="211">
        <v>161.69999999999999</v>
      </c>
      <c r="H64" s="211">
        <v>163.19999999999999</v>
      </c>
      <c r="I64" s="211">
        <v>112.85</v>
      </c>
      <c r="J64" s="211">
        <v>109.64999999999999</v>
      </c>
      <c r="K64" s="211">
        <v>111.25</v>
      </c>
      <c r="L64" s="211">
        <v>194.85</v>
      </c>
      <c r="M64" s="211">
        <v>186.85</v>
      </c>
      <c r="N64" s="211">
        <v>190.85</v>
      </c>
      <c r="O64" s="211">
        <v>172.1</v>
      </c>
      <c r="P64" s="211">
        <v>170.29999999999998</v>
      </c>
      <c r="Q64" s="211">
        <v>171.2</v>
      </c>
      <c r="R64" s="211">
        <v>22.2</v>
      </c>
      <c r="S64" s="211">
        <v>21.599999999999998</v>
      </c>
      <c r="T64" s="211">
        <v>21.9</v>
      </c>
      <c r="U64" s="211">
        <v>14.6</v>
      </c>
      <c r="V64" s="211">
        <v>14</v>
      </c>
      <c r="W64" s="211">
        <v>14.3</v>
      </c>
      <c r="X64" s="211">
        <v>15.01</v>
      </c>
      <c r="Y64" s="211">
        <v>14.209999999999999</v>
      </c>
      <c r="Z64" s="211">
        <v>14.61</v>
      </c>
      <c r="AA64" s="211">
        <v>100.55</v>
      </c>
      <c r="AB64" s="211">
        <v>96.55</v>
      </c>
      <c r="AC64" s="211">
        <v>98.55</v>
      </c>
      <c r="AD64" s="211">
        <v>94.95</v>
      </c>
      <c r="AE64" s="211">
        <v>90.95</v>
      </c>
      <c r="AF64" s="211">
        <v>92.95</v>
      </c>
      <c r="AG64" s="211">
        <v>19.66</v>
      </c>
      <c r="AH64" s="211">
        <v>18.8</v>
      </c>
      <c r="AI64" s="211">
        <v>19.23</v>
      </c>
      <c r="AJ64" s="211"/>
      <c r="AK64" s="211"/>
      <c r="AL64" s="211"/>
      <c r="AM64" s="211">
        <v>112.86</v>
      </c>
      <c r="AN64" s="211">
        <v>111.2</v>
      </c>
      <c r="AO64" s="211">
        <v>112.03</v>
      </c>
      <c r="AP64" s="211">
        <v>40.869999999999997</v>
      </c>
      <c r="AQ64" s="211">
        <v>39.269999999999996</v>
      </c>
      <c r="AR64" s="211">
        <v>40.069999999999993</v>
      </c>
      <c r="AS64" s="211">
        <v>41.72</v>
      </c>
      <c r="AT64" s="211">
        <v>40.36</v>
      </c>
      <c r="AU64" s="211">
        <v>41.04</v>
      </c>
      <c r="AV64" s="211">
        <v>21.16</v>
      </c>
      <c r="AW64" s="211">
        <v>20.56</v>
      </c>
      <c r="AX64" s="211">
        <v>20.86</v>
      </c>
      <c r="AY64" s="211">
        <v>4.28</v>
      </c>
      <c r="AZ64" s="211">
        <v>4.12</v>
      </c>
      <c r="BA64" s="211">
        <v>4.2</v>
      </c>
      <c r="BB64" s="211">
        <v>1.98</v>
      </c>
      <c r="BC64" s="211">
        <v>1.68</v>
      </c>
      <c r="BD64" s="211">
        <v>1.83</v>
      </c>
      <c r="BE64" s="211">
        <v>0.69</v>
      </c>
      <c r="BF64" s="211">
        <v>0.38999999999999996</v>
      </c>
      <c r="BG64" s="211">
        <v>0.53999999999999992</v>
      </c>
      <c r="BH64" s="211">
        <v>498.07</v>
      </c>
      <c r="BI64" s="211">
        <v>482.07</v>
      </c>
      <c r="BJ64" s="211">
        <v>490.07</v>
      </c>
      <c r="BK64" s="211">
        <v>42.04</v>
      </c>
      <c r="BL64" s="211">
        <v>40.68</v>
      </c>
      <c r="BM64" s="211">
        <v>41.36</v>
      </c>
      <c r="BN64" s="211">
        <v>1.0900000000000001</v>
      </c>
      <c r="BO64" s="211">
        <v>0.85000000000000009</v>
      </c>
      <c r="BP64" s="211">
        <v>0.97000000000000008</v>
      </c>
      <c r="BQ64" s="211">
        <v>9.82</v>
      </c>
      <c r="BR64" s="211">
        <v>7.82</v>
      </c>
      <c r="BS64" s="211">
        <v>8.82</v>
      </c>
      <c r="BT64" s="211">
        <v>11.52</v>
      </c>
      <c r="BU64" s="211">
        <v>11.12</v>
      </c>
      <c r="BV64" s="211">
        <v>11.32</v>
      </c>
      <c r="BW64" s="211">
        <v>2.84</v>
      </c>
      <c r="BX64" s="211">
        <v>2.5599999999999996</v>
      </c>
      <c r="BY64" s="211">
        <v>2.6999999999999997</v>
      </c>
      <c r="BZ64" s="211">
        <v>9.3800000000000008</v>
      </c>
      <c r="CA64" s="211">
        <v>6.3800000000000008</v>
      </c>
      <c r="CB64" s="211">
        <v>7.8800000000000008</v>
      </c>
      <c r="CC64" s="211">
        <v>6.57</v>
      </c>
      <c r="CD64" s="211">
        <v>6.33</v>
      </c>
      <c r="CE64" s="211">
        <v>6.45</v>
      </c>
      <c r="CF64" s="211">
        <v>1.89</v>
      </c>
      <c r="CG64" s="211">
        <v>1.39</v>
      </c>
      <c r="CH64" s="211">
        <v>1.64</v>
      </c>
      <c r="CI64" s="211">
        <v>0.44</v>
      </c>
      <c r="CJ64" s="211">
        <v>0.4</v>
      </c>
      <c r="CK64" s="211">
        <v>0.42000000000000004</v>
      </c>
      <c r="CL64" s="211">
        <v>39.130000000000003</v>
      </c>
      <c r="CM64" s="211">
        <v>36.730000000000004</v>
      </c>
      <c r="CN64" s="211">
        <v>37.930000000000007</v>
      </c>
      <c r="CO64" s="211">
        <v>7.34</v>
      </c>
      <c r="CP64" s="211">
        <v>2.34</v>
      </c>
      <c r="CQ64" s="211">
        <v>4.84</v>
      </c>
      <c r="CR64" s="211"/>
      <c r="CS64" s="211"/>
    </row>
    <row r="65" spans="1:97">
      <c r="A65" s="642">
        <v>45351</v>
      </c>
      <c r="B65" s="209" t="s">
        <v>217</v>
      </c>
      <c r="C65" s="211">
        <v>151.66999999999999</v>
      </c>
      <c r="D65" s="211">
        <v>149.66999999999999</v>
      </c>
      <c r="E65" s="211">
        <v>150.66999999999999</v>
      </c>
      <c r="F65" s="211">
        <v>164.75</v>
      </c>
      <c r="G65" s="211">
        <v>161.75</v>
      </c>
      <c r="H65" s="211">
        <v>163.25</v>
      </c>
      <c r="I65" s="211">
        <v>112.49</v>
      </c>
      <c r="J65" s="211">
        <v>109.28999999999999</v>
      </c>
      <c r="K65" s="211">
        <v>110.88999999999999</v>
      </c>
      <c r="L65" s="211">
        <v>194.75</v>
      </c>
      <c r="M65" s="211">
        <v>186.75</v>
      </c>
      <c r="N65" s="211">
        <v>190.75</v>
      </c>
      <c r="O65" s="211">
        <v>172.37</v>
      </c>
      <c r="P65" s="211">
        <v>170.57</v>
      </c>
      <c r="Q65" s="211">
        <v>171.47</v>
      </c>
      <c r="R65" s="211">
        <v>22.2</v>
      </c>
      <c r="S65" s="211">
        <v>21.599999999999998</v>
      </c>
      <c r="T65" s="211">
        <v>21.9</v>
      </c>
      <c r="U65" s="211">
        <v>14.52</v>
      </c>
      <c r="V65" s="211">
        <v>13.92</v>
      </c>
      <c r="W65" s="211">
        <v>14.219999999999999</v>
      </c>
      <c r="X65" s="211">
        <v>14.98</v>
      </c>
      <c r="Y65" s="211">
        <v>14.18</v>
      </c>
      <c r="Z65" s="211">
        <v>14.58</v>
      </c>
      <c r="AA65" s="211">
        <v>99.88</v>
      </c>
      <c r="AB65" s="211">
        <v>95.88</v>
      </c>
      <c r="AC65" s="211">
        <v>97.88</v>
      </c>
      <c r="AD65" s="211">
        <v>93.76</v>
      </c>
      <c r="AE65" s="211">
        <v>89.76</v>
      </c>
      <c r="AF65" s="211">
        <v>91.76</v>
      </c>
      <c r="AG65" s="211">
        <v>19.68</v>
      </c>
      <c r="AH65" s="211">
        <v>18.82</v>
      </c>
      <c r="AI65" s="211">
        <v>19.25</v>
      </c>
      <c r="AJ65" s="211"/>
      <c r="AK65" s="211"/>
      <c r="AL65" s="211"/>
      <c r="AM65" s="211">
        <v>112.79</v>
      </c>
      <c r="AN65" s="211">
        <v>111.13000000000001</v>
      </c>
      <c r="AO65" s="211">
        <v>111.96000000000001</v>
      </c>
      <c r="AP65" s="211">
        <v>41.04</v>
      </c>
      <c r="AQ65" s="211">
        <v>39.44</v>
      </c>
      <c r="AR65" s="211">
        <v>40.239999999999995</v>
      </c>
      <c r="AS65" s="211">
        <v>41.77</v>
      </c>
      <c r="AT65" s="211">
        <v>40.410000000000004</v>
      </c>
      <c r="AU65" s="211">
        <v>41.09</v>
      </c>
      <c r="AV65" s="211">
        <v>21.18</v>
      </c>
      <c r="AW65" s="211">
        <v>20.58</v>
      </c>
      <c r="AX65" s="211">
        <v>20.88</v>
      </c>
      <c r="AY65" s="211">
        <v>4.2699999999999996</v>
      </c>
      <c r="AZ65" s="211">
        <v>4.1099999999999994</v>
      </c>
      <c r="BA65" s="211">
        <v>4.1899999999999995</v>
      </c>
      <c r="BB65" s="211">
        <v>1.98</v>
      </c>
      <c r="BC65" s="211">
        <v>1.68</v>
      </c>
      <c r="BD65" s="211">
        <v>1.83</v>
      </c>
      <c r="BE65" s="211">
        <v>0.69</v>
      </c>
      <c r="BF65" s="211">
        <v>0.38999999999999996</v>
      </c>
      <c r="BG65" s="211">
        <v>0.53999999999999992</v>
      </c>
      <c r="BH65" s="211">
        <v>498.62</v>
      </c>
      <c r="BI65" s="211">
        <v>482.62</v>
      </c>
      <c r="BJ65" s="211">
        <v>490.62</v>
      </c>
      <c r="BK65" s="211">
        <v>42.07</v>
      </c>
      <c r="BL65" s="211">
        <v>40.71</v>
      </c>
      <c r="BM65" s="211">
        <v>41.39</v>
      </c>
      <c r="BN65" s="211">
        <v>1.08</v>
      </c>
      <c r="BO65" s="211">
        <v>0.84000000000000008</v>
      </c>
      <c r="BP65" s="211">
        <v>0.96000000000000008</v>
      </c>
      <c r="BQ65" s="211">
        <v>9.81</v>
      </c>
      <c r="BR65" s="211">
        <v>7.8100000000000005</v>
      </c>
      <c r="BS65" s="211">
        <v>8.81</v>
      </c>
      <c r="BT65" s="211">
        <v>11.5</v>
      </c>
      <c r="BU65" s="211">
        <v>11.1</v>
      </c>
      <c r="BV65" s="211">
        <v>11.3</v>
      </c>
      <c r="BW65" s="211">
        <v>2.84</v>
      </c>
      <c r="BX65" s="211">
        <v>2.5599999999999996</v>
      </c>
      <c r="BY65" s="211">
        <v>2.6999999999999997</v>
      </c>
      <c r="BZ65" s="211">
        <v>9.31</v>
      </c>
      <c r="CA65" s="211">
        <v>6.3100000000000005</v>
      </c>
      <c r="CB65" s="211">
        <v>7.8100000000000005</v>
      </c>
      <c r="CC65" s="211">
        <v>6.58</v>
      </c>
      <c r="CD65" s="211">
        <v>6.34</v>
      </c>
      <c r="CE65" s="211">
        <v>6.46</v>
      </c>
      <c r="CF65" s="211">
        <v>1.9</v>
      </c>
      <c r="CG65" s="211">
        <v>1.4</v>
      </c>
      <c r="CH65" s="211">
        <v>1.65</v>
      </c>
      <c r="CI65" s="211">
        <v>0.44</v>
      </c>
      <c r="CJ65" s="211">
        <v>0.4</v>
      </c>
      <c r="CK65" s="211">
        <v>0.42000000000000004</v>
      </c>
      <c r="CL65" s="211">
        <v>38.96</v>
      </c>
      <c r="CM65" s="211">
        <v>36.56</v>
      </c>
      <c r="CN65" s="211">
        <v>37.760000000000005</v>
      </c>
      <c r="CO65" s="211">
        <v>7.33</v>
      </c>
      <c r="CP65" s="211">
        <v>2.33</v>
      </c>
      <c r="CQ65" s="211">
        <v>4.83</v>
      </c>
      <c r="CR65" s="211"/>
      <c r="CS65" s="211"/>
    </row>
    <row r="66" spans="1:97">
      <c r="A66" s="642">
        <v>45352</v>
      </c>
      <c r="B66" s="209" t="s">
        <v>218</v>
      </c>
      <c r="C66" s="211">
        <v>151.31</v>
      </c>
      <c r="D66" s="211">
        <v>149.31</v>
      </c>
      <c r="E66" s="211">
        <v>150.31</v>
      </c>
      <c r="F66" s="211">
        <v>163.97</v>
      </c>
      <c r="G66" s="211">
        <v>160.97</v>
      </c>
      <c r="H66" s="211">
        <v>162.47</v>
      </c>
      <c r="I66" s="211">
        <v>112.33</v>
      </c>
      <c r="J66" s="211">
        <v>109.13</v>
      </c>
      <c r="K66" s="211">
        <v>110.72999999999999</v>
      </c>
      <c r="L66" s="211">
        <v>193.78</v>
      </c>
      <c r="M66" s="211">
        <v>185.78</v>
      </c>
      <c r="N66" s="211">
        <v>189.78</v>
      </c>
      <c r="O66" s="211">
        <v>170.88</v>
      </c>
      <c r="P66" s="211">
        <v>169.07999999999998</v>
      </c>
      <c r="Q66" s="211">
        <v>169.98</v>
      </c>
      <c r="R66" s="211">
        <v>22.1</v>
      </c>
      <c r="S66" s="211">
        <v>21.5</v>
      </c>
      <c r="T66" s="211">
        <v>21.8</v>
      </c>
      <c r="U66" s="211">
        <v>14.46</v>
      </c>
      <c r="V66" s="211">
        <v>13.860000000000001</v>
      </c>
      <c r="W66" s="211">
        <v>14.16</v>
      </c>
      <c r="X66" s="211">
        <v>14.89</v>
      </c>
      <c r="Y66" s="211">
        <v>14.09</v>
      </c>
      <c r="Z66" s="211">
        <v>14.49</v>
      </c>
      <c r="AA66" s="211">
        <v>99.78</v>
      </c>
      <c r="AB66" s="211">
        <v>95.78</v>
      </c>
      <c r="AC66" s="211">
        <v>97.78</v>
      </c>
      <c r="AD66" s="211">
        <v>93.52</v>
      </c>
      <c r="AE66" s="211">
        <v>89.52</v>
      </c>
      <c r="AF66" s="211">
        <v>91.52</v>
      </c>
      <c r="AG66" s="211">
        <v>19.63</v>
      </c>
      <c r="AH66" s="211">
        <v>18.77</v>
      </c>
      <c r="AI66" s="211">
        <v>19.2</v>
      </c>
      <c r="AJ66" s="211"/>
      <c r="AK66" s="211"/>
      <c r="AL66" s="211"/>
      <c r="AM66" s="211">
        <v>112.53</v>
      </c>
      <c r="AN66" s="211">
        <v>110.87</v>
      </c>
      <c r="AO66" s="211">
        <v>111.7</v>
      </c>
      <c r="AP66" s="211">
        <v>40.950000000000003</v>
      </c>
      <c r="AQ66" s="211">
        <v>39.35</v>
      </c>
      <c r="AR66" s="211">
        <v>40.150000000000006</v>
      </c>
      <c r="AS66" s="211">
        <v>41.67</v>
      </c>
      <c r="AT66" s="211">
        <v>40.31</v>
      </c>
      <c r="AU66" s="211">
        <v>40.99</v>
      </c>
      <c r="AV66" s="211">
        <v>21.15</v>
      </c>
      <c r="AW66" s="211">
        <v>20.549999999999997</v>
      </c>
      <c r="AX66" s="211">
        <v>20.849999999999998</v>
      </c>
      <c r="AY66" s="211">
        <v>4.2699999999999996</v>
      </c>
      <c r="AZ66" s="211">
        <v>4.1099999999999994</v>
      </c>
      <c r="BA66" s="211">
        <v>4.1899999999999995</v>
      </c>
      <c r="BB66" s="211">
        <v>1.97</v>
      </c>
      <c r="BC66" s="211">
        <v>1.67</v>
      </c>
      <c r="BD66" s="211">
        <v>1.8199999999999998</v>
      </c>
      <c r="BE66" s="211">
        <v>0.69</v>
      </c>
      <c r="BF66" s="211">
        <v>0.38999999999999996</v>
      </c>
      <c r="BG66" s="211">
        <v>0.53999999999999992</v>
      </c>
      <c r="BH66" s="211">
        <v>495.39</v>
      </c>
      <c r="BI66" s="211">
        <v>479.39</v>
      </c>
      <c r="BJ66" s="211">
        <v>487.39</v>
      </c>
      <c r="BK66" s="211">
        <v>41.97</v>
      </c>
      <c r="BL66" s="211">
        <v>40.61</v>
      </c>
      <c r="BM66" s="211">
        <v>41.29</v>
      </c>
      <c r="BN66" s="211">
        <v>1.08</v>
      </c>
      <c r="BO66" s="211">
        <v>0.84000000000000008</v>
      </c>
      <c r="BP66" s="211">
        <v>0.96000000000000008</v>
      </c>
      <c r="BQ66" s="211">
        <v>9.82</v>
      </c>
      <c r="BR66" s="211">
        <v>7.82</v>
      </c>
      <c r="BS66" s="211">
        <v>8.82</v>
      </c>
      <c r="BT66" s="211">
        <v>11.47</v>
      </c>
      <c r="BU66" s="211">
        <v>11.07</v>
      </c>
      <c r="BV66" s="211">
        <v>11.27</v>
      </c>
      <c r="BW66" s="211">
        <v>2.84</v>
      </c>
      <c r="BX66" s="211">
        <v>2.5599999999999996</v>
      </c>
      <c r="BY66" s="211">
        <v>2.6999999999999997</v>
      </c>
      <c r="BZ66" s="211">
        <v>9.35</v>
      </c>
      <c r="CA66" s="211">
        <v>6.35</v>
      </c>
      <c r="CB66" s="211">
        <v>7.85</v>
      </c>
      <c r="CC66" s="211">
        <v>6.54</v>
      </c>
      <c r="CD66" s="211">
        <v>6.3</v>
      </c>
      <c r="CE66" s="211">
        <v>6.42</v>
      </c>
      <c r="CF66" s="211">
        <v>1.9</v>
      </c>
      <c r="CG66" s="211">
        <v>1.4</v>
      </c>
      <c r="CH66" s="211">
        <v>1.65</v>
      </c>
      <c r="CI66" s="211">
        <v>0.43</v>
      </c>
      <c r="CJ66" s="211">
        <v>0.39</v>
      </c>
      <c r="CK66" s="211">
        <v>0.41000000000000003</v>
      </c>
      <c r="CL66" s="211">
        <v>38.869999999999997</v>
      </c>
      <c r="CM66" s="211">
        <v>36.47</v>
      </c>
      <c r="CN66" s="211">
        <v>37.67</v>
      </c>
      <c r="CO66" s="211">
        <v>7.32</v>
      </c>
      <c r="CP66" s="211">
        <v>2.3200000000000003</v>
      </c>
      <c r="CQ66" s="211">
        <v>4.82</v>
      </c>
      <c r="CR66" s="211"/>
      <c r="CS66" s="211"/>
    </row>
    <row r="67" spans="1:97">
      <c r="A67" s="642">
        <v>45353</v>
      </c>
      <c r="B67" s="209" t="s">
        <v>219</v>
      </c>
      <c r="C67" s="211"/>
      <c r="D67" s="211"/>
      <c r="E67" s="211"/>
      <c r="F67" s="211"/>
      <c r="G67" s="211"/>
      <c r="H67" s="211"/>
      <c r="I67" s="211"/>
      <c r="J67" s="211"/>
      <c r="K67" s="211"/>
      <c r="L67" s="211"/>
      <c r="M67" s="211"/>
      <c r="N67" s="211"/>
      <c r="O67" s="211"/>
      <c r="P67" s="211"/>
      <c r="Q67" s="211"/>
      <c r="R67" s="211"/>
      <c r="S67" s="211"/>
      <c r="T67" s="211"/>
      <c r="U67" s="211"/>
      <c r="V67" s="211"/>
      <c r="W67" s="211"/>
      <c r="X67" s="211"/>
      <c r="Y67" s="211"/>
      <c r="Z67" s="211"/>
      <c r="AA67" s="211"/>
      <c r="AB67" s="211"/>
      <c r="AC67" s="211"/>
      <c r="AD67" s="211"/>
      <c r="AE67" s="211"/>
      <c r="AF67" s="211"/>
      <c r="AG67" s="211"/>
      <c r="AH67" s="211"/>
      <c r="AI67" s="211"/>
      <c r="AJ67" s="211"/>
      <c r="AK67" s="211"/>
      <c r="AL67" s="211"/>
      <c r="AM67" s="211"/>
      <c r="AN67" s="211"/>
      <c r="AO67" s="211"/>
      <c r="AP67" s="211"/>
      <c r="AQ67" s="211"/>
      <c r="AR67" s="211"/>
      <c r="AS67" s="211"/>
      <c r="AT67" s="211"/>
      <c r="AU67" s="211"/>
      <c r="AV67" s="211"/>
      <c r="AW67" s="211"/>
      <c r="AX67" s="211"/>
      <c r="AY67" s="211"/>
      <c r="AZ67" s="211"/>
      <c r="BA67" s="211"/>
      <c r="BB67" s="211"/>
      <c r="BC67" s="211"/>
      <c r="BD67" s="211"/>
      <c r="BE67" s="211"/>
      <c r="BF67" s="211"/>
      <c r="BG67" s="211"/>
      <c r="BH67" s="211"/>
      <c r="BI67" s="211"/>
      <c r="BJ67" s="211"/>
      <c r="BK67" s="211"/>
      <c r="BL67" s="211"/>
      <c r="BM67" s="211"/>
      <c r="BN67" s="211"/>
      <c r="BO67" s="211"/>
      <c r="BP67" s="211"/>
      <c r="BQ67" s="211"/>
      <c r="BR67" s="211"/>
      <c r="BS67" s="211"/>
      <c r="BT67" s="211"/>
      <c r="BU67" s="211"/>
      <c r="BV67" s="211"/>
      <c r="BW67" s="211"/>
      <c r="BX67" s="211"/>
      <c r="BY67" s="211"/>
      <c r="BZ67" s="211"/>
      <c r="CA67" s="211"/>
      <c r="CB67" s="211"/>
      <c r="CC67" s="211"/>
      <c r="CD67" s="211"/>
      <c r="CE67" s="211"/>
      <c r="CF67" s="211"/>
      <c r="CG67" s="211"/>
      <c r="CH67" s="211"/>
      <c r="CI67" s="211"/>
      <c r="CJ67" s="211"/>
      <c r="CK67" s="211"/>
      <c r="CL67" s="211"/>
      <c r="CM67" s="211"/>
      <c r="CN67" s="211"/>
      <c r="CO67" s="211"/>
      <c r="CP67" s="211"/>
      <c r="CQ67" s="211"/>
      <c r="CR67" s="211"/>
      <c r="CS67" s="211"/>
    </row>
    <row r="68" spans="1:97">
      <c r="A68" s="642">
        <v>45354</v>
      </c>
      <c r="B68" s="209" t="s">
        <v>220</v>
      </c>
      <c r="C68" s="211"/>
      <c r="D68" s="211"/>
      <c r="E68" s="211"/>
      <c r="F68" s="211"/>
      <c r="G68" s="211"/>
      <c r="H68" s="211"/>
      <c r="I68" s="211"/>
      <c r="J68" s="211"/>
      <c r="K68" s="211"/>
      <c r="L68" s="211"/>
      <c r="M68" s="211"/>
      <c r="N68" s="211"/>
      <c r="O68" s="211"/>
      <c r="P68" s="211"/>
      <c r="Q68" s="211"/>
      <c r="R68" s="211"/>
      <c r="S68" s="211"/>
      <c r="T68" s="211"/>
      <c r="U68" s="211"/>
      <c r="V68" s="211"/>
      <c r="W68" s="211"/>
      <c r="X68" s="211"/>
      <c r="Y68" s="211"/>
      <c r="Z68" s="211"/>
      <c r="AA68" s="211"/>
      <c r="AB68" s="211"/>
      <c r="AC68" s="211"/>
      <c r="AD68" s="211"/>
      <c r="AE68" s="211"/>
      <c r="AF68" s="211"/>
      <c r="AG68" s="211"/>
      <c r="AH68" s="211"/>
      <c r="AI68" s="211"/>
      <c r="AJ68" s="211"/>
      <c r="AK68" s="211"/>
      <c r="AL68" s="211"/>
      <c r="AM68" s="211"/>
      <c r="AN68" s="211"/>
      <c r="AO68" s="211"/>
      <c r="AP68" s="211"/>
      <c r="AQ68" s="211"/>
      <c r="AR68" s="211"/>
      <c r="AS68" s="211"/>
      <c r="AT68" s="211"/>
      <c r="AU68" s="211"/>
      <c r="AV68" s="211"/>
      <c r="AW68" s="211"/>
      <c r="AX68" s="211"/>
      <c r="AY68" s="211"/>
      <c r="AZ68" s="211"/>
      <c r="BA68" s="211"/>
      <c r="BB68" s="211"/>
      <c r="BC68" s="211"/>
      <c r="BD68" s="211"/>
      <c r="BE68" s="211"/>
      <c r="BF68" s="211"/>
      <c r="BG68" s="211"/>
      <c r="BH68" s="211"/>
      <c r="BI68" s="211"/>
      <c r="BJ68" s="211"/>
      <c r="BK68" s="211"/>
      <c r="BL68" s="211"/>
      <c r="BM68" s="211"/>
      <c r="BN68" s="211"/>
      <c r="BO68" s="211"/>
      <c r="BP68" s="211"/>
      <c r="BQ68" s="211"/>
      <c r="BR68" s="211"/>
      <c r="BS68" s="211"/>
      <c r="BT68" s="211"/>
      <c r="BU68" s="211"/>
      <c r="BV68" s="211"/>
      <c r="BW68" s="211"/>
      <c r="BX68" s="211"/>
      <c r="BY68" s="211"/>
      <c r="BZ68" s="211"/>
      <c r="CA68" s="211"/>
      <c r="CB68" s="211"/>
      <c r="CC68" s="211"/>
      <c r="CD68" s="211"/>
      <c r="CE68" s="211"/>
      <c r="CF68" s="211"/>
      <c r="CG68" s="211"/>
      <c r="CH68" s="211"/>
      <c r="CI68" s="211"/>
      <c r="CJ68" s="211"/>
      <c r="CK68" s="211"/>
      <c r="CL68" s="211"/>
      <c r="CM68" s="211"/>
      <c r="CN68" s="211"/>
      <c r="CO68" s="211"/>
      <c r="CP68" s="211"/>
      <c r="CQ68" s="211"/>
      <c r="CR68" s="211"/>
      <c r="CS68" s="211"/>
    </row>
    <row r="69" spans="1:97">
      <c r="A69" s="642">
        <v>45355</v>
      </c>
      <c r="B69" s="209" t="s">
        <v>214</v>
      </c>
      <c r="C69" s="211">
        <v>151.08000000000001</v>
      </c>
      <c r="D69" s="211">
        <v>149.08000000000001</v>
      </c>
      <c r="E69" s="211">
        <v>150.08000000000001</v>
      </c>
      <c r="F69" s="211">
        <v>164.31</v>
      </c>
      <c r="G69" s="211">
        <v>161.31</v>
      </c>
      <c r="H69" s="211">
        <v>162.81</v>
      </c>
      <c r="I69" s="211">
        <v>112.38</v>
      </c>
      <c r="J69" s="211">
        <v>109.17999999999999</v>
      </c>
      <c r="K69" s="211">
        <v>110.78</v>
      </c>
      <c r="L69" s="211">
        <v>194.11</v>
      </c>
      <c r="M69" s="211">
        <v>186.11</v>
      </c>
      <c r="N69" s="211">
        <v>190.11</v>
      </c>
      <c r="O69" s="211">
        <v>170.9</v>
      </c>
      <c r="P69" s="211">
        <v>169.1</v>
      </c>
      <c r="Q69" s="211">
        <v>170</v>
      </c>
      <c r="R69" s="211">
        <v>22.14</v>
      </c>
      <c r="S69" s="211">
        <v>21.54</v>
      </c>
      <c r="T69" s="211">
        <v>21.84</v>
      </c>
      <c r="U69" s="211">
        <v>14.59</v>
      </c>
      <c r="V69" s="211">
        <v>13.99</v>
      </c>
      <c r="W69" s="211">
        <v>14.29</v>
      </c>
      <c r="X69" s="211">
        <v>14.96</v>
      </c>
      <c r="Y69" s="211">
        <v>14.16</v>
      </c>
      <c r="Z69" s="211">
        <v>14.56</v>
      </c>
      <c r="AA69" s="211">
        <v>100.06</v>
      </c>
      <c r="AB69" s="211">
        <v>96.06</v>
      </c>
      <c r="AC69" s="211">
        <v>98.06</v>
      </c>
      <c r="AD69" s="211">
        <v>93.67</v>
      </c>
      <c r="AE69" s="211">
        <v>89.67</v>
      </c>
      <c r="AF69" s="211">
        <v>91.67</v>
      </c>
      <c r="AG69" s="211">
        <v>19.600000000000001</v>
      </c>
      <c r="AH69" s="211">
        <v>18.740000000000002</v>
      </c>
      <c r="AI69" s="211">
        <v>19.170000000000002</v>
      </c>
      <c r="AJ69" s="211"/>
      <c r="AK69" s="211"/>
      <c r="AL69" s="211"/>
      <c r="AM69" s="211">
        <v>112.55</v>
      </c>
      <c r="AN69" s="211">
        <v>110.89</v>
      </c>
      <c r="AO69" s="211">
        <v>111.72</v>
      </c>
      <c r="AP69" s="211">
        <v>40.89</v>
      </c>
      <c r="AQ69" s="211">
        <v>39.29</v>
      </c>
      <c r="AR69" s="211">
        <v>40.090000000000003</v>
      </c>
      <c r="AS69" s="211">
        <v>41.61</v>
      </c>
      <c r="AT69" s="211">
        <v>40.25</v>
      </c>
      <c r="AU69" s="211">
        <v>40.93</v>
      </c>
      <c r="AV69" s="211">
        <v>21.12</v>
      </c>
      <c r="AW69" s="211">
        <v>20.52</v>
      </c>
      <c r="AX69" s="211">
        <v>20.82</v>
      </c>
      <c r="AY69" s="211">
        <v>4.28</v>
      </c>
      <c r="AZ69" s="211">
        <v>4.12</v>
      </c>
      <c r="BA69" s="211">
        <v>4.2</v>
      </c>
      <c r="BB69" s="211">
        <v>1.97</v>
      </c>
      <c r="BC69" s="211">
        <v>1.67</v>
      </c>
      <c r="BD69" s="211">
        <v>1.8199999999999998</v>
      </c>
      <c r="BE69" s="211">
        <v>0.7</v>
      </c>
      <c r="BF69" s="211">
        <v>0.39999999999999997</v>
      </c>
      <c r="BG69" s="211">
        <v>0.54999999999999993</v>
      </c>
      <c r="BH69" s="211">
        <v>496.86</v>
      </c>
      <c r="BI69" s="211">
        <v>480.86</v>
      </c>
      <c r="BJ69" s="211">
        <v>488.86</v>
      </c>
      <c r="BK69" s="211">
        <v>41.9</v>
      </c>
      <c r="BL69" s="211">
        <v>40.54</v>
      </c>
      <c r="BM69" s="211">
        <v>41.22</v>
      </c>
      <c r="BN69" s="211">
        <v>1.08</v>
      </c>
      <c r="BO69" s="211">
        <v>0.84000000000000008</v>
      </c>
      <c r="BP69" s="211">
        <v>0.96000000000000008</v>
      </c>
      <c r="BQ69" s="211">
        <v>9.83</v>
      </c>
      <c r="BR69" s="211">
        <v>7.83</v>
      </c>
      <c r="BS69" s="211">
        <v>8.83</v>
      </c>
      <c r="BT69" s="211">
        <v>11.49</v>
      </c>
      <c r="BU69" s="211">
        <v>11.09</v>
      </c>
      <c r="BV69" s="211">
        <v>11.29</v>
      </c>
      <c r="BW69" s="211">
        <v>2.84</v>
      </c>
      <c r="BX69" s="211">
        <v>2.5599999999999996</v>
      </c>
      <c r="BY69" s="211">
        <v>2.6999999999999997</v>
      </c>
      <c r="BZ69" s="211">
        <v>9.36</v>
      </c>
      <c r="CA69" s="211">
        <v>6.3599999999999994</v>
      </c>
      <c r="CB69" s="211">
        <v>7.8599999999999994</v>
      </c>
      <c r="CC69" s="211">
        <v>6.55</v>
      </c>
      <c r="CD69" s="211">
        <v>6.31</v>
      </c>
      <c r="CE69" s="211">
        <v>6.43</v>
      </c>
      <c r="CF69" s="211">
        <v>1.89</v>
      </c>
      <c r="CG69" s="211">
        <v>1.39</v>
      </c>
      <c r="CH69" s="211">
        <v>1.64</v>
      </c>
      <c r="CI69" s="211">
        <v>0.43</v>
      </c>
      <c r="CJ69" s="211">
        <v>0.39</v>
      </c>
      <c r="CK69" s="211">
        <v>0.41000000000000003</v>
      </c>
      <c r="CL69" s="211">
        <v>38.94</v>
      </c>
      <c r="CM69" s="211">
        <v>36.54</v>
      </c>
      <c r="CN69" s="211">
        <v>37.739999999999995</v>
      </c>
      <c r="CO69" s="211">
        <v>7.29</v>
      </c>
      <c r="CP69" s="211">
        <v>2.29</v>
      </c>
      <c r="CQ69" s="211">
        <v>4.79</v>
      </c>
      <c r="CR69" s="211"/>
      <c r="CS69" s="211"/>
    </row>
    <row r="70" spans="1:97">
      <c r="A70" s="642">
        <v>45356</v>
      </c>
      <c r="B70" s="209" t="s">
        <v>215</v>
      </c>
      <c r="C70" s="211">
        <v>151.41999999999999</v>
      </c>
      <c r="D70" s="211">
        <v>149.41999999999999</v>
      </c>
      <c r="E70" s="211">
        <v>150.41999999999999</v>
      </c>
      <c r="F70" s="211">
        <v>164.77</v>
      </c>
      <c r="G70" s="211">
        <v>161.77000000000001</v>
      </c>
      <c r="H70" s="211">
        <v>163.27000000000001</v>
      </c>
      <c r="I70" s="211">
        <v>112.41</v>
      </c>
      <c r="J70" s="211">
        <v>109.21</v>
      </c>
      <c r="K70" s="211">
        <v>110.81</v>
      </c>
      <c r="L70" s="211">
        <v>194.94</v>
      </c>
      <c r="M70" s="211">
        <v>186.94</v>
      </c>
      <c r="N70" s="211">
        <v>190.94</v>
      </c>
      <c r="O70" s="211">
        <v>170.85</v>
      </c>
      <c r="P70" s="211">
        <v>169.04999999999998</v>
      </c>
      <c r="Q70" s="211">
        <v>169.95</v>
      </c>
      <c r="R70" s="211">
        <v>22.2</v>
      </c>
      <c r="S70" s="211">
        <v>21.599999999999998</v>
      </c>
      <c r="T70" s="211">
        <v>21.9</v>
      </c>
      <c r="U70" s="211">
        <v>14.52</v>
      </c>
      <c r="V70" s="211">
        <v>13.92</v>
      </c>
      <c r="W70" s="211">
        <v>14.219999999999999</v>
      </c>
      <c r="X70" s="211">
        <v>14.91</v>
      </c>
      <c r="Y70" s="211">
        <v>14.11</v>
      </c>
      <c r="Z70" s="211">
        <v>14.51</v>
      </c>
      <c r="AA70" s="211">
        <v>99.89</v>
      </c>
      <c r="AB70" s="211">
        <v>95.89</v>
      </c>
      <c r="AC70" s="211">
        <v>97.89</v>
      </c>
      <c r="AD70" s="211">
        <v>93.71</v>
      </c>
      <c r="AE70" s="211">
        <v>89.71</v>
      </c>
      <c r="AF70" s="211">
        <v>91.71</v>
      </c>
      <c r="AG70" s="211">
        <v>19.649999999999999</v>
      </c>
      <c r="AH70" s="211">
        <v>18.79</v>
      </c>
      <c r="AI70" s="211">
        <v>19.22</v>
      </c>
      <c r="AJ70" s="211"/>
      <c r="AK70" s="211"/>
      <c r="AL70" s="211"/>
      <c r="AM70" s="211">
        <v>112.78</v>
      </c>
      <c r="AN70" s="211">
        <v>111.12</v>
      </c>
      <c r="AO70" s="211">
        <v>111.95</v>
      </c>
      <c r="AP70" s="211">
        <v>40.98</v>
      </c>
      <c r="AQ70" s="211">
        <v>39.379999999999995</v>
      </c>
      <c r="AR70" s="211">
        <v>40.179999999999993</v>
      </c>
      <c r="AS70" s="211">
        <v>41.7</v>
      </c>
      <c r="AT70" s="211">
        <v>40.340000000000003</v>
      </c>
      <c r="AU70" s="211">
        <v>41.02</v>
      </c>
      <c r="AV70" s="211">
        <v>21.16</v>
      </c>
      <c r="AW70" s="211">
        <v>20.56</v>
      </c>
      <c r="AX70" s="211">
        <v>20.86</v>
      </c>
      <c r="AY70" s="211">
        <v>4.28</v>
      </c>
      <c r="AZ70" s="211">
        <v>4.12</v>
      </c>
      <c r="BA70" s="211">
        <v>4.2</v>
      </c>
      <c r="BB70" s="211">
        <v>1.97</v>
      </c>
      <c r="BC70" s="211">
        <v>1.67</v>
      </c>
      <c r="BD70" s="211">
        <v>1.8199999999999998</v>
      </c>
      <c r="BE70" s="211">
        <v>0.7</v>
      </c>
      <c r="BF70" s="211">
        <v>0.39999999999999997</v>
      </c>
      <c r="BG70" s="211">
        <v>0.54999999999999993</v>
      </c>
      <c r="BH70" s="211">
        <v>497.97</v>
      </c>
      <c r="BI70" s="211">
        <v>481.97</v>
      </c>
      <c r="BJ70" s="211">
        <v>489.97</v>
      </c>
      <c r="BK70" s="211">
        <v>41.99</v>
      </c>
      <c r="BL70" s="211">
        <v>40.630000000000003</v>
      </c>
      <c r="BM70" s="211">
        <v>41.31</v>
      </c>
      <c r="BN70" s="211">
        <v>1.08</v>
      </c>
      <c r="BO70" s="211">
        <v>0.84000000000000008</v>
      </c>
      <c r="BP70" s="211">
        <v>0.96000000000000008</v>
      </c>
      <c r="BQ70" s="211">
        <v>9.8699999999999992</v>
      </c>
      <c r="BR70" s="211">
        <v>7.8699999999999992</v>
      </c>
      <c r="BS70" s="211">
        <v>8.8699999999999992</v>
      </c>
      <c r="BT70" s="211">
        <v>11.51</v>
      </c>
      <c r="BU70" s="211">
        <v>11.11</v>
      </c>
      <c r="BV70" s="211">
        <v>11.309999999999999</v>
      </c>
      <c r="BW70" s="211">
        <v>2.85</v>
      </c>
      <c r="BX70" s="211">
        <v>2.5700000000000003</v>
      </c>
      <c r="BY70" s="211">
        <v>2.71</v>
      </c>
      <c r="BZ70" s="211">
        <v>9.4</v>
      </c>
      <c r="CA70" s="211">
        <v>6.4</v>
      </c>
      <c r="CB70" s="211">
        <v>7.9</v>
      </c>
      <c r="CC70" s="211">
        <v>6.56</v>
      </c>
      <c r="CD70" s="211">
        <v>6.3199999999999994</v>
      </c>
      <c r="CE70" s="211">
        <v>6.4399999999999995</v>
      </c>
      <c r="CF70" s="211">
        <v>1.9</v>
      </c>
      <c r="CG70" s="211">
        <v>1.4</v>
      </c>
      <c r="CH70" s="211">
        <v>1.65</v>
      </c>
      <c r="CI70" s="211">
        <v>0.43</v>
      </c>
      <c r="CJ70" s="211">
        <v>0.39</v>
      </c>
      <c r="CK70" s="211">
        <v>0.41000000000000003</v>
      </c>
      <c r="CL70" s="211">
        <v>38.99</v>
      </c>
      <c r="CM70" s="211">
        <v>36.590000000000003</v>
      </c>
      <c r="CN70" s="211">
        <v>37.790000000000006</v>
      </c>
      <c r="CO70" s="211">
        <v>7.27</v>
      </c>
      <c r="CP70" s="211">
        <v>2.2699999999999996</v>
      </c>
      <c r="CQ70" s="211">
        <v>4.7699999999999996</v>
      </c>
      <c r="CR70" s="211"/>
      <c r="CS70" s="211"/>
    </row>
    <row r="71" spans="1:97">
      <c r="A71" s="642">
        <v>45357</v>
      </c>
      <c r="B71" s="209" t="s">
        <v>216</v>
      </c>
      <c r="C71" s="211">
        <v>151.05000000000001</v>
      </c>
      <c r="D71" s="211">
        <v>149.05000000000001</v>
      </c>
      <c r="E71" s="211">
        <v>150.05000000000001</v>
      </c>
      <c r="F71" s="211">
        <v>164.33</v>
      </c>
      <c r="G71" s="211">
        <v>161.33000000000001</v>
      </c>
      <c r="H71" s="211">
        <v>162.83000000000001</v>
      </c>
      <c r="I71" s="211">
        <v>111.95</v>
      </c>
      <c r="J71" s="211">
        <v>108.75</v>
      </c>
      <c r="K71" s="211">
        <v>110.35</v>
      </c>
      <c r="L71" s="211">
        <v>194.5</v>
      </c>
      <c r="M71" s="211">
        <v>186.5</v>
      </c>
      <c r="N71" s="211">
        <v>190.5</v>
      </c>
      <c r="O71" s="211">
        <v>170.54</v>
      </c>
      <c r="P71" s="211">
        <v>168.73999999999998</v>
      </c>
      <c r="Q71" s="211">
        <v>169.64</v>
      </c>
      <c r="R71" s="211">
        <v>22.14</v>
      </c>
      <c r="S71" s="211">
        <v>21.54</v>
      </c>
      <c r="T71" s="211">
        <v>21.84</v>
      </c>
      <c r="U71" s="211">
        <v>14.49</v>
      </c>
      <c r="V71" s="211">
        <v>13.89</v>
      </c>
      <c r="W71" s="211">
        <v>14.190000000000001</v>
      </c>
      <c r="X71" s="211">
        <v>14.85</v>
      </c>
      <c r="Y71" s="211">
        <v>14.049999999999999</v>
      </c>
      <c r="Z71" s="211">
        <v>14.45</v>
      </c>
      <c r="AA71" s="211">
        <v>99.46</v>
      </c>
      <c r="AB71" s="211">
        <v>95.46</v>
      </c>
      <c r="AC71" s="211">
        <v>97.46</v>
      </c>
      <c r="AD71" s="211">
        <v>93.14</v>
      </c>
      <c r="AE71" s="211">
        <v>89.14</v>
      </c>
      <c r="AF71" s="211">
        <v>91.14</v>
      </c>
      <c r="AG71" s="211">
        <v>19.61</v>
      </c>
      <c r="AH71" s="211">
        <v>18.75</v>
      </c>
      <c r="AI71" s="211">
        <v>19.18</v>
      </c>
      <c r="AJ71" s="211"/>
      <c r="AK71" s="211"/>
      <c r="AL71" s="211"/>
      <c r="AM71" s="211">
        <v>112.54</v>
      </c>
      <c r="AN71" s="211">
        <v>110.88000000000001</v>
      </c>
      <c r="AO71" s="211">
        <v>111.71000000000001</v>
      </c>
      <c r="AP71" s="211">
        <v>40.880000000000003</v>
      </c>
      <c r="AQ71" s="211">
        <v>39.28</v>
      </c>
      <c r="AR71" s="211">
        <v>40.08</v>
      </c>
      <c r="AS71" s="211">
        <v>41.6</v>
      </c>
      <c r="AT71" s="211">
        <v>40.24</v>
      </c>
      <c r="AU71" s="211">
        <v>40.92</v>
      </c>
      <c r="AV71" s="211">
        <v>21.1</v>
      </c>
      <c r="AW71" s="211">
        <v>20.5</v>
      </c>
      <c r="AX71" s="211">
        <v>20.8</v>
      </c>
      <c r="AY71" s="211">
        <v>4.2699999999999996</v>
      </c>
      <c r="AZ71" s="211">
        <v>4.1099999999999994</v>
      </c>
      <c r="BA71" s="211">
        <v>4.1899999999999995</v>
      </c>
      <c r="BB71" s="211">
        <v>1.97</v>
      </c>
      <c r="BC71" s="211">
        <v>1.67</v>
      </c>
      <c r="BD71" s="211">
        <v>1.8199999999999998</v>
      </c>
      <c r="BE71" s="211">
        <v>0.69</v>
      </c>
      <c r="BF71" s="211">
        <v>0.38999999999999996</v>
      </c>
      <c r="BG71" s="211">
        <v>0.53999999999999992</v>
      </c>
      <c r="BH71" s="211">
        <v>494.86</v>
      </c>
      <c r="BI71" s="211">
        <v>478.86</v>
      </c>
      <c r="BJ71" s="211">
        <v>486.86</v>
      </c>
      <c r="BK71" s="211">
        <v>41.9</v>
      </c>
      <c r="BL71" s="211">
        <v>40.54</v>
      </c>
      <c r="BM71" s="211">
        <v>41.22</v>
      </c>
      <c r="BN71" s="211">
        <v>1.07</v>
      </c>
      <c r="BO71" s="211">
        <v>0.83000000000000007</v>
      </c>
      <c r="BP71" s="211">
        <v>0.95000000000000007</v>
      </c>
      <c r="BQ71" s="211">
        <v>9.85</v>
      </c>
      <c r="BR71" s="211">
        <v>7.85</v>
      </c>
      <c r="BS71" s="211">
        <v>8.85</v>
      </c>
      <c r="BT71" s="211">
        <v>11.44</v>
      </c>
      <c r="BU71" s="211">
        <v>11.04</v>
      </c>
      <c r="BV71" s="211">
        <v>11.239999999999998</v>
      </c>
      <c r="BW71" s="211">
        <v>2.84</v>
      </c>
      <c r="BX71" s="211">
        <v>2.5599999999999996</v>
      </c>
      <c r="BY71" s="211">
        <v>2.6999999999999997</v>
      </c>
      <c r="BZ71" s="211">
        <v>9.4</v>
      </c>
      <c r="CA71" s="211">
        <v>6.4</v>
      </c>
      <c r="CB71" s="211">
        <v>7.9</v>
      </c>
      <c r="CC71" s="211">
        <v>6.54</v>
      </c>
      <c r="CD71" s="211">
        <v>6.3</v>
      </c>
      <c r="CE71" s="211">
        <v>6.42</v>
      </c>
      <c r="CF71" s="211">
        <v>1.9</v>
      </c>
      <c r="CG71" s="211">
        <v>1.4</v>
      </c>
      <c r="CH71" s="211">
        <v>1.65</v>
      </c>
      <c r="CI71" s="211">
        <v>0.43</v>
      </c>
      <c r="CJ71" s="211">
        <v>0.39</v>
      </c>
      <c r="CK71" s="211">
        <v>0.41000000000000003</v>
      </c>
      <c r="CL71" s="211">
        <v>38.979999999999997</v>
      </c>
      <c r="CM71" s="211">
        <v>36.58</v>
      </c>
      <c r="CN71" s="211">
        <v>37.78</v>
      </c>
      <c r="CO71" s="211">
        <v>7.24</v>
      </c>
      <c r="CP71" s="211">
        <v>2.2400000000000002</v>
      </c>
      <c r="CQ71" s="211">
        <v>4.74</v>
      </c>
      <c r="CR71" s="211"/>
      <c r="CS71" s="211"/>
    </row>
    <row r="72" spans="1:97">
      <c r="A72" s="642">
        <v>45358</v>
      </c>
      <c r="B72" s="209" t="s">
        <v>217</v>
      </c>
      <c r="C72" s="211">
        <v>150.02000000000001</v>
      </c>
      <c r="D72" s="211">
        <v>148.02000000000001</v>
      </c>
      <c r="E72" s="211">
        <v>149.02000000000001</v>
      </c>
      <c r="F72" s="211">
        <v>163.92</v>
      </c>
      <c r="G72" s="211">
        <v>160.91999999999999</v>
      </c>
      <c r="H72" s="211">
        <v>162.41999999999999</v>
      </c>
      <c r="I72" s="211">
        <v>111.85</v>
      </c>
      <c r="J72" s="211">
        <v>108.64999999999999</v>
      </c>
      <c r="K72" s="211">
        <v>110.25</v>
      </c>
      <c r="L72" s="211">
        <v>193.79</v>
      </c>
      <c r="M72" s="211">
        <v>185.79</v>
      </c>
      <c r="N72" s="211">
        <v>189.79</v>
      </c>
      <c r="O72" s="211">
        <v>169.8</v>
      </c>
      <c r="P72" s="211">
        <v>168</v>
      </c>
      <c r="Q72" s="211">
        <v>168.9</v>
      </c>
      <c r="R72" s="211">
        <v>22.09</v>
      </c>
      <c r="S72" s="211">
        <v>21.49</v>
      </c>
      <c r="T72" s="211">
        <v>21.79</v>
      </c>
      <c r="U72" s="211">
        <v>14.5</v>
      </c>
      <c r="V72" s="211">
        <v>13.9</v>
      </c>
      <c r="W72" s="211">
        <v>14.2</v>
      </c>
      <c r="X72" s="211">
        <v>14.88</v>
      </c>
      <c r="Y72" s="211">
        <v>14.08</v>
      </c>
      <c r="Z72" s="211">
        <v>14.48</v>
      </c>
      <c r="AA72" s="211">
        <v>99.92</v>
      </c>
      <c r="AB72" s="211">
        <v>95.92</v>
      </c>
      <c r="AC72" s="211">
        <v>97.92</v>
      </c>
      <c r="AD72" s="211">
        <v>93.39</v>
      </c>
      <c r="AE72" s="211">
        <v>89.39</v>
      </c>
      <c r="AF72" s="211">
        <v>91.39</v>
      </c>
      <c r="AG72" s="211">
        <v>19.48</v>
      </c>
      <c r="AH72" s="211">
        <v>18.62</v>
      </c>
      <c r="AI72" s="211">
        <v>19.05</v>
      </c>
      <c r="AJ72" s="211"/>
      <c r="AK72" s="211"/>
      <c r="AL72" s="211"/>
      <c r="AM72" s="211">
        <v>112.26</v>
      </c>
      <c r="AN72" s="211">
        <v>110.60000000000001</v>
      </c>
      <c r="AO72" s="211">
        <v>111.43</v>
      </c>
      <c r="AP72" s="211">
        <v>40.6</v>
      </c>
      <c r="AQ72" s="211">
        <v>39</v>
      </c>
      <c r="AR72" s="211">
        <v>39.799999999999997</v>
      </c>
      <c r="AS72" s="211">
        <v>41.32</v>
      </c>
      <c r="AT72" s="211">
        <v>39.96</v>
      </c>
      <c r="AU72" s="211">
        <v>40.64</v>
      </c>
      <c r="AV72" s="211">
        <v>20.97</v>
      </c>
      <c r="AW72" s="211">
        <v>20.369999999999997</v>
      </c>
      <c r="AX72" s="211">
        <v>20.669999999999998</v>
      </c>
      <c r="AY72" s="211">
        <v>4.2699999999999996</v>
      </c>
      <c r="AZ72" s="211">
        <v>4.1099999999999994</v>
      </c>
      <c r="BA72" s="211">
        <v>4.1899999999999995</v>
      </c>
      <c r="BB72" s="211">
        <v>1.96</v>
      </c>
      <c r="BC72" s="211">
        <v>1.66</v>
      </c>
      <c r="BD72" s="211">
        <v>1.81</v>
      </c>
      <c r="BE72" s="211">
        <v>0.69</v>
      </c>
      <c r="BF72" s="211">
        <v>0.38999999999999996</v>
      </c>
      <c r="BG72" s="211">
        <v>0.53999999999999992</v>
      </c>
      <c r="BH72" s="211">
        <v>493.57</v>
      </c>
      <c r="BI72" s="211">
        <v>477.57</v>
      </c>
      <c r="BJ72" s="211">
        <v>485.57</v>
      </c>
      <c r="BK72" s="211">
        <v>41.62</v>
      </c>
      <c r="BL72" s="211">
        <v>40.26</v>
      </c>
      <c r="BM72" s="211">
        <v>40.94</v>
      </c>
      <c r="BN72" s="211">
        <v>1.07</v>
      </c>
      <c r="BO72" s="211">
        <v>0.83000000000000007</v>
      </c>
      <c r="BP72" s="211">
        <v>0.95000000000000007</v>
      </c>
      <c r="BQ72" s="211">
        <v>9.83</v>
      </c>
      <c r="BR72" s="211">
        <v>7.83</v>
      </c>
      <c r="BS72" s="211">
        <v>8.83</v>
      </c>
      <c r="BT72" s="211">
        <v>11.43</v>
      </c>
      <c r="BU72" s="211">
        <v>11.03</v>
      </c>
      <c r="BV72" s="211">
        <v>11.23</v>
      </c>
      <c r="BW72" s="211">
        <v>2.83</v>
      </c>
      <c r="BX72" s="211">
        <v>2.5499999999999998</v>
      </c>
      <c r="BY72" s="211">
        <v>2.69</v>
      </c>
      <c r="BZ72" s="211">
        <v>9.42</v>
      </c>
      <c r="CA72" s="211">
        <v>6.42</v>
      </c>
      <c r="CB72" s="211">
        <v>7.92</v>
      </c>
      <c r="CC72" s="211">
        <v>6.53</v>
      </c>
      <c r="CD72" s="211">
        <v>6.29</v>
      </c>
      <c r="CE72" s="211">
        <v>6.41</v>
      </c>
      <c r="CF72" s="211">
        <v>1.89</v>
      </c>
      <c r="CG72" s="211">
        <v>1.39</v>
      </c>
      <c r="CH72" s="211">
        <v>1.64</v>
      </c>
      <c r="CI72" s="211">
        <v>0.43</v>
      </c>
      <c r="CJ72" s="211">
        <v>0.39</v>
      </c>
      <c r="CK72" s="211">
        <v>0.41000000000000003</v>
      </c>
      <c r="CL72" s="211">
        <v>38.99</v>
      </c>
      <c r="CM72" s="211">
        <v>36.590000000000003</v>
      </c>
      <c r="CN72" s="211">
        <v>37.790000000000006</v>
      </c>
      <c r="CO72" s="211">
        <v>7.19</v>
      </c>
      <c r="CP72" s="211">
        <v>2.1900000000000004</v>
      </c>
      <c r="CQ72" s="211">
        <v>4.6900000000000004</v>
      </c>
      <c r="CR72" s="211"/>
      <c r="CS72" s="211"/>
    </row>
    <row r="73" spans="1:97">
      <c r="A73" s="642">
        <v>45359</v>
      </c>
      <c r="B73" s="209" t="s">
        <v>218</v>
      </c>
      <c r="C73" s="211">
        <v>148.86000000000001</v>
      </c>
      <c r="D73" s="211">
        <v>146.86000000000001</v>
      </c>
      <c r="E73" s="211">
        <v>147.86000000000001</v>
      </c>
      <c r="F73" s="211">
        <v>163.44</v>
      </c>
      <c r="G73" s="211">
        <v>160.44</v>
      </c>
      <c r="H73" s="211">
        <v>161.94</v>
      </c>
      <c r="I73" s="211">
        <v>111.52</v>
      </c>
      <c r="J73" s="211">
        <v>108.32</v>
      </c>
      <c r="K73" s="211">
        <v>109.91999999999999</v>
      </c>
      <c r="L73" s="211">
        <v>193.5</v>
      </c>
      <c r="M73" s="211">
        <v>185.5</v>
      </c>
      <c r="N73" s="211">
        <v>189.5</v>
      </c>
      <c r="O73" s="211">
        <v>169.44</v>
      </c>
      <c r="P73" s="211">
        <v>167.64</v>
      </c>
      <c r="Q73" s="211">
        <v>168.54</v>
      </c>
      <c r="R73" s="211">
        <v>22.02</v>
      </c>
      <c r="S73" s="211">
        <v>21.419999999999998</v>
      </c>
      <c r="T73" s="211">
        <v>21.72</v>
      </c>
      <c r="U73" s="211">
        <v>14.52</v>
      </c>
      <c r="V73" s="211">
        <v>13.92</v>
      </c>
      <c r="W73" s="211">
        <v>14.219999999999999</v>
      </c>
      <c r="X73" s="211">
        <v>14.87</v>
      </c>
      <c r="Y73" s="211">
        <v>14.069999999999999</v>
      </c>
      <c r="Z73" s="211">
        <v>14.469999999999999</v>
      </c>
      <c r="AA73" s="211">
        <v>99.99</v>
      </c>
      <c r="AB73" s="211">
        <v>95.99</v>
      </c>
      <c r="AC73" s="211">
        <v>97.99</v>
      </c>
      <c r="AD73" s="211">
        <v>93.36</v>
      </c>
      <c r="AE73" s="211">
        <v>89.36</v>
      </c>
      <c r="AF73" s="211">
        <v>91.36</v>
      </c>
      <c r="AG73" s="211">
        <v>19.329999999999998</v>
      </c>
      <c r="AH73" s="211">
        <v>18.47</v>
      </c>
      <c r="AI73" s="211">
        <v>18.899999999999999</v>
      </c>
      <c r="AJ73" s="211"/>
      <c r="AK73" s="211"/>
      <c r="AL73" s="211"/>
      <c r="AM73" s="211">
        <v>111.79</v>
      </c>
      <c r="AN73" s="211">
        <v>110.13000000000001</v>
      </c>
      <c r="AO73" s="211">
        <v>110.96000000000001</v>
      </c>
      <c r="AP73" s="211">
        <v>40.29</v>
      </c>
      <c r="AQ73" s="211">
        <v>38.69</v>
      </c>
      <c r="AR73" s="211">
        <v>39.489999999999995</v>
      </c>
      <c r="AS73" s="211">
        <v>41</v>
      </c>
      <c r="AT73" s="211">
        <v>39.64</v>
      </c>
      <c r="AU73" s="211">
        <v>40.32</v>
      </c>
      <c r="AV73" s="211">
        <v>20.84</v>
      </c>
      <c r="AW73" s="211">
        <v>20.239999999999998</v>
      </c>
      <c r="AX73" s="211">
        <v>20.54</v>
      </c>
      <c r="AY73" s="211">
        <v>4.24</v>
      </c>
      <c r="AZ73" s="211">
        <v>4.08</v>
      </c>
      <c r="BA73" s="211">
        <v>4.16</v>
      </c>
      <c r="BB73" s="211">
        <v>1.95</v>
      </c>
      <c r="BC73" s="211">
        <v>1.65</v>
      </c>
      <c r="BD73" s="211">
        <v>1.7999999999999998</v>
      </c>
      <c r="BE73" s="211">
        <v>0.68</v>
      </c>
      <c r="BF73" s="211">
        <v>0.38000000000000006</v>
      </c>
      <c r="BG73" s="211">
        <v>0.53</v>
      </c>
      <c r="BH73" s="211">
        <v>490.26</v>
      </c>
      <c r="BI73" s="211">
        <v>474.26</v>
      </c>
      <c r="BJ73" s="211">
        <v>482.26</v>
      </c>
      <c r="BK73" s="211">
        <v>41.29</v>
      </c>
      <c r="BL73" s="211">
        <v>39.93</v>
      </c>
      <c r="BM73" s="211">
        <v>40.61</v>
      </c>
      <c r="BN73" s="211">
        <v>1.07</v>
      </c>
      <c r="BO73" s="211">
        <v>0.83000000000000007</v>
      </c>
      <c r="BP73" s="211">
        <v>0.95000000000000007</v>
      </c>
      <c r="BQ73" s="211">
        <v>9.77</v>
      </c>
      <c r="BR73" s="211">
        <v>7.77</v>
      </c>
      <c r="BS73" s="211">
        <v>8.77</v>
      </c>
      <c r="BT73" s="211">
        <v>11.37</v>
      </c>
      <c r="BU73" s="211">
        <v>10.969999999999999</v>
      </c>
      <c r="BV73" s="211">
        <v>11.169999999999998</v>
      </c>
      <c r="BW73" s="211">
        <v>2.81</v>
      </c>
      <c r="BX73" s="211">
        <v>2.5300000000000002</v>
      </c>
      <c r="BY73" s="211">
        <v>2.67</v>
      </c>
      <c r="BZ73" s="211">
        <v>9.41</v>
      </c>
      <c r="CA73" s="211">
        <v>6.41</v>
      </c>
      <c r="CB73" s="211">
        <v>7.91</v>
      </c>
      <c r="CC73" s="211">
        <v>6.51</v>
      </c>
      <c r="CD73" s="211">
        <v>6.27</v>
      </c>
      <c r="CE73" s="211">
        <v>6.39</v>
      </c>
      <c r="CF73" s="211">
        <v>1.88</v>
      </c>
      <c r="CG73" s="211">
        <v>1.38</v>
      </c>
      <c r="CH73" s="211">
        <v>1.63</v>
      </c>
      <c r="CI73" s="211">
        <v>0.43</v>
      </c>
      <c r="CJ73" s="211">
        <v>0.39</v>
      </c>
      <c r="CK73" s="211">
        <v>0.41000000000000003</v>
      </c>
      <c r="CL73" s="211">
        <v>38.840000000000003</v>
      </c>
      <c r="CM73" s="211">
        <v>36.440000000000005</v>
      </c>
      <c r="CN73" s="211">
        <v>37.64</v>
      </c>
      <c r="CO73" s="211">
        <v>7.15</v>
      </c>
      <c r="CP73" s="211">
        <v>2.1500000000000004</v>
      </c>
      <c r="CQ73" s="211">
        <v>4.6500000000000004</v>
      </c>
      <c r="CR73" s="211"/>
      <c r="CS73" s="211"/>
    </row>
    <row r="74" spans="1:97">
      <c r="A74" s="642">
        <v>45360</v>
      </c>
      <c r="B74" s="209" t="s">
        <v>219</v>
      </c>
      <c r="C74" s="211"/>
      <c r="D74" s="211"/>
      <c r="E74" s="211"/>
      <c r="F74" s="211"/>
      <c r="G74" s="211"/>
      <c r="H74" s="211"/>
      <c r="I74" s="211"/>
      <c r="J74" s="211"/>
      <c r="K74" s="211"/>
      <c r="L74" s="211"/>
      <c r="M74" s="211"/>
      <c r="N74" s="211"/>
      <c r="O74" s="211"/>
      <c r="P74" s="211"/>
      <c r="Q74" s="211"/>
      <c r="R74" s="211"/>
      <c r="S74" s="211"/>
      <c r="T74" s="211"/>
      <c r="U74" s="211"/>
      <c r="V74" s="211"/>
      <c r="W74" s="211"/>
      <c r="X74" s="211"/>
      <c r="Y74" s="211"/>
      <c r="Z74" s="211"/>
      <c r="AA74" s="211"/>
      <c r="AB74" s="211"/>
      <c r="AC74" s="211"/>
      <c r="AD74" s="211"/>
      <c r="AE74" s="211"/>
      <c r="AF74" s="211"/>
      <c r="AG74" s="211"/>
      <c r="AH74" s="211"/>
      <c r="AI74" s="211"/>
      <c r="AJ74" s="211"/>
      <c r="AK74" s="211"/>
      <c r="AL74" s="211"/>
      <c r="AM74" s="211"/>
      <c r="AN74" s="211"/>
      <c r="AO74" s="211"/>
      <c r="AP74" s="211"/>
      <c r="AQ74" s="211"/>
      <c r="AR74" s="211"/>
      <c r="AS74" s="211"/>
      <c r="AT74" s="211"/>
      <c r="AU74" s="211"/>
      <c r="AV74" s="211"/>
      <c r="AW74" s="211"/>
      <c r="AX74" s="211"/>
      <c r="AY74" s="211"/>
      <c r="AZ74" s="211"/>
      <c r="BA74" s="211"/>
      <c r="BB74" s="211"/>
      <c r="BC74" s="211"/>
      <c r="BD74" s="211"/>
      <c r="BE74" s="211"/>
      <c r="BF74" s="211"/>
      <c r="BG74" s="211"/>
      <c r="BH74" s="211"/>
      <c r="BI74" s="211"/>
      <c r="BJ74" s="211"/>
      <c r="BK74" s="211"/>
      <c r="BL74" s="211"/>
      <c r="BM74" s="211"/>
      <c r="BN74" s="211"/>
      <c r="BO74" s="211"/>
      <c r="BP74" s="211"/>
      <c r="BQ74" s="211"/>
      <c r="BR74" s="211"/>
      <c r="BS74" s="211"/>
      <c r="BT74" s="211"/>
      <c r="BU74" s="211"/>
      <c r="BV74" s="211"/>
      <c r="BW74" s="211"/>
      <c r="BX74" s="211"/>
      <c r="BY74" s="211"/>
      <c r="BZ74" s="211"/>
      <c r="CA74" s="211"/>
      <c r="CB74" s="211"/>
      <c r="CC74" s="211"/>
      <c r="CD74" s="211"/>
      <c r="CE74" s="211"/>
      <c r="CF74" s="211"/>
      <c r="CG74" s="211"/>
      <c r="CH74" s="211"/>
      <c r="CI74" s="211"/>
      <c r="CJ74" s="211"/>
      <c r="CK74" s="211"/>
      <c r="CL74" s="211"/>
      <c r="CM74" s="211"/>
      <c r="CN74" s="211"/>
      <c r="CO74" s="211"/>
      <c r="CP74" s="211"/>
      <c r="CQ74" s="211"/>
      <c r="CR74" s="211"/>
      <c r="CS74" s="211"/>
    </row>
    <row r="75" spans="1:97">
      <c r="A75" s="642">
        <v>45361</v>
      </c>
      <c r="B75" s="209" t="s">
        <v>220</v>
      </c>
      <c r="C75" s="211"/>
      <c r="D75" s="211"/>
      <c r="E75" s="211"/>
      <c r="F75" s="211"/>
      <c r="G75" s="211"/>
      <c r="H75" s="211"/>
      <c r="I75" s="211"/>
      <c r="J75" s="211"/>
      <c r="K75" s="211"/>
      <c r="L75" s="211"/>
      <c r="M75" s="211"/>
      <c r="N75" s="211"/>
      <c r="O75" s="211"/>
      <c r="P75" s="211"/>
      <c r="Q75" s="211"/>
      <c r="R75" s="211"/>
      <c r="S75" s="211"/>
      <c r="T75" s="211"/>
      <c r="U75" s="211"/>
      <c r="V75" s="211"/>
      <c r="W75" s="211"/>
      <c r="X75" s="211"/>
      <c r="Y75" s="211"/>
      <c r="Z75" s="211"/>
      <c r="AA75" s="211"/>
      <c r="AB75" s="211"/>
      <c r="AC75" s="211"/>
      <c r="AD75" s="211"/>
      <c r="AE75" s="211"/>
      <c r="AF75" s="211"/>
      <c r="AG75" s="211"/>
      <c r="AH75" s="211"/>
      <c r="AI75" s="211"/>
      <c r="AJ75" s="211"/>
      <c r="AK75" s="211"/>
      <c r="AL75" s="211"/>
      <c r="AM75" s="211"/>
      <c r="AN75" s="211"/>
      <c r="AO75" s="211"/>
      <c r="AP75" s="211"/>
      <c r="AQ75" s="211"/>
      <c r="AR75" s="211"/>
      <c r="AS75" s="211"/>
      <c r="AT75" s="211"/>
      <c r="AU75" s="211"/>
      <c r="AV75" s="211"/>
      <c r="AW75" s="211"/>
      <c r="AX75" s="211"/>
      <c r="AY75" s="211"/>
      <c r="AZ75" s="211"/>
      <c r="BA75" s="211"/>
      <c r="BB75" s="211"/>
      <c r="BC75" s="211"/>
      <c r="BD75" s="211"/>
      <c r="BE75" s="211"/>
      <c r="BF75" s="211"/>
      <c r="BG75" s="211"/>
      <c r="BH75" s="211"/>
      <c r="BI75" s="211"/>
      <c r="BJ75" s="211"/>
      <c r="BK75" s="211"/>
      <c r="BL75" s="211"/>
      <c r="BM75" s="211"/>
      <c r="BN75" s="211"/>
      <c r="BO75" s="211"/>
      <c r="BP75" s="211"/>
      <c r="BQ75" s="211"/>
      <c r="BR75" s="211"/>
      <c r="BS75" s="211"/>
      <c r="BT75" s="211"/>
      <c r="BU75" s="211"/>
      <c r="BV75" s="211"/>
      <c r="BW75" s="211"/>
      <c r="BX75" s="211"/>
      <c r="BY75" s="211"/>
      <c r="BZ75" s="211"/>
      <c r="CA75" s="211"/>
      <c r="CB75" s="211"/>
      <c r="CC75" s="211"/>
      <c r="CD75" s="211"/>
      <c r="CE75" s="211"/>
      <c r="CF75" s="211"/>
      <c r="CG75" s="211"/>
      <c r="CH75" s="211"/>
      <c r="CI75" s="211"/>
      <c r="CJ75" s="211"/>
      <c r="CK75" s="211"/>
      <c r="CL75" s="211"/>
      <c r="CM75" s="211"/>
      <c r="CN75" s="211"/>
      <c r="CO75" s="211"/>
      <c r="CP75" s="211"/>
      <c r="CQ75" s="211"/>
      <c r="CR75" s="211"/>
      <c r="CS75" s="211"/>
    </row>
    <row r="76" spans="1:97">
      <c r="A76" s="642">
        <v>45362</v>
      </c>
      <c r="B76" s="209" t="s">
        <v>214</v>
      </c>
      <c r="C76" s="211">
        <v>147.82</v>
      </c>
      <c r="D76" s="211">
        <v>145.82</v>
      </c>
      <c r="E76" s="211">
        <v>146.82</v>
      </c>
      <c r="F76" s="211">
        <v>162.18</v>
      </c>
      <c r="G76" s="211">
        <v>159.18</v>
      </c>
      <c r="H76" s="211">
        <v>160.68</v>
      </c>
      <c r="I76" s="211">
        <v>110.53</v>
      </c>
      <c r="J76" s="211">
        <v>107.33</v>
      </c>
      <c r="K76" s="211">
        <v>108.93</v>
      </c>
      <c r="L76" s="211">
        <v>192.8</v>
      </c>
      <c r="M76" s="211">
        <v>184.8</v>
      </c>
      <c r="N76" s="211">
        <v>188.8</v>
      </c>
      <c r="O76" s="211">
        <v>168.29</v>
      </c>
      <c r="P76" s="211">
        <v>166.48999999999998</v>
      </c>
      <c r="Q76" s="211">
        <v>167.39</v>
      </c>
      <c r="R76" s="211">
        <v>21.85</v>
      </c>
      <c r="S76" s="211">
        <v>21.25</v>
      </c>
      <c r="T76" s="211">
        <v>21.55</v>
      </c>
      <c r="U76" s="211">
        <v>14.38</v>
      </c>
      <c r="V76" s="211">
        <v>13.780000000000001</v>
      </c>
      <c r="W76" s="211">
        <v>14.080000000000002</v>
      </c>
      <c r="X76" s="211">
        <v>14.79</v>
      </c>
      <c r="Y76" s="211">
        <v>13.989999999999998</v>
      </c>
      <c r="Z76" s="211">
        <v>14.389999999999999</v>
      </c>
      <c r="AA76" s="211">
        <v>99.27</v>
      </c>
      <c r="AB76" s="211">
        <v>95.27</v>
      </c>
      <c r="AC76" s="211">
        <v>97.27</v>
      </c>
      <c r="AD76" s="211">
        <v>92.72</v>
      </c>
      <c r="AE76" s="211">
        <v>88.72</v>
      </c>
      <c r="AF76" s="211">
        <v>90.72</v>
      </c>
      <c r="AG76" s="211">
        <v>19.2</v>
      </c>
      <c r="AH76" s="211">
        <v>18.34</v>
      </c>
      <c r="AI76" s="211">
        <v>18.77</v>
      </c>
      <c r="AJ76" s="211"/>
      <c r="AK76" s="211"/>
      <c r="AL76" s="211"/>
      <c r="AM76" s="211">
        <v>111.19</v>
      </c>
      <c r="AN76" s="211">
        <v>109.53</v>
      </c>
      <c r="AO76" s="211">
        <v>110.36</v>
      </c>
      <c r="AP76" s="211">
        <v>40</v>
      </c>
      <c r="AQ76" s="211">
        <v>38.4</v>
      </c>
      <c r="AR76" s="211">
        <v>39.200000000000003</v>
      </c>
      <c r="AS76" s="211">
        <v>40.72</v>
      </c>
      <c r="AT76" s="211">
        <v>39.36</v>
      </c>
      <c r="AU76" s="211">
        <v>40.04</v>
      </c>
      <c r="AV76" s="211">
        <v>20.7</v>
      </c>
      <c r="AW76" s="211">
        <v>20.099999999999998</v>
      </c>
      <c r="AX76" s="211">
        <v>20.399999999999999</v>
      </c>
      <c r="AY76" s="211">
        <v>4.2300000000000004</v>
      </c>
      <c r="AZ76" s="211">
        <v>4.07</v>
      </c>
      <c r="BA76" s="211">
        <v>4.1500000000000004</v>
      </c>
      <c r="BB76" s="211">
        <v>1.93</v>
      </c>
      <c r="BC76" s="211">
        <v>1.63</v>
      </c>
      <c r="BD76" s="211">
        <v>1.7799999999999998</v>
      </c>
      <c r="BE76" s="211">
        <v>0.69</v>
      </c>
      <c r="BF76" s="211">
        <v>0.38999999999999996</v>
      </c>
      <c r="BG76" s="211">
        <v>0.53999999999999992</v>
      </c>
      <c r="BH76" s="211">
        <v>487.02</v>
      </c>
      <c r="BI76" s="211">
        <v>471.02</v>
      </c>
      <c r="BJ76" s="211">
        <v>479.02</v>
      </c>
      <c r="BK76" s="211">
        <v>41</v>
      </c>
      <c r="BL76" s="211">
        <v>39.64</v>
      </c>
      <c r="BM76" s="211">
        <v>40.32</v>
      </c>
      <c r="BN76" s="211">
        <v>1.07</v>
      </c>
      <c r="BO76" s="211">
        <v>0.83000000000000007</v>
      </c>
      <c r="BP76" s="211">
        <v>0.95000000000000007</v>
      </c>
      <c r="BQ76" s="211">
        <v>9.74</v>
      </c>
      <c r="BR76" s="211">
        <v>7.74</v>
      </c>
      <c r="BS76" s="211">
        <v>8.74</v>
      </c>
      <c r="BT76" s="211">
        <v>11.37</v>
      </c>
      <c r="BU76" s="211">
        <v>10.969999999999999</v>
      </c>
      <c r="BV76" s="211">
        <v>11.169999999999998</v>
      </c>
      <c r="BW76" s="211">
        <v>2.8</v>
      </c>
      <c r="BX76" s="211">
        <v>2.5199999999999996</v>
      </c>
      <c r="BY76" s="211">
        <v>2.6599999999999997</v>
      </c>
      <c r="BZ76" s="211">
        <v>9.32</v>
      </c>
      <c r="CA76" s="211">
        <v>6.32</v>
      </c>
      <c r="CB76" s="211">
        <v>7.82</v>
      </c>
      <c r="CC76" s="211">
        <v>6.46</v>
      </c>
      <c r="CD76" s="211">
        <v>6.22</v>
      </c>
      <c r="CE76" s="211">
        <v>6.34</v>
      </c>
      <c r="CF76" s="211">
        <v>1.86</v>
      </c>
      <c r="CG76" s="211">
        <v>1.36</v>
      </c>
      <c r="CH76" s="211">
        <v>1.61</v>
      </c>
      <c r="CI76" s="211">
        <v>0.43</v>
      </c>
      <c r="CJ76" s="211">
        <v>0.39</v>
      </c>
      <c r="CK76" s="211">
        <v>0.41000000000000003</v>
      </c>
      <c r="CL76" s="211">
        <v>38.57</v>
      </c>
      <c r="CM76" s="211">
        <v>36.17</v>
      </c>
      <c r="CN76" s="211">
        <v>37.370000000000005</v>
      </c>
      <c r="CO76" s="211">
        <v>7.09</v>
      </c>
      <c r="CP76" s="211">
        <v>2.09</v>
      </c>
      <c r="CQ76" s="211">
        <v>4.59</v>
      </c>
      <c r="CR76" s="211"/>
      <c r="CS76" s="211"/>
    </row>
    <row r="77" spans="1:97">
      <c r="A77" s="642">
        <v>45363</v>
      </c>
      <c r="B77" s="209" t="s">
        <v>215</v>
      </c>
      <c r="C77" s="211">
        <v>147.85</v>
      </c>
      <c r="D77" s="211">
        <v>145.85</v>
      </c>
      <c r="E77" s="211">
        <v>146.85</v>
      </c>
      <c r="F77" s="211">
        <v>161.96</v>
      </c>
      <c r="G77" s="211">
        <v>158.96</v>
      </c>
      <c r="H77" s="211">
        <v>160.46</v>
      </c>
      <c r="I77" s="211">
        <v>110.52</v>
      </c>
      <c r="J77" s="211">
        <v>107.32</v>
      </c>
      <c r="K77" s="211">
        <v>108.91999999999999</v>
      </c>
      <c r="L77" s="211">
        <v>192.22</v>
      </c>
      <c r="M77" s="211">
        <v>184.22</v>
      </c>
      <c r="N77" s="211">
        <v>188.22</v>
      </c>
      <c r="O77" s="211">
        <v>168.25</v>
      </c>
      <c r="P77" s="211">
        <v>166.45</v>
      </c>
      <c r="Q77" s="211">
        <v>167.35</v>
      </c>
      <c r="R77" s="211">
        <v>21.82</v>
      </c>
      <c r="S77" s="211">
        <v>21.22</v>
      </c>
      <c r="T77" s="211">
        <v>21.52</v>
      </c>
      <c r="U77" s="211">
        <v>14.34</v>
      </c>
      <c r="V77" s="211">
        <v>13.74</v>
      </c>
      <c r="W77" s="211">
        <v>14.04</v>
      </c>
      <c r="X77" s="211">
        <v>14.74</v>
      </c>
      <c r="Y77" s="211">
        <v>13.94</v>
      </c>
      <c r="Z77" s="211">
        <v>14.34</v>
      </c>
      <c r="AA77" s="211">
        <v>99.19</v>
      </c>
      <c r="AB77" s="211">
        <v>95.19</v>
      </c>
      <c r="AC77" s="211">
        <v>97.19</v>
      </c>
      <c r="AD77" s="211">
        <v>92.58</v>
      </c>
      <c r="AE77" s="211">
        <v>88.58</v>
      </c>
      <c r="AF77" s="211">
        <v>90.58</v>
      </c>
      <c r="AG77" s="211">
        <v>19.21</v>
      </c>
      <c r="AH77" s="211">
        <v>18.350000000000001</v>
      </c>
      <c r="AI77" s="211">
        <v>18.78</v>
      </c>
      <c r="AJ77" s="211"/>
      <c r="AK77" s="211"/>
      <c r="AL77" s="211"/>
      <c r="AM77" s="211">
        <v>111.24</v>
      </c>
      <c r="AN77" s="211">
        <v>109.58</v>
      </c>
      <c r="AO77" s="211">
        <v>110.41</v>
      </c>
      <c r="AP77" s="211">
        <v>40.01</v>
      </c>
      <c r="AQ77" s="211">
        <v>38.409999999999997</v>
      </c>
      <c r="AR77" s="211">
        <v>39.209999999999994</v>
      </c>
      <c r="AS77" s="211">
        <v>40.729999999999997</v>
      </c>
      <c r="AT77" s="211">
        <v>39.369999999999997</v>
      </c>
      <c r="AU77" s="211">
        <v>40.049999999999997</v>
      </c>
      <c r="AV77" s="211">
        <v>20.75</v>
      </c>
      <c r="AW77" s="211">
        <v>20.149999999999999</v>
      </c>
      <c r="AX77" s="211">
        <v>20.45</v>
      </c>
      <c r="AY77" s="211">
        <v>4.22</v>
      </c>
      <c r="AZ77" s="211">
        <v>4.0599999999999996</v>
      </c>
      <c r="BA77" s="211">
        <v>4.1399999999999997</v>
      </c>
      <c r="BB77" s="211">
        <v>1.93</v>
      </c>
      <c r="BC77" s="211">
        <v>1.63</v>
      </c>
      <c r="BD77" s="211">
        <v>1.7799999999999998</v>
      </c>
      <c r="BE77" s="211">
        <v>0.68</v>
      </c>
      <c r="BF77" s="211">
        <v>0.38000000000000006</v>
      </c>
      <c r="BG77" s="211">
        <v>0.53</v>
      </c>
      <c r="BH77" s="211">
        <v>486.96</v>
      </c>
      <c r="BI77" s="211">
        <v>470.96</v>
      </c>
      <c r="BJ77" s="211">
        <v>478.96</v>
      </c>
      <c r="BK77" s="211">
        <v>41.01</v>
      </c>
      <c r="BL77" s="211">
        <v>39.65</v>
      </c>
      <c r="BM77" s="211">
        <v>40.33</v>
      </c>
      <c r="BN77" s="211">
        <v>1.07</v>
      </c>
      <c r="BO77" s="211">
        <v>0.83000000000000007</v>
      </c>
      <c r="BP77" s="211">
        <v>0.95000000000000007</v>
      </c>
      <c r="BQ77" s="211">
        <v>9.74</v>
      </c>
      <c r="BR77" s="211">
        <v>7.74</v>
      </c>
      <c r="BS77" s="211">
        <v>8.74</v>
      </c>
      <c r="BT77" s="211">
        <v>11.41</v>
      </c>
      <c r="BU77" s="211">
        <v>11.01</v>
      </c>
      <c r="BV77" s="211">
        <v>11.21</v>
      </c>
      <c r="BW77" s="211">
        <v>2.81</v>
      </c>
      <c r="BX77" s="211">
        <v>2.5300000000000002</v>
      </c>
      <c r="BY77" s="211">
        <v>2.67</v>
      </c>
      <c r="BZ77" s="211">
        <v>9.36</v>
      </c>
      <c r="CA77" s="211">
        <v>6.3599999999999994</v>
      </c>
      <c r="CB77" s="211">
        <v>7.8599999999999994</v>
      </c>
      <c r="CC77" s="211">
        <v>6.45</v>
      </c>
      <c r="CD77" s="211">
        <v>6.21</v>
      </c>
      <c r="CE77" s="211">
        <v>6.33</v>
      </c>
      <c r="CF77" s="211">
        <v>1.87</v>
      </c>
      <c r="CG77" s="211">
        <v>1.37</v>
      </c>
      <c r="CH77" s="211">
        <v>1.62</v>
      </c>
      <c r="CI77" s="211">
        <v>0.43</v>
      </c>
      <c r="CJ77" s="211">
        <v>0.39</v>
      </c>
      <c r="CK77" s="211">
        <v>0.41000000000000003</v>
      </c>
      <c r="CL77" s="211">
        <v>38.69</v>
      </c>
      <c r="CM77" s="211">
        <v>36.29</v>
      </c>
      <c r="CN77" s="211">
        <v>37.489999999999995</v>
      </c>
      <c r="CO77" s="211">
        <v>7.09</v>
      </c>
      <c r="CP77" s="211">
        <v>2.09</v>
      </c>
      <c r="CQ77" s="211">
        <v>4.59</v>
      </c>
      <c r="CR77" s="211"/>
      <c r="CS77" s="211"/>
    </row>
    <row r="78" spans="1:97">
      <c r="A78" s="642">
        <v>45364</v>
      </c>
      <c r="B78" s="209" t="s">
        <v>216</v>
      </c>
      <c r="C78" s="211">
        <v>148.53</v>
      </c>
      <c r="D78" s="211">
        <v>146.53</v>
      </c>
      <c r="E78" s="211">
        <v>147.53</v>
      </c>
      <c r="F78" s="211">
        <v>162.68</v>
      </c>
      <c r="G78" s="211">
        <v>159.68</v>
      </c>
      <c r="H78" s="211">
        <v>161.18</v>
      </c>
      <c r="I78" s="211">
        <v>110.92</v>
      </c>
      <c r="J78" s="211">
        <v>107.72</v>
      </c>
      <c r="K78" s="211">
        <v>109.32</v>
      </c>
      <c r="L78" s="211">
        <v>192.76</v>
      </c>
      <c r="M78" s="211">
        <v>184.76</v>
      </c>
      <c r="N78" s="211">
        <v>188.76</v>
      </c>
      <c r="O78" s="211">
        <v>169.01</v>
      </c>
      <c r="P78" s="211">
        <v>167.20999999999998</v>
      </c>
      <c r="Q78" s="211">
        <v>168.10999999999999</v>
      </c>
      <c r="R78" s="211">
        <v>21.91</v>
      </c>
      <c r="S78" s="211">
        <v>21.31</v>
      </c>
      <c r="T78" s="211">
        <v>21.61</v>
      </c>
      <c r="U78" s="211">
        <v>14.32</v>
      </c>
      <c r="V78" s="211">
        <v>13.72</v>
      </c>
      <c r="W78" s="211">
        <v>14.02</v>
      </c>
      <c r="X78" s="211">
        <v>14.81</v>
      </c>
      <c r="Y78" s="211">
        <v>14.01</v>
      </c>
      <c r="Z78" s="211">
        <v>14.41</v>
      </c>
      <c r="AA78" s="211">
        <v>99.41</v>
      </c>
      <c r="AB78" s="211">
        <v>95.41</v>
      </c>
      <c r="AC78" s="211">
        <v>97.41</v>
      </c>
      <c r="AD78" s="211">
        <v>92.7</v>
      </c>
      <c r="AE78" s="211">
        <v>88.7</v>
      </c>
      <c r="AF78" s="211">
        <v>90.7</v>
      </c>
      <c r="AG78" s="211">
        <v>19.29</v>
      </c>
      <c r="AH78" s="211">
        <v>18.43</v>
      </c>
      <c r="AI78" s="211">
        <v>18.86</v>
      </c>
      <c r="AJ78" s="211"/>
      <c r="AK78" s="211"/>
      <c r="AL78" s="211"/>
      <c r="AM78" s="211">
        <v>111.59</v>
      </c>
      <c r="AN78" s="211">
        <v>109.93</v>
      </c>
      <c r="AO78" s="211">
        <v>110.76</v>
      </c>
      <c r="AP78" s="211">
        <v>40.200000000000003</v>
      </c>
      <c r="AQ78" s="211">
        <v>38.6</v>
      </c>
      <c r="AR78" s="211">
        <v>39.400000000000006</v>
      </c>
      <c r="AS78" s="211">
        <v>40.909999999999997</v>
      </c>
      <c r="AT78" s="211">
        <v>39.549999999999997</v>
      </c>
      <c r="AU78" s="211">
        <v>40.229999999999997</v>
      </c>
      <c r="AV78" s="211">
        <v>20.83</v>
      </c>
      <c r="AW78" s="211">
        <v>20.229999999999997</v>
      </c>
      <c r="AX78" s="211">
        <v>20.529999999999998</v>
      </c>
      <c r="AY78" s="211">
        <v>4.21</v>
      </c>
      <c r="AZ78" s="211">
        <v>4.05</v>
      </c>
      <c r="BA78" s="211">
        <v>4.13</v>
      </c>
      <c r="BB78" s="211">
        <v>1.94</v>
      </c>
      <c r="BC78" s="211">
        <v>1.64</v>
      </c>
      <c r="BD78" s="211">
        <v>1.79</v>
      </c>
      <c r="BE78" s="211">
        <v>0.68</v>
      </c>
      <c r="BF78" s="211">
        <v>0.38000000000000006</v>
      </c>
      <c r="BG78" s="211">
        <v>0.53</v>
      </c>
      <c r="BH78" s="211">
        <v>489.18</v>
      </c>
      <c r="BI78" s="211">
        <v>473.18</v>
      </c>
      <c r="BJ78" s="211">
        <v>481.18</v>
      </c>
      <c r="BK78" s="211">
        <v>41.21</v>
      </c>
      <c r="BL78" s="211">
        <v>39.85</v>
      </c>
      <c r="BM78" s="211">
        <v>40.53</v>
      </c>
      <c r="BN78" s="211">
        <v>1.07</v>
      </c>
      <c r="BO78" s="211">
        <v>0.83000000000000007</v>
      </c>
      <c r="BP78" s="211">
        <v>0.95000000000000007</v>
      </c>
      <c r="BQ78" s="211">
        <v>9.7799999999999994</v>
      </c>
      <c r="BR78" s="211">
        <v>7.7799999999999994</v>
      </c>
      <c r="BS78" s="211">
        <v>8.7799999999999994</v>
      </c>
      <c r="BT78" s="211">
        <v>11.46</v>
      </c>
      <c r="BU78" s="211">
        <v>11.06</v>
      </c>
      <c r="BV78" s="211">
        <v>11.260000000000002</v>
      </c>
      <c r="BW78" s="211">
        <v>2.83</v>
      </c>
      <c r="BX78" s="211">
        <v>2.5499999999999998</v>
      </c>
      <c r="BY78" s="211">
        <v>2.69</v>
      </c>
      <c r="BZ78" s="211">
        <v>9.4</v>
      </c>
      <c r="CA78" s="211">
        <v>6.4</v>
      </c>
      <c r="CB78" s="211">
        <v>7.9</v>
      </c>
      <c r="CC78" s="211">
        <v>6.5</v>
      </c>
      <c r="CD78" s="211">
        <v>6.26</v>
      </c>
      <c r="CE78" s="211">
        <v>6.38</v>
      </c>
      <c r="CF78" s="211">
        <v>1.97</v>
      </c>
      <c r="CG78" s="211">
        <v>1.47</v>
      </c>
      <c r="CH78" s="211">
        <v>1.72</v>
      </c>
      <c r="CI78" s="211">
        <v>0.42</v>
      </c>
      <c r="CJ78" s="211">
        <v>0.38</v>
      </c>
      <c r="CK78" s="211">
        <v>0.4</v>
      </c>
      <c r="CL78" s="211">
        <v>38.79</v>
      </c>
      <c r="CM78" s="211">
        <v>36.39</v>
      </c>
      <c r="CN78" s="211">
        <v>37.590000000000003</v>
      </c>
      <c r="CO78" s="211">
        <v>7.1</v>
      </c>
      <c r="CP78" s="211">
        <v>2.0999999999999996</v>
      </c>
      <c r="CQ78" s="211">
        <v>4.5999999999999996</v>
      </c>
      <c r="CR78" s="211"/>
      <c r="CS78" s="211"/>
    </row>
    <row r="79" spans="1:97">
      <c r="A79" s="642">
        <v>45365</v>
      </c>
      <c r="B79" s="209" t="s">
        <v>217</v>
      </c>
      <c r="C79" s="211">
        <v>148.68</v>
      </c>
      <c r="D79" s="211">
        <v>146.68</v>
      </c>
      <c r="E79" s="211">
        <v>147.68</v>
      </c>
      <c r="F79" s="211">
        <v>163.18</v>
      </c>
      <c r="G79" s="211">
        <v>160.18</v>
      </c>
      <c r="H79" s="211">
        <v>161.68</v>
      </c>
      <c r="I79" s="211">
        <v>111.27</v>
      </c>
      <c r="J79" s="211">
        <v>108.07</v>
      </c>
      <c r="K79" s="211">
        <v>109.66999999999999</v>
      </c>
      <c r="L79" s="211">
        <v>193.03</v>
      </c>
      <c r="M79" s="211">
        <v>185.03</v>
      </c>
      <c r="N79" s="211">
        <v>189.03</v>
      </c>
      <c r="O79" s="211">
        <v>168.95</v>
      </c>
      <c r="P79" s="211">
        <v>167.14999999999998</v>
      </c>
      <c r="Q79" s="211">
        <v>168.04999999999998</v>
      </c>
      <c r="R79" s="211">
        <v>21.98</v>
      </c>
      <c r="S79" s="211">
        <v>21.38</v>
      </c>
      <c r="T79" s="211">
        <v>21.68</v>
      </c>
      <c r="U79" s="211">
        <v>14.4</v>
      </c>
      <c r="V79" s="211">
        <v>13.8</v>
      </c>
      <c r="W79" s="211">
        <v>14.100000000000001</v>
      </c>
      <c r="X79" s="211">
        <v>14.84</v>
      </c>
      <c r="Y79" s="211">
        <v>14.04</v>
      </c>
      <c r="Z79" s="211">
        <v>14.44</v>
      </c>
      <c r="AA79" s="211">
        <v>99.85</v>
      </c>
      <c r="AB79" s="211">
        <v>95.85</v>
      </c>
      <c r="AC79" s="211">
        <v>97.85</v>
      </c>
      <c r="AD79" s="211">
        <v>93.06</v>
      </c>
      <c r="AE79" s="211">
        <v>89.06</v>
      </c>
      <c r="AF79" s="211">
        <v>91.06</v>
      </c>
      <c r="AG79" s="211">
        <v>19.309999999999999</v>
      </c>
      <c r="AH79" s="211">
        <v>18.45</v>
      </c>
      <c r="AI79" s="211">
        <v>18.88</v>
      </c>
      <c r="AJ79" s="211"/>
      <c r="AK79" s="211"/>
      <c r="AL79" s="211"/>
      <c r="AM79" s="211">
        <v>111.69</v>
      </c>
      <c r="AN79" s="211">
        <v>110.03</v>
      </c>
      <c r="AO79" s="211">
        <v>110.86</v>
      </c>
      <c r="AP79" s="211">
        <v>40.24</v>
      </c>
      <c r="AQ79" s="211">
        <v>38.64</v>
      </c>
      <c r="AR79" s="211">
        <v>39.44</v>
      </c>
      <c r="AS79" s="211">
        <v>40.950000000000003</v>
      </c>
      <c r="AT79" s="211">
        <v>39.590000000000003</v>
      </c>
      <c r="AU79" s="211">
        <v>40.270000000000003</v>
      </c>
      <c r="AV79" s="211">
        <v>20.83</v>
      </c>
      <c r="AW79" s="211">
        <v>20.229999999999997</v>
      </c>
      <c r="AX79" s="211">
        <v>20.529999999999998</v>
      </c>
      <c r="AY79" s="211">
        <v>4.22</v>
      </c>
      <c r="AZ79" s="211">
        <v>4.0599999999999996</v>
      </c>
      <c r="BA79" s="211">
        <v>4.1399999999999997</v>
      </c>
      <c r="BB79" s="211">
        <v>1.94</v>
      </c>
      <c r="BC79" s="211">
        <v>1.64</v>
      </c>
      <c r="BD79" s="211">
        <v>1.79</v>
      </c>
      <c r="BE79" s="211">
        <v>0.68</v>
      </c>
      <c r="BF79" s="211">
        <v>0.38000000000000006</v>
      </c>
      <c r="BG79" s="211">
        <v>0.53</v>
      </c>
      <c r="BH79" s="211">
        <v>489.83</v>
      </c>
      <c r="BI79" s="211">
        <v>473.83</v>
      </c>
      <c r="BJ79" s="211">
        <v>481.83</v>
      </c>
      <c r="BK79" s="211">
        <v>41.25</v>
      </c>
      <c r="BL79" s="211">
        <v>39.89</v>
      </c>
      <c r="BM79" s="211">
        <v>40.57</v>
      </c>
      <c r="BN79" s="211">
        <v>1.07</v>
      </c>
      <c r="BO79" s="211">
        <v>0.83000000000000007</v>
      </c>
      <c r="BP79" s="211">
        <v>0.95000000000000007</v>
      </c>
      <c r="BQ79" s="211">
        <v>9.86</v>
      </c>
      <c r="BR79" s="211">
        <v>7.8599999999999994</v>
      </c>
      <c r="BS79" s="211">
        <v>8.86</v>
      </c>
      <c r="BT79" s="211">
        <v>11.43</v>
      </c>
      <c r="BU79" s="211">
        <v>11.03</v>
      </c>
      <c r="BV79" s="211">
        <v>11.23</v>
      </c>
      <c r="BW79" s="211">
        <v>2.83</v>
      </c>
      <c r="BX79" s="211">
        <v>2.5499999999999998</v>
      </c>
      <c r="BY79" s="211">
        <v>2.69</v>
      </c>
      <c r="BZ79" s="211">
        <v>9.4499999999999993</v>
      </c>
      <c r="CA79" s="211">
        <v>6.4499999999999993</v>
      </c>
      <c r="CB79" s="211">
        <v>7.9499999999999993</v>
      </c>
      <c r="CC79" s="211">
        <v>6.53</v>
      </c>
      <c r="CD79" s="211">
        <v>6.29</v>
      </c>
      <c r="CE79" s="211">
        <v>6.41</v>
      </c>
      <c r="CF79" s="211">
        <v>1.87</v>
      </c>
      <c r="CG79" s="211">
        <v>1.37</v>
      </c>
      <c r="CH79" s="211">
        <v>1.62</v>
      </c>
      <c r="CI79" s="211">
        <v>0.43</v>
      </c>
      <c r="CJ79" s="211">
        <v>0.39</v>
      </c>
      <c r="CK79" s="211">
        <v>0.41000000000000003</v>
      </c>
      <c r="CL79" s="211">
        <v>38.97</v>
      </c>
      <c r="CM79" s="211">
        <v>36.57</v>
      </c>
      <c r="CN79" s="211">
        <v>37.769999999999996</v>
      </c>
      <c r="CO79" s="211">
        <v>7.1</v>
      </c>
      <c r="CP79" s="211">
        <v>2.0999999999999996</v>
      </c>
      <c r="CQ79" s="211">
        <v>4.5999999999999996</v>
      </c>
      <c r="CR79" s="211"/>
      <c r="CS79" s="211"/>
    </row>
    <row r="80" spans="1:97">
      <c r="A80" s="642">
        <v>45366</v>
      </c>
      <c r="B80" s="209" t="s">
        <v>218</v>
      </c>
      <c r="C80" s="211">
        <v>149.59</v>
      </c>
      <c r="D80" s="211">
        <v>147.59</v>
      </c>
      <c r="E80" s="211">
        <v>148.59</v>
      </c>
      <c r="F80" s="211">
        <v>163.18</v>
      </c>
      <c r="G80" s="211">
        <v>160.18</v>
      </c>
      <c r="H80" s="211">
        <v>161.68</v>
      </c>
      <c r="I80" s="211">
        <v>111.38</v>
      </c>
      <c r="J80" s="211">
        <v>108.17999999999999</v>
      </c>
      <c r="K80" s="211">
        <v>109.78</v>
      </c>
      <c r="L80" s="211">
        <v>193.3</v>
      </c>
      <c r="M80" s="211">
        <v>185.3</v>
      </c>
      <c r="N80" s="211">
        <v>189.3</v>
      </c>
      <c r="O80" s="211">
        <v>168.86</v>
      </c>
      <c r="P80" s="211">
        <v>167.06</v>
      </c>
      <c r="Q80" s="211">
        <v>167.96</v>
      </c>
      <c r="R80" s="211">
        <v>21.98</v>
      </c>
      <c r="S80" s="211">
        <v>21.38</v>
      </c>
      <c r="T80" s="211">
        <v>21.68</v>
      </c>
      <c r="U80" s="211">
        <v>14.33</v>
      </c>
      <c r="V80" s="211">
        <v>13.73</v>
      </c>
      <c r="W80" s="211">
        <v>14.030000000000001</v>
      </c>
      <c r="X80" s="211">
        <v>14.75</v>
      </c>
      <c r="Y80" s="211">
        <v>13.95</v>
      </c>
      <c r="Z80" s="211">
        <v>14.35</v>
      </c>
      <c r="AA80" s="211">
        <v>99.62</v>
      </c>
      <c r="AB80" s="211">
        <v>95.62</v>
      </c>
      <c r="AC80" s="211">
        <v>97.62</v>
      </c>
      <c r="AD80" s="211">
        <v>92.82</v>
      </c>
      <c r="AE80" s="211">
        <v>88.82</v>
      </c>
      <c r="AF80" s="211">
        <v>90.82</v>
      </c>
      <c r="AG80" s="211">
        <v>19.420000000000002</v>
      </c>
      <c r="AH80" s="211">
        <v>18.560000000000002</v>
      </c>
      <c r="AI80" s="211">
        <v>18.990000000000002</v>
      </c>
      <c r="AJ80" s="211"/>
      <c r="AK80" s="211"/>
      <c r="AL80" s="211"/>
      <c r="AM80" s="211">
        <v>112.01</v>
      </c>
      <c r="AN80" s="211">
        <v>110.35000000000001</v>
      </c>
      <c r="AO80" s="211">
        <v>111.18</v>
      </c>
      <c r="AP80" s="211">
        <v>40.49</v>
      </c>
      <c r="AQ80" s="211">
        <v>38.89</v>
      </c>
      <c r="AR80" s="211">
        <v>39.69</v>
      </c>
      <c r="AS80" s="211">
        <v>41.21</v>
      </c>
      <c r="AT80" s="211">
        <v>39.85</v>
      </c>
      <c r="AU80" s="211">
        <v>40.53</v>
      </c>
      <c r="AV80" s="211">
        <v>20.93</v>
      </c>
      <c r="AW80" s="211">
        <v>20.329999999999998</v>
      </c>
      <c r="AX80" s="211">
        <v>20.63</v>
      </c>
      <c r="AY80" s="211">
        <v>4.24</v>
      </c>
      <c r="AZ80" s="211">
        <v>4.08</v>
      </c>
      <c r="BA80" s="211">
        <v>4.16</v>
      </c>
      <c r="BB80" s="211">
        <v>1.95</v>
      </c>
      <c r="BC80" s="211">
        <v>1.65</v>
      </c>
      <c r="BD80" s="211">
        <v>1.7999999999999998</v>
      </c>
      <c r="BE80" s="211">
        <v>0.68</v>
      </c>
      <c r="BF80" s="211">
        <v>0.38000000000000006</v>
      </c>
      <c r="BG80" s="211">
        <v>0.53</v>
      </c>
      <c r="BH80" s="211">
        <v>492.32</v>
      </c>
      <c r="BI80" s="211">
        <v>476.32</v>
      </c>
      <c r="BJ80" s="211">
        <v>484.32</v>
      </c>
      <c r="BK80" s="211">
        <v>41.5</v>
      </c>
      <c r="BL80" s="211">
        <v>40.14</v>
      </c>
      <c r="BM80" s="211">
        <v>40.82</v>
      </c>
      <c r="BN80" s="211">
        <v>1.08</v>
      </c>
      <c r="BO80" s="211">
        <v>0.84000000000000008</v>
      </c>
      <c r="BP80" s="211">
        <v>0.96000000000000008</v>
      </c>
      <c r="BQ80" s="211">
        <v>9.9</v>
      </c>
      <c r="BR80" s="211">
        <v>7.9</v>
      </c>
      <c r="BS80" s="211">
        <v>8.9</v>
      </c>
      <c r="BT80" s="211">
        <v>11.42</v>
      </c>
      <c r="BU80" s="211">
        <v>11.02</v>
      </c>
      <c r="BV80" s="211">
        <v>11.219999999999999</v>
      </c>
      <c r="BW80" s="211">
        <v>2.84</v>
      </c>
      <c r="BX80" s="211">
        <v>2.5599999999999996</v>
      </c>
      <c r="BY80" s="211">
        <v>2.6999999999999997</v>
      </c>
      <c r="BZ80" s="211">
        <v>9.42</v>
      </c>
      <c r="CA80" s="211">
        <v>6.42</v>
      </c>
      <c r="CB80" s="211">
        <v>7.92</v>
      </c>
      <c r="CC80" s="211">
        <v>6.55</v>
      </c>
      <c r="CD80" s="211">
        <v>6.31</v>
      </c>
      <c r="CE80" s="211">
        <v>6.43</v>
      </c>
      <c r="CF80" s="211">
        <v>1.88</v>
      </c>
      <c r="CG80" s="211">
        <v>1.38</v>
      </c>
      <c r="CH80" s="211">
        <v>1.63</v>
      </c>
      <c r="CI80" s="211">
        <v>0.43</v>
      </c>
      <c r="CJ80" s="211">
        <v>0.39</v>
      </c>
      <c r="CK80" s="211">
        <v>0.41000000000000003</v>
      </c>
      <c r="CL80" s="211">
        <v>38.82</v>
      </c>
      <c r="CM80" s="211">
        <v>36.42</v>
      </c>
      <c r="CN80" s="211">
        <v>37.620000000000005</v>
      </c>
      <c r="CO80" s="211">
        <v>7.14</v>
      </c>
      <c r="CP80" s="211">
        <v>2.1399999999999997</v>
      </c>
      <c r="CQ80" s="211">
        <v>4.6399999999999997</v>
      </c>
      <c r="CR80" s="211"/>
      <c r="CS80" s="211"/>
    </row>
    <row r="81" spans="1:97">
      <c r="A81" s="642">
        <v>45367</v>
      </c>
      <c r="B81" s="209" t="s">
        <v>219</v>
      </c>
      <c r="C81" s="211"/>
      <c r="D81" s="211"/>
      <c r="E81" s="211"/>
      <c r="F81" s="211"/>
      <c r="G81" s="211"/>
      <c r="H81" s="211"/>
      <c r="I81" s="211"/>
      <c r="J81" s="211"/>
      <c r="K81" s="211"/>
      <c r="L81" s="211"/>
      <c r="M81" s="211"/>
      <c r="N81" s="211"/>
      <c r="O81" s="211"/>
      <c r="P81" s="211"/>
      <c r="Q81" s="211"/>
      <c r="R81" s="211"/>
      <c r="S81" s="211"/>
      <c r="T81" s="211"/>
      <c r="U81" s="211"/>
      <c r="V81" s="211"/>
      <c r="W81" s="211"/>
      <c r="X81" s="211"/>
      <c r="Y81" s="211"/>
      <c r="Z81" s="211"/>
      <c r="AA81" s="211"/>
      <c r="AB81" s="211"/>
      <c r="AC81" s="211"/>
      <c r="AD81" s="211"/>
      <c r="AE81" s="211"/>
      <c r="AF81" s="211"/>
      <c r="AG81" s="211"/>
      <c r="AH81" s="211"/>
      <c r="AI81" s="211"/>
      <c r="AJ81" s="211"/>
      <c r="AK81" s="211"/>
      <c r="AL81" s="211"/>
      <c r="AM81" s="211"/>
      <c r="AN81" s="211"/>
      <c r="AO81" s="211"/>
      <c r="AP81" s="211"/>
      <c r="AQ81" s="211"/>
      <c r="AR81" s="211"/>
      <c r="AS81" s="211"/>
      <c r="AT81" s="211"/>
      <c r="AU81" s="211"/>
      <c r="AV81" s="211"/>
      <c r="AW81" s="211"/>
      <c r="AX81" s="211"/>
      <c r="AY81" s="211"/>
      <c r="AZ81" s="211"/>
      <c r="BA81" s="211"/>
      <c r="BB81" s="211"/>
      <c r="BC81" s="211"/>
      <c r="BD81" s="211"/>
      <c r="BE81" s="211"/>
      <c r="BF81" s="211"/>
      <c r="BG81" s="211"/>
      <c r="BH81" s="211"/>
      <c r="BI81" s="211"/>
      <c r="BJ81" s="211"/>
      <c r="BK81" s="211"/>
      <c r="BL81" s="211"/>
      <c r="BM81" s="211"/>
      <c r="BN81" s="211"/>
      <c r="BO81" s="211"/>
      <c r="BP81" s="211"/>
      <c r="BQ81" s="211"/>
      <c r="BR81" s="211"/>
      <c r="BS81" s="211"/>
      <c r="BT81" s="211"/>
      <c r="BU81" s="211"/>
      <c r="BV81" s="211"/>
      <c r="BW81" s="211"/>
      <c r="BX81" s="211"/>
      <c r="BY81" s="211"/>
      <c r="BZ81" s="211"/>
      <c r="CA81" s="211"/>
      <c r="CB81" s="211"/>
      <c r="CC81" s="211"/>
      <c r="CD81" s="211"/>
      <c r="CE81" s="211"/>
      <c r="CF81" s="211"/>
      <c r="CG81" s="211"/>
      <c r="CH81" s="211"/>
      <c r="CI81" s="211"/>
      <c r="CJ81" s="211"/>
      <c r="CK81" s="211"/>
      <c r="CL81" s="211"/>
      <c r="CM81" s="211"/>
      <c r="CN81" s="211"/>
      <c r="CO81" s="211"/>
      <c r="CP81" s="211"/>
      <c r="CQ81" s="211"/>
      <c r="CR81" s="211"/>
      <c r="CS81" s="211"/>
    </row>
    <row r="82" spans="1:97">
      <c r="A82" s="642">
        <v>45368</v>
      </c>
      <c r="B82" s="209" t="s">
        <v>220</v>
      </c>
      <c r="C82" s="211"/>
      <c r="D82" s="211"/>
      <c r="E82" s="211"/>
      <c r="F82" s="211"/>
      <c r="G82" s="211"/>
      <c r="H82" s="211"/>
      <c r="I82" s="211"/>
      <c r="J82" s="211"/>
      <c r="K82" s="211"/>
      <c r="L82" s="211"/>
      <c r="M82" s="211"/>
      <c r="N82" s="211"/>
      <c r="O82" s="211"/>
      <c r="P82" s="211"/>
      <c r="Q82" s="211"/>
      <c r="R82" s="211"/>
      <c r="S82" s="211"/>
      <c r="T82" s="211"/>
      <c r="U82" s="211"/>
      <c r="V82" s="211"/>
      <c r="W82" s="211"/>
      <c r="X82" s="211"/>
      <c r="Y82" s="211"/>
      <c r="Z82" s="211"/>
      <c r="AA82" s="211"/>
      <c r="AB82" s="211"/>
      <c r="AC82" s="211"/>
      <c r="AD82" s="211"/>
      <c r="AE82" s="211"/>
      <c r="AF82" s="211"/>
      <c r="AG82" s="211"/>
      <c r="AH82" s="211"/>
      <c r="AI82" s="211"/>
      <c r="AJ82" s="211"/>
      <c r="AK82" s="211"/>
      <c r="AL82" s="211"/>
      <c r="AM82" s="211"/>
      <c r="AN82" s="211"/>
      <c r="AO82" s="211"/>
      <c r="AP82" s="211"/>
      <c r="AQ82" s="211"/>
      <c r="AR82" s="211"/>
      <c r="AS82" s="211"/>
      <c r="AT82" s="211"/>
      <c r="AU82" s="211"/>
      <c r="AV82" s="211"/>
      <c r="AW82" s="211"/>
      <c r="AX82" s="211"/>
      <c r="AY82" s="211"/>
      <c r="AZ82" s="211"/>
      <c r="BA82" s="211"/>
      <c r="BB82" s="211"/>
      <c r="BC82" s="211"/>
      <c r="BD82" s="211"/>
      <c r="BE82" s="211"/>
      <c r="BF82" s="211"/>
      <c r="BG82" s="211"/>
      <c r="BH82" s="211"/>
      <c r="BI82" s="211"/>
      <c r="BJ82" s="211"/>
      <c r="BK82" s="211"/>
      <c r="BL82" s="211"/>
      <c r="BM82" s="211"/>
      <c r="BN82" s="211"/>
      <c r="BO82" s="211"/>
      <c r="BP82" s="211"/>
      <c r="BQ82" s="211"/>
      <c r="BR82" s="211"/>
      <c r="BS82" s="211"/>
      <c r="BT82" s="211"/>
      <c r="BU82" s="211"/>
      <c r="BV82" s="211"/>
      <c r="BW82" s="211"/>
      <c r="BX82" s="211"/>
      <c r="BY82" s="211"/>
      <c r="BZ82" s="211"/>
      <c r="CA82" s="211"/>
      <c r="CB82" s="211"/>
      <c r="CC82" s="211"/>
      <c r="CD82" s="211"/>
      <c r="CE82" s="211"/>
      <c r="CF82" s="211"/>
      <c r="CG82" s="211"/>
      <c r="CH82" s="211"/>
      <c r="CI82" s="211"/>
      <c r="CJ82" s="211"/>
      <c r="CK82" s="211"/>
      <c r="CL82" s="211"/>
      <c r="CM82" s="211"/>
      <c r="CN82" s="211"/>
      <c r="CO82" s="211"/>
      <c r="CP82" s="211"/>
      <c r="CQ82" s="211"/>
      <c r="CR82" s="211"/>
      <c r="CS82" s="211"/>
    </row>
    <row r="83" spans="1:97">
      <c r="A83" s="642">
        <v>45369</v>
      </c>
      <c r="B83" s="209" t="s">
        <v>214</v>
      </c>
      <c r="C83" s="211">
        <v>150.32</v>
      </c>
      <c r="D83" s="211">
        <v>148.32</v>
      </c>
      <c r="E83" s="211">
        <v>149.32</v>
      </c>
      <c r="F83" s="211">
        <v>164.08</v>
      </c>
      <c r="G83" s="211">
        <v>161.08000000000001</v>
      </c>
      <c r="H83" s="211">
        <v>162.58000000000001</v>
      </c>
      <c r="I83" s="211">
        <v>111.85</v>
      </c>
      <c r="J83" s="211">
        <v>108.64999999999999</v>
      </c>
      <c r="K83" s="211">
        <v>110.25</v>
      </c>
      <c r="L83" s="211">
        <v>194.13</v>
      </c>
      <c r="M83" s="211">
        <v>186.13</v>
      </c>
      <c r="N83" s="211">
        <v>190.13</v>
      </c>
      <c r="O83" s="211">
        <v>169.89</v>
      </c>
      <c r="P83" s="211">
        <v>168.08999999999997</v>
      </c>
      <c r="Q83" s="211">
        <v>168.98999999999998</v>
      </c>
      <c r="R83" s="211">
        <v>22.1</v>
      </c>
      <c r="S83" s="211">
        <v>21.5</v>
      </c>
      <c r="T83" s="211">
        <v>21.8</v>
      </c>
      <c r="U83" s="211">
        <v>14.38</v>
      </c>
      <c r="V83" s="211">
        <v>13.780000000000001</v>
      </c>
      <c r="W83" s="211">
        <v>14.080000000000002</v>
      </c>
      <c r="X83" s="211">
        <v>14.8</v>
      </c>
      <c r="Y83" s="211">
        <v>14</v>
      </c>
      <c r="Z83" s="211">
        <v>14.4</v>
      </c>
      <c r="AA83" s="211">
        <v>99.95</v>
      </c>
      <c r="AB83" s="211">
        <v>95.95</v>
      </c>
      <c r="AC83" s="211">
        <v>97.95</v>
      </c>
      <c r="AD83" s="211">
        <v>92.89</v>
      </c>
      <c r="AE83" s="211">
        <v>88.89</v>
      </c>
      <c r="AF83" s="211">
        <v>90.89</v>
      </c>
      <c r="AG83" s="211">
        <v>19.52</v>
      </c>
      <c r="AH83" s="211">
        <v>18.66</v>
      </c>
      <c r="AI83" s="211">
        <v>19.09</v>
      </c>
      <c r="AJ83" s="211"/>
      <c r="AK83" s="211"/>
      <c r="AL83" s="211"/>
      <c r="AM83" s="211">
        <v>112.38</v>
      </c>
      <c r="AN83" s="211">
        <v>110.72</v>
      </c>
      <c r="AO83" s="211">
        <v>111.55</v>
      </c>
      <c r="AP83" s="211">
        <v>40.68</v>
      </c>
      <c r="AQ83" s="211">
        <v>39.08</v>
      </c>
      <c r="AR83" s="211">
        <v>39.879999999999995</v>
      </c>
      <c r="AS83" s="211">
        <v>41.41</v>
      </c>
      <c r="AT83" s="211">
        <v>40.049999999999997</v>
      </c>
      <c r="AU83" s="211">
        <v>40.729999999999997</v>
      </c>
      <c r="AV83" s="211">
        <v>21.02</v>
      </c>
      <c r="AW83" s="211">
        <v>20.419999999999998</v>
      </c>
      <c r="AX83" s="211">
        <v>20.72</v>
      </c>
      <c r="AY83" s="211">
        <v>4.24</v>
      </c>
      <c r="AZ83" s="211">
        <v>4.08</v>
      </c>
      <c r="BA83" s="211">
        <v>4.16</v>
      </c>
      <c r="BB83" s="211">
        <v>1.96</v>
      </c>
      <c r="BC83" s="211">
        <v>1.66</v>
      </c>
      <c r="BD83" s="211">
        <v>1.81</v>
      </c>
      <c r="BE83" s="211">
        <v>0.69</v>
      </c>
      <c r="BF83" s="211">
        <v>0.38999999999999996</v>
      </c>
      <c r="BG83" s="211">
        <v>0.53999999999999992</v>
      </c>
      <c r="BH83" s="211">
        <v>494.7</v>
      </c>
      <c r="BI83" s="211">
        <v>478.7</v>
      </c>
      <c r="BJ83" s="211">
        <v>486.7</v>
      </c>
      <c r="BK83" s="211">
        <v>41.68</v>
      </c>
      <c r="BL83" s="211">
        <v>40.32</v>
      </c>
      <c r="BM83" s="211">
        <v>41</v>
      </c>
      <c r="BN83" s="211">
        <v>1.08</v>
      </c>
      <c r="BO83" s="211">
        <v>0.84000000000000008</v>
      </c>
      <c r="BP83" s="211">
        <v>0.96000000000000008</v>
      </c>
      <c r="BQ83" s="211">
        <v>9.93</v>
      </c>
      <c r="BR83" s="211">
        <v>7.93</v>
      </c>
      <c r="BS83" s="211">
        <v>8.93</v>
      </c>
      <c r="BT83" s="211">
        <v>11.43</v>
      </c>
      <c r="BU83" s="211">
        <v>11.03</v>
      </c>
      <c r="BV83" s="211">
        <v>11.23</v>
      </c>
      <c r="BW83" s="211">
        <v>2.85</v>
      </c>
      <c r="BX83" s="211">
        <v>2.5700000000000003</v>
      </c>
      <c r="BY83" s="211">
        <v>2.71</v>
      </c>
      <c r="BZ83" s="211">
        <v>9.4600000000000009</v>
      </c>
      <c r="CA83" s="211">
        <v>6.4600000000000009</v>
      </c>
      <c r="CB83" s="211">
        <v>7.9600000000000009</v>
      </c>
      <c r="CC83" s="211">
        <v>6.59</v>
      </c>
      <c r="CD83" s="211">
        <v>6.35</v>
      </c>
      <c r="CE83" s="211">
        <v>6.47</v>
      </c>
      <c r="CF83" s="211">
        <v>1.86</v>
      </c>
      <c r="CG83" s="211">
        <v>1.36</v>
      </c>
      <c r="CH83" s="211">
        <v>1.61</v>
      </c>
      <c r="CI83" s="211">
        <v>0.43</v>
      </c>
      <c r="CJ83" s="211">
        <v>0.39</v>
      </c>
      <c r="CK83" s="211">
        <v>0.41000000000000003</v>
      </c>
      <c r="CL83" s="211">
        <v>39.01</v>
      </c>
      <c r="CM83" s="211">
        <v>36.61</v>
      </c>
      <c r="CN83" s="211">
        <v>37.81</v>
      </c>
      <c r="CO83" s="211">
        <v>7.13</v>
      </c>
      <c r="CP83" s="211">
        <v>2.13</v>
      </c>
      <c r="CQ83" s="211">
        <v>4.63</v>
      </c>
      <c r="CR83" s="211"/>
      <c r="CS83" s="211"/>
    </row>
    <row r="84" spans="1:97">
      <c r="A84" s="642">
        <v>45370</v>
      </c>
      <c r="B84" s="209" t="s">
        <v>215</v>
      </c>
      <c r="C84" s="211">
        <v>150.28</v>
      </c>
      <c r="D84" s="211">
        <v>148.28</v>
      </c>
      <c r="E84" s="211">
        <v>149.28</v>
      </c>
      <c r="F84" s="211">
        <v>163.75</v>
      </c>
      <c r="G84" s="211">
        <v>160.75</v>
      </c>
      <c r="H84" s="211">
        <v>162.25</v>
      </c>
      <c r="I84" s="211">
        <v>111.82</v>
      </c>
      <c r="J84" s="211">
        <v>108.61999999999999</v>
      </c>
      <c r="K84" s="211">
        <v>110.22</v>
      </c>
      <c r="L84" s="211">
        <v>193.91</v>
      </c>
      <c r="M84" s="211">
        <v>185.91</v>
      </c>
      <c r="N84" s="211">
        <v>189.91</v>
      </c>
      <c r="O84" s="211">
        <v>168.95</v>
      </c>
      <c r="P84" s="211">
        <v>167.14999999999998</v>
      </c>
      <c r="Q84" s="211">
        <v>168.04999999999998</v>
      </c>
      <c r="R84" s="211">
        <v>22.06</v>
      </c>
      <c r="S84" s="211">
        <v>21.459999999999997</v>
      </c>
      <c r="T84" s="211">
        <v>21.759999999999998</v>
      </c>
      <c r="U84" s="211">
        <v>14.31</v>
      </c>
      <c r="V84" s="211">
        <v>13.71</v>
      </c>
      <c r="W84" s="211">
        <v>14.010000000000002</v>
      </c>
      <c r="X84" s="211">
        <v>14.7</v>
      </c>
      <c r="Y84" s="211">
        <v>13.899999999999999</v>
      </c>
      <c r="Z84" s="211">
        <v>14.299999999999999</v>
      </c>
      <c r="AA84" s="211">
        <v>99.78</v>
      </c>
      <c r="AB84" s="211">
        <v>95.78</v>
      </c>
      <c r="AC84" s="211">
        <v>97.78</v>
      </c>
      <c r="AD84" s="211">
        <v>92.67</v>
      </c>
      <c r="AE84" s="211">
        <v>88.67</v>
      </c>
      <c r="AF84" s="211">
        <v>90.67</v>
      </c>
      <c r="AG84" s="211">
        <v>19.52</v>
      </c>
      <c r="AH84" s="211">
        <v>18.66</v>
      </c>
      <c r="AI84" s="211">
        <v>19.09</v>
      </c>
      <c r="AJ84" s="211"/>
      <c r="AK84" s="211"/>
      <c r="AL84" s="211"/>
      <c r="AM84" s="211">
        <v>112.3</v>
      </c>
      <c r="AN84" s="211">
        <v>110.64</v>
      </c>
      <c r="AO84" s="211">
        <v>111.47</v>
      </c>
      <c r="AP84" s="211">
        <v>40.67</v>
      </c>
      <c r="AQ84" s="211">
        <v>39.07</v>
      </c>
      <c r="AR84" s="211">
        <v>39.870000000000005</v>
      </c>
      <c r="AS84" s="211">
        <v>41.4</v>
      </c>
      <c r="AT84" s="211">
        <v>40.04</v>
      </c>
      <c r="AU84" s="211">
        <v>40.72</v>
      </c>
      <c r="AV84" s="211">
        <v>21.02</v>
      </c>
      <c r="AW84" s="211">
        <v>20.419999999999998</v>
      </c>
      <c r="AX84" s="211">
        <v>20.72</v>
      </c>
      <c r="AY84" s="211">
        <v>4.24</v>
      </c>
      <c r="AZ84" s="211">
        <v>4.08</v>
      </c>
      <c r="BA84" s="211">
        <v>4.16</v>
      </c>
      <c r="BB84" s="211">
        <v>1.96</v>
      </c>
      <c r="BC84" s="211">
        <v>1.66</v>
      </c>
      <c r="BD84" s="211">
        <v>1.81</v>
      </c>
      <c r="BE84" s="211">
        <v>0.69</v>
      </c>
      <c r="BF84" s="211">
        <v>0.38999999999999996</v>
      </c>
      <c r="BG84" s="211">
        <v>0.53999999999999992</v>
      </c>
      <c r="BH84" s="211">
        <v>492.83</v>
      </c>
      <c r="BI84" s="211">
        <v>476.83</v>
      </c>
      <c r="BJ84" s="211">
        <v>484.83</v>
      </c>
      <c r="BK84" s="211">
        <v>41.67</v>
      </c>
      <c r="BL84" s="211">
        <v>40.31</v>
      </c>
      <c r="BM84" s="211">
        <v>40.99</v>
      </c>
      <c r="BN84" s="211">
        <v>1.07</v>
      </c>
      <c r="BO84" s="211">
        <v>0.83000000000000007</v>
      </c>
      <c r="BP84" s="211">
        <v>0.95000000000000007</v>
      </c>
      <c r="BQ84" s="211">
        <v>9.8699999999999992</v>
      </c>
      <c r="BR84" s="211">
        <v>7.8699999999999992</v>
      </c>
      <c r="BS84" s="211">
        <v>8.8699999999999992</v>
      </c>
      <c r="BT84" s="211">
        <v>11.37</v>
      </c>
      <c r="BU84" s="211">
        <v>10.969999999999999</v>
      </c>
      <c r="BV84" s="211">
        <v>11.169999999999998</v>
      </c>
      <c r="BW84" s="211">
        <v>2.85</v>
      </c>
      <c r="BX84" s="211">
        <v>2.5700000000000003</v>
      </c>
      <c r="BY84" s="211">
        <v>2.71</v>
      </c>
      <c r="BZ84" s="211">
        <v>9.3699999999999992</v>
      </c>
      <c r="CA84" s="211">
        <v>6.3699999999999992</v>
      </c>
      <c r="CB84" s="211">
        <v>7.8699999999999992</v>
      </c>
      <c r="CC84" s="211">
        <v>6.55</v>
      </c>
      <c r="CD84" s="211">
        <v>6.31</v>
      </c>
      <c r="CE84" s="211">
        <v>6.43</v>
      </c>
      <c r="CF84" s="211">
        <v>1.88</v>
      </c>
      <c r="CG84" s="211">
        <v>1.38</v>
      </c>
      <c r="CH84" s="211">
        <v>1.63</v>
      </c>
      <c r="CI84" s="211">
        <v>0.43</v>
      </c>
      <c r="CJ84" s="211">
        <v>0.39</v>
      </c>
      <c r="CK84" s="211">
        <v>0.41000000000000003</v>
      </c>
      <c r="CL84" s="211">
        <v>38.72</v>
      </c>
      <c r="CM84" s="211">
        <v>36.32</v>
      </c>
      <c r="CN84" s="211">
        <v>37.519999999999996</v>
      </c>
      <c r="CO84" s="211">
        <v>7.12</v>
      </c>
      <c r="CP84" s="211">
        <v>2.12</v>
      </c>
      <c r="CQ84" s="211">
        <v>4.62</v>
      </c>
      <c r="CR84" s="211"/>
      <c r="CS84" s="211"/>
    </row>
    <row r="85" spans="1:97">
      <c r="A85" s="642">
        <v>45371</v>
      </c>
      <c r="B85" s="209" t="s">
        <v>216</v>
      </c>
      <c r="C85" s="211"/>
      <c r="D85" s="211"/>
      <c r="E85" s="211"/>
      <c r="F85" s="211"/>
      <c r="G85" s="211"/>
      <c r="H85" s="211"/>
      <c r="I85" s="211"/>
      <c r="J85" s="211"/>
      <c r="K85" s="211"/>
      <c r="L85" s="211"/>
      <c r="M85" s="211"/>
      <c r="N85" s="211"/>
      <c r="O85" s="211"/>
      <c r="P85" s="211"/>
      <c r="Q85" s="211"/>
      <c r="R85" s="211"/>
      <c r="S85" s="211"/>
      <c r="T85" s="211"/>
      <c r="U85" s="211"/>
      <c r="V85" s="211"/>
      <c r="W85" s="211"/>
      <c r="X85" s="211"/>
      <c r="Y85" s="211"/>
      <c r="Z85" s="211"/>
      <c r="AA85" s="211"/>
      <c r="AB85" s="211"/>
      <c r="AC85" s="211"/>
      <c r="AD85" s="211"/>
      <c r="AE85" s="211"/>
      <c r="AF85" s="211"/>
      <c r="AG85" s="211"/>
      <c r="AH85" s="211"/>
      <c r="AI85" s="211"/>
      <c r="AJ85" s="211"/>
      <c r="AK85" s="211"/>
      <c r="AL85" s="211"/>
      <c r="AM85" s="211"/>
      <c r="AN85" s="211"/>
      <c r="AO85" s="211"/>
      <c r="AP85" s="211"/>
      <c r="AQ85" s="211"/>
      <c r="AR85" s="211"/>
      <c r="AS85" s="211"/>
      <c r="AT85" s="211"/>
      <c r="AU85" s="211"/>
      <c r="AV85" s="211"/>
      <c r="AW85" s="211"/>
      <c r="AX85" s="211"/>
      <c r="AY85" s="211"/>
      <c r="AZ85" s="211"/>
      <c r="BA85" s="211"/>
      <c r="BB85" s="211"/>
      <c r="BC85" s="211"/>
      <c r="BD85" s="211"/>
      <c r="BE85" s="211"/>
      <c r="BF85" s="211"/>
      <c r="BG85" s="211"/>
      <c r="BH85" s="211"/>
      <c r="BI85" s="211"/>
      <c r="BJ85" s="211"/>
      <c r="BK85" s="211"/>
      <c r="BL85" s="211"/>
      <c r="BM85" s="211"/>
      <c r="BN85" s="211"/>
      <c r="BO85" s="211"/>
      <c r="BP85" s="211"/>
      <c r="BQ85" s="211"/>
      <c r="BR85" s="211"/>
      <c r="BS85" s="211"/>
      <c r="BT85" s="211"/>
      <c r="BU85" s="211"/>
      <c r="BV85" s="211"/>
      <c r="BW85" s="211"/>
      <c r="BX85" s="211"/>
      <c r="BY85" s="211"/>
      <c r="BZ85" s="211"/>
      <c r="CA85" s="211"/>
      <c r="CB85" s="211"/>
      <c r="CC85" s="211"/>
      <c r="CD85" s="211"/>
      <c r="CE85" s="211"/>
      <c r="CF85" s="211"/>
      <c r="CG85" s="211"/>
      <c r="CH85" s="211"/>
      <c r="CI85" s="211"/>
      <c r="CJ85" s="211"/>
      <c r="CK85" s="211"/>
      <c r="CL85" s="211"/>
      <c r="CM85" s="211"/>
      <c r="CN85" s="211"/>
      <c r="CO85" s="211"/>
      <c r="CP85" s="211"/>
      <c r="CQ85" s="211"/>
      <c r="CR85" s="211"/>
      <c r="CS85" s="211"/>
    </row>
    <row r="86" spans="1:97">
      <c r="A86" s="642">
        <v>45372</v>
      </c>
      <c r="B86" s="209" t="s">
        <v>217</v>
      </c>
      <c r="C86" s="211">
        <v>151.79</v>
      </c>
      <c r="D86" s="211">
        <v>149.79</v>
      </c>
      <c r="E86" s="211">
        <v>150.79</v>
      </c>
      <c r="F86" s="211">
        <v>166.31</v>
      </c>
      <c r="G86" s="211">
        <v>163.31</v>
      </c>
      <c r="H86" s="211">
        <v>164.81</v>
      </c>
      <c r="I86" s="211">
        <v>113.52</v>
      </c>
      <c r="J86" s="211">
        <v>110.32</v>
      </c>
      <c r="K86" s="211">
        <v>111.91999999999999</v>
      </c>
      <c r="L86" s="211">
        <v>196.92</v>
      </c>
      <c r="M86" s="211">
        <v>188.92</v>
      </c>
      <c r="N86" s="211">
        <v>192.92</v>
      </c>
      <c r="O86" s="211">
        <v>171.13</v>
      </c>
      <c r="P86" s="211">
        <v>169.32999999999998</v>
      </c>
      <c r="Q86" s="211">
        <v>170.23</v>
      </c>
      <c r="R86" s="211">
        <v>22.4</v>
      </c>
      <c r="S86" s="211">
        <v>21.799999999999997</v>
      </c>
      <c r="T86" s="211">
        <v>22.099999999999998</v>
      </c>
      <c r="U86" s="211">
        <v>14.6</v>
      </c>
      <c r="V86" s="211">
        <v>14</v>
      </c>
      <c r="W86" s="211">
        <v>14.3</v>
      </c>
      <c r="X86" s="211">
        <v>14.93</v>
      </c>
      <c r="Y86" s="211">
        <v>14.129999999999999</v>
      </c>
      <c r="Z86" s="211">
        <v>14.53</v>
      </c>
      <c r="AA86" s="211">
        <v>101.69</v>
      </c>
      <c r="AB86" s="211">
        <v>97.69</v>
      </c>
      <c r="AC86" s="211">
        <v>99.69</v>
      </c>
      <c r="AD86" s="211">
        <v>93.83</v>
      </c>
      <c r="AE86" s="211">
        <v>89.83</v>
      </c>
      <c r="AF86" s="211">
        <v>91.83</v>
      </c>
      <c r="AG86" s="211">
        <v>19.71</v>
      </c>
      <c r="AH86" s="211">
        <v>18.850000000000001</v>
      </c>
      <c r="AI86" s="211">
        <v>19.28</v>
      </c>
      <c r="AJ86" s="211"/>
      <c r="AK86" s="211"/>
      <c r="AL86" s="211"/>
      <c r="AM86" s="211">
        <v>113.49</v>
      </c>
      <c r="AN86" s="211">
        <v>111.83</v>
      </c>
      <c r="AO86" s="211">
        <v>112.66</v>
      </c>
      <c r="AP86" s="211">
        <v>41.08</v>
      </c>
      <c r="AQ86" s="211">
        <v>39.479999999999997</v>
      </c>
      <c r="AR86" s="211">
        <v>40.28</v>
      </c>
      <c r="AS86" s="211">
        <v>41.81</v>
      </c>
      <c r="AT86" s="211">
        <v>40.450000000000003</v>
      </c>
      <c r="AU86" s="211">
        <v>41.13</v>
      </c>
      <c r="AV86" s="211">
        <v>21.22</v>
      </c>
      <c r="AW86" s="211">
        <v>20.619999999999997</v>
      </c>
      <c r="AX86" s="211">
        <v>20.919999999999998</v>
      </c>
      <c r="AY86" s="211">
        <v>4.28</v>
      </c>
      <c r="AZ86" s="211">
        <v>4.12</v>
      </c>
      <c r="BA86" s="211">
        <v>4.2</v>
      </c>
      <c r="BB86" s="211">
        <v>1.98</v>
      </c>
      <c r="BC86" s="211">
        <v>1.68</v>
      </c>
      <c r="BD86" s="211">
        <v>1.83</v>
      </c>
      <c r="BE86" s="211">
        <v>0.69</v>
      </c>
      <c r="BF86" s="211">
        <v>0.38999999999999996</v>
      </c>
      <c r="BG86" s="211">
        <v>0.53999999999999992</v>
      </c>
      <c r="BH86" s="211">
        <v>499.33</v>
      </c>
      <c r="BI86" s="211">
        <v>483.33</v>
      </c>
      <c r="BJ86" s="211">
        <v>491.33</v>
      </c>
      <c r="BK86" s="211">
        <v>41.95</v>
      </c>
      <c r="BL86" s="211">
        <v>40.590000000000003</v>
      </c>
      <c r="BM86" s="211">
        <v>41.27</v>
      </c>
      <c r="BN86" s="211">
        <v>1.08</v>
      </c>
      <c r="BO86" s="211">
        <v>0.84000000000000008</v>
      </c>
      <c r="BP86" s="211">
        <v>0.96000000000000008</v>
      </c>
      <c r="BQ86" s="211">
        <v>10.039999999999999</v>
      </c>
      <c r="BR86" s="211">
        <v>8.0399999999999991</v>
      </c>
      <c r="BS86" s="211">
        <v>9.0399999999999991</v>
      </c>
      <c r="BT86" s="211">
        <v>11.57</v>
      </c>
      <c r="BU86" s="211">
        <v>11.17</v>
      </c>
      <c r="BV86" s="211">
        <v>11.370000000000001</v>
      </c>
      <c r="BW86" s="211">
        <v>2.85</v>
      </c>
      <c r="BX86" s="211">
        <v>2.5700000000000003</v>
      </c>
      <c r="BY86" s="211">
        <v>2.71</v>
      </c>
      <c r="BZ86" s="211">
        <v>9.56</v>
      </c>
      <c r="CA86" s="211">
        <v>6.5600000000000005</v>
      </c>
      <c r="CB86" s="211">
        <v>8.06</v>
      </c>
      <c r="CC86" s="211">
        <v>6.67</v>
      </c>
      <c r="CD86" s="211">
        <v>6.43</v>
      </c>
      <c r="CE86" s="211">
        <v>6.55</v>
      </c>
      <c r="CF86" s="211">
        <v>1.89</v>
      </c>
      <c r="CG86" s="211">
        <v>1.39</v>
      </c>
      <c r="CH86" s="211">
        <v>1.64</v>
      </c>
      <c r="CI86" s="211">
        <v>0.44</v>
      </c>
      <c r="CJ86" s="211">
        <v>0.4</v>
      </c>
      <c r="CK86" s="211">
        <v>0.42000000000000004</v>
      </c>
      <c r="CL86" s="211">
        <v>39.450000000000003</v>
      </c>
      <c r="CM86" s="211">
        <v>37.050000000000004</v>
      </c>
      <c r="CN86" s="211">
        <v>38.25</v>
      </c>
      <c r="CO86" s="211">
        <v>7.16</v>
      </c>
      <c r="CP86" s="211">
        <v>2.16</v>
      </c>
      <c r="CQ86" s="211">
        <v>4.66</v>
      </c>
      <c r="CR86" s="211"/>
      <c r="CS86" s="211"/>
    </row>
    <row r="87" spans="1:97">
      <c r="A87" s="642">
        <v>45373</v>
      </c>
      <c r="B87" s="209" t="s">
        <v>218</v>
      </c>
      <c r="C87" s="211">
        <v>152.59</v>
      </c>
      <c r="D87" s="211">
        <v>150.59</v>
      </c>
      <c r="E87" s="211">
        <v>151.59</v>
      </c>
      <c r="F87" s="211">
        <v>166.2</v>
      </c>
      <c r="G87" s="211">
        <v>163.19999999999999</v>
      </c>
      <c r="H87" s="211">
        <v>164.7</v>
      </c>
      <c r="I87" s="211">
        <v>113.69</v>
      </c>
      <c r="J87" s="211">
        <v>110.49</v>
      </c>
      <c r="K87" s="211">
        <v>112.09</v>
      </c>
      <c r="L87" s="211">
        <v>196.13</v>
      </c>
      <c r="M87" s="211">
        <v>188.13</v>
      </c>
      <c r="N87" s="211">
        <v>192.13</v>
      </c>
      <c r="O87" s="211">
        <v>169.8</v>
      </c>
      <c r="P87" s="211">
        <v>168</v>
      </c>
      <c r="Q87" s="211">
        <v>168.9</v>
      </c>
      <c r="R87" s="211">
        <v>22.38</v>
      </c>
      <c r="S87" s="211">
        <v>21.779999999999998</v>
      </c>
      <c r="T87" s="211">
        <v>22.08</v>
      </c>
      <c r="U87" s="211">
        <v>14.52</v>
      </c>
      <c r="V87" s="211">
        <v>13.92</v>
      </c>
      <c r="W87" s="211">
        <v>14.219999999999999</v>
      </c>
      <c r="X87" s="211">
        <v>14.88</v>
      </c>
      <c r="Y87" s="211">
        <v>14.08</v>
      </c>
      <c r="Z87" s="211">
        <v>14.48</v>
      </c>
      <c r="AA87" s="211">
        <v>101.67</v>
      </c>
      <c r="AB87" s="211">
        <v>97.67</v>
      </c>
      <c r="AC87" s="211">
        <v>99.67</v>
      </c>
      <c r="AD87" s="211">
        <v>93.71</v>
      </c>
      <c r="AE87" s="211">
        <v>89.71</v>
      </c>
      <c r="AF87" s="211">
        <v>91.71</v>
      </c>
      <c r="AG87" s="211">
        <v>19.809999999999999</v>
      </c>
      <c r="AH87" s="211">
        <v>18.95</v>
      </c>
      <c r="AI87" s="211">
        <v>19.38</v>
      </c>
      <c r="AJ87" s="211"/>
      <c r="AK87" s="211"/>
      <c r="AL87" s="211"/>
      <c r="AM87" s="211">
        <v>113.7</v>
      </c>
      <c r="AN87" s="211">
        <v>112.04</v>
      </c>
      <c r="AO87" s="211">
        <v>112.87</v>
      </c>
      <c r="AP87" s="211">
        <v>41.29</v>
      </c>
      <c r="AQ87" s="211">
        <v>39.69</v>
      </c>
      <c r="AR87" s="211">
        <v>40.489999999999995</v>
      </c>
      <c r="AS87" s="211">
        <v>41.88</v>
      </c>
      <c r="AT87" s="211">
        <v>40.520000000000003</v>
      </c>
      <c r="AU87" s="211">
        <v>41.2</v>
      </c>
      <c r="AV87" s="211">
        <v>21.3</v>
      </c>
      <c r="AW87" s="211">
        <v>20.7</v>
      </c>
      <c r="AX87" s="211">
        <v>21</v>
      </c>
      <c r="AY87" s="211">
        <v>4.26</v>
      </c>
      <c r="AZ87" s="211">
        <v>4.0999999999999996</v>
      </c>
      <c r="BA87" s="211">
        <v>4.18</v>
      </c>
      <c r="BB87" s="211">
        <v>1.98</v>
      </c>
      <c r="BC87" s="211">
        <v>1.68</v>
      </c>
      <c r="BD87" s="211">
        <v>1.83</v>
      </c>
      <c r="BE87" s="211">
        <v>0.7</v>
      </c>
      <c r="BF87" s="211">
        <v>0.39999999999999997</v>
      </c>
      <c r="BG87" s="211">
        <v>0.54999999999999993</v>
      </c>
      <c r="BH87" s="211">
        <v>501.78</v>
      </c>
      <c r="BI87" s="211">
        <v>485.78</v>
      </c>
      <c r="BJ87" s="211">
        <v>493.78</v>
      </c>
      <c r="BK87" s="211">
        <v>42.31</v>
      </c>
      <c r="BL87" s="211">
        <v>40.950000000000003</v>
      </c>
      <c r="BM87" s="211">
        <v>41.63</v>
      </c>
      <c r="BN87" s="211">
        <v>1.0900000000000001</v>
      </c>
      <c r="BO87" s="211">
        <v>0.85000000000000009</v>
      </c>
      <c r="BP87" s="211">
        <v>0.97000000000000008</v>
      </c>
      <c r="BQ87" s="211">
        <v>10.07</v>
      </c>
      <c r="BR87" s="211">
        <v>8.07</v>
      </c>
      <c r="BS87" s="211">
        <v>9.07</v>
      </c>
      <c r="BT87" s="211">
        <v>11.61</v>
      </c>
      <c r="BU87" s="211">
        <v>11.209999999999999</v>
      </c>
      <c r="BV87" s="211">
        <v>11.41</v>
      </c>
      <c r="BW87" s="211">
        <v>2.87</v>
      </c>
      <c r="BX87" s="211">
        <v>2.59</v>
      </c>
      <c r="BY87" s="211">
        <v>2.73</v>
      </c>
      <c r="BZ87" s="211">
        <v>9.56</v>
      </c>
      <c r="CA87" s="211">
        <v>6.5600000000000005</v>
      </c>
      <c r="CB87" s="211">
        <v>8.06</v>
      </c>
      <c r="CC87" s="211">
        <v>6.63</v>
      </c>
      <c r="CD87" s="211">
        <v>6.39</v>
      </c>
      <c r="CE87" s="211">
        <v>6.51</v>
      </c>
      <c r="CF87" s="211">
        <v>1.9</v>
      </c>
      <c r="CG87" s="211">
        <v>1.4</v>
      </c>
      <c r="CH87" s="211">
        <v>1.65</v>
      </c>
      <c r="CI87" s="211">
        <v>0.44</v>
      </c>
      <c r="CJ87" s="211">
        <v>0.4</v>
      </c>
      <c r="CK87" s="211">
        <v>0.42000000000000004</v>
      </c>
      <c r="CL87" s="211">
        <v>39.479999999999997</v>
      </c>
      <c r="CM87" s="211">
        <v>37.08</v>
      </c>
      <c r="CN87" s="211">
        <v>38.28</v>
      </c>
      <c r="CO87" s="211">
        <v>7.24</v>
      </c>
      <c r="CP87" s="211">
        <v>2.2400000000000002</v>
      </c>
      <c r="CQ87" s="211">
        <v>4.74</v>
      </c>
      <c r="CR87" s="211"/>
      <c r="CS87" s="211"/>
    </row>
    <row r="88" spans="1:97">
      <c r="A88" s="642">
        <v>45374</v>
      </c>
      <c r="B88" s="209" t="s">
        <v>219</v>
      </c>
      <c r="C88" s="211"/>
      <c r="D88" s="211"/>
      <c r="E88" s="211"/>
      <c r="F88" s="211"/>
      <c r="G88" s="211"/>
      <c r="H88" s="211"/>
      <c r="I88" s="211"/>
      <c r="J88" s="211"/>
      <c r="K88" s="211"/>
      <c r="L88" s="211"/>
      <c r="M88" s="211"/>
      <c r="N88" s="211"/>
      <c r="O88" s="211"/>
      <c r="P88" s="211"/>
      <c r="Q88" s="211"/>
      <c r="R88" s="211"/>
      <c r="S88" s="211"/>
      <c r="T88" s="211"/>
      <c r="U88" s="211"/>
      <c r="V88" s="211"/>
      <c r="W88" s="211"/>
      <c r="X88" s="211"/>
      <c r="Y88" s="211"/>
      <c r="Z88" s="211"/>
      <c r="AA88" s="211"/>
      <c r="AB88" s="211"/>
      <c r="AC88" s="211"/>
      <c r="AD88" s="211"/>
      <c r="AE88" s="211"/>
      <c r="AF88" s="211"/>
      <c r="AG88" s="211"/>
      <c r="AH88" s="211"/>
      <c r="AI88" s="211"/>
      <c r="AJ88" s="211"/>
      <c r="AK88" s="211"/>
      <c r="AL88" s="211"/>
      <c r="AM88" s="211"/>
      <c r="AN88" s="211"/>
      <c r="AO88" s="211"/>
      <c r="AP88" s="211"/>
      <c r="AQ88" s="211"/>
      <c r="AR88" s="211"/>
      <c r="AS88" s="211"/>
      <c r="AT88" s="211"/>
      <c r="AU88" s="211"/>
      <c r="AV88" s="211"/>
      <c r="AW88" s="211"/>
      <c r="AX88" s="211"/>
      <c r="AY88" s="211"/>
      <c r="AZ88" s="211"/>
      <c r="BA88" s="211"/>
      <c r="BB88" s="211"/>
      <c r="BC88" s="211"/>
      <c r="BD88" s="211"/>
      <c r="BE88" s="211"/>
      <c r="BF88" s="211"/>
      <c r="BG88" s="211"/>
      <c r="BH88" s="211"/>
      <c r="BI88" s="211"/>
      <c r="BJ88" s="211"/>
      <c r="BK88" s="211"/>
      <c r="BL88" s="211"/>
      <c r="BM88" s="211"/>
      <c r="BN88" s="211"/>
      <c r="BO88" s="211"/>
      <c r="BP88" s="211"/>
      <c r="BQ88" s="211"/>
      <c r="BR88" s="211"/>
      <c r="BS88" s="211"/>
      <c r="BT88" s="211"/>
      <c r="BU88" s="211"/>
      <c r="BV88" s="211"/>
      <c r="BW88" s="211"/>
      <c r="BX88" s="211"/>
      <c r="BY88" s="211"/>
      <c r="BZ88" s="211"/>
      <c r="CA88" s="211"/>
      <c r="CB88" s="211"/>
      <c r="CC88" s="211"/>
      <c r="CD88" s="211"/>
      <c r="CE88" s="211"/>
      <c r="CF88" s="211"/>
      <c r="CG88" s="211"/>
      <c r="CH88" s="211"/>
      <c r="CI88" s="211"/>
      <c r="CJ88" s="211"/>
      <c r="CK88" s="211"/>
      <c r="CL88" s="211"/>
      <c r="CM88" s="211"/>
      <c r="CN88" s="211"/>
      <c r="CO88" s="211"/>
      <c r="CP88" s="211"/>
      <c r="CQ88" s="211"/>
      <c r="CR88" s="211"/>
      <c r="CS88" s="211"/>
    </row>
    <row r="89" spans="1:97">
      <c r="A89" s="642">
        <v>45375</v>
      </c>
      <c r="B89" s="209" t="s">
        <v>220</v>
      </c>
      <c r="C89" s="211"/>
      <c r="D89" s="211"/>
      <c r="E89" s="211"/>
      <c r="F89" s="211"/>
      <c r="G89" s="211"/>
      <c r="H89" s="211"/>
      <c r="I89" s="211"/>
      <c r="J89" s="211"/>
      <c r="K89" s="211"/>
      <c r="L89" s="211"/>
      <c r="M89" s="211"/>
      <c r="N89" s="211"/>
      <c r="O89" s="211"/>
      <c r="P89" s="211"/>
      <c r="Q89" s="211"/>
      <c r="R89" s="211"/>
      <c r="S89" s="211"/>
      <c r="T89" s="211"/>
      <c r="U89" s="211"/>
      <c r="V89" s="211"/>
      <c r="W89" s="211"/>
      <c r="X89" s="211"/>
      <c r="Y89" s="211"/>
      <c r="Z89" s="211"/>
      <c r="AA89" s="211"/>
      <c r="AB89" s="211"/>
      <c r="AC89" s="211"/>
      <c r="AD89" s="211"/>
      <c r="AE89" s="211"/>
      <c r="AF89" s="211"/>
      <c r="AG89" s="211"/>
      <c r="AH89" s="211"/>
      <c r="AI89" s="211"/>
      <c r="AJ89" s="211"/>
      <c r="AK89" s="211"/>
      <c r="AL89" s="211"/>
      <c r="AM89" s="211"/>
      <c r="AN89" s="211"/>
      <c r="AO89" s="211"/>
      <c r="AP89" s="211"/>
      <c r="AQ89" s="211"/>
      <c r="AR89" s="211"/>
      <c r="AS89" s="211"/>
      <c r="AT89" s="211"/>
      <c r="AU89" s="211"/>
      <c r="AV89" s="211"/>
      <c r="AW89" s="211"/>
      <c r="AX89" s="211"/>
      <c r="AY89" s="211"/>
      <c r="AZ89" s="211"/>
      <c r="BA89" s="211"/>
      <c r="BB89" s="211"/>
      <c r="BC89" s="211"/>
      <c r="BD89" s="211"/>
      <c r="BE89" s="211"/>
      <c r="BF89" s="211"/>
      <c r="BG89" s="211"/>
      <c r="BH89" s="211"/>
      <c r="BI89" s="211"/>
      <c r="BJ89" s="211"/>
      <c r="BK89" s="211"/>
      <c r="BL89" s="211"/>
      <c r="BM89" s="211"/>
      <c r="BN89" s="211"/>
      <c r="BO89" s="211"/>
      <c r="BP89" s="211"/>
      <c r="BQ89" s="211"/>
      <c r="BR89" s="211"/>
      <c r="BS89" s="211"/>
      <c r="BT89" s="211"/>
      <c r="BU89" s="211"/>
      <c r="BV89" s="211"/>
      <c r="BW89" s="211"/>
      <c r="BX89" s="211"/>
      <c r="BY89" s="211"/>
      <c r="BZ89" s="211"/>
      <c r="CA89" s="211"/>
      <c r="CB89" s="211"/>
      <c r="CC89" s="211"/>
      <c r="CD89" s="211"/>
      <c r="CE89" s="211"/>
      <c r="CF89" s="211"/>
      <c r="CG89" s="211"/>
      <c r="CH89" s="211"/>
      <c r="CI89" s="211"/>
      <c r="CJ89" s="211"/>
      <c r="CK89" s="211"/>
      <c r="CL89" s="211"/>
      <c r="CM89" s="211"/>
      <c r="CN89" s="211"/>
      <c r="CO89" s="211"/>
      <c r="CP89" s="211"/>
      <c r="CQ89" s="211"/>
      <c r="CR89" s="211"/>
      <c r="CS89" s="211"/>
    </row>
    <row r="90" spans="1:97">
      <c r="A90" s="642">
        <v>45376</v>
      </c>
      <c r="B90" s="209" t="s">
        <v>214</v>
      </c>
      <c r="C90" s="211">
        <v>152.43</v>
      </c>
      <c r="D90" s="211">
        <v>150.43</v>
      </c>
      <c r="E90" s="211">
        <v>151.43</v>
      </c>
      <c r="F90" s="211">
        <v>165.1</v>
      </c>
      <c r="G90" s="211">
        <v>162.1</v>
      </c>
      <c r="H90" s="211">
        <v>163.6</v>
      </c>
      <c r="I90" s="211">
        <v>112.82</v>
      </c>
      <c r="J90" s="211">
        <v>109.61999999999999</v>
      </c>
      <c r="K90" s="211">
        <v>111.22</v>
      </c>
      <c r="L90" s="211">
        <v>194.71</v>
      </c>
      <c r="M90" s="211">
        <v>186.71</v>
      </c>
      <c r="N90" s="211">
        <v>190.71</v>
      </c>
      <c r="O90" s="211">
        <v>169.46</v>
      </c>
      <c r="P90" s="211">
        <v>167.66</v>
      </c>
      <c r="Q90" s="211">
        <v>168.56</v>
      </c>
      <c r="R90" s="211">
        <v>22.24</v>
      </c>
      <c r="S90" s="211">
        <v>21.639999999999997</v>
      </c>
      <c r="T90" s="211">
        <v>21.939999999999998</v>
      </c>
      <c r="U90" s="211">
        <v>14.37</v>
      </c>
      <c r="V90" s="211">
        <v>13.77</v>
      </c>
      <c r="W90" s="211">
        <v>14.07</v>
      </c>
      <c r="X90" s="211">
        <v>14.73</v>
      </c>
      <c r="Y90" s="211">
        <v>13.93</v>
      </c>
      <c r="Z90" s="211">
        <v>14.33</v>
      </c>
      <c r="AA90" s="211">
        <v>100.64</v>
      </c>
      <c r="AB90" s="211">
        <v>96.64</v>
      </c>
      <c r="AC90" s="211">
        <v>98.64</v>
      </c>
      <c r="AD90" s="211">
        <v>92.75</v>
      </c>
      <c r="AE90" s="211">
        <v>88.75</v>
      </c>
      <c r="AF90" s="211">
        <v>90.75</v>
      </c>
      <c r="AG90" s="211">
        <v>19.79</v>
      </c>
      <c r="AH90" s="211">
        <v>18.93</v>
      </c>
      <c r="AI90" s="211">
        <v>19.36</v>
      </c>
      <c r="AJ90" s="211"/>
      <c r="AK90" s="211"/>
      <c r="AL90" s="211"/>
      <c r="AM90" s="211">
        <v>113.03</v>
      </c>
      <c r="AN90" s="211">
        <v>111.37</v>
      </c>
      <c r="AO90" s="211">
        <v>112.2</v>
      </c>
      <c r="AP90" s="211">
        <v>41.24</v>
      </c>
      <c r="AQ90" s="211">
        <v>39.64</v>
      </c>
      <c r="AR90" s="211">
        <v>40.44</v>
      </c>
      <c r="AS90" s="211">
        <v>41.99</v>
      </c>
      <c r="AT90" s="211">
        <v>40.630000000000003</v>
      </c>
      <c r="AU90" s="211">
        <v>41.31</v>
      </c>
      <c r="AV90" s="211">
        <v>21.12</v>
      </c>
      <c r="AW90" s="211">
        <v>20.52</v>
      </c>
      <c r="AX90" s="211">
        <v>20.82</v>
      </c>
      <c r="AY90" s="211">
        <v>4.25</v>
      </c>
      <c r="AZ90" s="211">
        <v>4.09</v>
      </c>
      <c r="BA90" s="211">
        <v>4.17</v>
      </c>
      <c r="BB90" s="211">
        <v>1.97</v>
      </c>
      <c r="BC90" s="211">
        <v>1.67</v>
      </c>
      <c r="BD90" s="211">
        <v>1.8199999999999998</v>
      </c>
      <c r="BE90" s="211">
        <v>0.7</v>
      </c>
      <c r="BF90" s="211">
        <v>0.39999999999999997</v>
      </c>
      <c r="BG90" s="211">
        <v>0.54999999999999993</v>
      </c>
      <c r="BH90" s="211">
        <v>501.1</v>
      </c>
      <c r="BI90" s="211">
        <v>485.1</v>
      </c>
      <c r="BJ90" s="211">
        <v>493.1</v>
      </c>
      <c r="BK90" s="211">
        <v>42.27</v>
      </c>
      <c r="BL90" s="211">
        <v>40.910000000000004</v>
      </c>
      <c r="BM90" s="211">
        <v>41.59</v>
      </c>
      <c r="BN90" s="211">
        <v>1.08</v>
      </c>
      <c r="BO90" s="211">
        <v>0.84000000000000008</v>
      </c>
      <c r="BP90" s="211">
        <v>0.96000000000000008</v>
      </c>
      <c r="BQ90" s="211">
        <v>10.039999999999999</v>
      </c>
      <c r="BR90" s="211">
        <v>8.0399999999999991</v>
      </c>
      <c r="BS90" s="211">
        <v>9.0399999999999991</v>
      </c>
      <c r="BT90" s="211">
        <v>11.48</v>
      </c>
      <c r="BU90" s="211">
        <v>11.08</v>
      </c>
      <c r="BV90" s="211">
        <v>11.280000000000001</v>
      </c>
      <c r="BW90" s="211">
        <v>2.85</v>
      </c>
      <c r="BX90" s="211">
        <v>2.5700000000000003</v>
      </c>
      <c r="BY90" s="211">
        <v>2.71</v>
      </c>
      <c r="BZ90" s="211">
        <v>9.4600000000000009</v>
      </c>
      <c r="CA90" s="211">
        <v>6.4600000000000009</v>
      </c>
      <c r="CB90" s="211">
        <v>7.9600000000000009</v>
      </c>
      <c r="CC90" s="211">
        <v>6.58</v>
      </c>
      <c r="CD90" s="211">
        <v>6.34</v>
      </c>
      <c r="CE90" s="211">
        <v>6.46</v>
      </c>
      <c r="CF90" s="211">
        <v>1.89</v>
      </c>
      <c r="CG90" s="211">
        <v>1.39</v>
      </c>
      <c r="CH90" s="211">
        <v>1.64</v>
      </c>
      <c r="CI90" s="211">
        <v>0.43</v>
      </c>
      <c r="CJ90" s="211">
        <v>0.39</v>
      </c>
      <c r="CK90" s="211">
        <v>0.41000000000000003</v>
      </c>
      <c r="CL90" s="211">
        <v>39.07</v>
      </c>
      <c r="CM90" s="211">
        <v>36.67</v>
      </c>
      <c r="CN90" s="211">
        <v>37.870000000000005</v>
      </c>
      <c r="CO90" s="211">
        <v>7.22</v>
      </c>
      <c r="CP90" s="211">
        <v>2.2199999999999998</v>
      </c>
      <c r="CQ90" s="211">
        <v>4.72</v>
      </c>
      <c r="CR90" s="211"/>
      <c r="CS90" s="211"/>
    </row>
    <row r="91" spans="1:97">
      <c r="A91" s="642">
        <v>45377</v>
      </c>
      <c r="B91" s="209" t="s">
        <v>215</v>
      </c>
      <c r="C91" s="211">
        <v>152.33000000000001</v>
      </c>
      <c r="D91" s="211">
        <v>150.33000000000001</v>
      </c>
      <c r="E91" s="211">
        <v>151.33000000000001</v>
      </c>
      <c r="F91" s="211">
        <v>165.54</v>
      </c>
      <c r="G91" s="211">
        <v>162.54</v>
      </c>
      <c r="H91" s="211">
        <v>164.04</v>
      </c>
      <c r="I91" s="211">
        <v>113.03</v>
      </c>
      <c r="J91" s="211">
        <v>109.83</v>
      </c>
      <c r="K91" s="211">
        <v>111.43</v>
      </c>
      <c r="L91" s="211">
        <v>195.33</v>
      </c>
      <c r="M91" s="211">
        <v>187.33</v>
      </c>
      <c r="N91" s="211">
        <v>191.33</v>
      </c>
      <c r="O91" s="211">
        <v>169.12</v>
      </c>
      <c r="P91" s="211">
        <v>167.32</v>
      </c>
      <c r="Q91" s="211">
        <v>168.22</v>
      </c>
      <c r="R91" s="211">
        <v>22.29</v>
      </c>
      <c r="S91" s="211">
        <v>21.689999999999998</v>
      </c>
      <c r="T91" s="211">
        <v>21.99</v>
      </c>
      <c r="U91" s="211">
        <v>14.43</v>
      </c>
      <c r="V91" s="211">
        <v>13.83</v>
      </c>
      <c r="W91" s="211">
        <v>14.129999999999999</v>
      </c>
      <c r="X91" s="211">
        <v>14.71</v>
      </c>
      <c r="Y91" s="211">
        <v>13.91</v>
      </c>
      <c r="Z91" s="211">
        <v>14.31</v>
      </c>
      <c r="AA91" s="211">
        <v>101.03</v>
      </c>
      <c r="AB91" s="211">
        <v>97.03</v>
      </c>
      <c r="AC91" s="211">
        <v>99.03</v>
      </c>
      <c r="AD91" s="211">
        <v>92.93</v>
      </c>
      <c r="AE91" s="211">
        <v>88.93</v>
      </c>
      <c r="AF91" s="211">
        <v>90.93</v>
      </c>
      <c r="AG91" s="211">
        <v>19.78</v>
      </c>
      <c r="AH91" s="211">
        <v>18.920000000000002</v>
      </c>
      <c r="AI91" s="211">
        <v>19.350000000000001</v>
      </c>
      <c r="AJ91" s="211"/>
      <c r="AK91" s="211"/>
      <c r="AL91" s="211"/>
      <c r="AM91" s="211">
        <v>113.34</v>
      </c>
      <c r="AN91" s="211">
        <v>111.68</v>
      </c>
      <c r="AO91" s="211">
        <v>112.51</v>
      </c>
      <c r="AP91" s="211">
        <v>41.21</v>
      </c>
      <c r="AQ91" s="211">
        <v>39.61</v>
      </c>
      <c r="AR91" s="211">
        <v>40.409999999999997</v>
      </c>
      <c r="AS91" s="211">
        <v>41.96</v>
      </c>
      <c r="AT91" s="211">
        <v>40.6</v>
      </c>
      <c r="AU91" s="211">
        <v>41.28</v>
      </c>
      <c r="AV91" s="211">
        <v>21.18</v>
      </c>
      <c r="AW91" s="211">
        <v>20.58</v>
      </c>
      <c r="AX91" s="211">
        <v>20.88</v>
      </c>
      <c r="AY91" s="211">
        <v>4.24</v>
      </c>
      <c r="AZ91" s="211">
        <v>4.08</v>
      </c>
      <c r="BA91" s="211">
        <v>4.16</v>
      </c>
      <c r="BB91" s="211">
        <v>1.97</v>
      </c>
      <c r="BC91" s="211">
        <v>1.67</v>
      </c>
      <c r="BD91" s="211">
        <v>1.8199999999999998</v>
      </c>
      <c r="BE91" s="211">
        <v>0.7</v>
      </c>
      <c r="BF91" s="211">
        <v>0.39999999999999997</v>
      </c>
      <c r="BG91" s="211">
        <v>0.54999999999999993</v>
      </c>
      <c r="BH91" s="211">
        <v>499.33</v>
      </c>
      <c r="BI91" s="211">
        <v>483.33</v>
      </c>
      <c r="BJ91" s="211">
        <v>491.33</v>
      </c>
      <c r="BK91" s="211">
        <v>42.23</v>
      </c>
      <c r="BL91" s="211">
        <v>40.869999999999997</v>
      </c>
      <c r="BM91" s="211">
        <v>41.55</v>
      </c>
      <c r="BN91" s="211">
        <v>1.08</v>
      </c>
      <c r="BO91" s="211">
        <v>0.84000000000000008</v>
      </c>
      <c r="BP91" s="211">
        <v>0.96000000000000008</v>
      </c>
      <c r="BQ91" s="211">
        <v>10.08</v>
      </c>
      <c r="BR91" s="211">
        <v>8.08</v>
      </c>
      <c r="BS91" s="211">
        <v>9.08</v>
      </c>
      <c r="BT91" s="211">
        <v>11.53</v>
      </c>
      <c r="BU91" s="211">
        <v>11.129999999999999</v>
      </c>
      <c r="BV91" s="211">
        <v>11.329999999999998</v>
      </c>
      <c r="BW91" s="211">
        <v>2.84</v>
      </c>
      <c r="BX91" s="211">
        <v>2.5599999999999996</v>
      </c>
      <c r="BY91" s="211">
        <v>2.6999999999999997</v>
      </c>
      <c r="BZ91" s="211">
        <v>9.52</v>
      </c>
      <c r="CA91" s="211">
        <v>6.52</v>
      </c>
      <c r="CB91" s="211">
        <v>8.02</v>
      </c>
      <c r="CC91" s="211">
        <v>6.6</v>
      </c>
      <c r="CD91" s="211">
        <v>6.3599999999999994</v>
      </c>
      <c r="CE91" s="211">
        <v>6.4799999999999995</v>
      </c>
      <c r="CF91" s="211">
        <v>1.88</v>
      </c>
      <c r="CG91" s="211">
        <v>1.38</v>
      </c>
      <c r="CH91" s="211">
        <v>1.63</v>
      </c>
      <c r="CI91" s="211">
        <v>0.43</v>
      </c>
      <c r="CJ91" s="211">
        <v>0.39</v>
      </c>
      <c r="CK91" s="211">
        <v>0.41000000000000003</v>
      </c>
      <c r="CL91" s="211">
        <v>39.32</v>
      </c>
      <c r="CM91" s="211">
        <v>36.92</v>
      </c>
      <c r="CN91" s="211">
        <v>38.120000000000005</v>
      </c>
      <c r="CO91" s="211">
        <v>7.21</v>
      </c>
      <c r="CP91" s="211">
        <v>2.21</v>
      </c>
      <c r="CQ91" s="211">
        <v>4.71</v>
      </c>
      <c r="CR91" s="211"/>
      <c r="CS91" s="211"/>
    </row>
    <row r="92" spans="1:97">
      <c r="A92" s="642">
        <v>45378</v>
      </c>
      <c r="B92" s="209" t="s">
        <v>216</v>
      </c>
      <c r="C92" s="211">
        <v>152.57</v>
      </c>
      <c r="D92" s="211">
        <v>150.57</v>
      </c>
      <c r="E92" s="211">
        <v>151.57</v>
      </c>
      <c r="F92" s="211">
        <v>165.65</v>
      </c>
      <c r="G92" s="211">
        <v>162.65</v>
      </c>
      <c r="H92" s="211">
        <v>164.15</v>
      </c>
      <c r="I92" s="211">
        <v>113.15</v>
      </c>
      <c r="J92" s="211">
        <v>109.95</v>
      </c>
      <c r="K92" s="211">
        <v>111.55000000000001</v>
      </c>
      <c r="L92" s="211">
        <v>195.34</v>
      </c>
      <c r="M92" s="211">
        <v>187.34</v>
      </c>
      <c r="N92" s="211">
        <v>191.34</v>
      </c>
      <c r="O92" s="211">
        <v>168.55</v>
      </c>
      <c r="P92" s="211">
        <v>166.75</v>
      </c>
      <c r="Q92" s="211">
        <v>167.65</v>
      </c>
      <c r="R92" s="211">
        <v>22.3</v>
      </c>
      <c r="S92" s="211">
        <v>21.7</v>
      </c>
      <c r="T92" s="211">
        <v>22</v>
      </c>
      <c r="U92" s="211">
        <v>14.39</v>
      </c>
      <c r="V92" s="211">
        <v>13.790000000000001</v>
      </c>
      <c r="W92" s="211">
        <v>14.09</v>
      </c>
      <c r="X92" s="211">
        <v>14.71</v>
      </c>
      <c r="Y92" s="211">
        <v>13.91</v>
      </c>
      <c r="Z92" s="211">
        <v>14.31</v>
      </c>
      <c r="AA92" s="211">
        <v>100.88</v>
      </c>
      <c r="AB92" s="211">
        <v>96.88</v>
      </c>
      <c r="AC92" s="211">
        <v>98.88</v>
      </c>
      <c r="AD92" s="211">
        <v>92.97</v>
      </c>
      <c r="AE92" s="211">
        <v>88.97</v>
      </c>
      <c r="AF92" s="211">
        <v>90.97</v>
      </c>
      <c r="AG92" s="211">
        <v>19.8</v>
      </c>
      <c r="AH92" s="211">
        <v>18.940000000000001</v>
      </c>
      <c r="AI92" s="211">
        <v>19.37</v>
      </c>
      <c r="AJ92" s="211"/>
      <c r="AK92" s="211"/>
      <c r="AL92" s="211"/>
      <c r="AM92" s="211">
        <v>113.48</v>
      </c>
      <c r="AN92" s="211">
        <v>111.82000000000001</v>
      </c>
      <c r="AO92" s="211">
        <v>112.65</v>
      </c>
      <c r="AP92" s="211">
        <v>41.28</v>
      </c>
      <c r="AQ92" s="211">
        <v>39.68</v>
      </c>
      <c r="AR92" s="211">
        <v>40.480000000000004</v>
      </c>
      <c r="AS92" s="211">
        <v>42.02</v>
      </c>
      <c r="AT92" s="211">
        <v>40.660000000000004</v>
      </c>
      <c r="AU92" s="211">
        <v>41.34</v>
      </c>
      <c r="AV92" s="211">
        <v>21.21</v>
      </c>
      <c r="AW92" s="211">
        <v>20.61</v>
      </c>
      <c r="AX92" s="211">
        <v>20.91</v>
      </c>
      <c r="AY92" s="211">
        <v>4.25</v>
      </c>
      <c r="AZ92" s="211">
        <v>4.09</v>
      </c>
      <c r="BA92" s="211">
        <v>4.17</v>
      </c>
      <c r="BB92" s="211">
        <v>1.98</v>
      </c>
      <c r="BC92" s="211">
        <v>1.68</v>
      </c>
      <c r="BD92" s="211">
        <v>1.83</v>
      </c>
      <c r="BE92" s="211">
        <v>0.7</v>
      </c>
      <c r="BF92" s="211">
        <v>0.39999999999999997</v>
      </c>
      <c r="BG92" s="211">
        <v>0.54999999999999993</v>
      </c>
      <c r="BH92" s="211">
        <v>501.55</v>
      </c>
      <c r="BI92" s="211">
        <v>485.55</v>
      </c>
      <c r="BJ92" s="211">
        <v>493.55</v>
      </c>
      <c r="BK92" s="211">
        <v>42.31</v>
      </c>
      <c r="BL92" s="211">
        <v>40.950000000000003</v>
      </c>
      <c r="BM92" s="211">
        <v>41.63</v>
      </c>
      <c r="BN92" s="211">
        <v>1.08</v>
      </c>
      <c r="BO92" s="211">
        <v>0.84000000000000008</v>
      </c>
      <c r="BP92" s="211">
        <v>0.96000000000000008</v>
      </c>
      <c r="BQ92" s="211">
        <v>10.11</v>
      </c>
      <c r="BR92" s="211">
        <v>8.11</v>
      </c>
      <c r="BS92" s="211">
        <v>9.11</v>
      </c>
      <c r="BT92" s="211">
        <v>11.5</v>
      </c>
      <c r="BU92" s="211">
        <v>11.1</v>
      </c>
      <c r="BV92" s="211">
        <v>11.3</v>
      </c>
      <c r="BW92" s="211">
        <v>2.85</v>
      </c>
      <c r="BX92" s="211">
        <v>2.5700000000000003</v>
      </c>
      <c r="BY92" s="211">
        <v>2.71</v>
      </c>
      <c r="BZ92" s="211">
        <v>9.49</v>
      </c>
      <c r="CA92" s="211">
        <v>6.49</v>
      </c>
      <c r="CB92" s="211">
        <v>7.99</v>
      </c>
      <c r="CC92" s="211">
        <v>6.61</v>
      </c>
      <c r="CD92" s="211">
        <v>6.37</v>
      </c>
      <c r="CE92" s="211">
        <v>6.49</v>
      </c>
      <c r="CF92" s="211">
        <v>1.89</v>
      </c>
      <c r="CG92" s="211">
        <v>1.39</v>
      </c>
      <c r="CH92" s="211">
        <v>1.64</v>
      </c>
      <c r="CI92" s="211">
        <v>0.44</v>
      </c>
      <c r="CJ92" s="211">
        <v>0.4</v>
      </c>
      <c r="CK92" s="211">
        <v>0.42000000000000004</v>
      </c>
      <c r="CL92" s="211">
        <v>39.32</v>
      </c>
      <c r="CM92" s="211">
        <v>36.92</v>
      </c>
      <c r="CN92" s="211">
        <v>38.120000000000005</v>
      </c>
      <c r="CO92" s="211">
        <v>7.21</v>
      </c>
      <c r="CP92" s="211">
        <v>2.21</v>
      </c>
      <c r="CQ92" s="211">
        <v>4.71</v>
      </c>
      <c r="CR92" s="211"/>
      <c r="CS92" s="211"/>
    </row>
    <row r="93" spans="1:97">
      <c r="A93" s="642">
        <v>45379</v>
      </c>
      <c r="B93" s="209" t="s">
        <v>217</v>
      </c>
      <c r="C93" s="211">
        <v>152.52000000000001</v>
      </c>
      <c r="D93" s="211">
        <v>150.52000000000001</v>
      </c>
      <c r="E93" s="211">
        <v>151.52000000000001</v>
      </c>
      <c r="F93" s="211">
        <v>165.43</v>
      </c>
      <c r="G93" s="211">
        <v>162.43</v>
      </c>
      <c r="H93" s="211">
        <v>163.93</v>
      </c>
      <c r="I93" s="211">
        <v>113.11</v>
      </c>
      <c r="J93" s="211">
        <v>109.91</v>
      </c>
      <c r="K93" s="211">
        <v>111.50999999999999</v>
      </c>
      <c r="L93" s="211">
        <v>195.32</v>
      </c>
      <c r="M93" s="211">
        <v>187.32</v>
      </c>
      <c r="N93" s="211">
        <v>191.32</v>
      </c>
      <c r="O93" s="211">
        <v>168.09</v>
      </c>
      <c r="P93" s="211">
        <v>166.29</v>
      </c>
      <c r="Q93" s="211">
        <v>167.19</v>
      </c>
      <c r="R93" s="211">
        <v>22.28</v>
      </c>
      <c r="S93" s="211">
        <v>21.68</v>
      </c>
      <c r="T93" s="211">
        <v>21.98</v>
      </c>
      <c r="U93" s="211">
        <v>14.32</v>
      </c>
      <c r="V93" s="211">
        <v>13.72</v>
      </c>
      <c r="W93" s="211">
        <v>14.02</v>
      </c>
      <c r="X93" s="211">
        <v>14.66</v>
      </c>
      <c r="Y93" s="211">
        <v>13.86</v>
      </c>
      <c r="Z93" s="211">
        <v>14.26</v>
      </c>
      <c r="AA93" s="211">
        <v>100.78</v>
      </c>
      <c r="AB93" s="211">
        <v>96.78</v>
      </c>
      <c r="AC93" s="211">
        <v>98.78</v>
      </c>
      <c r="AD93" s="211">
        <v>92.7</v>
      </c>
      <c r="AE93" s="211">
        <v>88.7</v>
      </c>
      <c r="AF93" s="211">
        <v>90.7</v>
      </c>
      <c r="AG93" s="211">
        <v>19.8</v>
      </c>
      <c r="AH93" s="211">
        <v>18.940000000000001</v>
      </c>
      <c r="AI93" s="211">
        <v>19.37</v>
      </c>
      <c r="AJ93" s="211"/>
      <c r="AK93" s="211"/>
      <c r="AL93" s="211"/>
      <c r="AM93" s="211">
        <v>113.2</v>
      </c>
      <c r="AN93" s="211">
        <v>111.54</v>
      </c>
      <c r="AO93" s="211">
        <v>112.37</v>
      </c>
      <c r="AP93" s="211">
        <v>41.27</v>
      </c>
      <c r="AQ93" s="211">
        <v>39.67</v>
      </c>
      <c r="AR93" s="211">
        <v>40.47</v>
      </c>
      <c r="AS93" s="211">
        <v>42.01</v>
      </c>
      <c r="AT93" s="211">
        <v>40.65</v>
      </c>
      <c r="AU93" s="211">
        <v>41.33</v>
      </c>
      <c r="AV93" s="211">
        <v>21.18</v>
      </c>
      <c r="AW93" s="211">
        <v>20.58</v>
      </c>
      <c r="AX93" s="211">
        <v>20.88</v>
      </c>
      <c r="AY93" s="211">
        <v>4.2300000000000004</v>
      </c>
      <c r="AZ93" s="211">
        <v>4.07</v>
      </c>
      <c r="BA93" s="211">
        <v>4.1500000000000004</v>
      </c>
      <c r="BB93" s="211">
        <v>1.98</v>
      </c>
      <c r="BC93" s="211">
        <v>1.68</v>
      </c>
      <c r="BD93" s="211">
        <v>1.83</v>
      </c>
      <c r="BE93" s="211">
        <v>0.7</v>
      </c>
      <c r="BF93" s="211">
        <v>0.39999999999999997</v>
      </c>
      <c r="BG93" s="211">
        <v>0.54999999999999993</v>
      </c>
      <c r="BH93" s="211">
        <v>501.55</v>
      </c>
      <c r="BI93" s="211">
        <v>485.55</v>
      </c>
      <c r="BJ93" s="211">
        <v>493.55</v>
      </c>
      <c r="BK93" s="211">
        <v>42.31</v>
      </c>
      <c r="BL93" s="211">
        <v>40.950000000000003</v>
      </c>
      <c r="BM93" s="211">
        <v>41.63</v>
      </c>
      <c r="BN93" s="211">
        <v>1.08</v>
      </c>
      <c r="BO93" s="211">
        <v>0.84000000000000008</v>
      </c>
      <c r="BP93" s="211">
        <v>0.96000000000000008</v>
      </c>
      <c r="BQ93" s="211">
        <v>10.15</v>
      </c>
      <c r="BR93" s="211">
        <v>8.15</v>
      </c>
      <c r="BS93" s="211">
        <v>9.15</v>
      </c>
      <c r="BT93" s="211">
        <v>11.44</v>
      </c>
      <c r="BU93" s="211">
        <v>11.04</v>
      </c>
      <c r="BV93" s="211">
        <v>11.239999999999998</v>
      </c>
      <c r="BW93" s="211">
        <v>2.86</v>
      </c>
      <c r="BX93" s="211">
        <v>2.58</v>
      </c>
      <c r="BY93" s="211">
        <v>2.7199999999999998</v>
      </c>
      <c r="BZ93" s="211">
        <v>9.49</v>
      </c>
      <c r="CA93" s="211">
        <v>6.49</v>
      </c>
      <c r="CB93" s="211">
        <v>7.99</v>
      </c>
      <c r="CC93" s="211">
        <v>6.6</v>
      </c>
      <c r="CD93" s="211">
        <v>6.3599999999999994</v>
      </c>
      <c r="CE93" s="211">
        <v>6.4799999999999995</v>
      </c>
      <c r="CF93" s="211">
        <v>1.89</v>
      </c>
      <c r="CG93" s="211">
        <v>1.39</v>
      </c>
      <c r="CH93" s="211">
        <v>1.64</v>
      </c>
      <c r="CI93" s="211">
        <v>0.44</v>
      </c>
      <c r="CJ93" s="211">
        <v>0.4</v>
      </c>
      <c r="CK93" s="211">
        <v>0.42000000000000004</v>
      </c>
      <c r="CL93" s="211">
        <v>39.200000000000003</v>
      </c>
      <c r="CM93" s="211">
        <v>36.800000000000004</v>
      </c>
      <c r="CN93" s="211">
        <v>38</v>
      </c>
      <c r="CO93" s="211">
        <v>7.19</v>
      </c>
      <c r="CP93" s="211">
        <v>2.1900000000000004</v>
      </c>
      <c r="CQ93" s="211">
        <v>4.6900000000000004</v>
      </c>
      <c r="CR93" s="211"/>
      <c r="CS93" s="211"/>
    </row>
    <row r="94" spans="1:97">
      <c r="A94" s="642">
        <v>45380</v>
      </c>
      <c r="B94" s="209" t="s">
        <v>218</v>
      </c>
      <c r="C94" s="211">
        <v>152.41</v>
      </c>
      <c r="D94" s="211">
        <v>150.41</v>
      </c>
      <c r="E94" s="211">
        <v>151.41</v>
      </c>
      <c r="F94" s="211">
        <v>164.74</v>
      </c>
      <c r="G94" s="211">
        <v>161.74</v>
      </c>
      <c r="H94" s="211">
        <v>163.24</v>
      </c>
      <c r="I94" s="211">
        <v>113.41</v>
      </c>
      <c r="J94" s="211">
        <v>110.21</v>
      </c>
      <c r="K94" s="211">
        <v>111.81</v>
      </c>
      <c r="L94" s="211">
        <v>195.22</v>
      </c>
      <c r="M94" s="211">
        <v>187.22</v>
      </c>
      <c r="N94" s="211">
        <v>191.22</v>
      </c>
      <c r="O94" s="211">
        <v>168.82</v>
      </c>
      <c r="P94" s="211">
        <v>167.01999999999998</v>
      </c>
      <c r="Q94" s="211">
        <v>167.92</v>
      </c>
      <c r="R94" s="211">
        <v>22.18</v>
      </c>
      <c r="S94" s="211">
        <v>21.58</v>
      </c>
      <c r="T94" s="211">
        <v>21.88</v>
      </c>
      <c r="U94" s="211">
        <v>14.24</v>
      </c>
      <c r="V94" s="211">
        <v>13.64</v>
      </c>
      <c r="W94" s="211">
        <v>13.940000000000001</v>
      </c>
      <c r="X94" s="211">
        <v>14.55</v>
      </c>
      <c r="Y94" s="211">
        <v>13.75</v>
      </c>
      <c r="Z94" s="211">
        <v>14.15</v>
      </c>
      <c r="AA94" s="211">
        <v>100.61</v>
      </c>
      <c r="AB94" s="211">
        <v>96.61</v>
      </c>
      <c r="AC94" s="211">
        <v>98.61</v>
      </c>
      <c r="AD94" s="211">
        <v>92.5</v>
      </c>
      <c r="AE94" s="211">
        <v>88.5</v>
      </c>
      <c r="AF94" s="211">
        <v>90.5</v>
      </c>
      <c r="AG94" s="211">
        <v>19.77</v>
      </c>
      <c r="AH94" s="211">
        <v>18.91</v>
      </c>
      <c r="AI94" s="211">
        <v>19.34</v>
      </c>
      <c r="AJ94" s="211"/>
      <c r="AK94" s="211"/>
      <c r="AL94" s="211"/>
      <c r="AM94" s="211">
        <v>112.94</v>
      </c>
      <c r="AN94" s="211">
        <v>111.28</v>
      </c>
      <c r="AO94" s="211">
        <v>112.11</v>
      </c>
      <c r="AP94" s="211">
        <v>41.11</v>
      </c>
      <c r="AQ94" s="211">
        <v>39.51</v>
      </c>
      <c r="AR94" s="211">
        <v>40.31</v>
      </c>
      <c r="AS94" s="211">
        <v>41.98</v>
      </c>
      <c r="AT94" s="211">
        <v>40.619999999999997</v>
      </c>
      <c r="AU94" s="211">
        <v>41.3</v>
      </c>
      <c r="AV94" s="211">
        <v>21.13</v>
      </c>
      <c r="AW94" s="211">
        <v>20.529999999999998</v>
      </c>
      <c r="AX94" s="211">
        <v>20.83</v>
      </c>
      <c r="AY94" s="211">
        <v>4.24</v>
      </c>
      <c r="AZ94" s="211">
        <v>4.08</v>
      </c>
      <c r="BA94" s="211">
        <v>4.16</v>
      </c>
      <c r="BB94" s="211">
        <v>1.98</v>
      </c>
      <c r="BC94" s="211">
        <v>1.68</v>
      </c>
      <c r="BD94" s="211">
        <v>1.83</v>
      </c>
      <c r="BE94" s="211">
        <v>0.7</v>
      </c>
      <c r="BF94" s="211">
        <v>0.39999999999999997</v>
      </c>
      <c r="BG94" s="211">
        <v>0.54999999999999993</v>
      </c>
      <c r="BH94" s="211">
        <v>501.03</v>
      </c>
      <c r="BI94" s="211">
        <v>485.03</v>
      </c>
      <c r="BJ94" s="211">
        <v>493.03</v>
      </c>
      <c r="BK94" s="211">
        <v>42.28</v>
      </c>
      <c r="BL94" s="211">
        <v>40.92</v>
      </c>
      <c r="BM94" s="211">
        <v>41.6</v>
      </c>
      <c r="BN94" s="211">
        <v>1.08</v>
      </c>
      <c r="BO94" s="211">
        <v>0.84000000000000008</v>
      </c>
      <c r="BP94" s="211">
        <v>0.96000000000000008</v>
      </c>
      <c r="BQ94" s="211">
        <v>10.130000000000001</v>
      </c>
      <c r="BR94" s="211">
        <v>8.1300000000000008</v>
      </c>
      <c r="BS94" s="211">
        <v>9.1300000000000008</v>
      </c>
      <c r="BT94" s="211">
        <v>11.45</v>
      </c>
      <c r="BU94" s="211">
        <v>11.049999999999999</v>
      </c>
      <c r="BV94" s="211">
        <v>11.25</v>
      </c>
      <c r="BW94" s="211">
        <v>2.85</v>
      </c>
      <c r="BX94" s="211">
        <v>2.5700000000000003</v>
      </c>
      <c r="BY94" s="211">
        <v>2.71</v>
      </c>
      <c r="BZ94" s="211">
        <v>9.49</v>
      </c>
      <c r="CA94" s="211">
        <v>6.49</v>
      </c>
      <c r="CB94" s="211">
        <v>7.99</v>
      </c>
      <c r="CC94" s="211">
        <v>6.59</v>
      </c>
      <c r="CD94" s="211">
        <v>6.35</v>
      </c>
      <c r="CE94" s="211">
        <v>6.47</v>
      </c>
      <c r="CF94" s="211">
        <v>1.89</v>
      </c>
      <c r="CG94" s="211">
        <v>1.39</v>
      </c>
      <c r="CH94" s="211">
        <v>1.64</v>
      </c>
      <c r="CI94" s="211">
        <v>0.43</v>
      </c>
      <c r="CJ94" s="211">
        <v>0.39</v>
      </c>
      <c r="CK94" s="211">
        <v>0.41000000000000003</v>
      </c>
      <c r="CL94" s="211">
        <v>39.17</v>
      </c>
      <c r="CM94" s="211">
        <v>36.770000000000003</v>
      </c>
      <c r="CN94" s="211">
        <v>37.97</v>
      </c>
      <c r="CO94" s="211">
        <v>7.18</v>
      </c>
      <c r="CP94" s="211">
        <v>2.1799999999999997</v>
      </c>
      <c r="CQ94" s="211">
        <v>4.68</v>
      </c>
      <c r="CR94" s="211"/>
      <c r="CS94" s="211"/>
    </row>
    <row r="95" spans="1:97">
      <c r="A95" s="642">
        <v>45381</v>
      </c>
      <c r="B95" s="209" t="s">
        <v>219</v>
      </c>
      <c r="C95" s="211"/>
      <c r="D95" s="211"/>
      <c r="E95" s="211"/>
      <c r="F95" s="211"/>
      <c r="G95" s="211"/>
      <c r="H95" s="211"/>
      <c r="I95" s="211"/>
      <c r="J95" s="211"/>
      <c r="K95" s="211"/>
      <c r="L95" s="211"/>
      <c r="M95" s="211"/>
      <c r="N95" s="211"/>
      <c r="O95" s="211"/>
      <c r="P95" s="211"/>
      <c r="Q95" s="211"/>
      <c r="R95" s="211"/>
      <c r="S95" s="211"/>
      <c r="T95" s="211"/>
      <c r="U95" s="211"/>
      <c r="V95" s="211"/>
      <c r="W95" s="211"/>
      <c r="X95" s="211"/>
      <c r="Y95" s="211"/>
      <c r="Z95" s="211"/>
      <c r="AA95" s="211"/>
      <c r="AB95" s="211"/>
      <c r="AC95" s="211"/>
      <c r="AD95" s="211"/>
      <c r="AE95" s="211"/>
      <c r="AF95" s="211"/>
      <c r="AG95" s="211"/>
      <c r="AH95" s="211"/>
      <c r="AI95" s="211"/>
      <c r="AJ95" s="211"/>
      <c r="AK95" s="211"/>
      <c r="AL95" s="211"/>
      <c r="AM95" s="211"/>
      <c r="AN95" s="211"/>
      <c r="AO95" s="211"/>
      <c r="AP95" s="211"/>
      <c r="AQ95" s="211"/>
      <c r="AR95" s="211"/>
      <c r="AS95" s="211"/>
      <c r="AT95" s="211"/>
      <c r="AU95" s="211"/>
      <c r="AV95" s="211"/>
      <c r="AW95" s="211"/>
      <c r="AX95" s="211"/>
      <c r="AY95" s="211"/>
      <c r="AZ95" s="211"/>
      <c r="BA95" s="211"/>
      <c r="BB95" s="211"/>
      <c r="BC95" s="211"/>
      <c r="BD95" s="211"/>
      <c r="BE95" s="211"/>
      <c r="BF95" s="211"/>
      <c r="BG95" s="211"/>
      <c r="BH95" s="211"/>
      <c r="BI95" s="211"/>
      <c r="BJ95" s="211"/>
      <c r="BK95" s="211"/>
      <c r="BL95" s="211"/>
      <c r="BM95" s="211"/>
      <c r="BN95" s="211"/>
      <c r="BO95" s="211"/>
      <c r="BP95" s="211"/>
      <c r="BQ95" s="211"/>
      <c r="BR95" s="211"/>
      <c r="BS95" s="211"/>
      <c r="BT95" s="211"/>
      <c r="BU95" s="211"/>
      <c r="BV95" s="211"/>
      <c r="BW95" s="211"/>
      <c r="BX95" s="211"/>
      <c r="BY95" s="211"/>
      <c r="BZ95" s="211"/>
      <c r="CA95" s="211"/>
      <c r="CB95" s="211"/>
      <c r="CC95" s="211"/>
      <c r="CD95" s="211"/>
      <c r="CE95" s="211"/>
      <c r="CF95" s="211"/>
      <c r="CG95" s="211"/>
      <c r="CH95" s="211"/>
      <c r="CI95" s="211"/>
      <c r="CJ95" s="211"/>
      <c r="CK95" s="211"/>
      <c r="CL95" s="211"/>
      <c r="CM95" s="211"/>
      <c r="CN95" s="211"/>
      <c r="CO95" s="211"/>
      <c r="CP95" s="211"/>
      <c r="CQ95" s="211"/>
      <c r="CR95" s="211"/>
      <c r="CS95" s="211"/>
    </row>
    <row r="96" spans="1:97">
      <c r="A96" s="642">
        <v>45382</v>
      </c>
      <c r="B96" s="209" t="s">
        <v>220</v>
      </c>
      <c r="C96" s="211"/>
      <c r="D96" s="211"/>
      <c r="E96" s="211"/>
      <c r="F96" s="211"/>
      <c r="G96" s="211"/>
      <c r="H96" s="211"/>
      <c r="I96" s="211"/>
      <c r="J96" s="211"/>
      <c r="K96" s="211"/>
      <c r="L96" s="211"/>
      <c r="M96" s="211"/>
      <c r="N96" s="211"/>
      <c r="O96" s="211"/>
      <c r="P96" s="211"/>
      <c r="Q96" s="211"/>
      <c r="R96" s="211"/>
      <c r="S96" s="211"/>
      <c r="T96" s="211"/>
      <c r="U96" s="211"/>
      <c r="V96" s="211"/>
      <c r="W96" s="211"/>
      <c r="X96" s="211"/>
      <c r="Y96" s="211"/>
      <c r="Z96" s="211"/>
      <c r="AA96" s="211"/>
      <c r="AB96" s="211"/>
      <c r="AC96" s="211"/>
      <c r="AD96" s="211"/>
      <c r="AE96" s="211"/>
      <c r="AF96" s="211"/>
      <c r="AG96" s="211"/>
      <c r="AH96" s="211"/>
      <c r="AI96" s="211"/>
      <c r="AJ96" s="211"/>
      <c r="AK96" s="211"/>
      <c r="AL96" s="211"/>
      <c r="AM96" s="211"/>
      <c r="AN96" s="211"/>
      <c r="AO96" s="211"/>
      <c r="AP96" s="211"/>
      <c r="AQ96" s="211"/>
      <c r="AR96" s="211"/>
      <c r="AS96" s="211"/>
      <c r="AT96" s="211"/>
      <c r="AU96" s="211"/>
      <c r="AV96" s="211"/>
      <c r="AW96" s="211"/>
      <c r="AX96" s="211"/>
      <c r="AY96" s="211"/>
      <c r="AZ96" s="211"/>
      <c r="BA96" s="211"/>
      <c r="BB96" s="211"/>
      <c r="BC96" s="211"/>
      <c r="BD96" s="211"/>
      <c r="BE96" s="211"/>
      <c r="BF96" s="211"/>
      <c r="BG96" s="211"/>
      <c r="BH96" s="211"/>
      <c r="BI96" s="211"/>
      <c r="BJ96" s="211"/>
      <c r="BK96" s="211"/>
      <c r="BL96" s="211"/>
      <c r="BM96" s="211"/>
      <c r="BN96" s="211"/>
      <c r="BO96" s="211"/>
      <c r="BP96" s="211"/>
      <c r="BQ96" s="211"/>
      <c r="BR96" s="211"/>
      <c r="BS96" s="211"/>
      <c r="BT96" s="211"/>
      <c r="BU96" s="211"/>
      <c r="BV96" s="211"/>
      <c r="BW96" s="211"/>
      <c r="BX96" s="211"/>
      <c r="BY96" s="211"/>
      <c r="BZ96" s="211"/>
      <c r="CA96" s="211"/>
      <c r="CB96" s="211"/>
      <c r="CC96" s="211"/>
      <c r="CD96" s="211"/>
      <c r="CE96" s="211"/>
      <c r="CF96" s="211"/>
      <c r="CG96" s="211"/>
      <c r="CH96" s="211"/>
      <c r="CI96" s="211"/>
      <c r="CJ96" s="211"/>
      <c r="CK96" s="211"/>
      <c r="CL96" s="211"/>
      <c r="CM96" s="211"/>
      <c r="CN96" s="211"/>
      <c r="CO96" s="211"/>
      <c r="CP96" s="211"/>
      <c r="CQ96" s="211"/>
      <c r="CR96" s="211"/>
      <c r="CS96" s="211"/>
    </row>
    <row r="97" spans="1:97">
      <c r="A97" s="642">
        <v>45383</v>
      </c>
      <c r="B97" s="209" t="s">
        <v>214</v>
      </c>
      <c r="C97" s="211">
        <v>152.43</v>
      </c>
      <c r="D97" s="211">
        <v>150.43</v>
      </c>
      <c r="E97" s="211">
        <v>151.43</v>
      </c>
      <c r="F97" s="211">
        <v>164.92</v>
      </c>
      <c r="G97" s="211">
        <v>161.91999999999999</v>
      </c>
      <c r="H97" s="211">
        <v>163.41999999999999</v>
      </c>
      <c r="I97" s="211">
        <v>113.6</v>
      </c>
      <c r="J97" s="211">
        <v>110.39999999999999</v>
      </c>
      <c r="K97" s="211">
        <v>112</v>
      </c>
      <c r="L97" s="211">
        <v>195.35</v>
      </c>
      <c r="M97" s="211">
        <v>187.35</v>
      </c>
      <c r="N97" s="211">
        <v>191.35</v>
      </c>
      <c r="O97" s="211">
        <v>168.82</v>
      </c>
      <c r="P97" s="211">
        <v>167.01999999999998</v>
      </c>
      <c r="Q97" s="211">
        <v>167.92</v>
      </c>
      <c r="R97" s="211">
        <v>22.21</v>
      </c>
      <c r="S97" s="211">
        <v>21.61</v>
      </c>
      <c r="T97" s="211">
        <v>21.91</v>
      </c>
      <c r="U97" s="211">
        <v>14.27</v>
      </c>
      <c r="V97" s="211">
        <v>13.67</v>
      </c>
      <c r="W97" s="211">
        <v>13.969999999999999</v>
      </c>
      <c r="X97" s="211">
        <v>14.58</v>
      </c>
      <c r="Y97" s="211">
        <v>13.78</v>
      </c>
      <c r="Z97" s="211">
        <v>14.18</v>
      </c>
      <c r="AA97" s="211">
        <v>100.96</v>
      </c>
      <c r="AB97" s="211">
        <v>96.96</v>
      </c>
      <c r="AC97" s="211">
        <v>98.96</v>
      </c>
      <c r="AD97" s="211">
        <v>92.74</v>
      </c>
      <c r="AE97" s="211">
        <v>88.74</v>
      </c>
      <c r="AF97" s="211">
        <v>90.74</v>
      </c>
      <c r="AG97" s="211">
        <v>19.78</v>
      </c>
      <c r="AH97" s="211">
        <v>18.920000000000002</v>
      </c>
      <c r="AI97" s="211">
        <v>19.350000000000001</v>
      </c>
      <c r="AJ97" s="211"/>
      <c r="AK97" s="211"/>
      <c r="AL97" s="211"/>
      <c r="AM97" s="211">
        <v>113.18</v>
      </c>
      <c r="AN97" s="211">
        <v>111.52000000000001</v>
      </c>
      <c r="AO97" s="211">
        <v>112.35000000000001</v>
      </c>
      <c r="AP97" s="211">
        <v>41.24</v>
      </c>
      <c r="AQ97" s="211">
        <v>39.64</v>
      </c>
      <c r="AR97" s="211">
        <v>40.44</v>
      </c>
      <c r="AS97" s="211">
        <v>41.99</v>
      </c>
      <c r="AT97" s="211">
        <v>40.630000000000003</v>
      </c>
      <c r="AU97" s="211">
        <v>41.31</v>
      </c>
      <c r="AV97" s="211">
        <v>21.18</v>
      </c>
      <c r="AW97" s="211">
        <v>20.58</v>
      </c>
      <c r="AX97" s="211">
        <v>20.88</v>
      </c>
      <c r="AY97" s="211">
        <v>4.25</v>
      </c>
      <c r="AZ97" s="211">
        <v>4.09</v>
      </c>
      <c r="BA97" s="211">
        <v>4.17</v>
      </c>
      <c r="BB97" s="211">
        <v>1.98</v>
      </c>
      <c r="BC97" s="211">
        <v>1.68</v>
      </c>
      <c r="BD97" s="211">
        <v>1.83</v>
      </c>
      <c r="BE97" s="211">
        <v>0.7</v>
      </c>
      <c r="BF97" s="211">
        <v>0.39999999999999997</v>
      </c>
      <c r="BG97" s="211">
        <v>0.54999999999999993</v>
      </c>
      <c r="BH97" s="211">
        <v>501.1</v>
      </c>
      <c r="BI97" s="211">
        <v>485.1</v>
      </c>
      <c r="BJ97" s="211">
        <v>493.1</v>
      </c>
      <c r="BK97" s="211">
        <v>42.28</v>
      </c>
      <c r="BL97" s="211">
        <v>40.92</v>
      </c>
      <c r="BM97" s="211">
        <v>41.6</v>
      </c>
      <c r="BN97" s="211">
        <v>1.08</v>
      </c>
      <c r="BO97" s="211">
        <v>0.84000000000000008</v>
      </c>
      <c r="BP97" s="211">
        <v>0.96000000000000008</v>
      </c>
      <c r="BQ97" s="211">
        <v>10.15</v>
      </c>
      <c r="BR97" s="211">
        <v>8.15</v>
      </c>
      <c r="BS97" s="211">
        <v>9.15</v>
      </c>
      <c r="BT97" s="211">
        <v>11.47</v>
      </c>
      <c r="BU97" s="211">
        <v>11.07</v>
      </c>
      <c r="BV97" s="211">
        <v>11.27</v>
      </c>
      <c r="BW97" s="211">
        <v>2.85</v>
      </c>
      <c r="BX97" s="211">
        <v>2.5700000000000003</v>
      </c>
      <c r="BY97" s="211">
        <v>2.71</v>
      </c>
      <c r="BZ97" s="211">
        <v>9.5299999999999994</v>
      </c>
      <c r="CA97" s="211">
        <v>6.5299999999999994</v>
      </c>
      <c r="CB97" s="211">
        <v>8.0299999999999994</v>
      </c>
      <c r="CC97" s="211">
        <v>6.6</v>
      </c>
      <c r="CD97" s="211">
        <v>6.3599999999999994</v>
      </c>
      <c r="CE97" s="211">
        <v>6.4799999999999995</v>
      </c>
      <c r="CF97" s="211">
        <v>1.89</v>
      </c>
      <c r="CG97" s="211">
        <v>1.39</v>
      </c>
      <c r="CH97" s="211">
        <v>1.64</v>
      </c>
      <c r="CI97" s="211">
        <v>0.44</v>
      </c>
      <c r="CJ97" s="211">
        <v>0.4</v>
      </c>
      <c r="CK97" s="211">
        <v>0.42000000000000004</v>
      </c>
      <c r="CL97" s="211">
        <v>39.25</v>
      </c>
      <c r="CM97" s="211">
        <v>36.85</v>
      </c>
      <c r="CN97" s="211">
        <v>38.049999999999997</v>
      </c>
      <c r="CO97" s="211">
        <v>7.18</v>
      </c>
      <c r="CP97" s="211">
        <v>2.1799999999999997</v>
      </c>
      <c r="CQ97" s="211">
        <v>4.68</v>
      </c>
      <c r="CR97" s="211"/>
      <c r="CS97" s="211"/>
    </row>
    <row r="98" spans="1:97">
      <c r="A98" s="642">
        <v>45384</v>
      </c>
      <c r="B98" s="209" t="s">
        <v>215</v>
      </c>
      <c r="C98" s="211">
        <v>152.76</v>
      </c>
      <c r="D98" s="211">
        <v>150.76</v>
      </c>
      <c r="E98" s="211">
        <v>151.76</v>
      </c>
      <c r="F98" s="211">
        <v>164.48</v>
      </c>
      <c r="G98" s="211">
        <v>161.47999999999999</v>
      </c>
      <c r="H98" s="211">
        <v>162.97999999999999</v>
      </c>
      <c r="I98" s="211">
        <v>113.4</v>
      </c>
      <c r="J98" s="211">
        <v>110.2</v>
      </c>
      <c r="K98" s="211">
        <v>111.80000000000001</v>
      </c>
      <c r="L98" s="211">
        <v>194.4</v>
      </c>
      <c r="M98" s="211">
        <v>186.4</v>
      </c>
      <c r="N98" s="211">
        <v>190.4</v>
      </c>
      <c r="O98" s="211">
        <v>168.54</v>
      </c>
      <c r="P98" s="211">
        <v>166.73999999999998</v>
      </c>
      <c r="Q98" s="211">
        <v>167.64</v>
      </c>
      <c r="R98" s="211">
        <v>22.15</v>
      </c>
      <c r="S98" s="211">
        <v>21.549999999999997</v>
      </c>
      <c r="T98" s="211">
        <v>21.849999999999998</v>
      </c>
      <c r="U98" s="211">
        <v>14.14</v>
      </c>
      <c r="V98" s="211">
        <v>13.540000000000001</v>
      </c>
      <c r="W98" s="211">
        <v>13.84</v>
      </c>
      <c r="X98" s="211">
        <v>14.45</v>
      </c>
      <c r="Y98" s="211">
        <v>13.649999999999999</v>
      </c>
      <c r="Z98" s="211">
        <v>14.049999999999999</v>
      </c>
      <c r="AA98" s="211">
        <v>100.51</v>
      </c>
      <c r="AB98" s="211">
        <v>96.51</v>
      </c>
      <c r="AC98" s="211">
        <v>98.51</v>
      </c>
      <c r="AD98" s="211">
        <v>92.27</v>
      </c>
      <c r="AE98" s="211">
        <v>88.27</v>
      </c>
      <c r="AF98" s="211">
        <v>90.27</v>
      </c>
      <c r="AG98" s="211">
        <v>19.82</v>
      </c>
      <c r="AH98" s="211">
        <v>18.96</v>
      </c>
      <c r="AI98" s="211">
        <v>19.39</v>
      </c>
      <c r="AJ98" s="211"/>
      <c r="AK98" s="211"/>
      <c r="AL98" s="211"/>
      <c r="AM98" s="211">
        <v>113.01</v>
      </c>
      <c r="AN98" s="211">
        <v>111.35000000000001</v>
      </c>
      <c r="AO98" s="211">
        <v>112.18</v>
      </c>
      <c r="AP98" s="211">
        <v>41.32</v>
      </c>
      <c r="AQ98" s="211">
        <v>39.72</v>
      </c>
      <c r="AR98" s="211">
        <v>40.519999999999996</v>
      </c>
      <c r="AS98" s="211">
        <v>42.08</v>
      </c>
      <c r="AT98" s="211">
        <v>40.72</v>
      </c>
      <c r="AU98" s="211">
        <v>41.4</v>
      </c>
      <c r="AV98" s="211">
        <v>21.2</v>
      </c>
      <c r="AW98" s="211">
        <v>20.599999999999998</v>
      </c>
      <c r="AX98" s="211">
        <v>20.9</v>
      </c>
      <c r="AY98" s="211">
        <v>4.2300000000000004</v>
      </c>
      <c r="AZ98" s="211">
        <v>4.07</v>
      </c>
      <c r="BA98" s="211">
        <v>4.1500000000000004</v>
      </c>
      <c r="BB98" s="211">
        <v>1.98</v>
      </c>
      <c r="BC98" s="211">
        <v>1.68</v>
      </c>
      <c r="BD98" s="211">
        <v>1.83</v>
      </c>
      <c r="BE98" s="211">
        <v>0.7</v>
      </c>
      <c r="BF98" s="211">
        <v>0.39999999999999997</v>
      </c>
      <c r="BG98" s="211">
        <v>0.54999999999999993</v>
      </c>
      <c r="BH98" s="211">
        <v>502.01</v>
      </c>
      <c r="BI98" s="211">
        <v>486.01</v>
      </c>
      <c r="BJ98" s="211">
        <v>494.01</v>
      </c>
      <c r="BK98" s="211">
        <v>42.38</v>
      </c>
      <c r="BL98" s="211">
        <v>41.02</v>
      </c>
      <c r="BM98" s="211">
        <v>41.7</v>
      </c>
      <c r="BN98" s="211">
        <v>1.08</v>
      </c>
      <c r="BO98" s="211">
        <v>0.84000000000000008</v>
      </c>
      <c r="BP98" s="211">
        <v>0.96000000000000008</v>
      </c>
      <c r="BQ98" s="211">
        <v>10.14</v>
      </c>
      <c r="BR98" s="211">
        <v>8.14</v>
      </c>
      <c r="BS98" s="211">
        <v>9.14</v>
      </c>
      <c r="BT98" s="211">
        <v>11.42</v>
      </c>
      <c r="BU98" s="211">
        <v>11.02</v>
      </c>
      <c r="BV98" s="211">
        <v>11.219999999999999</v>
      </c>
      <c r="BW98" s="211">
        <v>2.86</v>
      </c>
      <c r="BX98" s="211">
        <v>2.58</v>
      </c>
      <c r="BY98" s="211">
        <v>2.7199999999999998</v>
      </c>
      <c r="BZ98" s="211">
        <v>9.52</v>
      </c>
      <c r="CA98" s="211">
        <v>6.52</v>
      </c>
      <c r="CB98" s="211">
        <v>8.02</v>
      </c>
      <c r="CC98" s="211">
        <v>6.58</v>
      </c>
      <c r="CD98" s="211">
        <v>6.34</v>
      </c>
      <c r="CE98" s="211">
        <v>6.46</v>
      </c>
      <c r="CF98" s="211">
        <v>1.9</v>
      </c>
      <c r="CG98" s="211">
        <v>1.4</v>
      </c>
      <c r="CH98" s="211">
        <v>1.65</v>
      </c>
      <c r="CI98" s="211">
        <v>0.43</v>
      </c>
      <c r="CJ98" s="211">
        <v>0.39</v>
      </c>
      <c r="CK98" s="211">
        <v>0.41000000000000003</v>
      </c>
      <c r="CL98" s="211">
        <v>39.17</v>
      </c>
      <c r="CM98" s="211">
        <v>36.770000000000003</v>
      </c>
      <c r="CN98" s="211">
        <v>37.97</v>
      </c>
      <c r="CO98" s="211">
        <v>7.2</v>
      </c>
      <c r="CP98" s="211">
        <v>2.2000000000000002</v>
      </c>
      <c r="CQ98" s="211">
        <v>4.7</v>
      </c>
      <c r="CR98" s="211"/>
      <c r="CS98" s="211"/>
    </row>
    <row r="99" spans="1:97">
      <c r="A99" s="642">
        <v>45385</v>
      </c>
      <c r="B99" s="209" t="s">
        <v>216</v>
      </c>
      <c r="C99" s="211">
        <v>152.6</v>
      </c>
      <c r="D99" s="211">
        <v>150.6</v>
      </c>
      <c r="E99" s="211">
        <v>151.6</v>
      </c>
      <c r="F99" s="211">
        <v>164.8</v>
      </c>
      <c r="G99" s="211">
        <v>161.80000000000001</v>
      </c>
      <c r="H99" s="211">
        <v>163.30000000000001</v>
      </c>
      <c r="I99" s="211">
        <v>113.35</v>
      </c>
      <c r="J99" s="211">
        <v>110.14999999999999</v>
      </c>
      <c r="K99" s="211">
        <v>111.75</v>
      </c>
      <c r="L99" s="211">
        <v>194.64</v>
      </c>
      <c r="M99" s="211">
        <v>186.64</v>
      </c>
      <c r="N99" s="211">
        <v>190.64</v>
      </c>
      <c r="O99" s="211">
        <v>167.84</v>
      </c>
      <c r="P99" s="211">
        <v>166.04</v>
      </c>
      <c r="Q99" s="211">
        <v>166.94</v>
      </c>
      <c r="R99" s="211">
        <v>22.19</v>
      </c>
      <c r="S99" s="211">
        <v>21.59</v>
      </c>
      <c r="T99" s="211">
        <v>21.89</v>
      </c>
      <c r="U99" s="211">
        <v>14.29</v>
      </c>
      <c r="V99" s="211">
        <v>13.69</v>
      </c>
      <c r="W99" s="211">
        <v>13.989999999999998</v>
      </c>
      <c r="X99" s="211">
        <v>14.51</v>
      </c>
      <c r="Y99" s="211">
        <v>13.709999999999999</v>
      </c>
      <c r="Z99" s="211">
        <v>14.11</v>
      </c>
      <c r="AA99" s="211">
        <v>100.71</v>
      </c>
      <c r="AB99" s="211">
        <v>96.71</v>
      </c>
      <c r="AC99" s="211">
        <v>98.71</v>
      </c>
      <c r="AD99" s="211">
        <v>92.41</v>
      </c>
      <c r="AE99" s="211">
        <v>88.41</v>
      </c>
      <c r="AF99" s="211">
        <v>90.41</v>
      </c>
      <c r="AG99" s="211">
        <v>19.79</v>
      </c>
      <c r="AH99" s="211">
        <v>18.93</v>
      </c>
      <c r="AI99" s="211">
        <v>19.36</v>
      </c>
      <c r="AJ99" s="211"/>
      <c r="AK99" s="211"/>
      <c r="AL99" s="211"/>
      <c r="AM99" s="211">
        <v>113.02</v>
      </c>
      <c r="AN99" s="211">
        <v>111.36</v>
      </c>
      <c r="AO99" s="211">
        <v>112.19</v>
      </c>
      <c r="AP99" s="211">
        <v>41.18</v>
      </c>
      <c r="AQ99" s="211">
        <v>39.58</v>
      </c>
      <c r="AR99" s="211">
        <v>40.379999999999995</v>
      </c>
      <c r="AS99" s="211">
        <v>42.03</v>
      </c>
      <c r="AT99" s="211">
        <v>40.67</v>
      </c>
      <c r="AU99" s="211">
        <v>41.35</v>
      </c>
      <c r="AV99" s="211">
        <v>21.2</v>
      </c>
      <c r="AW99" s="211">
        <v>20.599999999999998</v>
      </c>
      <c r="AX99" s="211">
        <v>20.9</v>
      </c>
      <c r="AY99" s="211">
        <v>4.22</v>
      </c>
      <c r="AZ99" s="211">
        <v>4.0599999999999996</v>
      </c>
      <c r="BA99" s="211">
        <v>4.1399999999999997</v>
      </c>
      <c r="BB99" s="211">
        <v>1.98</v>
      </c>
      <c r="BC99" s="211">
        <v>1.68</v>
      </c>
      <c r="BD99" s="211">
        <v>1.83</v>
      </c>
      <c r="BE99" s="211">
        <v>0.7</v>
      </c>
      <c r="BF99" s="211">
        <v>0.39999999999999997</v>
      </c>
      <c r="BG99" s="211">
        <v>0.54999999999999993</v>
      </c>
      <c r="BH99" s="211">
        <v>501.65</v>
      </c>
      <c r="BI99" s="211">
        <v>485.65</v>
      </c>
      <c r="BJ99" s="211">
        <v>493.65</v>
      </c>
      <c r="BK99" s="211">
        <v>42.34</v>
      </c>
      <c r="BL99" s="211">
        <v>40.980000000000004</v>
      </c>
      <c r="BM99" s="211">
        <v>41.660000000000004</v>
      </c>
      <c r="BN99" s="211">
        <v>1.08</v>
      </c>
      <c r="BO99" s="211">
        <v>0.84000000000000008</v>
      </c>
      <c r="BP99" s="211">
        <v>0.96000000000000008</v>
      </c>
      <c r="BQ99" s="211">
        <v>10.15</v>
      </c>
      <c r="BR99" s="211">
        <v>8.15</v>
      </c>
      <c r="BS99" s="211">
        <v>9.15</v>
      </c>
      <c r="BT99" s="211">
        <v>11.45</v>
      </c>
      <c r="BU99" s="211">
        <v>11.049999999999999</v>
      </c>
      <c r="BV99" s="211">
        <v>11.25</v>
      </c>
      <c r="BW99" s="211">
        <v>2.85</v>
      </c>
      <c r="BX99" s="211">
        <v>2.5700000000000003</v>
      </c>
      <c r="BY99" s="211">
        <v>2.71</v>
      </c>
      <c r="BZ99" s="211">
        <v>9.57</v>
      </c>
      <c r="CA99" s="211">
        <v>6.57</v>
      </c>
      <c r="CB99" s="211">
        <v>8.07</v>
      </c>
      <c r="CC99" s="211">
        <v>6.58</v>
      </c>
      <c r="CD99" s="211">
        <v>6.34</v>
      </c>
      <c r="CE99" s="211">
        <v>6.46</v>
      </c>
      <c r="CF99" s="211">
        <v>1.89</v>
      </c>
      <c r="CG99" s="211">
        <v>1.39</v>
      </c>
      <c r="CH99" s="211">
        <v>1.64</v>
      </c>
      <c r="CI99" s="211">
        <v>0.43</v>
      </c>
      <c r="CJ99" s="211">
        <v>0.39</v>
      </c>
      <c r="CK99" s="211">
        <v>0.41000000000000003</v>
      </c>
      <c r="CL99" s="211">
        <v>39.229999999999997</v>
      </c>
      <c r="CM99" s="211">
        <v>36.83</v>
      </c>
      <c r="CN99" s="211">
        <v>38.03</v>
      </c>
      <c r="CO99" s="211">
        <v>7.22</v>
      </c>
      <c r="CP99" s="211">
        <v>2.2199999999999998</v>
      </c>
      <c r="CQ99" s="211">
        <v>4.72</v>
      </c>
      <c r="CR99" s="211"/>
      <c r="CS99" s="211"/>
    </row>
    <row r="100" spans="1:97">
      <c r="A100" s="642">
        <v>45386</v>
      </c>
      <c r="B100" s="209" t="s">
        <v>217</v>
      </c>
      <c r="C100" s="211">
        <v>152.74</v>
      </c>
      <c r="D100" s="211">
        <v>150.74</v>
      </c>
      <c r="E100" s="211">
        <v>151.74</v>
      </c>
      <c r="F100" s="211">
        <v>166.02</v>
      </c>
      <c r="G100" s="211">
        <v>163.02000000000001</v>
      </c>
      <c r="H100" s="211">
        <v>164.52</v>
      </c>
      <c r="I100" s="211">
        <v>113.85</v>
      </c>
      <c r="J100" s="211">
        <v>110.64999999999999</v>
      </c>
      <c r="K100" s="211">
        <v>112.25</v>
      </c>
      <c r="L100" s="211">
        <v>195.98</v>
      </c>
      <c r="M100" s="211">
        <v>187.98</v>
      </c>
      <c r="N100" s="211">
        <v>191.98</v>
      </c>
      <c r="O100" s="211">
        <v>168.92</v>
      </c>
      <c r="P100" s="211">
        <v>167.11999999999998</v>
      </c>
      <c r="Q100" s="211">
        <v>168.01999999999998</v>
      </c>
      <c r="R100" s="211">
        <v>22.35</v>
      </c>
      <c r="S100" s="211">
        <v>21.75</v>
      </c>
      <c r="T100" s="211">
        <v>22.05</v>
      </c>
      <c r="U100" s="211">
        <v>14.47</v>
      </c>
      <c r="V100" s="211">
        <v>13.870000000000001</v>
      </c>
      <c r="W100" s="211">
        <v>14.170000000000002</v>
      </c>
      <c r="X100" s="211">
        <v>14.67</v>
      </c>
      <c r="Y100" s="211">
        <v>13.87</v>
      </c>
      <c r="Z100" s="211">
        <v>14.27</v>
      </c>
      <c r="AA100" s="211">
        <v>101.77</v>
      </c>
      <c r="AB100" s="211">
        <v>97.77</v>
      </c>
      <c r="AC100" s="211">
        <v>99.77</v>
      </c>
      <c r="AD100" s="211">
        <v>93.41</v>
      </c>
      <c r="AE100" s="211">
        <v>89.41</v>
      </c>
      <c r="AF100" s="211">
        <v>91.41</v>
      </c>
      <c r="AG100" s="211">
        <v>19.809999999999999</v>
      </c>
      <c r="AH100" s="211">
        <v>18.95</v>
      </c>
      <c r="AI100" s="211">
        <v>19.38</v>
      </c>
      <c r="AJ100" s="211"/>
      <c r="AK100" s="211"/>
      <c r="AL100" s="211"/>
      <c r="AM100" s="211">
        <v>113.41</v>
      </c>
      <c r="AN100" s="211">
        <v>111.75</v>
      </c>
      <c r="AO100" s="211">
        <v>112.58</v>
      </c>
      <c r="AP100" s="211">
        <v>41.32</v>
      </c>
      <c r="AQ100" s="211">
        <v>39.72</v>
      </c>
      <c r="AR100" s="211">
        <v>40.519999999999996</v>
      </c>
      <c r="AS100" s="211">
        <v>42.07</v>
      </c>
      <c r="AT100" s="211">
        <v>40.71</v>
      </c>
      <c r="AU100" s="211">
        <v>41.39</v>
      </c>
      <c r="AV100" s="211">
        <v>21.23</v>
      </c>
      <c r="AW100" s="211">
        <v>20.63</v>
      </c>
      <c r="AX100" s="211">
        <v>20.93</v>
      </c>
      <c r="AY100" s="211">
        <v>4.2300000000000004</v>
      </c>
      <c r="AZ100" s="211">
        <v>4.07</v>
      </c>
      <c r="BA100" s="211">
        <v>4.1500000000000004</v>
      </c>
      <c r="BB100" s="211">
        <v>1.98</v>
      </c>
      <c r="BC100" s="211">
        <v>1.68</v>
      </c>
      <c r="BD100" s="211">
        <v>1.83</v>
      </c>
      <c r="BE100" s="211">
        <v>0.7</v>
      </c>
      <c r="BF100" s="211">
        <v>0.39999999999999997</v>
      </c>
      <c r="BG100" s="211">
        <v>0.54999999999999993</v>
      </c>
      <c r="BH100" s="211">
        <v>502.43</v>
      </c>
      <c r="BI100" s="211">
        <v>486.43</v>
      </c>
      <c r="BJ100" s="211">
        <v>494.43</v>
      </c>
      <c r="BK100" s="211">
        <v>42.38</v>
      </c>
      <c r="BL100" s="211">
        <v>41.02</v>
      </c>
      <c r="BM100" s="211">
        <v>41.7</v>
      </c>
      <c r="BN100" s="211">
        <v>1.08</v>
      </c>
      <c r="BO100" s="211">
        <v>0.84000000000000008</v>
      </c>
      <c r="BP100" s="211">
        <v>0.96000000000000008</v>
      </c>
      <c r="BQ100" s="211">
        <v>10.18</v>
      </c>
      <c r="BR100" s="211">
        <v>8.18</v>
      </c>
      <c r="BS100" s="211">
        <v>9.18</v>
      </c>
      <c r="BT100" s="211">
        <v>11.5</v>
      </c>
      <c r="BU100" s="211">
        <v>11.1</v>
      </c>
      <c r="BV100" s="211">
        <v>11.3</v>
      </c>
      <c r="BW100" s="211">
        <v>2.85</v>
      </c>
      <c r="BX100" s="211">
        <v>2.5700000000000003</v>
      </c>
      <c r="BY100" s="211">
        <v>2.71</v>
      </c>
      <c r="BZ100" s="211">
        <v>9.6300000000000008</v>
      </c>
      <c r="CA100" s="211">
        <v>6.6300000000000008</v>
      </c>
      <c r="CB100" s="211">
        <v>8.1300000000000008</v>
      </c>
      <c r="CC100" s="211">
        <v>6.62</v>
      </c>
      <c r="CD100" s="211">
        <v>6.38</v>
      </c>
      <c r="CE100" s="211">
        <v>6.5</v>
      </c>
      <c r="CF100" s="211">
        <v>1.89</v>
      </c>
      <c r="CG100" s="211">
        <v>1.39</v>
      </c>
      <c r="CH100" s="211">
        <v>1.64</v>
      </c>
      <c r="CI100" s="211">
        <v>0.44</v>
      </c>
      <c r="CJ100" s="211">
        <v>0.4</v>
      </c>
      <c r="CK100" s="211">
        <v>0.42000000000000004</v>
      </c>
      <c r="CL100" s="211">
        <v>39.549999999999997</v>
      </c>
      <c r="CM100" s="211">
        <v>37.15</v>
      </c>
      <c r="CN100" s="211">
        <v>38.349999999999994</v>
      </c>
      <c r="CO100" s="211">
        <v>7.25</v>
      </c>
      <c r="CP100" s="211">
        <v>2.25</v>
      </c>
      <c r="CQ100" s="211">
        <v>4.75</v>
      </c>
      <c r="CR100" s="211"/>
      <c r="CS100" s="211"/>
    </row>
    <row r="101" spans="1:97">
      <c r="A101" s="642">
        <v>45387</v>
      </c>
      <c r="B101" s="209" t="s">
        <v>218</v>
      </c>
      <c r="C101" s="211">
        <v>151.99</v>
      </c>
      <c r="D101" s="211">
        <v>149.99</v>
      </c>
      <c r="E101" s="211">
        <v>150.99</v>
      </c>
      <c r="F101" s="211">
        <v>165.22</v>
      </c>
      <c r="G101" s="211">
        <v>162.22</v>
      </c>
      <c r="H101" s="211">
        <v>163.72</v>
      </c>
      <c r="I101" s="211">
        <v>113.06</v>
      </c>
      <c r="J101" s="211">
        <v>109.86</v>
      </c>
      <c r="K101" s="211">
        <v>111.46000000000001</v>
      </c>
      <c r="L101" s="211">
        <v>194.96</v>
      </c>
      <c r="M101" s="211">
        <v>186.96</v>
      </c>
      <c r="N101" s="211">
        <v>190.96</v>
      </c>
      <c r="O101" s="211">
        <v>168.39</v>
      </c>
      <c r="P101" s="211">
        <v>166.58999999999997</v>
      </c>
      <c r="Q101" s="211">
        <v>167.48999999999998</v>
      </c>
      <c r="R101" s="211">
        <v>22.25</v>
      </c>
      <c r="S101" s="211">
        <v>21.65</v>
      </c>
      <c r="T101" s="211">
        <v>21.95</v>
      </c>
      <c r="U101" s="211">
        <v>14.38</v>
      </c>
      <c r="V101" s="211">
        <v>13.780000000000001</v>
      </c>
      <c r="W101" s="211">
        <v>14.080000000000002</v>
      </c>
      <c r="X101" s="211">
        <v>14.6</v>
      </c>
      <c r="Y101" s="211">
        <v>13.799999999999999</v>
      </c>
      <c r="Z101" s="211">
        <v>14.2</v>
      </c>
      <c r="AA101" s="211">
        <v>101.53</v>
      </c>
      <c r="AB101" s="211">
        <v>97.53</v>
      </c>
      <c r="AC101" s="211">
        <v>99.53</v>
      </c>
      <c r="AD101" s="211">
        <v>93.08</v>
      </c>
      <c r="AE101" s="211">
        <v>89.08</v>
      </c>
      <c r="AF101" s="211">
        <v>91.08</v>
      </c>
      <c r="AG101" s="211">
        <v>19.72</v>
      </c>
      <c r="AH101" s="211">
        <v>18.86</v>
      </c>
      <c r="AI101" s="211">
        <v>19.29</v>
      </c>
      <c r="AJ101" s="211"/>
      <c r="AK101" s="211"/>
      <c r="AL101" s="211"/>
      <c r="AM101" s="211">
        <v>112.86</v>
      </c>
      <c r="AN101" s="211">
        <v>111.2</v>
      </c>
      <c r="AO101" s="211">
        <v>112.03</v>
      </c>
      <c r="AP101" s="211">
        <v>41.12</v>
      </c>
      <c r="AQ101" s="211">
        <v>39.519999999999996</v>
      </c>
      <c r="AR101" s="211">
        <v>40.319999999999993</v>
      </c>
      <c r="AS101" s="211">
        <v>41.87</v>
      </c>
      <c r="AT101" s="211">
        <v>40.51</v>
      </c>
      <c r="AU101" s="211">
        <v>41.19</v>
      </c>
      <c r="AV101" s="211">
        <v>21.14</v>
      </c>
      <c r="AW101" s="211">
        <v>20.54</v>
      </c>
      <c r="AX101" s="211">
        <v>20.84</v>
      </c>
      <c r="AY101" s="211">
        <v>4.1900000000000004</v>
      </c>
      <c r="AZ101" s="211">
        <v>4.03</v>
      </c>
      <c r="BA101" s="211">
        <v>4.1100000000000003</v>
      </c>
      <c r="BB101" s="211">
        <v>1.97</v>
      </c>
      <c r="BC101" s="211">
        <v>1.67</v>
      </c>
      <c r="BD101" s="211">
        <v>1.8199999999999998</v>
      </c>
      <c r="BE101" s="211">
        <v>0.7</v>
      </c>
      <c r="BF101" s="211">
        <v>0.39999999999999997</v>
      </c>
      <c r="BG101" s="211">
        <v>0.54999999999999993</v>
      </c>
      <c r="BH101" s="211">
        <v>500.14</v>
      </c>
      <c r="BI101" s="211">
        <v>484.14</v>
      </c>
      <c r="BJ101" s="211">
        <v>492.14</v>
      </c>
      <c r="BK101" s="211">
        <v>42.17</v>
      </c>
      <c r="BL101" s="211">
        <v>40.81</v>
      </c>
      <c r="BM101" s="211">
        <v>41.49</v>
      </c>
      <c r="BN101" s="211">
        <v>1.08</v>
      </c>
      <c r="BO101" s="211">
        <v>0.84000000000000008</v>
      </c>
      <c r="BP101" s="211">
        <v>0.96000000000000008</v>
      </c>
      <c r="BQ101" s="211">
        <v>10.119999999999999</v>
      </c>
      <c r="BR101" s="211">
        <v>8.1199999999999992</v>
      </c>
      <c r="BS101" s="211">
        <v>9.1199999999999992</v>
      </c>
      <c r="BT101" s="211">
        <v>11.41</v>
      </c>
      <c r="BU101" s="211">
        <v>11.01</v>
      </c>
      <c r="BV101" s="211">
        <v>11.21</v>
      </c>
      <c r="BW101" s="211">
        <v>2.84</v>
      </c>
      <c r="BX101" s="211">
        <v>2.5599999999999996</v>
      </c>
      <c r="BY101" s="211">
        <v>2.6999999999999997</v>
      </c>
      <c r="BZ101" s="211">
        <v>9.58</v>
      </c>
      <c r="CA101" s="211">
        <v>6.58</v>
      </c>
      <c r="CB101" s="211">
        <v>8.08</v>
      </c>
      <c r="CC101" s="211">
        <v>6.59</v>
      </c>
      <c r="CD101" s="211">
        <v>6.35</v>
      </c>
      <c r="CE101" s="211">
        <v>6.47</v>
      </c>
      <c r="CF101" s="211">
        <v>1.89</v>
      </c>
      <c r="CG101" s="211">
        <v>1.39</v>
      </c>
      <c r="CH101" s="211">
        <v>1.64</v>
      </c>
      <c r="CI101" s="211">
        <v>0.44</v>
      </c>
      <c r="CJ101" s="211">
        <v>0.4</v>
      </c>
      <c r="CK101" s="211">
        <v>0.42000000000000004</v>
      </c>
      <c r="CL101" s="211">
        <v>39.39</v>
      </c>
      <c r="CM101" s="211">
        <v>36.99</v>
      </c>
      <c r="CN101" s="211">
        <v>38.19</v>
      </c>
      <c r="CO101" s="211">
        <v>7.24</v>
      </c>
      <c r="CP101" s="211">
        <v>2.2400000000000002</v>
      </c>
      <c r="CQ101" s="211">
        <v>4.74</v>
      </c>
      <c r="CR101" s="211"/>
      <c r="CS101" s="211"/>
    </row>
    <row r="102" spans="1:97">
      <c r="A102" s="642">
        <v>45388</v>
      </c>
      <c r="B102" s="209" t="s">
        <v>219</v>
      </c>
      <c r="C102" s="211"/>
      <c r="D102" s="211"/>
      <c r="E102" s="211"/>
      <c r="F102" s="211"/>
      <c r="G102" s="211"/>
      <c r="H102" s="211"/>
      <c r="I102" s="211"/>
      <c r="J102" s="211"/>
      <c r="K102" s="211"/>
      <c r="L102" s="211"/>
      <c r="M102" s="211"/>
      <c r="N102" s="211"/>
      <c r="O102" s="211"/>
      <c r="P102" s="211"/>
      <c r="Q102" s="211"/>
      <c r="R102" s="211"/>
      <c r="S102" s="211"/>
      <c r="T102" s="211"/>
      <c r="U102" s="211"/>
      <c r="V102" s="211"/>
      <c r="W102" s="211"/>
      <c r="X102" s="211"/>
      <c r="Y102" s="211"/>
      <c r="Z102" s="211"/>
      <c r="AA102" s="211"/>
      <c r="AB102" s="211"/>
      <c r="AC102" s="211"/>
      <c r="AD102" s="211"/>
      <c r="AE102" s="211"/>
      <c r="AF102" s="211"/>
      <c r="AG102" s="211"/>
      <c r="AH102" s="211"/>
      <c r="AI102" s="211"/>
      <c r="AJ102" s="211"/>
      <c r="AK102" s="211"/>
      <c r="AL102" s="211"/>
      <c r="AM102" s="211"/>
      <c r="AN102" s="211"/>
      <c r="AO102" s="211"/>
      <c r="AP102" s="211"/>
      <c r="AQ102" s="211"/>
      <c r="AR102" s="211"/>
      <c r="AS102" s="211"/>
      <c r="AT102" s="211"/>
      <c r="AU102" s="211"/>
      <c r="AV102" s="211"/>
      <c r="AW102" s="211"/>
      <c r="AX102" s="211"/>
      <c r="AY102" s="211"/>
      <c r="AZ102" s="211"/>
      <c r="BA102" s="211"/>
      <c r="BB102" s="211"/>
      <c r="BC102" s="211"/>
      <c r="BD102" s="211"/>
      <c r="BE102" s="211"/>
      <c r="BF102" s="211"/>
      <c r="BG102" s="211"/>
      <c r="BH102" s="211"/>
      <c r="BI102" s="211"/>
      <c r="BJ102" s="211"/>
      <c r="BK102" s="211"/>
      <c r="BL102" s="211"/>
      <c r="BM102" s="211"/>
      <c r="BN102" s="211"/>
      <c r="BO102" s="211"/>
      <c r="BP102" s="211"/>
      <c r="BQ102" s="211"/>
      <c r="BR102" s="211"/>
      <c r="BS102" s="211"/>
      <c r="BT102" s="211"/>
      <c r="BU102" s="211"/>
      <c r="BV102" s="211"/>
      <c r="BW102" s="211"/>
      <c r="BX102" s="211"/>
      <c r="BY102" s="211"/>
      <c r="BZ102" s="211"/>
      <c r="CA102" s="211"/>
      <c r="CB102" s="211"/>
      <c r="CC102" s="211"/>
      <c r="CD102" s="211"/>
      <c r="CE102" s="211"/>
      <c r="CF102" s="211"/>
      <c r="CG102" s="211"/>
      <c r="CH102" s="211"/>
      <c r="CI102" s="211"/>
      <c r="CJ102" s="211"/>
      <c r="CK102" s="211"/>
      <c r="CL102" s="211"/>
      <c r="CM102" s="211"/>
      <c r="CN102" s="211"/>
      <c r="CO102" s="211"/>
      <c r="CP102" s="211"/>
      <c r="CQ102" s="211"/>
      <c r="CR102" s="211"/>
      <c r="CS102" s="211"/>
    </row>
    <row r="103" spans="1:97">
      <c r="A103" s="642">
        <v>45389</v>
      </c>
      <c r="B103" s="209" t="s">
        <v>220</v>
      </c>
      <c r="C103" s="211"/>
      <c r="D103" s="211"/>
      <c r="E103" s="211"/>
      <c r="F103" s="211"/>
      <c r="G103" s="211"/>
      <c r="H103" s="211"/>
      <c r="I103" s="211"/>
      <c r="J103" s="211"/>
      <c r="K103" s="211"/>
      <c r="L103" s="211"/>
      <c r="M103" s="211"/>
      <c r="N103" s="211"/>
      <c r="O103" s="211"/>
      <c r="P103" s="211"/>
      <c r="Q103" s="211"/>
      <c r="R103" s="211"/>
      <c r="S103" s="211"/>
      <c r="T103" s="211"/>
      <c r="U103" s="211"/>
      <c r="V103" s="211"/>
      <c r="W103" s="211"/>
      <c r="X103" s="211"/>
      <c r="Y103" s="211"/>
      <c r="Z103" s="211"/>
      <c r="AA103" s="211"/>
      <c r="AB103" s="211"/>
      <c r="AC103" s="211"/>
      <c r="AD103" s="211"/>
      <c r="AE103" s="211"/>
      <c r="AF103" s="211"/>
      <c r="AG103" s="211"/>
      <c r="AH103" s="211"/>
      <c r="AI103" s="211"/>
      <c r="AJ103" s="211"/>
      <c r="AK103" s="211"/>
      <c r="AL103" s="211"/>
      <c r="AM103" s="211"/>
      <c r="AN103" s="211"/>
      <c r="AO103" s="211"/>
      <c r="AP103" s="211"/>
      <c r="AQ103" s="211"/>
      <c r="AR103" s="211"/>
      <c r="AS103" s="211"/>
      <c r="AT103" s="211"/>
      <c r="AU103" s="211"/>
      <c r="AV103" s="211"/>
      <c r="AW103" s="211"/>
      <c r="AX103" s="211"/>
      <c r="AY103" s="211"/>
      <c r="AZ103" s="211"/>
      <c r="BA103" s="211"/>
      <c r="BB103" s="211"/>
      <c r="BC103" s="211"/>
      <c r="BD103" s="211"/>
      <c r="BE103" s="211"/>
      <c r="BF103" s="211"/>
      <c r="BG103" s="211"/>
      <c r="BH103" s="211"/>
      <c r="BI103" s="211"/>
      <c r="BJ103" s="211"/>
      <c r="BK103" s="211"/>
      <c r="BL103" s="211"/>
      <c r="BM103" s="211"/>
      <c r="BN103" s="211"/>
      <c r="BO103" s="211"/>
      <c r="BP103" s="211"/>
      <c r="BQ103" s="211"/>
      <c r="BR103" s="211"/>
      <c r="BS103" s="211"/>
      <c r="BT103" s="211"/>
      <c r="BU103" s="211"/>
      <c r="BV103" s="211"/>
      <c r="BW103" s="211"/>
      <c r="BX103" s="211"/>
      <c r="BY103" s="211"/>
      <c r="BZ103" s="211"/>
      <c r="CA103" s="211"/>
      <c r="CB103" s="211"/>
      <c r="CC103" s="211"/>
      <c r="CD103" s="211"/>
      <c r="CE103" s="211"/>
      <c r="CF103" s="211"/>
      <c r="CG103" s="211"/>
      <c r="CH103" s="211"/>
      <c r="CI103" s="211"/>
      <c r="CJ103" s="211"/>
      <c r="CK103" s="211"/>
      <c r="CL103" s="211"/>
      <c r="CM103" s="211"/>
      <c r="CN103" s="211"/>
      <c r="CO103" s="211"/>
      <c r="CP103" s="211"/>
      <c r="CQ103" s="211"/>
      <c r="CR103" s="211"/>
      <c r="CS103" s="211"/>
    </row>
    <row r="104" spans="1:97">
      <c r="A104" s="642">
        <v>45390</v>
      </c>
      <c r="B104" s="209" t="s">
        <v>214</v>
      </c>
      <c r="C104" s="211">
        <v>152.80000000000001</v>
      </c>
      <c r="D104" s="211">
        <v>150.80000000000001</v>
      </c>
      <c r="E104" s="211">
        <v>151.80000000000001</v>
      </c>
      <c r="F104" s="211">
        <v>165.87</v>
      </c>
      <c r="G104" s="211">
        <v>162.87</v>
      </c>
      <c r="H104" s="211">
        <v>164.37</v>
      </c>
      <c r="I104" s="211">
        <v>113.09</v>
      </c>
      <c r="J104" s="211">
        <v>109.89</v>
      </c>
      <c r="K104" s="211">
        <v>111.49000000000001</v>
      </c>
      <c r="L104" s="211">
        <v>195.54</v>
      </c>
      <c r="M104" s="211">
        <v>187.54</v>
      </c>
      <c r="N104" s="211">
        <v>191.54</v>
      </c>
      <c r="O104" s="211">
        <v>168.78</v>
      </c>
      <c r="P104" s="211">
        <v>166.98</v>
      </c>
      <c r="Q104" s="211">
        <v>167.88</v>
      </c>
      <c r="R104" s="211">
        <v>22.34</v>
      </c>
      <c r="S104" s="211">
        <v>21.74</v>
      </c>
      <c r="T104" s="211">
        <v>22.04</v>
      </c>
      <c r="U104" s="211">
        <v>14.4</v>
      </c>
      <c r="V104" s="211">
        <v>13.8</v>
      </c>
      <c r="W104" s="211">
        <v>14.100000000000001</v>
      </c>
      <c r="X104" s="211">
        <v>14.64</v>
      </c>
      <c r="Y104" s="211">
        <v>13.84</v>
      </c>
      <c r="Z104" s="211">
        <v>14.24</v>
      </c>
      <c r="AA104" s="211">
        <v>101.6</v>
      </c>
      <c r="AB104" s="211">
        <v>97.6</v>
      </c>
      <c r="AC104" s="211">
        <v>99.6</v>
      </c>
      <c r="AD104" s="211">
        <v>93.19</v>
      </c>
      <c r="AE104" s="211">
        <v>89.19</v>
      </c>
      <c r="AF104" s="211">
        <v>91.19</v>
      </c>
      <c r="AG104" s="211">
        <v>19.82</v>
      </c>
      <c r="AH104" s="211">
        <v>18.96</v>
      </c>
      <c r="AI104" s="211">
        <v>19.39</v>
      </c>
      <c r="AJ104" s="211"/>
      <c r="AK104" s="211"/>
      <c r="AL104" s="211"/>
      <c r="AM104" s="211">
        <v>113.3</v>
      </c>
      <c r="AN104" s="211">
        <v>111.64</v>
      </c>
      <c r="AO104" s="211">
        <v>112.47</v>
      </c>
      <c r="AP104" s="211">
        <v>41.33</v>
      </c>
      <c r="AQ104" s="211">
        <v>39.729999999999997</v>
      </c>
      <c r="AR104" s="211">
        <v>40.53</v>
      </c>
      <c r="AS104" s="211">
        <v>41.97</v>
      </c>
      <c r="AT104" s="211">
        <v>40.61</v>
      </c>
      <c r="AU104" s="211">
        <v>41.29</v>
      </c>
      <c r="AV104" s="211">
        <v>21.23</v>
      </c>
      <c r="AW104" s="211">
        <v>20.63</v>
      </c>
      <c r="AX104" s="211">
        <v>20.93</v>
      </c>
      <c r="AY104" s="211">
        <v>4.22</v>
      </c>
      <c r="AZ104" s="211">
        <v>4.0599999999999996</v>
      </c>
      <c r="BA104" s="211">
        <v>4.1399999999999997</v>
      </c>
      <c r="BB104" s="211">
        <v>1.98</v>
      </c>
      <c r="BC104" s="211">
        <v>1.68</v>
      </c>
      <c r="BD104" s="211">
        <v>1.83</v>
      </c>
      <c r="BE104" s="211">
        <v>0.7</v>
      </c>
      <c r="BF104" s="211">
        <v>0.39999999999999997</v>
      </c>
      <c r="BG104" s="211">
        <v>0.54999999999999993</v>
      </c>
      <c r="BH104" s="211">
        <v>502.62</v>
      </c>
      <c r="BI104" s="211">
        <v>486.62</v>
      </c>
      <c r="BJ104" s="211">
        <v>494.62</v>
      </c>
      <c r="BK104" s="211">
        <v>42.39</v>
      </c>
      <c r="BL104" s="211">
        <v>41.03</v>
      </c>
      <c r="BM104" s="211">
        <v>41.71</v>
      </c>
      <c r="BN104" s="211">
        <v>1.08</v>
      </c>
      <c r="BO104" s="211">
        <v>0.84000000000000008</v>
      </c>
      <c r="BP104" s="211">
        <v>0.96000000000000008</v>
      </c>
      <c r="BQ104" s="211">
        <v>10.210000000000001</v>
      </c>
      <c r="BR104" s="211">
        <v>8.2100000000000009</v>
      </c>
      <c r="BS104" s="211">
        <v>9.2100000000000009</v>
      </c>
      <c r="BT104" s="211">
        <v>11.42</v>
      </c>
      <c r="BU104" s="211">
        <v>11.02</v>
      </c>
      <c r="BV104" s="211">
        <v>11.219999999999999</v>
      </c>
      <c r="BW104" s="211">
        <v>2.85</v>
      </c>
      <c r="BX104" s="211">
        <v>2.5700000000000003</v>
      </c>
      <c r="BY104" s="211">
        <v>2.71</v>
      </c>
      <c r="BZ104" s="211">
        <v>9.6</v>
      </c>
      <c r="CA104" s="211">
        <v>6.6</v>
      </c>
      <c r="CB104" s="211">
        <v>8.1</v>
      </c>
      <c r="CC104" s="211">
        <v>6.61</v>
      </c>
      <c r="CD104" s="211">
        <v>6.37</v>
      </c>
      <c r="CE104" s="211">
        <v>6.49</v>
      </c>
      <c r="CF104" s="211">
        <v>1.89</v>
      </c>
      <c r="CG104" s="211">
        <v>1.39</v>
      </c>
      <c r="CH104" s="211">
        <v>1.64</v>
      </c>
      <c r="CI104" s="211">
        <v>0.44</v>
      </c>
      <c r="CJ104" s="211">
        <v>0.4</v>
      </c>
      <c r="CK104" s="211">
        <v>0.42000000000000004</v>
      </c>
      <c r="CL104" s="211">
        <v>39.61</v>
      </c>
      <c r="CM104" s="211">
        <v>37.21</v>
      </c>
      <c r="CN104" s="211">
        <v>38.409999999999997</v>
      </c>
      <c r="CO104" s="211">
        <v>7.24</v>
      </c>
      <c r="CP104" s="211">
        <v>2.2400000000000002</v>
      </c>
      <c r="CQ104" s="211">
        <v>4.74</v>
      </c>
      <c r="CR104" s="211"/>
      <c r="CS104" s="211"/>
    </row>
    <row r="105" spans="1:97">
      <c r="A105" s="642">
        <v>45391</v>
      </c>
      <c r="B105" s="209" t="s">
        <v>215</v>
      </c>
      <c r="C105" s="211">
        <v>152.97999999999999</v>
      </c>
      <c r="D105" s="211">
        <v>150.97999999999999</v>
      </c>
      <c r="E105" s="211">
        <v>151.97999999999999</v>
      </c>
      <c r="F105" s="211">
        <v>166.54</v>
      </c>
      <c r="G105" s="211">
        <v>163.54</v>
      </c>
      <c r="H105" s="211">
        <v>165.04</v>
      </c>
      <c r="I105" s="211">
        <v>113.58</v>
      </c>
      <c r="J105" s="211">
        <v>110.38</v>
      </c>
      <c r="K105" s="211">
        <v>111.97999999999999</v>
      </c>
      <c r="L105" s="211">
        <v>196.32</v>
      </c>
      <c r="M105" s="211">
        <v>188.32</v>
      </c>
      <c r="N105" s="211">
        <v>192.32</v>
      </c>
      <c r="O105" s="211">
        <v>168.7</v>
      </c>
      <c r="P105" s="211">
        <v>166.89999999999998</v>
      </c>
      <c r="Q105" s="211">
        <v>167.79999999999998</v>
      </c>
      <c r="R105" s="211">
        <v>22.43</v>
      </c>
      <c r="S105" s="211">
        <v>21.83</v>
      </c>
      <c r="T105" s="211">
        <v>22.13</v>
      </c>
      <c r="U105" s="211">
        <v>14.53</v>
      </c>
      <c r="V105" s="211">
        <v>13.93</v>
      </c>
      <c r="W105" s="211">
        <v>14.23</v>
      </c>
      <c r="X105" s="211">
        <v>14.78</v>
      </c>
      <c r="Y105" s="211">
        <v>13.979999999999999</v>
      </c>
      <c r="Z105" s="211">
        <v>14.379999999999999</v>
      </c>
      <c r="AA105" s="211">
        <v>102.38</v>
      </c>
      <c r="AB105" s="211">
        <v>98.38</v>
      </c>
      <c r="AC105" s="211">
        <v>100.38</v>
      </c>
      <c r="AD105" s="211">
        <v>93.81</v>
      </c>
      <c r="AE105" s="211">
        <v>89.81</v>
      </c>
      <c r="AF105" s="211">
        <v>91.81</v>
      </c>
      <c r="AG105" s="211">
        <v>19.84</v>
      </c>
      <c r="AH105" s="211">
        <v>18.98</v>
      </c>
      <c r="AI105" s="211">
        <v>19.41</v>
      </c>
      <c r="AJ105" s="211"/>
      <c r="AK105" s="211"/>
      <c r="AL105" s="211"/>
      <c r="AM105" s="211">
        <v>113.61</v>
      </c>
      <c r="AN105" s="211">
        <v>111.95</v>
      </c>
      <c r="AO105" s="211">
        <v>112.78</v>
      </c>
      <c r="AP105" s="211">
        <v>41.38</v>
      </c>
      <c r="AQ105" s="211">
        <v>39.78</v>
      </c>
      <c r="AR105" s="211">
        <v>40.58</v>
      </c>
      <c r="AS105" s="211">
        <v>42.14</v>
      </c>
      <c r="AT105" s="211">
        <v>40.78</v>
      </c>
      <c r="AU105" s="211">
        <v>41.46</v>
      </c>
      <c r="AV105" s="211">
        <v>21.28</v>
      </c>
      <c r="AW105" s="211">
        <v>20.68</v>
      </c>
      <c r="AX105" s="211">
        <v>20.98</v>
      </c>
      <c r="AY105" s="211">
        <v>4.22</v>
      </c>
      <c r="AZ105" s="211">
        <v>4.0599999999999996</v>
      </c>
      <c r="BA105" s="211">
        <v>4.1399999999999997</v>
      </c>
      <c r="BB105" s="211">
        <v>1.98</v>
      </c>
      <c r="BC105" s="211">
        <v>1.68</v>
      </c>
      <c r="BD105" s="211">
        <v>1.83</v>
      </c>
      <c r="BE105" s="211">
        <v>0.7</v>
      </c>
      <c r="BF105" s="211">
        <v>0.39999999999999997</v>
      </c>
      <c r="BG105" s="211">
        <v>0.54999999999999993</v>
      </c>
      <c r="BH105" s="211">
        <v>503.21</v>
      </c>
      <c r="BI105" s="211">
        <v>487.21</v>
      </c>
      <c r="BJ105" s="211">
        <v>495.21</v>
      </c>
      <c r="BK105" s="211">
        <v>42.44</v>
      </c>
      <c r="BL105" s="211">
        <v>41.08</v>
      </c>
      <c r="BM105" s="211">
        <v>41.76</v>
      </c>
      <c r="BN105" s="211">
        <v>1.08</v>
      </c>
      <c r="BO105" s="211">
        <v>0.84000000000000008</v>
      </c>
      <c r="BP105" s="211">
        <v>0.96000000000000008</v>
      </c>
      <c r="BQ105" s="211">
        <v>10.31</v>
      </c>
      <c r="BR105" s="211">
        <v>8.31</v>
      </c>
      <c r="BS105" s="211">
        <v>9.31</v>
      </c>
      <c r="BT105" s="211">
        <v>11.44</v>
      </c>
      <c r="BU105" s="211">
        <v>11.04</v>
      </c>
      <c r="BV105" s="211">
        <v>11.239999999999998</v>
      </c>
      <c r="BW105" s="211">
        <v>2.85</v>
      </c>
      <c r="BX105" s="211">
        <v>2.5700000000000003</v>
      </c>
      <c r="BY105" s="211">
        <v>2.71</v>
      </c>
      <c r="BZ105" s="211">
        <v>9.65</v>
      </c>
      <c r="CA105" s="211">
        <v>6.65</v>
      </c>
      <c r="CB105" s="211">
        <v>8.15</v>
      </c>
      <c r="CC105" s="211">
        <v>6.64</v>
      </c>
      <c r="CD105" s="211">
        <v>6.3999999999999995</v>
      </c>
      <c r="CE105" s="211">
        <v>6.52</v>
      </c>
      <c r="CF105" s="211">
        <v>1.89</v>
      </c>
      <c r="CG105" s="211">
        <v>1.39</v>
      </c>
      <c r="CH105" s="211">
        <v>1.64</v>
      </c>
      <c r="CI105" s="211">
        <v>0.44</v>
      </c>
      <c r="CJ105" s="211">
        <v>0.4</v>
      </c>
      <c r="CK105" s="211">
        <v>0.42000000000000004</v>
      </c>
      <c r="CL105" s="211">
        <v>39.909999999999997</v>
      </c>
      <c r="CM105" s="211">
        <v>37.51</v>
      </c>
      <c r="CN105" s="211">
        <v>38.709999999999994</v>
      </c>
      <c r="CO105" s="211">
        <v>7.26</v>
      </c>
      <c r="CP105" s="211">
        <v>2.2599999999999998</v>
      </c>
      <c r="CQ105" s="211">
        <v>4.76</v>
      </c>
      <c r="CR105" s="211"/>
      <c r="CS105" s="211"/>
    </row>
    <row r="106" spans="1:97">
      <c r="A106" s="642">
        <v>45392</v>
      </c>
      <c r="B106" s="209" t="s">
        <v>216</v>
      </c>
      <c r="C106" s="211">
        <v>152.82</v>
      </c>
      <c r="D106" s="211">
        <v>150.82</v>
      </c>
      <c r="E106" s="211">
        <v>151.82</v>
      </c>
      <c r="F106" s="211">
        <v>166.35</v>
      </c>
      <c r="G106" s="211">
        <v>163.35</v>
      </c>
      <c r="H106" s="211">
        <v>164.85</v>
      </c>
      <c r="I106" s="211">
        <v>113.51</v>
      </c>
      <c r="J106" s="211">
        <v>110.31</v>
      </c>
      <c r="K106" s="211">
        <v>111.91</v>
      </c>
      <c r="L106" s="211">
        <v>196.46</v>
      </c>
      <c r="M106" s="211">
        <v>188.46</v>
      </c>
      <c r="N106" s="211">
        <v>192.46</v>
      </c>
      <c r="O106" s="211">
        <v>168.95</v>
      </c>
      <c r="P106" s="211">
        <v>167.14999999999998</v>
      </c>
      <c r="Q106" s="211">
        <v>168.04999999999998</v>
      </c>
      <c r="R106" s="211">
        <v>22.4</v>
      </c>
      <c r="S106" s="211">
        <v>21.799999999999997</v>
      </c>
      <c r="T106" s="211">
        <v>22.099999999999998</v>
      </c>
      <c r="U106" s="211">
        <v>14.53</v>
      </c>
      <c r="V106" s="211">
        <v>13.93</v>
      </c>
      <c r="W106" s="211">
        <v>14.23</v>
      </c>
      <c r="X106" s="211">
        <v>14.79</v>
      </c>
      <c r="Y106" s="211">
        <v>13.989999999999998</v>
      </c>
      <c r="Z106" s="211">
        <v>14.389999999999999</v>
      </c>
      <c r="AA106" s="211">
        <v>102.64</v>
      </c>
      <c r="AB106" s="211">
        <v>98.64</v>
      </c>
      <c r="AC106" s="211">
        <v>100.64</v>
      </c>
      <c r="AD106" s="211">
        <v>94.03</v>
      </c>
      <c r="AE106" s="211">
        <v>90.03</v>
      </c>
      <c r="AF106" s="211">
        <v>92.03</v>
      </c>
      <c r="AG106" s="211">
        <v>19.809999999999999</v>
      </c>
      <c r="AH106" s="211">
        <v>18.95</v>
      </c>
      <c r="AI106" s="211">
        <v>19.38</v>
      </c>
      <c r="AJ106" s="211"/>
      <c r="AK106" s="211"/>
      <c r="AL106" s="211"/>
      <c r="AM106" s="211">
        <v>113.72</v>
      </c>
      <c r="AN106" s="211">
        <v>112.06</v>
      </c>
      <c r="AO106" s="211">
        <v>112.89</v>
      </c>
      <c r="AP106" s="211">
        <v>41.34</v>
      </c>
      <c r="AQ106" s="211">
        <v>39.74</v>
      </c>
      <c r="AR106" s="211">
        <v>40.540000000000006</v>
      </c>
      <c r="AS106" s="211">
        <v>42.09</v>
      </c>
      <c r="AT106" s="211">
        <v>40.730000000000004</v>
      </c>
      <c r="AU106" s="211">
        <v>41.410000000000004</v>
      </c>
      <c r="AV106" s="211">
        <v>21.28</v>
      </c>
      <c r="AW106" s="211">
        <v>20.68</v>
      </c>
      <c r="AX106" s="211">
        <v>20.98</v>
      </c>
      <c r="AY106" s="211">
        <v>4.25</v>
      </c>
      <c r="AZ106" s="211">
        <v>4.09</v>
      </c>
      <c r="BA106" s="211">
        <v>4.17</v>
      </c>
      <c r="BB106" s="211">
        <v>1.99</v>
      </c>
      <c r="BC106" s="211">
        <v>1.69</v>
      </c>
      <c r="BD106" s="211">
        <v>1.8399999999999999</v>
      </c>
      <c r="BE106" s="211">
        <v>0.7</v>
      </c>
      <c r="BF106" s="211">
        <v>0.39999999999999997</v>
      </c>
      <c r="BG106" s="211">
        <v>0.54999999999999993</v>
      </c>
      <c r="BH106" s="211">
        <v>502.69</v>
      </c>
      <c r="BI106" s="211">
        <v>486.69</v>
      </c>
      <c r="BJ106" s="211">
        <v>494.69</v>
      </c>
      <c r="BK106" s="211">
        <v>42.4</v>
      </c>
      <c r="BL106" s="211">
        <v>41.04</v>
      </c>
      <c r="BM106" s="211">
        <v>41.72</v>
      </c>
      <c r="BN106" s="211">
        <v>1.08</v>
      </c>
      <c r="BO106" s="211">
        <v>0.84000000000000008</v>
      </c>
      <c r="BP106" s="211">
        <v>0.96000000000000008</v>
      </c>
      <c r="BQ106" s="211">
        <v>10.27</v>
      </c>
      <c r="BR106" s="211">
        <v>8.27</v>
      </c>
      <c r="BS106" s="211">
        <v>9.27</v>
      </c>
      <c r="BT106" s="211">
        <v>11.44</v>
      </c>
      <c r="BU106" s="211">
        <v>11.04</v>
      </c>
      <c r="BV106" s="211">
        <v>11.239999999999998</v>
      </c>
      <c r="BW106" s="211">
        <v>2.84</v>
      </c>
      <c r="BX106" s="211">
        <v>2.5599999999999996</v>
      </c>
      <c r="BY106" s="211">
        <v>2.6999999999999997</v>
      </c>
      <c r="BZ106" s="211">
        <v>9.73</v>
      </c>
      <c r="CA106" s="211">
        <v>6.73</v>
      </c>
      <c r="CB106" s="211">
        <v>8.23</v>
      </c>
      <c r="CC106" s="211">
        <v>6.61</v>
      </c>
      <c r="CD106" s="211">
        <v>6.37</v>
      </c>
      <c r="CE106" s="211">
        <v>6.49</v>
      </c>
      <c r="CF106" s="211">
        <v>1.89</v>
      </c>
      <c r="CG106" s="211">
        <v>1.39</v>
      </c>
      <c r="CH106" s="211">
        <v>1.64</v>
      </c>
      <c r="CI106" s="211">
        <v>0.44</v>
      </c>
      <c r="CJ106" s="211">
        <v>0.4</v>
      </c>
      <c r="CK106" s="211">
        <v>0.42000000000000004</v>
      </c>
      <c r="CL106" s="211">
        <v>39.86</v>
      </c>
      <c r="CM106" s="211">
        <v>37.46</v>
      </c>
      <c r="CN106" s="211">
        <v>38.659999999999997</v>
      </c>
      <c r="CO106" s="211">
        <v>7.24</v>
      </c>
      <c r="CP106" s="211">
        <v>2.2400000000000002</v>
      </c>
      <c r="CQ106" s="211">
        <v>4.74</v>
      </c>
      <c r="CR106" s="211"/>
      <c r="CS106" s="211"/>
    </row>
    <row r="107" spans="1:97">
      <c r="A107" s="642">
        <v>45393</v>
      </c>
      <c r="B107" s="209" t="s">
        <v>217</v>
      </c>
      <c r="C107" s="211">
        <v>154.01</v>
      </c>
      <c r="D107" s="211">
        <v>152.01</v>
      </c>
      <c r="E107" s="211">
        <v>153.01</v>
      </c>
      <c r="F107" s="211">
        <v>165.85</v>
      </c>
      <c r="G107" s="211">
        <v>162.85</v>
      </c>
      <c r="H107" s="211">
        <v>164.35</v>
      </c>
      <c r="I107" s="211">
        <v>113.35</v>
      </c>
      <c r="J107" s="211">
        <v>110.14999999999999</v>
      </c>
      <c r="K107" s="211">
        <v>111.75</v>
      </c>
      <c r="L107" s="211">
        <v>195.83</v>
      </c>
      <c r="M107" s="211">
        <v>187.83</v>
      </c>
      <c r="N107" s="211">
        <v>191.83</v>
      </c>
      <c r="O107" s="211">
        <v>168.36</v>
      </c>
      <c r="P107" s="211">
        <v>166.56</v>
      </c>
      <c r="Q107" s="211">
        <v>167.46</v>
      </c>
      <c r="R107" s="211">
        <v>22.33</v>
      </c>
      <c r="S107" s="211">
        <v>21.729999999999997</v>
      </c>
      <c r="T107" s="211">
        <v>22.029999999999998</v>
      </c>
      <c r="U107" s="211">
        <v>14.41</v>
      </c>
      <c r="V107" s="211">
        <v>13.81</v>
      </c>
      <c r="W107" s="211">
        <v>14.11</v>
      </c>
      <c r="X107" s="211">
        <v>14.66</v>
      </c>
      <c r="Y107" s="211">
        <v>13.86</v>
      </c>
      <c r="Z107" s="211">
        <v>14.26</v>
      </c>
      <c r="AA107" s="211">
        <v>101.53</v>
      </c>
      <c r="AB107" s="211">
        <v>97.53</v>
      </c>
      <c r="AC107" s="211">
        <v>99.53</v>
      </c>
      <c r="AD107" s="211">
        <v>93.41</v>
      </c>
      <c r="AE107" s="211">
        <v>89.41</v>
      </c>
      <c r="AF107" s="211">
        <v>91.41</v>
      </c>
      <c r="AG107" s="211">
        <v>19.96</v>
      </c>
      <c r="AH107" s="211">
        <v>19.100000000000001</v>
      </c>
      <c r="AI107" s="211">
        <v>19.53</v>
      </c>
      <c r="AJ107" s="211"/>
      <c r="AK107" s="211"/>
      <c r="AL107" s="211"/>
      <c r="AM107" s="211">
        <v>113.85</v>
      </c>
      <c r="AN107" s="211">
        <v>112.19</v>
      </c>
      <c r="AO107" s="211">
        <v>113.02</v>
      </c>
      <c r="AP107" s="211">
        <v>41.66</v>
      </c>
      <c r="AQ107" s="211">
        <v>40.059999999999995</v>
      </c>
      <c r="AR107" s="211">
        <v>40.86</v>
      </c>
      <c r="AS107" s="211">
        <v>42.3</v>
      </c>
      <c r="AT107" s="211">
        <v>40.94</v>
      </c>
      <c r="AU107" s="211">
        <v>41.62</v>
      </c>
      <c r="AV107" s="211">
        <v>21.38</v>
      </c>
      <c r="AW107" s="211">
        <v>20.779999999999998</v>
      </c>
      <c r="AX107" s="211">
        <v>21.08</v>
      </c>
      <c r="AY107" s="211">
        <v>4.24</v>
      </c>
      <c r="AZ107" s="211">
        <v>4.08</v>
      </c>
      <c r="BA107" s="211">
        <v>4.16</v>
      </c>
      <c r="BB107" s="211">
        <v>1.99</v>
      </c>
      <c r="BC107" s="211">
        <v>1.69</v>
      </c>
      <c r="BD107" s="211">
        <v>1.8399999999999999</v>
      </c>
      <c r="BE107" s="211">
        <v>0.7</v>
      </c>
      <c r="BF107" s="211">
        <v>0.39999999999999997</v>
      </c>
      <c r="BG107" s="211">
        <v>0.54999999999999993</v>
      </c>
      <c r="BH107" s="211">
        <v>506.57</v>
      </c>
      <c r="BI107" s="211">
        <v>490.57</v>
      </c>
      <c r="BJ107" s="211">
        <v>498.57</v>
      </c>
      <c r="BK107" s="211">
        <v>42.73</v>
      </c>
      <c r="BL107" s="211">
        <v>41.37</v>
      </c>
      <c r="BM107" s="211">
        <v>42.05</v>
      </c>
      <c r="BN107" s="211">
        <v>1.0900000000000001</v>
      </c>
      <c r="BO107" s="211">
        <v>0.85000000000000009</v>
      </c>
      <c r="BP107" s="211">
        <v>0.97000000000000008</v>
      </c>
      <c r="BQ107" s="211">
        <v>10.3</v>
      </c>
      <c r="BR107" s="211">
        <v>8.3000000000000007</v>
      </c>
      <c r="BS107" s="211">
        <v>9.3000000000000007</v>
      </c>
      <c r="BT107" s="211">
        <v>11.43</v>
      </c>
      <c r="BU107" s="211">
        <v>11.03</v>
      </c>
      <c r="BV107" s="211">
        <v>11.23</v>
      </c>
      <c r="BW107" s="211">
        <v>2.86</v>
      </c>
      <c r="BX107" s="211">
        <v>2.58</v>
      </c>
      <c r="BY107" s="211">
        <v>2.7199999999999998</v>
      </c>
      <c r="BZ107" s="211">
        <v>9.65</v>
      </c>
      <c r="CA107" s="211">
        <v>6.65</v>
      </c>
      <c r="CB107" s="211">
        <v>8.15</v>
      </c>
      <c r="CC107" s="211">
        <v>6.59</v>
      </c>
      <c r="CD107" s="211">
        <v>6.35</v>
      </c>
      <c r="CE107" s="211">
        <v>6.47</v>
      </c>
      <c r="CF107" s="211">
        <v>1.89</v>
      </c>
      <c r="CG107" s="211">
        <v>1.39</v>
      </c>
      <c r="CH107" s="211">
        <v>1.64</v>
      </c>
      <c r="CI107" s="211">
        <v>0.44</v>
      </c>
      <c r="CJ107" s="211">
        <v>0.4</v>
      </c>
      <c r="CK107" s="211">
        <v>0.42000000000000004</v>
      </c>
      <c r="CL107" s="211">
        <v>39.74</v>
      </c>
      <c r="CM107" s="211">
        <v>37.340000000000003</v>
      </c>
      <c r="CN107" s="211">
        <v>38.540000000000006</v>
      </c>
      <c r="CO107" s="211">
        <v>7.26</v>
      </c>
      <c r="CP107" s="211">
        <v>2.2599999999999998</v>
      </c>
      <c r="CQ107" s="211">
        <v>4.76</v>
      </c>
      <c r="CR107" s="211"/>
      <c r="CS107" s="211"/>
    </row>
    <row r="108" spans="1:97">
      <c r="A108" s="642">
        <v>45394</v>
      </c>
      <c r="B108" s="209" t="s">
        <v>218</v>
      </c>
      <c r="C108" s="211">
        <v>154.09</v>
      </c>
      <c r="D108" s="211">
        <v>152.09</v>
      </c>
      <c r="E108" s="211">
        <v>153.09</v>
      </c>
      <c r="F108" s="211">
        <v>165.67</v>
      </c>
      <c r="G108" s="211">
        <v>162.66999999999999</v>
      </c>
      <c r="H108" s="211">
        <v>164.17</v>
      </c>
      <c r="I108" s="211">
        <v>113.44</v>
      </c>
      <c r="J108" s="211">
        <v>110.24</v>
      </c>
      <c r="K108" s="211">
        <v>111.84</v>
      </c>
      <c r="L108" s="211">
        <v>196.17</v>
      </c>
      <c r="M108" s="211">
        <v>188.17</v>
      </c>
      <c r="N108" s="211">
        <v>192.17</v>
      </c>
      <c r="O108" s="211">
        <v>169.13</v>
      </c>
      <c r="P108" s="211">
        <v>167.32999999999998</v>
      </c>
      <c r="Q108" s="211">
        <v>168.23</v>
      </c>
      <c r="R108" s="211">
        <v>22.31</v>
      </c>
      <c r="S108" s="211">
        <v>21.709999999999997</v>
      </c>
      <c r="T108" s="211">
        <v>22.009999999999998</v>
      </c>
      <c r="U108" s="211">
        <v>14.44</v>
      </c>
      <c r="V108" s="211">
        <v>13.84</v>
      </c>
      <c r="W108" s="211">
        <v>14.14</v>
      </c>
      <c r="X108" s="211">
        <v>14.67</v>
      </c>
      <c r="Y108" s="211">
        <v>13.87</v>
      </c>
      <c r="Z108" s="211">
        <v>14.27</v>
      </c>
      <c r="AA108" s="211">
        <v>102.09</v>
      </c>
      <c r="AB108" s="211">
        <v>98.09</v>
      </c>
      <c r="AC108" s="211">
        <v>100.09</v>
      </c>
      <c r="AD108" s="211">
        <v>93.93</v>
      </c>
      <c r="AE108" s="211">
        <v>89.93</v>
      </c>
      <c r="AF108" s="211">
        <v>91.93</v>
      </c>
      <c r="AG108" s="211">
        <v>19.96</v>
      </c>
      <c r="AH108" s="211">
        <v>19.100000000000001</v>
      </c>
      <c r="AI108" s="211">
        <v>19.53</v>
      </c>
      <c r="AJ108" s="211"/>
      <c r="AK108" s="211"/>
      <c r="AL108" s="211"/>
      <c r="AM108" s="211">
        <v>113.97</v>
      </c>
      <c r="AN108" s="211">
        <v>112.31</v>
      </c>
      <c r="AO108" s="211">
        <v>113.14</v>
      </c>
      <c r="AP108" s="211">
        <v>41.68</v>
      </c>
      <c r="AQ108" s="211">
        <v>40.08</v>
      </c>
      <c r="AR108" s="211">
        <v>40.879999999999995</v>
      </c>
      <c r="AS108" s="211">
        <v>42.44</v>
      </c>
      <c r="AT108" s="211">
        <v>41.08</v>
      </c>
      <c r="AU108" s="211">
        <v>41.76</v>
      </c>
      <c r="AV108" s="211">
        <v>21.4</v>
      </c>
      <c r="AW108" s="211">
        <v>20.799999999999997</v>
      </c>
      <c r="AX108" s="211">
        <v>21.099999999999998</v>
      </c>
      <c r="AY108" s="211">
        <v>4.28</v>
      </c>
      <c r="AZ108" s="211">
        <v>4.12</v>
      </c>
      <c r="BA108" s="211">
        <v>4.2</v>
      </c>
      <c r="BB108" s="211">
        <v>2</v>
      </c>
      <c r="BC108" s="211">
        <v>1.7</v>
      </c>
      <c r="BD108" s="211">
        <v>1.85</v>
      </c>
      <c r="BE108" s="211">
        <v>0.7</v>
      </c>
      <c r="BF108" s="211">
        <v>0.39999999999999997</v>
      </c>
      <c r="BG108" s="211">
        <v>0.54999999999999993</v>
      </c>
      <c r="BH108" s="211">
        <v>506.18</v>
      </c>
      <c r="BI108" s="211">
        <v>490.18</v>
      </c>
      <c r="BJ108" s="211">
        <v>498.18</v>
      </c>
      <c r="BK108" s="211">
        <v>42.75</v>
      </c>
      <c r="BL108" s="211">
        <v>41.39</v>
      </c>
      <c r="BM108" s="211">
        <v>42.07</v>
      </c>
      <c r="BN108" s="211">
        <v>1.0900000000000001</v>
      </c>
      <c r="BO108" s="211">
        <v>0.85000000000000009</v>
      </c>
      <c r="BP108" s="211">
        <v>0.97000000000000008</v>
      </c>
      <c r="BQ108" s="211">
        <v>10.32</v>
      </c>
      <c r="BR108" s="211">
        <v>8.32</v>
      </c>
      <c r="BS108" s="211">
        <v>9.32</v>
      </c>
      <c r="BT108" s="211">
        <v>11.41</v>
      </c>
      <c r="BU108" s="211">
        <v>11.01</v>
      </c>
      <c r="BV108" s="211">
        <v>11.21</v>
      </c>
      <c r="BW108" s="211">
        <v>2.87</v>
      </c>
      <c r="BX108" s="211">
        <v>2.59</v>
      </c>
      <c r="BY108" s="211">
        <v>2.73</v>
      </c>
      <c r="BZ108" s="211">
        <v>9.68</v>
      </c>
      <c r="CA108" s="211">
        <v>6.68</v>
      </c>
      <c r="CB108" s="211">
        <v>8.18</v>
      </c>
      <c r="CC108" s="211">
        <v>6.6</v>
      </c>
      <c r="CD108" s="211">
        <v>6.3599999999999994</v>
      </c>
      <c r="CE108" s="211">
        <v>6.4799999999999995</v>
      </c>
      <c r="CF108" s="211">
        <v>1.89</v>
      </c>
      <c r="CG108" s="211">
        <v>1.39</v>
      </c>
      <c r="CH108" s="211">
        <v>1.64</v>
      </c>
      <c r="CI108" s="211">
        <v>0.44</v>
      </c>
      <c r="CJ108" s="211">
        <v>0.4</v>
      </c>
      <c r="CK108" s="211">
        <v>0.42000000000000004</v>
      </c>
      <c r="CL108" s="211">
        <v>39.729999999999997</v>
      </c>
      <c r="CM108" s="211">
        <v>37.33</v>
      </c>
      <c r="CN108" s="211">
        <v>38.53</v>
      </c>
      <c r="CO108" s="211">
        <v>7.25</v>
      </c>
      <c r="CP108" s="211">
        <v>2.25</v>
      </c>
      <c r="CQ108" s="211">
        <v>4.75</v>
      </c>
      <c r="CR108" s="211"/>
      <c r="CS108" s="211"/>
    </row>
    <row r="109" spans="1:97">
      <c r="A109" s="642">
        <v>45395</v>
      </c>
      <c r="B109" s="209" t="s">
        <v>219</v>
      </c>
      <c r="C109" s="211"/>
      <c r="D109" s="211"/>
      <c r="E109" s="211"/>
      <c r="F109" s="211"/>
      <c r="G109" s="211"/>
      <c r="H109" s="211"/>
      <c r="I109" s="211"/>
      <c r="J109" s="211"/>
      <c r="K109" s="211"/>
      <c r="L109" s="211"/>
      <c r="M109" s="211"/>
      <c r="N109" s="211"/>
      <c r="O109" s="211"/>
      <c r="P109" s="211"/>
      <c r="Q109" s="211"/>
      <c r="R109" s="211"/>
      <c r="S109" s="211"/>
      <c r="T109" s="211"/>
      <c r="U109" s="211"/>
      <c r="V109" s="211"/>
      <c r="W109" s="211"/>
      <c r="X109" s="211"/>
      <c r="Y109" s="211"/>
      <c r="Z109" s="211"/>
      <c r="AA109" s="211"/>
      <c r="AB109" s="211"/>
      <c r="AC109" s="211"/>
      <c r="AD109" s="211"/>
      <c r="AE109" s="211"/>
      <c r="AF109" s="211"/>
      <c r="AG109" s="211"/>
      <c r="AH109" s="211"/>
      <c r="AI109" s="211"/>
      <c r="AJ109" s="211"/>
      <c r="AK109" s="211"/>
      <c r="AL109" s="211"/>
      <c r="AM109" s="211"/>
      <c r="AN109" s="211"/>
      <c r="AO109" s="211"/>
      <c r="AP109" s="211"/>
      <c r="AQ109" s="211"/>
      <c r="AR109" s="211"/>
      <c r="AS109" s="211"/>
      <c r="AT109" s="211"/>
      <c r="AU109" s="211"/>
      <c r="AV109" s="211"/>
      <c r="AW109" s="211"/>
      <c r="AX109" s="211"/>
      <c r="AY109" s="211"/>
      <c r="AZ109" s="211"/>
      <c r="BA109" s="211"/>
      <c r="BB109" s="211"/>
      <c r="BC109" s="211"/>
      <c r="BD109" s="211"/>
      <c r="BE109" s="211"/>
      <c r="BF109" s="211"/>
      <c r="BG109" s="211"/>
      <c r="BH109" s="211"/>
      <c r="BI109" s="211"/>
      <c r="BJ109" s="211"/>
      <c r="BK109" s="211"/>
      <c r="BL109" s="211"/>
      <c r="BM109" s="211"/>
      <c r="BN109" s="211"/>
      <c r="BO109" s="211"/>
      <c r="BP109" s="211"/>
      <c r="BQ109" s="211"/>
      <c r="BR109" s="211"/>
      <c r="BS109" s="211"/>
      <c r="BT109" s="211"/>
      <c r="BU109" s="211"/>
      <c r="BV109" s="211"/>
      <c r="BW109" s="211"/>
      <c r="BX109" s="211"/>
      <c r="BY109" s="211"/>
      <c r="BZ109" s="211"/>
      <c r="CA109" s="211"/>
      <c r="CB109" s="211"/>
      <c r="CC109" s="211"/>
      <c r="CD109" s="211"/>
      <c r="CE109" s="211"/>
      <c r="CF109" s="211"/>
      <c r="CG109" s="211"/>
      <c r="CH109" s="211"/>
      <c r="CI109" s="211"/>
      <c r="CJ109" s="211"/>
      <c r="CK109" s="211"/>
      <c r="CL109" s="211"/>
      <c r="CM109" s="211"/>
      <c r="CN109" s="211"/>
      <c r="CO109" s="211"/>
      <c r="CP109" s="211"/>
      <c r="CQ109" s="211"/>
      <c r="CR109" s="211"/>
      <c r="CS109" s="211"/>
    </row>
    <row r="110" spans="1:97">
      <c r="A110" s="642">
        <v>45396</v>
      </c>
      <c r="B110" s="209" t="s">
        <v>220</v>
      </c>
      <c r="C110" s="211"/>
      <c r="D110" s="211"/>
      <c r="E110" s="211"/>
      <c r="F110" s="211"/>
      <c r="G110" s="211"/>
      <c r="H110" s="211"/>
      <c r="I110" s="211"/>
      <c r="J110" s="211"/>
      <c r="K110" s="211"/>
      <c r="L110" s="211"/>
      <c r="M110" s="211"/>
      <c r="N110" s="211"/>
      <c r="O110" s="211"/>
      <c r="P110" s="211"/>
      <c r="Q110" s="211"/>
      <c r="R110" s="211"/>
      <c r="S110" s="211"/>
      <c r="T110" s="211"/>
      <c r="U110" s="211"/>
      <c r="V110" s="211"/>
      <c r="W110" s="211"/>
      <c r="X110" s="211"/>
      <c r="Y110" s="211"/>
      <c r="Z110" s="211"/>
      <c r="AA110" s="211"/>
      <c r="AB110" s="211"/>
      <c r="AC110" s="211"/>
      <c r="AD110" s="211"/>
      <c r="AE110" s="211"/>
      <c r="AF110" s="211"/>
      <c r="AG110" s="211"/>
      <c r="AH110" s="211"/>
      <c r="AI110" s="211"/>
      <c r="AJ110" s="211"/>
      <c r="AK110" s="211"/>
      <c r="AL110" s="211"/>
      <c r="AM110" s="211"/>
      <c r="AN110" s="211"/>
      <c r="AO110" s="211"/>
      <c r="AP110" s="211"/>
      <c r="AQ110" s="211"/>
      <c r="AR110" s="211"/>
      <c r="AS110" s="211"/>
      <c r="AT110" s="211"/>
      <c r="AU110" s="211"/>
      <c r="AV110" s="211"/>
      <c r="AW110" s="211"/>
      <c r="AX110" s="211"/>
      <c r="AY110" s="211"/>
      <c r="AZ110" s="211"/>
      <c r="BA110" s="211"/>
      <c r="BB110" s="211"/>
      <c r="BC110" s="211"/>
      <c r="BD110" s="211"/>
      <c r="BE110" s="211"/>
      <c r="BF110" s="211"/>
      <c r="BG110" s="211"/>
      <c r="BH110" s="211"/>
      <c r="BI110" s="211"/>
      <c r="BJ110" s="211"/>
      <c r="BK110" s="211"/>
      <c r="BL110" s="211"/>
      <c r="BM110" s="211"/>
      <c r="BN110" s="211"/>
      <c r="BO110" s="211"/>
      <c r="BP110" s="211"/>
      <c r="BQ110" s="211"/>
      <c r="BR110" s="211"/>
      <c r="BS110" s="211"/>
      <c r="BT110" s="211"/>
      <c r="BU110" s="211"/>
      <c r="BV110" s="211"/>
      <c r="BW110" s="211"/>
      <c r="BX110" s="211"/>
      <c r="BY110" s="211"/>
      <c r="BZ110" s="211"/>
      <c r="CA110" s="211"/>
      <c r="CB110" s="211"/>
      <c r="CC110" s="211"/>
      <c r="CD110" s="211"/>
      <c r="CE110" s="211"/>
      <c r="CF110" s="211"/>
      <c r="CG110" s="211"/>
      <c r="CH110" s="211"/>
      <c r="CI110" s="211"/>
      <c r="CJ110" s="211"/>
      <c r="CK110" s="211"/>
      <c r="CL110" s="211"/>
      <c r="CM110" s="211"/>
      <c r="CN110" s="211"/>
      <c r="CO110" s="211"/>
      <c r="CP110" s="211"/>
      <c r="CQ110" s="211"/>
      <c r="CR110" s="211"/>
      <c r="CS110" s="211"/>
    </row>
    <row r="111" spans="1:97">
      <c r="A111" s="642">
        <v>45397</v>
      </c>
      <c r="B111" s="209" t="s">
        <v>214</v>
      </c>
      <c r="C111" s="211">
        <v>154.46</v>
      </c>
      <c r="D111" s="211">
        <v>152.46</v>
      </c>
      <c r="E111" s="211">
        <v>153.46</v>
      </c>
      <c r="F111" s="211">
        <v>164.9</v>
      </c>
      <c r="G111" s="211">
        <v>161.9</v>
      </c>
      <c r="H111" s="211">
        <v>163.4</v>
      </c>
      <c r="I111" s="211">
        <v>113.05</v>
      </c>
      <c r="J111" s="211">
        <v>109.85</v>
      </c>
      <c r="K111" s="211">
        <v>111.44999999999999</v>
      </c>
      <c r="L111" s="211">
        <v>195.15</v>
      </c>
      <c r="M111" s="211">
        <v>187.15</v>
      </c>
      <c r="N111" s="211">
        <v>191.15</v>
      </c>
      <c r="O111" s="211">
        <v>168.8</v>
      </c>
      <c r="P111" s="211">
        <v>167</v>
      </c>
      <c r="Q111" s="211">
        <v>167.9</v>
      </c>
      <c r="R111" s="211">
        <v>22.2</v>
      </c>
      <c r="S111" s="211">
        <v>21.599999999999998</v>
      </c>
      <c r="T111" s="211">
        <v>21.9</v>
      </c>
      <c r="U111" s="211">
        <v>14.41</v>
      </c>
      <c r="V111" s="211">
        <v>13.81</v>
      </c>
      <c r="W111" s="211">
        <v>14.11</v>
      </c>
      <c r="X111" s="211">
        <v>14.53</v>
      </c>
      <c r="Y111" s="211">
        <v>13.729999999999999</v>
      </c>
      <c r="Z111" s="211">
        <v>14.129999999999999</v>
      </c>
      <c r="AA111" s="211">
        <v>101.33</v>
      </c>
      <c r="AB111" s="211">
        <v>97.33</v>
      </c>
      <c r="AC111" s="211">
        <v>99.33</v>
      </c>
      <c r="AD111" s="211">
        <v>93.12</v>
      </c>
      <c r="AE111" s="211">
        <v>89.12</v>
      </c>
      <c r="AF111" s="211">
        <v>91.12</v>
      </c>
      <c r="AG111" s="211">
        <v>20.010000000000002</v>
      </c>
      <c r="AH111" s="211">
        <v>19.150000000000002</v>
      </c>
      <c r="AI111" s="211">
        <v>19.580000000000002</v>
      </c>
      <c r="AJ111" s="211"/>
      <c r="AK111" s="211"/>
      <c r="AL111" s="211"/>
      <c r="AM111" s="211">
        <v>113.61</v>
      </c>
      <c r="AN111" s="211">
        <v>111.95</v>
      </c>
      <c r="AO111" s="211">
        <v>112.78</v>
      </c>
      <c r="AP111" s="211">
        <v>41.78</v>
      </c>
      <c r="AQ111" s="211">
        <v>40.18</v>
      </c>
      <c r="AR111" s="211">
        <v>40.980000000000004</v>
      </c>
      <c r="AS111" s="211">
        <v>42.54</v>
      </c>
      <c r="AT111" s="211">
        <v>41.18</v>
      </c>
      <c r="AU111" s="211">
        <v>41.86</v>
      </c>
      <c r="AV111" s="211">
        <v>21.43</v>
      </c>
      <c r="AW111" s="211">
        <v>20.83</v>
      </c>
      <c r="AX111" s="211">
        <v>21.13</v>
      </c>
      <c r="AY111" s="211">
        <v>4.26</v>
      </c>
      <c r="AZ111" s="211">
        <v>4.0999999999999996</v>
      </c>
      <c r="BA111" s="211">
        <v>4.18</v>
      </c>
      <c r="BB111" s="211">
        <v>2</v>
      </c>
      <c r="BC111" s="211">
        <v>1.7</v>
      </c>
      <c r="BD111" s="211">
        <v>1.85</v>
      </c>
      <c r="BE111" s="211">
        <v>0.7</v>
      </c>
      <c r="BF111" s="211">
        <v>0.39999999999999997</v>
      </c>
      <c r="BG111" s="211">
        <v>0.54999999999999993</v>
      </c>
      <c r="BH111" s="211">
        <v>506.89</v>
      </c>
      <c r="BI111" s="211">
        <v>490.89</v>
      </c>
      <c r="BJ111" s="211">
        <v>498.89</v>
      </c>
      <c r="BK111" s="211">
        <v>42.85</v>
      </c>
      <c r="BL111" s="211">
        <v>41.49</v>
      </c>
      <c r="BM111" s="211">
        <v>42.17</v>
      </c>
      <c r="BN111" s="211">
        <v>1.0900000000000001</v>
      </c>
      <c r="BO111" s="211">
        <v>0.85000000000000009</v>
      </c>
      <c r="BP111" s="211">
        <v>0.97000000000000008</v>
      </c>
      <c r="BQ111" s="211">
        <v>10.24</v>
      </c>
      <c r="BR111" s="211">
        <v>8.24</v>
      </c>
      <c r="BS111" s="211">
        <v>9.24</v>
      </c>
      <c r="BT111" s="211">
        <v>11.29</v>
      </c>
      <c r="BU111" s="211">
        <v>10.889999999999999</v>
      </c>
      <c r="BV111" s="211">
        <v>11.09</v>
      </c>
      <c r="BW111" s="211">
        <v>2.87</v>
      </c>
      <c r="BX111" s="211">
        <v>2.59</v>
      </c>
      <c r="BY111" s="211">
        <v>2.73</v>
      </c>
      <c r="BZ111" s="211">
        <v>9.64</v>
      </c>
      <c r="CA111" s="211">
        <v>6.6400000000000006</v>
      </c>
      <c r="CB111" s="211">
        <v>8.14</v>
      </c>
      <c r="CC111" s="211">
        <v>6.57</v>
      </c>
      <c r="CD111" s="211">
        <v>6.33</v>
      </c>
      <c r="CE111" s="211">
        <v>6.45</v>
      </c>
      <c r="CF111" s="211">
        <v>1.9</v>
      </c>
      <c r="CG111" s="211">
        <v>1.4</v>
      </c>
      <c r="CH111" s="211">
        <v>1.65</v>
      </c>
      <c r="CI111" s="211">
        <v>0.44</v>
      </c>
      <c r="CJ111" s="211">
        <v>0.4</v>
      </c>
      <c r="CK111" s="211">
        <v>0.42000000000000004</v>
      </c>
      <c r="CL111" s="211">
        <v>39.340000000000003</v>
      </c>
      <c r="CM111" s="211">
        <v>36.940000000000005</v>
      </c>
      <c r="CN111" s="211">
        <v>38.14</v>
      </c>
      <c r="CO111" s="211">
        <v>7.24</v>
      </c>
      <c r="CP111" s="211">
        <v>2.2400000000000002</v>
      </c>
      <c r="CQ111" s="211">
        <v>4.74</v>
      </c>
      <c r="CR111" s="211"/>
      <c r="CS111" s="211"/>
    </row>
    <row r="112" spans="1:97">
      <c r="A112" s="642">
        <v>45398</v>
      </c>
      <c r="B112" s="209" t="s">
        <v>215</v>
      </c>
      <c r="C112" s="211">
        <v>155.41999999999999</v>
      </c>
      <c r="D112" s="211">
        <v>153.41999999999999</v>
      </c>
      <c r="E112" s="211">
        <v>154.41999999999999</v>
      </c>
      <c r="F112" s="211">
        <v>165.49</v>
      </c>
      <c r="G112" s="211">
        <v>162.49</v>
      </c>
      <c r="H112" s="211">
        <v>163.99</v>
      </c>
      <c r="I112" s="211">
        <v>113.55</v>
      </c>
      <c r="J112" s="211">
        <v>110.35</v>
      </c>
      <c r="K112" s="211">
        <v>111.94999999999999</v>
      </c>
      <c r="L112" s="211">
        <v>196.1</v>
      </c>
      <c r="M112" s="211">
        <v>188.1</v>
      </c>
      <c r="N112" s="211">
        <v>192.1</v>
      </c>
      <c r="O112" s="211">
        <v>170.09</v>
      </c>
      <c r="P112" s="211">
        <v>168.29</v>
      </c>
      <c r="Q112" s="211">
        <v>169.19</v>
      </c>
      <c r="R112" s="211">
        <v>22.28</v>
      </c>
      <c r="S112" s="211">
        <v>21.68</v>
      </c>
      <c r="T112" s="211">
        <v>21.98</v>
      </c>
      <c r="U112" s="211">
        <v>14.39</v>
      </c>
      <c r="V112" s="211">
        <v>13.790000000000001</v>
      </c>
      <c r="W112" s="211">
        <v>14.09</v>
      </c>
      <c r="X112" s="211">
        <v>14.56</v>
      </c>
      <c r="Y112" s="211">
        <v>13.76</v>
      </c>
      <c r="Z112" s="211">
        <v>14.16</v>
      </c>
      <c r="AA112" s="211">
        <v>101.25</v>
      </c>
      <c r="AB112" s="211">
        <v>97.25</v>
      </c>
      <c r="AC112" s="211">
        <v>99.25</v>
      </c>
      <c r="AD112" s="211">
        <v>93</v>
      </c>
      <c r="AE112" s="211">
        <v>89</v>
      </c>
      <c r="AF112" s="211">
        <v>91</v>
      </c>
      <c r="AG112" s="211">
        <v>20.149999999999999</v>
      </c>
      <c r="AH112" s="211">
        <v>19.29</v>
      </c>
      <c r="AI112" s="211">
        <v>19.72</v>
      </c>
      <c r="AJ112" s="211"/>
      <c r="AK112" s="211"/>
      <c r="AL112" s="211"/>
      <c r="AM112" s="211">
        <v>114.07</v>
      </c>
      <c r="AN112" s="211">
        <v>112.41</v>
      </c>
      <c r="AO112" s="211">
        <v>113.24</v>
      </c>
      <c r="AP112" s="211">
        <v>42.03</v>
      </c>
      <c r="AQ112" s="211">
        <v>40.43</v>
      </c>
      <c r="AR112" s="211">
        <v>41.230000000000004</v>
      </c>
      <c r="AS112" s="211">
        <v>42.8</v>
      </c>
      <c r="AT112" s="211">
        <v>41.44</v>
      </c>
      <c r="AU112" s="211">
        <v>42.12</v>
      </c>
      <c r="AV112" s="211">
        <v>21.56</v>
      </c>
      <c r="AW112" s="211">
        <v>20.959999999999997</v>
      </c>
      <c r="AX112" s="211">
        <v>21.259999999999998</v>
      </c>
      <c r="AY112" s="211">
        <v>4.2699999999999996</v>
      </c>
      <c r="AZ112" s="211">
        <v>4.1099999999999994</v>
      </c>
      <c r="BA112" s="211">
        <v>4.1899999999999995</v>
      </c>
      <c r="BB112" s="211">
        <v>2.0099999999999998</v>
      </c>
      <c r="BC112" s="211">
        <v>1.7099999999999997</v>
      </c>
      <c r="BD112" s="211">
        <v>1.8599999999999999</v>
      </c>
      <c r="BE112" s="211">
        <v>0.71</v>
      </c>
      <c r="BF112" s="211">
        <v>0.41</v>
      </c>
      <c r="BG112" s="211">
        <v>0.55999999999999994</v>
      </c>
      <c r="BH112" s="211">
        <v>508.55</v>
      </c>
      <c r="BI112" s="211">
        <v>492.55</v>
      </c>
      <c r="BJ112" s="211">
        <v>500.55</v>
      </c>
      <c r="BK112" s="211">
        <v>43.1</v>
      </c>
      <c r="BL112" s="211">
        <v>41.74</v>
      </c>
      <c r="BM112" s="211">
        <v>42.42</v>
      </c>
      <c r="BN112" s="211">
        <v>1.1000000000000001</v>
      </c>
      <c r="BO112" s="211">
        <v>0.8600000000000001</v>
      </c>
      <c r="BP112" s="211">
        <v>0.98000000000000009</v>
      </c>
      <c r="BQ112" s="211">
        <v>10.24</v>
      </c>
      <c r="BR112" s="211">
        <v>8.24</v>
      </c>
      <c r="BS112" s="211">
        <v>9.24</v>
      </c>
      <c r="BT112" s="211">
        <v>11.3</v>
      </c>
      <c r="BU112" s="211">
        <v>10.9</v>
      </c>
      <c r="BV112" s="211">
        <v>11.100000000000001</v>
      </c>
      <c r="BW112" s="211">
        <v>2.88</v>
      </c>
      <c r="BX112" s="211">
        <v>2.5999999999999996</v>
      </c>
      <c r="BY112" s="211">
        <v>2.7399999999999998</v>
      </c>
      <c r="BZ112" s="211">
        <v>9.6300000000000008</v>
      </c>
      <c r="CA112" s="211">
        <v>6.6300000000000008</v>
      </c>
      <c r="CB112" s="211">
        <v>8.1300000000000008</v>
      </c>
      <c r="CC112" s="211">
        <v>6.61</v>
      </c>
      <c r="CD112" s="211">
        <v>6.37</v>
      </c>
      <c r="CE112" s="211">
        <v>6.49</v>
      </c>
      <c r="CF112" s="211">
        <v>1.9</v>
      </c>
      <c r="CG112" s="211">
        <v>1.4</v>
      </c>
      <c r="CH112" s="211">
        <v>1.65</v>
      </c>
      <c r="CI112" s="211">
        <v>0.44</v>
      </c>
      <c r="CJ112" s="211">
        <v>0.4</v>
      </c>
      <c r="CK112" s="211">
        <v>0.42000000000000004</v>
      </c>
      <c r="CL112" s="211">
        <v>39.200000000000003</v>
      </c>
      <c r="CM112" s="211">
        <v>36.800000000000004</v>
      </c>
      <c r="CN112" s="211">
        <v>38</v>
      </c>
      <c r="CO112" s="211">
        <v>7.26</v>
      </c>
      <c r="CP112" s="211">
        <v>2.2599999999999998</v>
      </c>
      <c r="CQ112" s="211">
        <v>4.76</v>
      </c>
      <c r="CR112" s="211"/>
      <c r="CS112" s="211"/>
    </row>
    <row r="113" spans="1:97">
      <c r="A113" s="642">
        <v>45399</v>
      </c>
      <c r="B113" s="209" t="s">
        <v>216</v>
      </c>
      <c r="C113" s="211">
        <v>155.79</v>
      </c>
      <c r="D113" s="211">
        <v>153.79</v>
      </c>
      <c r="E113" s="211">
        <v>154.79</v>
      </c>
      <c r="F113" s="211">
        <v>165.9</v>
      </c>
      <c r="G113" s="211">
        <v>162.9</v>
      </c>
      <c r="H113" s="211">
        <v>164.4</v>
      </c>
      <c r="I113" s="211">
        <v>113.59</v>
      </c>
      <c r="J113" s="211">
        <v>110.39</v>
      </c>
      <c r="K113" s="211">
        <v>111.99000000000001</v>
      </c>
      <c r="L113" s="211">
        <v>196.39</v>
      </c>
      <c r="M113" s="211">
        <v>188.39</v>
      </c>
      <c r="N113" s="211">
        <v>192.39</v>
      </c>
      <c r="O113" s="211">
        <v>170.55</v>
      </c>
      <c r="P113" s="211">
        <v>168.75</v>
      </c>
      <c r="Q113" s="211">
        <v>169.65</v>
      </c>
      <c r="R113" s="211">
        <v>22.34</v>
      </c>
      <c r="S113" s="211">
        <v>21.74</v>
      </c>
      <c r="T113" s="211">
        <v>22.04</v>
      </c>
      <c r="U113" s="211">
        <v>14.41</v>
      </c>
      <c r="V113" s="211">
        <v>13.81</v>
      </c>
      <c r="W113" s="211">
        <v>14.11</v>
      </c>
      <c r="X113" s="211">
        <v>14.53</v>
      </c>
      <c r="Y113" s="211">
        <v>13.729999999999999</v>
      </c>
      <c r="Z113" s="211">
        <v>14.129999999999999</v>
      </c>
      <c r="AA113" s="211">
        <v>101.27</v>
      </c>
      <c r="AB113" s="211">
        <v>97.27</v>
      </c>
      <c r="AC113" s="211">
        <v>99.27</v>
      </c>
      <c r="AD113" s="211">
        <v>93.33</v>
      </c>
      <c r="AE113" s="211">
        <v>89.33</v>
      </c>
      <c r="AF113" s="211">
        <v>91.33</v>
      </c>
      <c r="AG113" s="211">
        <v>20.190000000000001</v>
      </c>
      <c r="AH113" s="211">
        <v>19.330000000000002</v>
      </c>
      <c r="AI113" s="211">
        <v>19.760000000000002</v>
      </c>
      <c r="AJ113" s="211"/>
      <c r="AK113" s="211"/>
      <c r="AL113" s="211"/>
      <c r="AM113" s="211">
        <v>114.3</v>
      </c>
      <c r="AN113" s="211">
        <v>112.64</v>
      </c>
      <c r="AO113" s="211">
        <v>113.47</v>
      </c>
      <c r="AP113" s="211">
        <v>42.13</v>
      </c>
      <c r="AQ113" s="211">
        <v>40.53</v>
      </c>
      <c r="AR113" s="211">
        <v>41.33</v>
      </c>
      <c r="AS113" s="211">
        <v>42.9</v>
      </c>
      <c r="AT113" s="211">
        <v>41.54</v>
      </c>
      <c r="AU113" s="211">
        <v>42.22</v>
      </c>
      <c r="AV113" s="211">
        <v>21.61</v>
      </c>
      <c r="AW113" s="211">
        <v>21.009999999999998</v>
      </c>
      <c r="AX113" s="211">
        <v>21.31</v>
      </c>
      <c r="AY113" s="211">
        <v>4.3099999999999996</v>
      </c>
      <c r="AZ113" s="211">
        <v>4.1499999999999995</v>
      </c>
      <c r="BA113" s="211">
        <v>4.2299999999999995</v>
      </c>
      <c r="BB113" s="211">
        <v>2.0099999999999998</v>
      </c>
      <c r="BC113" s="211">
        <v>1.7099999999999997</v>
      </c>
      <c r="BD113" s="211">
        <v>1.8599999999999999</v>
      </c>
      <c r="BE113" s="211">
        <v>0.71</v>
      </c>
      <c r="BF113" s="211">
        <v>0.41</v>
      </c>
      <c r="BG113" s="211">
        <v>0.55999999999999994</v>
      </c>
      <c r="BH113" s="211">
        <v>511.38</v>
      </c>
      <c r="BI113" s="211">
        <v>495.38</v>
      </c>
      <c r="BJ113" s="211">
        <v>503.38</v>
      </c>
      <c r="BK113" s="211">
        <v>43.2</v>
      </c>
      <c r="BL113" s="211">
        <v>41.84</v>
      </c>
      <c r="BM113" s="211">
        <v>42.52</v>
      </c>
      <c r="BN113" s="211">
        <v>1.08</v>
      </c>
      <c r="BO113" s="211">
        <v>0.84000000000000008</v>
      </c>
      <c r="BP113" s="211">
        <v>0.96000000000000008</v>
      </c>
      <c r="BQ113" s="211">
        <v>10.09</v>
      </c>
      <c r="BR113" s="211">
        <v>8.09</v>
      </c>
      <c r="BS113" s="211">
        <v>9.09</v>
      </c>
      <c r="BT113" s="211">
        <v>11.36</v>
      </c>
      <c r="BU113" s="211">
        <v>10.959999999999999</v>
      </c>
      <c r="BV113" s="211">
        <v>11.16</v>
      </c>
      <c r="BW113" s="211">
        <v>2.88</v>
      </c>
      <c r="BX113" s="211">
        <v>2.5999999999999996</v>
      </c>
      <c r="BY113" s="211">
        <v>2.7399999999999998</v>
      </c>
      <c r="BZ113" s="211">
        <v>9.6199999999999992</v>
      </c>
      <c r="CA113" s="211">
        <v>6.6199999999999992</v>
      </c>
      <c r="CB113" s="211">
        <v>8.1199999999999992</v>
      </c>
      <c r="CC113" s="211">
        <v>6.66</v>
      </c>
      <c r="CD113" s="211">
        <v>6.42</v>
      </c>
      <c r="CE113" s="211">
        <v>6.54</v>
      </c>
      <c r="CF113" s="211">
        <v>1.89</v>
      </c>
      <c r="CG113" s="211">
        <v>1.39</v>
      </c>
      <c r="CH113" s="211">
        <v>1.64</v>
      </c>
      <c r="CI113" s="211">
        <v>0.44</v>
      </c>
      <c r="CJ113" s="211">
        <v>0.4</v>
      </c>
      <c r="CK113" s="211">
        <v>0.42000000000000004</v>
      </c>
      <c r="CL113" s="211">
        <v>38.880000000000003</v>
      </c>
      <c r="CM113" s="211">
        <v>36.480000000000004</v>
      </c>
      <c r="CN113" s="211">
        <v>37.680000000000007</v>
      </c>
      <c r="CO113" s="211">
        <v>7.27</v>
      </c>
      <c r="CP113" s="211">
        <v>2.2699999999999996</v>
      </c>
      <c r="CQ113" s="211">
        <v>4.7699999999999996</v>
      </c>
      <c r="CR113" s="211"/>
      <c r="CS113" s="211"/>
    </row>
    <row r="114" spans="1:97">
      <c r="A114" s="642">
        <v>45400</v>
      </c>
      <c r="B114" s="209" t="s">
        <v>217</v>
      </c>
      <c r="C114" s="211">
        <v>155.46</v>
      </c>
      <c r="D114" s="211">
        <v>153.46</v>
      </c>
      <c r="E114" s="211">
        <v>154.46</v>
      </c>
      <c r="F114" s="211">
        <v>166.23</v>
      </c>
      <c r="G114" s="211">
        <v>163.22999999999999</v>
      </c>
      <c r="H114" s="211">
        <v>164.73</v>
      </c>
      <c r="I114" s="211">
        <v>113.76</v>
      </c>
      <c r="J114" s="211">
        <v>110.56</v>
      </c>
      <c r="K114" s="211">
        <v>112.16</v>
      </c>
      <c r="L114" s="211">
        <v>196.32</v>
      </c>
      <c r="M114" s="211">
        <v>188.32</v>
      </c>
      <c r="N114" s="211">
        <v>192.32</v>
      </c>
      <c r="O114" s="211">
        <v>170.49</v>
      </c>
      <c r="P114" s="211">
        <v>168.69</v>
      </c>
      <c r="Q114" s="211">
        <v>169.59</v>
      </c>
      <c r="R114" s="211">
        <v>22.38</v>
      </c>
      <c r="S114" s="211">
        <v>21.779999999999998</v>
      </c>
      <c r="T114" s="211">
        <v>22.08</v>
      </c>
      <c r="U114" s="211">
        <v>14.33</v>
      </c>
      <c r="V114" s="211">
        <v>13.73</v>
      </c>
      <c r="W114" s="211">
        <v>14.030000000000001</v>
      </c>
      <c r="X114" s="211">
        <v>14.51</v>
      </c>
      <c r="Y114" s="211">
        <v>13.709999999999999</v>
      </c>
      <c r="Z114" s="211">
        <v>14.11</v>
      </c>
      <c r="AA114" s="211">
        <v>101.41</v>
      </c>
      <c r="AB114" s="211">
        <v>97.41</v>
      </c>
      <c r="AC114" s="211">
        <v>99.41</v>
      </c>
      <c r="AD114" s="211">
        <v>93.33</v>
      </c>
      <c r="AE114" s="211">
        <v>89.33</v>
      </c>
      <c r="AF114" s="211">
        <v>91.33</v>
      </c>
      <c r="AG114" s="211">
        <v>20.16</v>
      </c>
      <c r="AH114" s="211">
        <v>19.3</v>
      </c>
      <c r="AI114" s="211">
        <v>19.73</v>
      </c>
      <c r="AJ114" s="211"/>
      <c r="AK114" s="211"/>
      <c r="AL114" s="211"/>
      <c r="AM114" s="211">
        <v>114.38</v>
      </c>
      <c r="AN114" s="211">
        <v>112.72</v>
      </c>
      <c r="AO114" s="211">
        <v>113.55</v>
      </c>
      <c r="AP114" s="211">
        <v>42.04</v>
      </c>
      <c r="AQ114" s="211">
        <v>40.44</v>
      </c>
      <c r="AR114" s="211">
        <v>41.239999999999995</v>
      </c>
      <c r="AS114" s="211">
        <v>42.81</v>
      </c>
      <c r="AT114" s="211">
        <v>41.45</v>
      </c>
      <c r="AU114" s="211">
        <v>42.13</v>
      </c>
      <c r="AV114" s="211">
        <v>21.62</v>
      </c>
      <c r="AW114" s="211">
        <v>21.02</v>
      </c>
      <c r="AX114" s="211">
        <v>21.32</v>
      </c>
      <c r="AY114" s="211">
        <v>4.3</v>
      </c>
      <c r="AZ114" s="211">
        <v>4.1399999999999997</v>
      </c>
      <c r="BA114" s="211">
        <v>4.22</v>
      </c>
      <c r="BB114" s="211">
        <v>2.0099999999999998</v>
      </c>
      <c r="BC114" s="211">
        <v>1.7099999999999997</v>
      </c>
      <c r="BD114" s="211">
        <v>1.8599999999999999</v>
      </c>
      <c r="BE114" s="211">
        <v>0.71</v>
      </c>
      <c r="BF114" s="211">
        <v>0.41</v>
      </c>
      <c r="BG114" s="211">
        <v>0.55999999999999994</v>
      </c>
      <c r="BH114" s="211">
        <v>510.31</v>
      </c>
      <c r="BI114" s="211">
        <v>494.31</v>
      </c>
      <c r="BJ114" s="211">
        <v>502.31</v>
      </c>
      <c r="BK114" s="211">
        <v>43.11</v>
      </c>
      <c r="BL114" s="211">
        <v>41.75</v>
      </c>
      <c r="BM114" s="211">
        <v>42.43</v>
      </c>
      <c r="BN114" s="211">
        <v>1.08</v>
      </c>
      <c r="BO114" s="211">
        <v>0.84000000000000008</v>
      </c>
      <c r="BP114" s="211">
        <v>0.96000000000000008</v>
      </c>
      <c r="BQ114" s="211">
        <v>10.11</v>
      </c>
      <c r="BR114" s="211">
        <v>8.11</v>
      </c>
      <c r="BS114" s="211">
        <v>9.11</v>
      </c>
      <c r="BT114" s="211">
        <v>11.42</v>
      </c>
      <c r="BU114" s="211">
        <v>11.02</v>
      </c>
      <c r="BV114" s="211">
        <v>11.219999999999999</v>
      </c>
      <c r="BW114" s="211">
        <v>2.86</v>
      </c>
      <c r="BX114" s="211">
        <v>2.58</v>
      </c>
      <c r="BY114" s="211">
        <v>2.7199999999999998</v>
      </c>
      <c r="BZ114" s="211">
        <v>9.61</v>
      </c>
      <c r="CA114" s="211">
        <v>6.6099999999999994</v>
      </c>
      <c r="CB114" s="211">
        <v>8.11</v>
      </c>
      <c r="CC114" s="211">
        <v>6.65</v>
      </c>
      <c r="CD114" s="211">
        <v>6.41</v>
      </c>
      <c r="CE114" s="211">
        <v>6.53</v>
      </c>
      <c r="CF114" s="211">
        <v>1.89</v>
      </c>
      <c r="CG114" s="211">
        <v>1.39</v>
      </c>
      <c r="CH114" s="211">
        <v>1.64</v>
      </c>
      <c r="CI114" s="211">
        <v>0.44</v>
      </c>
      <c r="CJ114" s="211">
        <v>0.4</v>
      </c>
      <c r="CK114" s="211">
        <v>0.42000000000000004</v>
      </c>
      <c r="CL114" s="211">
        <v>39.200000000000003</v>
      </c>
      <c r="CM114" s="211">
        <v>36.800000000000004</v>
      </c>
      <c r="CN114" s="211">
        <v>38</v>
      </c>
      <c r="CO114" s="211">
        <v>7.26</v>
      </c>
      <c r="CP114" s="211">
        <v>2.2599999999999998</v>
      </c>
      <c r="CQ114" s="211">
        <v>4.76</v>
      </c>
      <c r="CR114" s="211"/>
      <c r="CS114" s="211"/>
    </row>
    <row r="115" spans="1:97">
      <c r="A115" s="642">
        <v>45401</v>
      </c>
      <c r="B115" s="209" t="s">
        <v>218</v>
      </c>
      <c r="C115" s="211">
        <v>155.76</v>
      </c>
      <c r="D115" s="211">
        <v>153.76</v>
      </c>
      <c r="E115" s="211">
        <v>154.76</v>
      </c>
      <c r="F115" s="211">
        <v>166.2</v>
      </c>
      <c r="G115" s="211">
        <v>163.19999999999999</v>
      </c>
      <c r="H115" s="211">
        <v>164.7</v>
      </c>
      <c r="I115" s="211">
        <v>113.92</v>
      </c>
      <c r="J115" s="211">
        <v>110.72</v>
      </c>
      <c r="K115" s="211">
        <v>112.32</v>
      </c>
      <c r="L115" s="211">
        <v>196.37</v>
      </c>
      <c r="M115" s="211">
        <v>188.37</v>
      </c>
      <c r="N115" s="211">
        <v>192.37</v>
      </c>
      <c r="O115" s="211">
        <v>170.5</v>
      </c>
      <c r="P115" s="211">
        <v>168.7</v>
      </c>
      <c r="Q115" s="211">
        <v>169.6</v>
      </c>
      <c r="R115" s="211">
        <v>22.37</v>
      </c>
      <c r="S115" s="211">
        <v>21.77</v>
      </c>
      <c r="T115" s="211">
        <v>22.07</v>
      </c>
      <c r="U115" s="211">
        <v>14.29</v>
      </c>
      <c r="V115" s="211">
        <v>13.69</v>
      </c>
      <c r="W115" s="211">
        <v>13.989999999999998</v>
      </c>
      <c r="X115" s="211">
        <v>14.49</v>
      </c>
      <c r="Y115" s="211">
        <v>13.69</v>
      </c>
      <c r="Z115" s="211">
        <v>14.09</v>
      </c>
      <c r="AA115" s="211">
        <v>101.2</v>
      </c>
      <c r="AB115" s="211">
        <v>97.2</v>
      </c>
      <c r="AC115" s="211">
        <v>99.2</v>
      </c>
      <c r="AD115" s="211">
        <v>93.29</v>
      </c>
      <c r="AE115" s="211">
        <v>89.29</v>
      </c>
      <c r="AF115" s="211">
        <v>91.29</v>
      </c>
      <c r="AG115" s="211">
        <v>20.190000000000001</v>
      </c>
      <c r="AH115" s="211">
        <v>19.330000000000002</v>
      </c>
      <c r="AI115" s="211">
        <v>19.760000000000002</v>
      </c>
      <c r="AJ115" s="211"/>
      <c r="AK115" s="211"/>
      <c r="AL115" s="211"/>
      <c r="AM115" s="211">
        <v>114.41</v>
      </c>
      <c r="AN115" s="211">
        <v>112.75</v>
      </c>
      <c r="AO115" s="211">
        <v>113.58</v>
      </c>
      <c r="AP115" s="211">
        <v>42.12</v>
      </c>
      <c r="AQ115" s="211">
        <v>40.519999999999996</v>
      </c>
      <c r="AR115" s="211">
        <v>41.319999999999993</v>
      </c>
      <c r="AS115" s="211">
        <v>42.89</v>
      </c>
      <c r="AT115" s="211">
        <v>41.53</v>
      </c>
      <c r="AU115" s="211">
        <v>42.21</v>
      </c>
      <c r="AV115" s="211">
        <v>21.64</v>
      </c>
      <c r="AW115" s="211">
        <v>21.04</v>
      </c>
      <c r="AX115" s="211">
        <v>21.34</v>
      </c>
      <c r="AY115" s="211">
        <v>4.29</v>
      </c>
      <c r="AZ115" s="211">
        <v>4.13</v>
      </c>
      <c r="BA115" s="211">
        <v>4.21</v>
      </c>
      <c r="BB115" s="211">
        <v>2.0099999999999998</v>
      </c>
      <c r="BC115" s="211">
        <v>1.7099999999999997</v>
      </c>
      <c r="BD115" s="211">
        <v>1.8599999999999999</v>
      </c>
      <c r="BE115" s="211">
        <v>0.71</v>
      </c>
      <c r="BF115" s="211">
        <v>0.41</v>
      </c>
      <c r="BG115" s="211">
        <v>0.55999999999999994</v>
      </c>
      <c r="BH115" s="211">
        <v>510.79</v>
      </c>
      <c r="BI115" s="211">
        <v>494.79</v>
      </c>
      <c r="BJ115" s="211">
        <v>502.79</v>
      </c>
      <c r="BK115" s="211">
        <v>43.2</v>
      </c>
      <c r="BL115" s="211">
        <v>41.84</v>
      </c>
      <c r="BM115" s="211">
        <v>42.52</v>
      </c>
      <c r="BN115" s="211">
        <v>1.08</v>
      </c>
      <c r="BO115" s="211">
        <v>0.84000000000000008</v>
      </c>
      <c r="BP115" s="211">
        <v>0.96000000000000008</v>
      </c>
      <c r="BQ115" s="211">
        <v>10.050000000000001</v>
      </c>
      <c r="BR115" s="211">
        <v>8.0500000000000007</v>
      </c>
      <c r="BS115" s="211">
        <v>9.0500000000000007</v>
      </c>
      <c r="BT115" s="211">
        <v>11.39</v>
      </c>
      <c r="BU115" s="211">
        <v>10.99</v>
      </c>
      <c r="BV115" s="211">
        <v>11.190000000000001</v>
      </c>
      <c r="BW115" s="211">
        <v>2.87</v>
      </c>
      <c r="BX115" s="211">
        <v>2.59</v>
      </c>
      <c r="BY115" s="211">
        <v>2.73</v>
      </c>
      <c r="BZ115" s="211">
        <v>9.56</v>
      </c>
      <c r="CA115" s="211">
        <v>6.5600000000000005</v>
      </c>
      <c r="CB115" s="211">
        <v>8.06</v>
      </c>
      <c r="CC115" s="211">
        <v>6.64</v>
      </c>
      <c r="CD115" s="211">
        <v>6.3999999999999995</v>
      </c>
      <c r="CE115" s="211">
        <v>6.52</v>
      </c>
      <c r="CF115" s="211">
        <v>1.89</v>
      </c>
      <c r="CG115" s="211">
        <v>1.39</v>
      </c>
      <c r="CH115" s="211">
        <v>1.64</v>
      </c>
      <c r="CI115" s="211">
        <v>0.44</v>
      </c>
      <c r="CJ115" s="211">
        <v>0.4</v>
      </c>
      <c r="CK115" s="211">
        <v>0.42000000000000004</v>
      </c>
      <c r="CL115" s="211">
        <v>39.17</v>
      </c>
      <c r="CM115" s="211">
        <v>36.770000000000003</v>
      </c>
      <c r="CN115" s="211">
        <v>37.97</v>
      </c>
      <c r="CO115" s="211">
        <v>7.27</v>
      </c>
      <c r="CP115" s="211">
        <v>2.2699999999999996</v>
      </c>
      <c r="CQ115" s="211">
        <v>4.7699999999999996</v>
      </c>
      <c r="CR115" s="211"/>
      <c r="CS115" s="211"/>
    </row>
    <row r="116" spans="1:97">
      <c r="A116" s="642">
        <v>45402</v>
      </c>
      <c r="B116" s="209" t="s">
        <v>219</v>
      </c>
      <c r="C116" s="211"/>
      <c r="D116" s="211"/>
      <c r="E116" s="211"/>
      <c r="F116" s="211"/>
      <c r="G116" s="211"/>
      <c r="H116" s="211"/>
      <c r="I116" s="211"/>
      <c r="J116" s="211"/>
      <c r="K116" s="211"/>
      <c r="L116" s="211"/>
      <c r="M116" s="211"/>
      <c r="N116" s="211"/>
      <c r="O116" s="211"/>
      <c r="P116" s="211"/>
      <c r="Q116" s="211"/>
      <c r="R116" s="211"/>
      <c r="S116" s="211"/>
      <c r="T116" s="211"/>
      <c r="U116" s="211"/>
      <c r="V116" s="211"/>
      <c r="W116" s="211"/>
      <c r="X116" s="211"/>
      <c r="Y116" s="211"/>
      <c r="Z116" s="211"/>
      <c r="AA116" s="211"/>
      <c r="AB116" s="211"/>
      <c r="AC116" s="211"/>
      <c r="AD116" s="211"/>
      <c r="AE116" s="211"/>
      <c r="AF116" s="211"/>
      <c r="AG116" s="211"/>
      <c r="AH116" s="211"/>
      <c r="AI116" s="211"/>
      <c r="AJ116" s="211"/>
      <c r="AK116" s="211"/>
      <c r="AL116" s="211"/>
      <c r="AM116" s="211"/>
      <c r="AN116" s="211"/>
      <c r="AO116" s="211"/>
      <c r="AP116" s="211"/>
      <c r="AQ116" s="211"/>
      <c r="AR116" s="211"/>
      <c r="AS116" s="211"/>
      <c r="AT116" s="211"/>
      <c r="AU116" s="211"/>
      <c r="AV116" s="211"/>
      <c r="AW116" s="211"/>
      <c r="AX116" s="211"/>
      <c r="AY116" s="211"/>
      <c r="AZ116" s="211"/>
      <c r="BA116" s="211"/>
      <c r="BB116" s="211"/>
      <c r="BC116" s="211"/>
      <c r="BD116" s="211"/>
      <c r="BE116" s="211"/>
      <c r="BF116" s="211"/>
      <c r="BG116" s="211"/>
      <c r="BH116" s="211"/>
      <c r="BI116" s="211"/>
      <c r="BJ116" s="211"/>
      <c r="BK116" s="211"/>
      <c r="BL116" s="211"/>
      <c r="BM116" s="211"/>
      <c r="BN116" s="211"/>
      <c r="BO116" s="211"/>
      <c r="BP116" s="211"/>
      <c r="BQ116" s="211"/>
      <c r="BR116" s="211"/>
      <c r="BS116" s="211"/>
      <c r="BT116" s="211"/>
      <c r="BU116" s="211"/>
      <c r="BV116" s="211"/>
      <c r="BW116" s="211"/>
      <c r="BX116" s="211"/>
      <c r="BY116" s="211"/>
      <c r="BZ116" s="211"/>
      <c r="CA116" s="211"/>
      <c r="CB116" s="211"/>
      <c r="CC116" s="211"/>
      <c r="CD116" s="211"/>
      <c r="CE116" s="211"/>
      <c r="CF116" s="211"/>
      <c r="CG116" s="211"/>
      <c r="CH116" s="211"/>
      <c r="CI116" s="211"/>
      <c r="CJ116" s="211"/>
      <c r="CK116" s="211"/>
      <c r="CL116" s="211"/>
      <c r="CM116" s="211"/>
      <c r="CN116" s="211"/>
      <c r="CO116" s="211"/>
      <c r="CP116" s="211"/>
      <c r="CQ116" s="211"/>
      <c r="CR116" s="211"/>
      <c r="CS116" s="211"/>
    </row>
    <row r="117" spans="1:97">
      <c r="A117" s="642">
        <v>45403</v>
      </c>
      <c r="B117" s="209" t="s">
        <v>220</v>
      </c>
      <c r="C117" s="211"/>
      <c r="D117" s="211"/>
      <c r="E117" s="211"/>
      <c r="F117" s="211"/>
      <c r="G117" s="211"/>
      <c r="H117" s="211"/>
      <c r="I117" s="211"/>
      <c r="J117" s="211"/>
      <c r="K117" s="211"/>
      <c r="L117" s="211"/>
      <c r="M117" s="211"/>
      <c r="N117" s="211"/>
      <c r="O117" s="211"/>
      <c r="P117" s="211"/>
      <c r="Q117" s="211"/>
      <c r="R117" s="211"/>
      <c r="S117" s="211"/>
      <c r="T117" s="211"/>
      <c r="U117" s="211"/>
      <c r="V117" s="211"/>
      <c r="W117" s="211"/>
      <c r="X117" s="211"/>
      <c r="Y117" s="211"/>
      <c r="Z117" s="211"/>
      <c r="AA117" s="211"/>
      <c r="AB117" s="211"/>
      <c r="AC117" s="211"/>
      <c r="AD117" s="211"/>
      <c r="AE117" s="211"/>
      <c r="AF117" s="211"/>
      <c r="AG117" s="211"/>
      <c r="AH117" s="211"/>
      <c r="AI117" s="211"/>
      <c r="AJ117" s="211"/>
      <c r="AK117" s="211"/>
      <c r="AL117" s="211"/>
      <c r="AM117" s="211"/>
      <c r="AN117" s="211"/>
      <c r="AO117" s="211"/>
      <c r="AP117" s="211"/>
      <c r="AQ117" s="211"/>
      <c r="AR117" s="211"/>
      <c r="AS117" s="211"/>
      <c r="AT117" s="211"/>
      <c r="AU117" s="211"/>
      <c r="AV117" s="211"/>
      <c r="AW117" s="211"/>
      <c r="AX117" s="211"/>
      <c r="AY117" s="211"/>
      <c r="AZ117" s="211"/>
      <c r="BA117" s="211"/>
      <c r="BB117" s="211"/>
      <c r="BC117" s="211"/>
      <c r="BD117" s="211"/>
      <c r="BE117" s="211"/>
      <c r="BF117" s="211"/>
      <c r="BG117" s="211"/>
      <c r="BH117" s="211"/>
      <c r="BI117" s="211"/>
      <c r="BJ117" s="211"/>
      <c r="BK117" s="211"/>
      <c r="BL117" s="211"/>
      <c r="BM117" s="211"/>
      <c r="BN117" s="211"/>
      <c r="BO117" s="211"/>
      <c r="BP117" s="211"/>
      <c r="BQ117" s="211"/>
      <c r="BR117" s="211"/>
      <c r="BS117" s="211"/>
      <c r="BT117" s="211"/>
      <c r="BU117" s="211"/>
      <c r="BV117" s="211"/>
      <c r="BW117" s="211"/>
      <c r="BX117" s="211"/>
      <c r="BY117" s="211"/>
      <c r="BZ117" s="211"/>
      <c r="CA117" s="211"/>
      <c r="CB117" s="211"/>
      <c r="CC117" s="211"/>
      <c r="CD117" s="211"/>
      <c r="CE117" s="211"/>
      <c r="CF117" s="211"/>
      <c r="CG117" s="211"/>
      <c r="CH117" s="211"/>
      <c r="CI117" s="211"/>
      <c r="CJ117" s="211"/>
      <c r="CK117" s="211"/>
      <c r="CL117" s="211"/>
      <c r="CM117" s="211"/>
      <c r="CN117" s="211"/>
      <c r="CO117" s="211"/>
      <c r="CP117" s="211"/>
      <c r="CQ117" s="211"/>
      <c r="CR117" s="211"/>
      <c r="CS117" s="211"/>
    </row>
    <row r="118" spans="1:97">
      <c r="A118" s="642">
        <v>45404</v>
      </c>
      <c r="B118" s="209" t="s">
        <v>214</v>
      </c>
      <c r="C118" s="211">
        <v>155.80000000000001</v>
      </c>
      <c r="D118" s="211">
        <v>153.80000000000001</v>
      </c>
      <c r="E118" s="211">
        <v>154.80000000000001</v>
      </c>
      <c r="F118" s="211">
        <v>166.49</v>
      </c>
      <c r="G118" s="211">
        <v>163.49</v>
      </c>
      <c r="H118" s="211">
        <v>164.99</v>
      </c>
      <c r="I118" s="211">
        <v>114.27</v>
      </c>
      <c r="J118" s="211">
        <v>111.07</v>
      </c>
      <c r="K118" s="211">
        <v>112.66999999999999</v>
      </c>
      <c r="L118" s="211">
        <v>195.55</v>
      </c>
      <c r="M118" s="211">
        <v>187.55</v>
      </c>
      <c r="N118" s="211">
        <v>191.55</v>
      </c>
      <c r="O118" s="211">
        <v>170.79</v>
      </c>
      <c r="P118" s="211">
        <v>168.98999999999998</v>
      </c>
      <c r="Q118" s="211">
        <v>169.89</v>
      </c>
      <c r="R118" s="211">
        <v>22.41</v>
      </c>
      <c r="S118" s="211">
        <v>21.81</v>
      </c>
      <c r="T118" s="211">
        <v>22.11</v>
      </c>
      <c r="U118" s="211">
        <v>14.37</v>
      </c>
      <c r="V118" s="211">
        <v>13.77</v>
      </c>
      <c r="W118" s="211">
        <v>14.07</v>
      </c>
      <c r="X118" s="211">
        <v>14.58</v>
      </c>
      <c r="Y118" s="211">
        <v>13.78</v>
      </c>
      <c r="Z118" s="211">
        <v>14.18</v>
      </c>
      <c r="AA118" s="211">
        <v>101.58</v>
      </c>
      <c r="AB118" s="211">
        <v>97.58</v>
      </c>
      <c r="AC118" s="211">
        <v>99.58</v>
      </c>
      <c r="AD118" s="211">
        <v>93.41</v>
      </c>
      <c r="AE118" s="211">
        <v>89.41</v>
      </c>
      <c r="AF118" s="211">
        <v>91.41</v>
      </c>
      <c r="AG118" s="211">
        <v>20.190000000000001</v>
      </c>
      <c r="AH118" s="211">
        <v>19.330000000000002</v>
      </c>
      <c r="AI118" s="211">
        <v>19.760000000000002</v>
      </c>
      <c r="AJ118" s="211"/>
      <c r="AK118" s="211"/>
      <c r="AL118" s="211"/>
      <c r="AM118" s="211">
        <v>114.39</v>
      </c>
      <c r="AN118" s="211">
        <v>112.73</v>
      </c>
      <c r="AO118" s="211">
        <v>113.56</v>
      </c>
      <c r="AP118" s="211">
        <v>42.14</v>
      </c>
      <c r="AQ118" s="211">
        <v>40.54</v>
      </c>
      <c r="AR118" s="211">
        <v>41.34</v>
      </c>
      <c r="AS118" s="211">
        <v>42.91</v>
      </c>
      <c r="AT118" s="211">
        <v>41.55</v>
      </c>
      <c r="AU118" s="211">
        <v>42.23</v>
      </c>
      <c r="AV118" s="211">
        <v>21.64</v>
      </c>
      <c r="AW118" s="211">
        <v>21.04</v>
      </c>
      <c r="AX118" s="211">
        <v>21.34</v>
      </c>
      <c r="AY118" s="211">
        <v>4.2699999999999996</v>
      </c>
      <c r="AZ118" s="211">
        <v>4.1099999999999994</v>
      </c>
      <c r="BA118" s="211">
        <v>4.1899999999999995</v>
      </c>
      <c r="BB118" s="211">
        <v>2.02</v>
      </c>
      <c r="BC118" s="211">
        <v>1.72</v>
      </c>
      <c r="BD118" s="211">
        <v>1.87</v>
      </c>
      <c r="BE118" s="211">
        <v>0.71</v>
      </c>
      <c r="BF118" s="211">
        <v>0.41</v>
      </c>
      <c r="BG118" s="211">
        <v>0.55999999999999994</v>
      </c>
      <c r="BH118" s="211">
        <v>510.92</v>
      </c>
      <c r="BI118" s="211">
        <v>494.92</v>
      </c>
      <c r="BJ118" s="211">
        <v>502.92</v>
      </c>
      <c r="BK118" s="211">
        <v>43.2</v>
      </c>
      <c r="BL118" s="211">
        <v>41.84</v>
      </c>
      <c r="BM118" s="211">
        <v>42.52</v>
      </c>
      <c r="BN118" s="211">
        <v>1.08</v>
      </c>
      <c r="BO118" s="211">
        <v>0.84000000000000008</v>
      </c>
      <c r="BP118" s="211">
        <v>0.96000000000000008</v>
      </c>
      <c r="BQ118" s="211">
        <v>10.06</v>
      </c>
      <c r="BR118" s="211">
        <v>8.06</v>
      </c>
      <c r="BS118" s="211">
        <v>9.06</v>
      </c>
      <c r="BT118" s="211">
        <v>11.41</v>
      </c>
      <c r="BU118" s="211">
        <v>11.01</v>
      </c>
      <c r="BV118" s="211">
        <v>11.21</v>
      </c>
      <c r="BW118" s="211">
        <v>2.84</v>
      </c>
      <c r="BX118" s="211">
        <v>2.5599999999999996</v>
      </c>
      <c r="BY118" s="211">
        <v>2.6999999999999997</v>
      </c>
      <c r="BZ118" s="211">
        <v>9.59</v>
      </c>
      <c r="CA118" s="211">
        <v>6.59</v>
      </c>
      <c r="CB118" s="211">
        <v>8.09</v>
      </c>
      <c r="CC118" s="211">
        <v>6.66</v>
      </c>
      <c r="CD118" s="211">
        <v>6.42</v>
      </c>
      <c r="CE118" s="211">
        <v>6.54</v>
      </c>
      <c r="CF118" s="211">
        <v>1.91</v>
      </c>
      <c r="CG118" s="211">
        <v>1.41</v>
      </c>
      <c r="CH118" s="211">
        <v>1.66</v>
      </c>
      <c r="CI118" s="211">
        <v>0.44</v>
      </c>
      <c r="CJ118" s="211">
        <v>0.4</v>
      </c>
      <c r="CK118" s="211">
        <v>0.42000000000000004</v>
      </c>
      <c r="CL118" s="211">
        <v>39.520000000000003</v>
      </c>
      <c r="CM118" s="211">
        <v>37.120000000000005</v>
      </c>
      <c r="CN118" s="211">
        <v>38.320000000000007</v>
      </c>
      <c r="CO118" s="211">
        <v>7.25</v>
      </c>
      <c r="CP118" s="211">
        <v>2.25</v>
      </c>
      <c r="CQ118" s="211">
        <v>4.75</v>
      </c>
      <c r="CR118" s="211"/>
      <c r="CS118" s="211"/>
    </row>
    <row r="119" spans="1:97">
      <c r="A119" s="642">
        <v>45405</v>
      </c>
      <c r="B119" s="209" t="s">
        <v>215</v>
      </c>
      <c r="C119" s="211">
        <v>155.85</v>
      </c>
      <c r="D119" s="211">
        <v>153.85</v>
      </c>
      <c r="E119" s="211">
        <v>154.85</v>
      </c>
      <c r="F119" s="211">
        <v>166.55</v>
      </c>
      <c r="G119" s="211">
        <v>163.55000000000001</v>
      </c>
      <c r="H119" s="211">
        <v>165.05</v>
      </c>
      <c r="I119" s="211">
        <v>114.67</v>
      </c>
      <c r="J119" s="211">
        <v>111.47</v>
      </c>
      <c r="K119" s="211">
        <v>113.07</v>
      </c>
      <c r="L119" s="211">
        <v>195.27</v>
      </c>
      <c r="M119" s="211">
        <v>187.27</v>
      </c>
      <c r="N119" s="211">
        <v>191.27</v>
      </c>
      <c r="O119" s="211">
        <v>170.73</v>
      </c>
      <c r="P119" s="211">
        <v>168.92999999999998</v>
      </c>
      <c r="Q119" s="211">
        <v>169.82999999999998</v>
      </c>
      <c r="R119" s="211">
        <v>22.42</v>
      </c>
      <c r="S119" s="211">
        <v>21.82</v>
      </c>
      <c r="T119" s="211">
        <v>22.12</v>
      </c>
      <c r="U119" s="211">
        <v>14.41</v>
      </c>
      <c r="V119" s="211">
        <v>13.81</v>
      </c>
      <c r="W119" s="211">
        <v>14.11</v>
      </c>
      <c r="X119" s="211">
        <v>14.65</v>
      </c>
      <c r="Y119" s="211">
        <v>13.85</v>
      </c>
      <c r="Z119" s="211">
        <v>14.25</v>
      </c>
      <c r="AA119" s="211">
        <v>101.99</v>
      </c>
      <c r="AB119" s="211">
        <v>97.99</v>
      </c>
      <c r="AC119" s="211">
        <v>99.99</v>
      </c>
      <c r="AD119" s="211">
        <v>93.72</v>
      </c>
      <c r="AE119" s="211">
        <v>89.72</v>
      </c>
      <c r="AF119" s="211">
        <v>91.72</v>
      </c>
      <c r="AG119" s="211">
        <v>20.190000000000001</v>
      </c>
      <c r="AH119" s="211">
        <v>19.330000000000002</v>
      </c>
      <c r="AI119" s="211">
        <v>19.760000000000002</v>
      </c>
      <c r="AJ119" s="211"/>
      <c r="AK119" s="211"/>
      <c r="AL119" s="211"/>
      <c r="AM119" s="211">
        <v>114.57</v>
      </c>
      <c r="AN119" s="211">
        <v>112.91</v>
      </c>
      <c r="AO119" s="211">
        <v>113.74</v>
      </c>
      <c r="AP119" s="211">
        <v>42.15</v>
      </c>
      <c r="AQ119" s="211">
        <v>40.549999999999997</v>
      </c>
      <c r="AR119" s="211">
        <v>41.349999999999994</v>
      </c>
      <c r="AS119" s="211">
        <v>42.8</v>
      </c>
      <c r="AT119" s="211">
        <v>41.44</v>
      </c>
      <c r="AU119" s="211">
        <v>42.12</v>
      </c>
      <c r="AV119" s="211">
        <v>21.65</v>
      </c>
      <c r="AW119" s="211">
        <v>21.049999999999997</v>
      </c>
      <c r="AX119" s="211">
        <v>21.349999999999998</v>
      </c>
      <c r="AY119" s="211">
        <v>4.26</v>
      </c>
      <c r="AZ119" s="211">
        <v>4.0999999999999996</v>
      </c>
      <c r="BA119" s="211">
        <v>4.18</v>
      </c>
      <c r="BB119" s="211">
        <v>2.02</v>
      </c>
      <c r="BC119" s="211">
        <v>1.72</v>
      </c>
      <c r="BD119" s="211">
        <v>1.87</v>
      </c>
      <c r="BE119" s="211">
        <v>0.71</v>
      </c>
      <c r="BF119" s="211">
        <v>0.41</v>
      </c>
      <c r="BG119" s="211">
        <v>0.55999999999999994</v>
      </c>
      <c r="BH119" s="211">
        <v>511.41</v>
      </c>
      <c r="BI119" s="211">
        <v>495.41</v>
      </c>
      <c r="BJ119" s="211">
        <v>503.41</v>
      </c>
      <c r="BK119" s="211">
        <v>43.09</v>
      </c>
      <c r="BL119" s="211">
        <v>41.730000000000004</v>
      </c>
      <c r="BM119" s="211">
        <v>42.410000000000004</v>
      </c>
      <c r="BN119" s="211">
        <v>1.08</v>
      </c>
      <c r="BO119" s="211">
        <v>0.84000000000000008</v>
      </c>
      <c r="BP119" s="211">
        <v>0.96000000000000008</v>
      </c>
      <c r="BQ119" s="211">
        <v>10.050000000000001</v>
      </c>
      <c r="BR119" s="211">
        <v>8.0500000000000007</v>
      </c>
      <c r="BS119" s="211">
        <v>9.0500000000000007</v>
      </c>
      <c r="BT119" s="211">
        <v>11.44</v>
      </c>
      <c r="BU119" s="211">
        <v>11.04</v>
      </c>
      <c r="BV119" s="211">
        <v>11.239999999999998</v>
      </c>
      <c r="BW119" s="211">
        <v>2.85</v>
      </c>
      <c r="BX119" s="211">
        <v>2.5700000000000003</v>
      </c>
      <c r="BY119" s="211">
        <v>2.71</v>
      </c>
      <c r="BZ119" s="211">
        <v>9.57</v>
      </c>
      <c r="CA119" s="211">
        <v>6.57</v>
      </c>
      <c r="CB119" s="211">
        <v>8.07</v>
      </c>
      <c r="CC119" s="211">
        <v>6.66</v>
      </c>
      <c r="CD119" s="211">
        <v>6.42</v>
      </c>
      <c r="CE119" s="211">
        <v>6.54</v>
      </c>
      <c r="CF119" s="211">
        <v>1.9</v>
      </c>
      <c r="CG119" s="211">
        <v>1.4</v>
      </c>
      <c r="CH119" s="211">
        <v>1.65</v>
      </c>
      <c r="CI119" s="211">
        <v>0.44</v>
      </c>
      <c r="CJ119" s="211">
        <v>0.4</v>
      </c>
      <c r="CK119" s="211">
        <v>0.42000000000000004</v>
      </c>
      <c r="CL119" s="211">
        <v>39.47</v>
      </c>
      <c r="CM119" s="211">
        <v>37.07</v>
      </c>
      <c r="CN119" s="211">
        <v>38.269999999999996</v>
      </c>
      <c r="CO119" s="211">
        <v>7.26</v>
      </c>
      <c r="CP119" s="211">
        <v>2.2599999999999998</v>
      </c>
      <c r="CQ119" s="211">
        <v>4.76</v>
      </c>
      <c r="CR119" s="211"/>
      <c r="CS119" s="211"/>
    </row>
    <row r="120" spans="1:97">
      <c r="A120" s="642">
        <v>45406</v>
      </c>
      <c r="B120" s="209" t="s">
        <v>216</v>
      </c>
      <c r="C120" s="211">
        <v>155.86000000000001</v>
      </c>
      <c r="D120" s="211">
        <v>153.86000000000001</v>
      </c>
      <c r="E120" s="211">
        <v>154.86000000000001</v>
      </c>
      <c r="F120" s="211">
        <v>167.31</v>
      </c>
      <c r="G120" s="211">
        <v>164.31</v>
      </c>
      <c r="H120" s="211">
        <v>165.81</v>
      </c>
      <c r="I120" s="211">
        <v>114.98</v>
      </c>
      <c r="J120" s="211">
        <v>111.78</v>
      </c>
      <c r="K120" s="211">
        <v>113.38</v>
      </c>
      <c r="L120" s="211">
        <v>196.96</v>
      </c>
      <c r="M120" s="211">
        <v>188.96</v>
      </c>
      <c r="N120" s="211">
        <v>192.96</v>
      </c>
      <c r="O120" s="211">
        <v>170.76</v>
      </c>
      <c r="P120" s="211">
        <v>168.95999999999998</v>
      </c>
      <c r="Q120" s="211">
        <v>169.85999999999999</v>
      </c>
      <c r="R120" s="211">
        <v>22.53</v>
      </c>
      <c r="S120" s="211">
        <v>21.93</v>
      </c>
      <c r="T120" s="211">
        <v>22.23</v>
      </c>
      <c r="U120" s="211">
        <v>14.52</v>
      </c>
      <c r="V120" s="211">
        <v>13.92</v>
      </c>
      <c r="W120" s="211">
        <v>14.219999999999999</v>
      </c>
      <c r="X120" s="211">
        <v>14.75</v>
      </c>
      <c r="Y120" s="211">
        <v>13.95</v>
      </c>
      <c r="Z120" s="211">
        <v>14.35</v>
      </c>
      <c r="AA120" s="211">
        <v>102.6</v>
      </c>
      <c r="AB120" s="211">
        <v>98.6</v>
      </c>
      <c r="AC120" s="211">
        <v>100.6</v>
      </c>
      <c r="AD120" s="211">
        <v>94.06</v>
      </c>
      <c r="AE120" s="211">
        <v>90.06</v>
      </c>
      <c r="AF120" s="211">
        <v>92.06</v>
      </c>
      <c r="AG120" s="211">
        <v>20.190000000000001</v>
      </c>
      <c r="AH120" s="211">
        <v>19.330000000000002</v>
      </c>
      <c r="AI120" s="211">
        <v>19.760000000000002</v>
      </c>
      <c r="AJ120" s="211"/>
      <c r="AK120" s="211"/>
      <c r="AL120" s="211"/>
      <c r="AM120" s="211">
        <v>114.66</v>
      </c>
      <c r="AN120" s="211">
        <v>113</v>
      </c>
      <c r="AO120" s="211">
        <v>113.83</v>
      </c>
      <c r="AP120" s="211">
        <v>42.15</v>
      </c>
      <c r="AQ120" s="211">
        <v>40.549999999999997</v>
      </c>
      <c r="AR120" s="211">
        <v>41.349999999999994</v>
      </c>
      <c r="AS120" s="211">
        <v>42.91</v>
      </c>
      <c r="AT120" s="211">
        <v>41.55</v>
      </c>
      <c r="AU120" s="211">
        <v>42.23</v>
      </c>
      <c r="AV120" s="211">
        <v>21.63</v>
      </c>
      <c r="AW120" s="211">
        <v>21.029999999999998</v>
      </c>
      <c r="AX120" s="211">
        <v>21.33</v>
      </c>
      <c r="AY120" s="211">
        <v>4.28</v>
      </c>
      <c r="AZ120" s="211">
        <v>4.12</v>
      </c>
      <c r="BA120" s="211">
        <v>4.2</v>
      </c>
      <c r="BB120" s="211">
        <v>2.02</v>
      </c>
      <c r="BC120" s="211">
        <v>1.72</v>
      </c>
      <c r="BD120" s="211">
        <v>1.87</v>
      </c>
      <c r="BE120" s="211">
        <v>0.71</v>
      </c>
      <c r="BF120" s="211">
        <v>0.41</v>
      </c>
      <c r="BG120" s="211">
        <v>0.55999999999999994</v>
      </c>
      <c r="BH120" s="211">
        <v>511.77</v>
      </c>
      <c r="BI120" s="211">
        <v>495.77</v>
      </c>
      <c r="BJ120" s="211">
        <v>503.77</v>
      </c>
      <c r="BK120" s="211">
        <v>43.24</v>
      </c>
      <c r="BL120" s="211">
        <v>41.88</v>
      </c>
      <c r="BM120" s="211">
        <v>42.56</v>
      </c>
      <c r="BN120" s="211">
        <v>1.08</v>
      </c>
      <c r="BO120" s="211">
        <v>0.84000000000000008</v>
      </c>
      <c r="BP120" s="211">
        <v>0.96000000000000008</v>
      </c>
      <c r="BQ120" s="211">
        <v>10.14</v>
      </c>
      <c r="BR120" s="211">
        <v>8.14</v>
      </c>
      <c r="BS120" s="211">
        <v>9.14</v>
      </c>
      <c r="BT120" s="211">
        <v>11.52</v>
      </c>
      <c r="BU120" s="211">
        <v>11.12</v>
      </c>
      <c r="BV120" s="211">
        <v>11.32</v>
      </c>
      <c r="BW120" s="211">
        <v>2.85</v>
      </c>
      <c r="BX120" s="211">
        <v>2.5700000000000003</v>
      </c>
      <c r="BY120" s="211">
        <v>2.71</v>
      </c>
      <c r="BZ120" s="211">
        <v>9.6</v>
      </c>
      <c r="CA120" s="211">
        <v>6.6</v>
      </c>
      <c r="CB120" s="211">
        <v>8.1</v>
      </c>
      <c r="CC120" s="211">
        <v>6.7</v>
      </c>
      <c r="CD120" s="211">
        <v>6.46</v>
      </c>
      <c r="CE120" s="211">
        <v>6.58</v>
      </c>
      <c r="CF120" s="211">
        <v>1.91</v>
      </c>
      <c r="CG120" s="211">
        <v>1.41</v>
      </c>
      <c r="CH120" s="211">
        <v>1.66</v>
      </c>
      <c r="CI120" s="211">
        <v>0.44</v>
      </c>
      <c r="CJ120" s="211">
        <v>0.4</v>
      </c>
      <c r="CK120" s="211">
        <v>0.42000000000000004</v>
      </c>
      <c r="CL120" s="211">
        <v>39.69</v>
      </c>
      <c r="CM120" s="211">
        <v>37.29</v>
      </c>
      <c r="CN120" s="211">
        <v>38.489999999999995</v>
      </c>
      <c r="CO120" s="211">
        <v>7.27</v>
      </c>
      <c r="CP120" s="211">
        <v>2.2699999999999996</v>
      </c>
      <c r="CQ120" s="211">
        <v>4.7699999999999996</v>
      </c>
      <c r="CR120" s="211"/>
      <c r="CS120" s="211"/>
    </row>
    <row r="121" spans="1:97">
      <c r="A121" s="642">
        <v>45407</v>
      </c>
      <c r="B121" s="209" t="s">
        <v>217</v>
      </c>
      <c r="C121" s="211">
        <v>156.53</v>
      </c>
      <c r="D121" s="211">
        <v>154.53</v>
      </c>
      <c r="E121" s="211">
        <v>155.53</v>
      </c>
      <c r="F121" s="211">
        <v>167.99</v>
      </c>
      <c r="G121" s="211">
        <v>164.99</v>
      </c>
      <c r="H121" s="211">
        <v>166.49</v>
      </c>
      <c r="I121" s="211">
        <v>115.16</v>
      </c>
      <c r="J121" s="211">
        <v>111.96</v>
      </c>
      <c r="K121" s="211">
        <v>113.56</v>
      </c>
      <c r="L121" s="211">
        <v>197.87</v>
      </c>
      <c r="M121" s="211">
        <v>189.87</v>
      </c>
      <c r="N121" s="211">
        <v>193.87</v>
      </c>
      <c r="O121" s="211">
        <v>170.92</v>
      </c>
      <c r="P121" s="211">
        <v>169.11999999999998</v>
      </c>
      <c r="Q121" s="211">
        <v>170.01999999999998</v>
      </c>
      <c r="R121" s="211">
        <v>22.62</v>
      </c>
      <c r="S121" s="211">
        <v>22.02</v>
      </c>
      <c r="T121" s="211">
        <v>22.32</v>
      </c>
      <c r="U121" s="211">
        <v>14.46</v>
      </c>
      <c r="V121" s="211">
        <v>13.860000000000001</v>
      </c>
      <c r="W121" s="211">
        <v>14.16</v>
      </c>
      <c r="X121" s="211">
        <v>14.7</v>
      </c>
      <c r="Y121" s="211">
        <v>13.899999999999999</v>
      </c>
      <c r="Z121" s="211">
        <v>14.299999999999999</v>
      </c>
      <c r="AA121" s="211">
        <v>103.11</v>
      </c>
      <c r="AB121" s="211">
        <v>99.11</v>
      </c>
      <c r="AC121" s="211">
        <v>101.11</v>
      </c>
      <c r="AD121" s="211">
        <v>94.37</v>
      </c>
      <c r="AE121" s="211">
        <v>90.37</v>
      </c>
      <c r="AF121" s="211">
        <v>92.37</v>
      </c>
      <c r="AG121" s="211">
        <v>20.29</v>
      </c>
      <c r="AH121" s="211">
        <v>19.43</v>
      </c>
      <c r="AI121" s="211">
        <v>19.86</v>
      </c>
      <c r="AJ121" s="211"/>
      <c r="AK121" s="211"/>
      <c r="AL121" s="211"/>
      <c r="AM121" s="211">
        <v>115.06</v>
      </c>
      <c r="AN121" s="211">
        <v>113.4</v>
      </c>
      <c r="AO121" s="211">
        <v>114.23</v>
      </c>
      <c r="AP121" s="211">
        <v>42.34</v>
      </c>
      <c r="AQ121" s="211">
        <v>40.74</v>
      </c>
      <c r="AR121" s="211">
        <v>41.540000000000006</v>
      </c>
      <c r="AS121" s="211">
        <v>43.1</v>
      </c>
      <c r="AT121" s="211">
        <v>41.74</v>
      </c>
      <c r="AU121" s="211">
        <v>42.42</v>
      </c>
      <c r="AV121" s="211">
        <v>21.68</v>
      </c>
      <c r="AW121" s="211">
        <v>21.08</v>
      </c>
      <c r="AX121" s="211">
        <v>21.38</v>
      </c>
      <c r="AY121" s="211">
        <v>4.28</v>
      </c>
      <c r="AZ121" s="211">
        <v>4.12</v>
      </c>
      <c r="BA121" s="211">
        <v>4.2</v>
      </c>
      <c r="BB121" s="211">
        <v>2.0299999999999998</v>
      </c>
      <c r="BC121" s="211">
        <v>1.7299999999999998</v>
      </c>
      <c r="BD121" s="211">
        <v>1.88</v>
      </c>
      <c r="BE121" s="211">
        <v>0.71</v>
      </c>
      <c r="BF121" s="211">
        <v>0.41</v>
      </c>
      <c r="BG121" s="211">
        <v>0.55999999999999994</v>
      </c>
      <c r="BH121" s="211">
        <v>513.95000000000005</v>
      </c>
      <c r="BI121" s="211">
        <v>497.95000000000005</v>
      </c>
      <c r="BJ121" s="211">
        <v>505.95000000000005</v>
      </c>
      <c r="BK121" s="211">
        <v>43.41</v>
      </c>
      <c r="BL121" s="211">
        <v>42.05</v>
      </c>
      <c r="BM121" s="211">
        <v>42.73</v>
      </c>
      <c r="BN121" s="211">
        <v>1.0900000000000001</v>
      </c>
      <c r="BO121" s="211">
        <v>0.85000000000000009</v>
      </c>
      <c r="BP121" s="211">
        <v>0.97000000000000008</v>
      </c>
      <c r="BQ121" s="211">
        <v>10.11</v>
      </c>
      <c r="BR121" s="211">
        <v>8.11</v>
      </c>
      <c r="BS121" s="211">
        <v>9.11</v>
      </c>
      <c r="BT121" s="211">
        <v>11.51</v>
      </c>
      <c r="BU121" s="211">
        <v>11.11</v>
      </c>
      <c r="BV121" s="211">
        <v>11.309999999999999</v>
      </c>
      <c r="BW121" s="211">
        <v>2.86</v>
      </c>
      <c r="BX121" s="211">
        <v>2.58</v>
      </c>
      <c r="BY121" s="211">
        <v>2.7199999999999998</v>
      </c>
      <c r="BZ121" s="211">
        <v>9.59</v>
      </c>
      <c r="CA121" s="211">
        <v>6.59</v>
      </c>
      <c r="CB121" s="211">
        <v>8.09</v>
      </c>
      <c r="CC121" s="211">
        <v>6.72</v>
      </c>
      <c r="CD121" s="211">
        <v>6.4799999999999995</v>
      </c>
      <c r="CE121" s="211">
        <v>6.6</v>
      </c>
      <c r="CF121" s="211">
        <v>1.94</v>
      </c>
      <c r="CG121" s="211">
        <v>1.44</v>
      </c>
      <c r="CH121" s="211">
        <v>1.69</v>
      </c>
      <c r="CI121" s="211">
        <v>0.44</v>
      </c>
      <c r="CJ121" s="211">
        <v>0.4</v>
      </c>
      <c r="CK121" s="211">
        <v>0.42000000000000004</v>
      </c>
      <c r="CL121" s="211">
        <v>39.630000000000003</v>
      </c>
      <c r="CM121" s="211">
        <v>37.230000000000004</v>
      </c>
      <c r="CN121" s="211">
        <v>38.430000000000007</v>
      </c>
      <c r="CO121" s="211">
        <v>7.29</v>
      </c>
      <c r="CP121" s="211">
        <v>2.29</v>
      </c>
      <c r="CQ121" s="211">
        <v>4.79</v>
      </c>
      <c r="CR121" s="211"/>
      <c r="CS121" s="211"/>
    </row>
    <row r="122" spans="1:97">
      <c r="A122" s="642">
        <v>45408</v>
      </c>
      <c r="B122" s="209" t="s">
        <v>218</v>
      </c>
      <c r="C122" s="211">
        <v>156.76</v>
      </c>
      <c r="D122" s="211">
        <v>154.76</v>
      </c>
      <c r="E122" s="211">
        <v>155.76</v>
      </c>
      <c r="F122" s="211">
        <v>168.55</v>
      </c>
      <c r="G122" s="211">
        <v>165.55</v>
      </c>
      <c r="H122" s="211">
        <v>167.05</v>
      </c>
      <c r="I122" s="211">
        <v>115.65</v>
      </c>
      <c r="J122" s="211">
        <v>112.45</v>
      </c>
      <c r="K122" s="211">
        <v>114.05000000000001</v>
      </c>
      <c r="L122" s="211">
        <v>198.76</v>
      </c>
      <c r="M122" s="211">
        <v>190.76</v>
      </c>
      <c r="N122" s="211">
        <v>194.76</v>
      </c>
      <c r="O122" s="211">
        <v>171.48</v>
      </c>
      <c r="P122" s="211">
        <v>169.67999999999998</v>
      </c>
      <c r="Q122" s="211">
        <v>170.57999999999998</v>
      </c>
      <c r="R122" s="211">
        <v>22.7</v>
      </c>
      <c r="S122" s="211">
        <v>22.099999999999998</v>
      </c>
      <c r="T122" s="211">
        <v>22.4</v>
      </c>
      <c r="U122" s="211">
        <v>14.51</v>
      </c>
      <c r="V122" s="211">
        <v>13.91</v>
      </c>
      <c r="W122" s="211">
        <v>14.21</v>
      </c>
      <c r="X122" s="211">
        <v>14.7</v>
      </c>
      <c r="Y122" s="211">
        <v>13.899999999999999</v>
      </c>
      <c r="Z122" s="211">
        <v>14.299999999999999</v>
      </c>
      <c r="AA122" s="211">
        <v>103.65</v>
      </c>
      <c r="AB122" s="211">
        <v>99.65</v>
      </c>
      <c r="AC122" s="211">
        <v>101.65</v>
      </c>
      <c r="AD122" s="211">
        <v>94.9</v>
      </c>
      <c r="AE122" s="211">
        <v>90.9</v>
      </c>
      <c r="AF122" s="211">
        <v>92.9</v>
      </c>
      <c r="AG122" s="211">
        <v>20.329999999999998</v>
      </c>
      <c r="AH122" s="211">
        <v>19.47</v>
      </c>
      <c r="AI122" s="211">
        <v>19.899999999999999</v>
      </c>
      <c r="AJ122" s="211"/>
      <c r="AK122" s="211"/>
      <c r="AL122" s="211"/>
      <c r="AM122" s="211">
        <v>115.42</v>
      </c>
      <c r="AN122" s="211">
        <v>113.76</v>
      </c>
      <c r="AO122" s="211">
        <v>114.59</v>
      </c>
      <c r="AP122" s="211">
        <v>42.4</v>
      </c>
      <c r="AQ122" s="211">
        <v>40.799999999999997</v>
      </c>
      <c r="AR122" s="211">
        <v>41.599999999999994</v>
      </c>
      <c r="AS122" s="211">
        <v>43.16</v>
      </c>
      <c r="AT122" s="211">
        <v>41.8</v>
      </c>
      <c r="AU122" s="211">
        <v>42.48</v>
      </c>
      <c r="AV122" s="211">
        <v>21.76</v>
      </c>
      <c r="AW122" s="211">
        <v>21.16</v>
      </c>
      <c r="AX122" s="211">
        <v>21.46</v>
      </c>
      <c r="AY122" s="211">
        <v>4.29</v>
      </c>
      <c r="AZ122" s="211">
        <v>4.13</v>
      </c>
      <c r="BA122" s="211">
        <v>4.21</v>
      </c>
      <c r="BB122" s="211">
        <v>2.0299999999999998</v>
      </c>
      <c r="BC122" s="211">
        <v>1.7299999999999998</v>
      </c>
      <c r="BD122" s="211">
        <v>1.88</v>
      </c>
      <c r="BE122" s="211">
        <v>0.71</v>
      </c>
      <c r="BF122" s="211">
        <v>0.41</v>
      </c>
      <c r="BG122" s="211">
        <v>0.55999999999999994</v>
      </c>
      <c r="BH122" s="211">
        <v>513.05999999999995</v>
      </c>
      <c r="BI122" s="211">
        <v>497.05999999999995</v>
      </c>
      <c r="BJ122" s="211">
        <v>505.05999999999995</v>
      </c>
      <c r="BK122" s="211">
        <v>43.47</v>
      </c>
      <c r="BL122" s="211">
        <v>42.11</v>
      </c>
      <c r="BM122" s="211">
        <v>42.79</v>
      </c>
      <c r="BN122" s="211">
        <v>1.0900000000000001</v>
      </c>
      <c r="BO122" s="211">
        <v>0.85000000000000009</v>
      </c>
      <c r="BP122" s="211">
        <v>0.97000000000000008</v>
      </c>
      <c r="BQ122" s="211">
        <v>10.06</v>
      </c>
      <c r="BR122" s="211">
        <v>8.06</v>
      </c>
      <c r="BS122" s="211">
        <v>9.06</v>
      </c>
      <c r="BT122" s="211">
        <v>11.55</v>
      </c>
      <c r="BU122" s="211">
        <v>11.15</v>
      </c>
      <c r="BV122" s="211">
        <v>11.350000000000001</v>
      </c>
      <c r="BW122" s="211">
        <v>2.86</v>
      </c>
      <c r="BX122" s="211">
        <v>2.58</v>
      </c>
      <c r="BY122" s="211">
        <v>2.7199999999999998</v>
      </c>
      <c r="BZ122" s="211">
        <v>9.69</v>
      </c>
      <c r="CA122" s="211">
        <v>6.6899999999999995</v>
      </c>
      <c r="CB122" s="211">
        <v>8.19</v>
      </c>
      <c r="CC122" s="211">
        <v>6.77</v>
      </c>
      <c r="CD122" s="211">
        <v>6.5299999999999994</v>
      </c>
      <c r="CE122" s="211">
        <v>6.6499999999999995</v>
      </c>
      <c r="CF122" s="211">
        <v>1.94</v>
      </c>
      <c r="CG122" s="211">
        <v>1.44</v>
      </c>
      <c r="CH122" s="211">
        <v>1.69</v>
      </c>
      <c r="CI122" s="211">
        <v>0.45</v>
      </c>
      <c r="CJ122" s="211">
        <v>0.41000000000000003</v>
      </c>
      <c r="CK122" s="211">
        <v>0.43000000000000005</v>
      </c>
      <c r="CL122" s="211">
        <v>39.950000000000003</v>
      </c>
      <c r="CM122" s="211">
        <v>37.550000000000004</v>
      </c>
      <c r="CN122" s="211">
        <v>38.75</v>
      </c>
      <c r="CO122" s="211">
        <v>7.31</v>
      </c>
      <c r="CP122" s="211">
        <v>2.3099999999999996</v>
      </c>
      <c r="CQ122" s="211">
        <v>4.8099999999999996</v>
      </c>
      <c r="CR122" s="211"/>
      <c r="CS122" s="211"/>
    </row>
    <row r="123" spans="1:97">
      <c r="A123" s="642">
        <v>45409</v>
      </c>
      <c r="B123" s="209" t="s">
        <v>219</v>
      </c>
      <c r="C123" s="211"/>
      <c r="D123" s="211"/>
      <c r="E123" s="211"/>
      <c r="F123" s="211"/>
      <c r="G123" s="211"/>
      <c r="H123" s="211"/>
      <c r="I123" s="211"/>
      <c r="J123" s="211"/>
      <c r="K123" s="211"/>
      <c r="L123" s="211"/>
      <c r="M123" s="211"/>
      <c r="N123" s="211"/>
      <c r="O123" s="211"/>
      <c r="P123" s="211"/>
      <c r="Q123" s="211"/>
      <c r="R123" s="211"/>
      <c r="S123" s="211"/>
      <c r="T123" s="211"/>
      <c r="U123" s="211"/>
      <c r="V123" s="211"/>
      <c r="W123" s="211"/>
      <c r="X123" s="211"/>
      <c r="Y123" s="211"/>
      <c r="Z123" s="211"/>
      <c r="AA123" s="211"/>
      <c r="AB123" s="211"/>
      <c r="AC123" s="211"/>
      <c r="AD123" s="211"/>
      <c r="AE123" s="211"/>
      <c r="AF123" s="211"/>
      <c r="AG123" s="211"/>
      <c r="AH123" s="211"/>
      <c r="AI123" s="211"/>
      <c r="AJ123" s="211"/>
      <c r="AK123" s="211"/>
      <c r="AL123" s="211"/>
      <c r="AM123" s="211"/>
      <c r="AN123" s="211"/>
      <c r="AO123" s="211"/>
      <c r="AP123" s="211"/>
      <c r="AQ123" s="211"/>
      <c r="AR123" s="211"/>
      <c r="AS123" s="211"/>
      <c r="AT123" s="211"/>
      <c r="AU123" s="211"/>
      <c r="AV123" s="211"/>
      <c r="AW123" s="211"/>
      <c r="AX123" s="211"/>
      <c r="AY123" s="211"/>
      <c r="AZ123" s="211"/>
      <c r="BA123" s="211"/>
      <c r="BB123" s="211"/>
      <c r="BC123" s="211"/>
      <c r="BD123" s="211"/>
      <c r="BE123" s="211"/>
      <c r="BF123" s="211"/>
      <c r="BG123" s="211"/>
      <c r="BH123" s="211"/>
      <c r="BI123" s="211"/>
      <c r="BJ123" s="211"/>
      <c r="BK123" s="211"/>
      <c r="BL123" s="211"/>
      <c r="BM123" s="211"/>
      <c r="BN123" s="211"/>
      <c r="BO123" s="211"/>
      <c r="BP123" s="211"/>
      <c r="BQ123" s="211"/>
      <c r="BR123" s="211"/>
      <c r="BS123" s="211"/>
      <c r="BT123" s="211"/>
      <c r="BU123" s="211"/>
      <c r="BV123" s="211"/>
      <c r="BW123" s="211"/>
      <c r="BX123" s="211"/>
      <c r="BY123" s="211"/>
      <c r="BZ123" s="211"/>
      <c r="CA123" s="211"/>
      <c r="CB123" s="211"/>
      <c r="CC123" s="211"/>
      <c r="CD123" s="211"/>
      <c r="CE123" s="211"/>
      <c r="CF123" s="211"/>
      <c r="CG123" s="211"/>
      <c r="CH123" s="211"/>
      <c r="CI123" s="211"/>
      <c r="CJ123" s="211"/>
      <c r="CK123" s="211"/>
      <c r="CL123" s="211"/>
      <c r="CM123" s="211"/>
      <c r="CN123" s="211"/>
      <c r="CO123" s="211"/>
      <c r="CP123" s="211"/>
      <c r="CQ123" s="211"/>
      <c r="CR123" s="211"/>
      <c r="CS123" s="211"/>
    </row>
    <row r="124" spans="1:97">
      <c r="A124" s="642">
        <v>45410</v>
      </c>
      <c r="B124" s="209" t="s">
        <v>220</v>
      </c>
      <c r="C124" s="211"/>
      <c r="D124" s="211"/>
      <c r="E124" s="211"/>
      <c r="F124" s="211"/>
      <c r="G124" s="211"/>
      <c r="H124" s="211"/>
      <c r="I124" s="211"/>
      <c r="J124" s="211"/>
      <c r="K124" s="211"/>
      <c r="L124" s="211"/>
      <c r="M124" s="211"/>
      <c r="N124" s="211"/>
      <c r="O124" s="211"/>
      <c r="P124" s="211"/>
      <c r="Q124" s="211"/>
      <c r="R124" s="211"/>
      <c r="S124" s="211"/>
      <c r="T124" s="211"/>
      <c r="U124" s="211"/>
      <c r="V124" s="211"/>
      <c r="W124" s="211"/>
      <c r="X124" s="211"/>
      <c r="Y124" s="211"/>
      <c r="Z124" s="211"/>
      <c r="AA124" s="211"/>
      <c r="AB124" s="211"/>
      <c r="AC124" s="211"/>
      <c r="AD124" s="211"/>
      <c r="AE124" s="211"/>
      <c r="AF124" s="211"/>
      <c r="AG124" s="211"/>
      <c r="AH124" s="211"/>
      <c r="AI124" s="211"/>
      <c r="AJ124" s="211"/>
      <c r="AK124" s="211"/>
      <c r="AL124" s="211"/>
      <c r="AM124" s="211"/>
      <c r="AN124" s="211"/>
      <c r="AO124" s="211"/>
      <c r="AP124" s="211"/>
      <c r="AQ124" s="211"/>
      <c r="AR124" s="211"/>
      <c r="AS124" s="211"/>
      <c r="AT124" s="211"/>
      <c r="AU124" s="211"/>
      <c r="AV124" s="211"/>
      <c r="AW124" s="211"/>
      <c r="AX124" s="211"/>
      <c r="AY124" s="211"/>
      <c r="AZ124" s="211"/>
      <c r="BA124" s="211"/>
      <c r="BB124" s="211"/>
      <c r="BC124" s="211"/>
      <c r="BD124" s="211"/>
      <c r="BE124" s="211"/>
      <c r="BF124" s="211"/>
      <c r="BG124" s="211"/>
      <c r="BH124" s="211"/>
      <c r="BI124" s="211"/>
      <c r="BJ124" s="211"/>
      <c r="BK124" s="211"/>
      <c r="BL124" s="211"/>
      <c r="BM124" s="211"/>
      <c r="BN124" s="211"/>
      <c r="BO124" s="211"/>
      <c r="BP124" s="211"/>
      <c r="BQ124" s="211"/>
      <c r="BR124" s="211"/>
      <c r="BS124" s="211"/>
      <c r="BT124" s="211"/>
      <c r="BU124" s="211"/>
      <c r="BV124" s="211"/>
      <c r="BW124" s="211"/>
      <c r="BX124" s="211"/>
      <c r="BY124" s="211"/>
      <c r="BZ124" s="211"/>
      <c r="CA124" s="211"/>
      <c r="CB124" s="211"/>
      <c r="CC124" s="211"/>
      <c r="CD124" s="211"/>
      <c r="CE124" s="211"/>
      <c r="CF124" s="211"/>
      <c r="CG124" s="211"/>
      <c r="CH124" s="211"/>
      <c r="CI124" s="211"/>
      <c r="CJ124" s="211"/>
      <c r="CK124" s="211"/>
      <c r="CL124" s="211"/>
      <c r="CM124" s="211"/>
      <c r="CN124" s="211"/>
      <c r="CO124" s="211"/>
      <c r="CP124" s="211"/>
      <c r="CQ124" s="211"/>
      <c r="CR124" s="211"/>
      <c r="CS124" s="211"/>
    </row>
    <row r="125" spans="1:97">
      <c r="A125" s="642">
        <v>45411</v>
      </c>
      <c r="B125" s="209" t="s">
        <v>214</v>
      </c>
      <c r="C125" s="211"/>
      <c r="D125" s="211"/>
      <c r="E125" s="211"/>
      <c r="F125" s="211"/>
      <c r="G125" s="211"/>
      <c r="H125" s="211"/>
      <c r="I125" s="211"/>
      <c r="J125" s="211"/>
      <c r="K125" s="211"/>
      <c r="L125" s="211"/>
      <c r="M125" s="211"/>
      <c r="N125" s="211"/>
      <c r="O125" s="211"/>
      <c r="P125" s="211"/>
      <c r="Q125" s="211"/>
      <c r="R125" s="211"/>
      <c r="S125" s="211"/>
      <c r="T125" s="211"/>
      <c r="U125" s="211"/>
      <c r="V125" s="211"/>
      <c r="W125" s="211"/>
      <c r="X125" s="211"/>
      <c r="Y125" s="211"/>
      <c r="Z125" s="211"/>
      <c r="AA125" s="211"/>
      <c r="AB125" s="211"/>
      <c r="AC125" s="211"/>
      <c r="AD125" s="211"/>
      <c r="AE125" s="211"/>
      <c r="AF125" s="211"/>
      <c r="AG125" s="211"/>
      <c r="AH125" s="211"/>
      <c r="AI125" s="211"/>
      <c r="AJ125" s="211"/>
      <c r="AK125" s="211"/>
      <c r="AL125" s="211"/>
      <c r="AM125" s="211"/>
      <c r="AN125" s="211"/>
      <c r="AO125" s="211"/>
      <c r="AP125" s="211"/>
      <c r="AQ125" s="211"/>
      <c r="AR125" s="211"/>
      <c r="AS125" s="211"/>
      <c r="AT125" s="211"/>
      <c r="AU125" s="211"/>
      <c r="AV125" s="211"/>
      <c r="AW125" s="211"/>
      <c r="AX125" s="211"/>
      <c r="AY125" s="211"/>
      <c r="AZ125" s="211"/>
      <c r="BA125" s="211"/>
      <c r="BB125" s="211"/>
      <c r="BC125" s="211"/>
      <c r="BD125" s="211"/>
      <c r="BE125" s="211"/>
      <c r="BF125" s="211"/>
      <c r="BG125" s="211"/>
      <c r="BH125" s="211"/>
      <c r="BI125" s="211"/>
      <c r="BJ125" s="211"/>
      <c r="BK125" s="211"/>
      <c r="BL125" s="211"/>
      <c r="BM125" s="211"/>
      <c r="BN125" s="211"/>
      <c r="BO125" s="211"/>
      <c r="BP125" s="211"/>
      <c r="BQ125" s="211"/>
      <c r="BR125" s="211"/>
      <c r="BS125" s="211"/>
      <c r="BT125" s="211"/>
      <c r="BU125" s="211"/>
      <c r="BV125" s="211"/>
      <c r="BW125" s="211"/>
      <c r="BX125" s="211"/>
      <c r="BY125" s="211"/>
      <c r="BZ125" s="211"/>
      <c r="CA125" s="211"/>
      <c r="CB125" s="211"/>
      <c r="CC125" s="211"/>
      <c r="CD125" s="211"/>
      <c r="CE125" s="211"/>
      <c r="CF125" s="211"/>
      <c r="CG125" s="211"/>
      <c r="CH125" s="211"/>
      <c r="CI125" s="211"/>
      <c r="CJ125" s="211"/>
      <c r="CK125" s="211"/>
      <c r="CL125" s="211"/>
      <c r="CM125" s="211"/>
      <c r="CN125" s="211"/>
      <c r="CO125" s="211"/>
      <c r="CP125" s="211"/>
      <c r="CQ125" s="211"/>
      <c r="CR125" s="211"/>
      <c r="CS125" s="211"/>
    </row>
    <row r="126" spans="1:97">
      <c r="A126" s="642">
        <v>45412</v>
      </c>
      <c r="B126" s="209" t="s">
        <v>215</v>
      </c>
      <c r="C126" s="211">
        <v>157.9</v>
      </c>
      <c r="D126" s="211">
        <v>155.9</v>
      </c>
      <c r="E126" s="211">
        <v>156.9</v>
      </c>
      <c r="F126" s="211">
        <v>169.62</v>
      </c>
      <c r="G126" s="211">
        <v>166.62</v>
      </c>
      <c r="H126" s="211">
        <v>168.12</v>
      </c>
      <c r="I126" s="211">
        <v>116.37</v>
      </c>
      <c r="J126" s="211">
        <v>113.17</v>
      </c>
      <c r="K126" s="211">
        <v>114.77000000000001</v>
      </c>
      <c r="L126" s="211">
        <v>201.02</v>
      </c>
      <c r="M126" s="211">
        <v>193.02</v>
      </c>
      <c r="N126" s="211">
        <v>197.02</v>
      </c>
      <c r="O126" s="211">
        <v>173.07</v>
      </c>
      <c r="P126" s="211">
        <v>171.26999999999998</v>
      </c>
      <c r="Q126" s="211">
        <v>172.17</v>
      </c>
      <c r="R126" s="211">
        <v>22.85</v>
      </c>
      <c r="S126" s="211">
        <v>22.25</v>
      </c>
      <c r="T126" s="211">
        <v>22.55</v>
      </c>
      <c r="U126" s="211">
        <v>14.56</v>
      </c>
      <c r="V126" s="211">
        <v>13.96</v>
      </c>
      <c r="W126" s="211">
        <v>14.260000000000002</v>
      </c>
      <c r="X126" s="211">
        <v>14.74</v>
      </c>
      <c r="Y126" s="211">
        <v>13.94</v>
      </c>
      <c r="Z126" s="211">
        <v>14.34</v>
      </c>
      <c r="AA126" s="211">
        <v>104.96</v>
      </c>
      <c r="AB126" s="211">
        <v>100.96</v>
      </c>
      <c r="AC126" s="211">
        <v>102.96</v>
      </c>
      <c r="AD126" s="211">
        <v>95.61</v>
      </c>
      <c r="AE126" s="211">
        <v>91.61</v>
      </c>
      <c r="AF126" s="211">
        <v>93.61</v>
      </c>
      <c r="AG126" s="211">
        <v>20.48</v>
      </c>
      <c r="AH126" s="211">
        <v>19.62</v>
      </c>
      <c r="AI126" s="211">
        <v>20.05</v>
      </c>
      <c r="AJ126" s="211"/>
      <c r="AK126" s="211"/>
      <c r="AL126" s="211"/>
      <c r="AM126" s="211">
        <v>116.16</v>
      </c>
      <c r="AN126" s="211">
        <v>114.5</v>
      </c>
      <c r="AO126" s="211">
        <v>115.33</v>
      </c>
      <c r="AP126" s="211">
        <v>42.7</v>
      </c>
      <c r="AQ126" s="211">
        <v>41.1</v>
      </c>
      <c r="AR126" s="211">
        <v>41.900000000000006</v>
      </c>
      <c r="AS126" s="211">
        <v>43.47</v>
      </c>
      <c r="AT126" s="211">
        <v>42.11</v>
      </c>
      <c r="AU126" s="211">
        <v>42.79</v>
      </c>
      <c r="AV126" s="211">
        <v>21.93</v>
      </c>
      <c r="AW126" s="211">
        <v>21.33</v>
      </c>
      <c r="AX126" s="211">
        <v>21.63</v>
      </c>
      <c r="AY126" s="211">
        <v>4.32</v>
      </c>
      <c r="AZ126" s="211">
        <v>4.16</v>
      </c>
      <c r="BA126" s="211">
        <v>4.24</v>
      </c>
      <c r="BB126" s="211">
        <v>2.04</v>
      </c>
      <c r="BC126" s="211">
        <v>1.74</v>
      </c>
      <c r="BD126" s="211">
        <v>1.8900000000000001</v>
      </c>
      <c r="BE126" s="211">
        <v>0.72</v>
      </c>
      <c r="BF126" s="211">
        <v>0.42</v>
      </c>
      <c r="BG126" s="211">
        <v>0.56999999999999995</v>
      </c>
      <c r="BH126" s="211">
        <v>518.58000000000004</v>
      </c>
      <c r="BI126" s="211">
        <v>502.58000000000004</v>
      </c>
      <c r="BJ126" s="211">
        <v>510.58000000000004</v>
      </c>
      <c r="BK126" s="211">
        <v>43.78</v>
      </c>
      <c r="BL126" s="211">
        <v>42.42</v>
      </c>
      <c r="BM126" s="211">
        <v>43.1</v>
      </c>
      <c r="BN126" s="211">
        <v>1.0900000000000001</v>
      </c>
      <c r="BO126" s="211">
        <v>0.85000000000000009</v>
      </c>
      <c r="BP126" s="211">
        <v>0.97000000000000008</v>
      </c>
      <c r="BQ126" s="211">
        <v>10.220000000000001</v>
      </c>
      <c r="BR126" s="211">
        <v>8.2200000000000006</v>
      </c>
      <c r="BS126" s="211">
        <v>9.2200000000000006</v>
      </c>
      <c r="BT126" s="211">
        <v>11.61</v>
      </c>
      <c r="BU126" s="211">
        <v>11.209999999999999</v>
      </c>
      <c r="BV126" s="211">
        <v>11.41</v>
      </c>
      <c r="BW126" s="211">
        <v>2.88</v>
      </c>
      <c r="BX126" s="211">
        <v>2.5999999999999996</v>
      </c>
      <c r="BY126" s="211">
        <v>2.7399999999999998</v>
      </c>
      <c r="BZ126" s="211">
        <v>9.91</v>
      </c>
      <c r="CA126" s="211">
        <v>6.91</v>
      </c>
      <c r="CB126" s="211">
        <v>8.41</v>
      </c>
      <c r="CC126" s="211">
        <v>6.81</v>
      </c>
      <c r="CD126" s="211">
        <v>6.5699999999999994</v>
      </c>
      <c r="CE126" s="211">
        <v>6.6899999999999995</v>
      </c>
      <c r="CF126" s="211">
        <v>1.94</v>
      </c>
      <c r="CG126" s="211">
        <v>1.44</v>
      </c>
      <c r="CH126" s="211">
        <v>1.69</v>
      </c>
      <c r="CI126" s="211">
        <v>0.45</v>
      </c>
      <c r="CJ126" s="211">
        <v>0.41000000000000003</v>
      </c>
      <c r="CK126" s="211">
        <v>0.43000000000000005</v>
      </c>
      <c r="CL126" s="211">
        <v>40.19</v>
      </c>
      <c r="CM126" s="211">
        <v>37.79</v>
      </c>
      <c r="CN126" s="211">
        <v>38.989999999999995</v>
      </c>
      <c r="CO126" s="211">
        <v>7.34</v>
      </c>
      <c r="CP126" s="211">
        <v>2.34</v>
      </c>
      <c r="CQ126" s="211">
        <v>4.84</v>
      </c>
      <c r="CR126" s="211"/>
      <c r="CS126" s="211"/>
    </row>
    <row r="127" spans="1:97">
      <c r="A127" s="642">
        <v>45413</v>
      </c>
      <c r="B127" s="209" t="s">
        <v>216</v>
      </c>
      <c r="C127" s="211">
        <v>158.97</v>
      </c>
      <c r="D127" s="211">
        <v>156.97</v>
      </c>
      <c r="E127" s="211">
        <v>157.97</v>
      </c>
      <c r="F127" s="211">
        <v>169.86</v>
      </c>
      <c r="G127" s="211">
        <v>166.86</v>
      </c>
      <c r="H127" s="211">
        <v>168.36</v>
      </c>
      <c r="I127" s="211">
        <v>116.24</v>
      </c>
      <c r="J127" s="211">
        <v>113.03999999999999</v>
      </c>
      <c r="K127" s="211">
        <v>114.63999999999999</v>
      </c>
      <c r="L127" s="211">
        <v>201.26</v>
      </c>
      <c r="M127" s="211">
        <v>193.26</v>
      </c>
      <c r="N127" s="211">
        <v>197.26</v>
      </c>
      <c r="O127" s="211">
        <v>172.63</v>
      </c>
      <c r="P127" s="211">
        <v>170.82999999999998</v>
      </c>
      <c r="Q127" s="211">
        <v>171.73</v>
      </c>
      <c r="R127" s="211">
        <v>22.87</v>
      </c>
      <c r="S127" s="211">
        <v>22.27</v>
      </c>
      <c r="T127" s="211">
        <v>22.57</v>
      </c>
      <c r="U127" s="211">
        <v>14.5</v>
      </c>
      <c r="V127" s="211">
        <v>13.9</v>
      </c>
      <c r="W127" s="211">
        <v>14.2</v>
      </c>
      <c r="X127" s="211">
        <v>14.73</v>
      </c>
      <c r="Y127" s="211">
        <v>13.93</v>
      </c>
      <c r="Z127" s="211">
        <v>14.33</v>
      </c>
      <c r="AA127" s="211">
        <v>104.14</v>
      </c>
      <c r="AB127" s="211">
        <v>100.14</v>
      </c>
      <c r="AC127" s="211">
        <v>102.14</v>
      </c>
      <c r="AD127" s="211">
        <v>94.9</v>
      </c>
      <c r="AE127" s="211">
        <v>90.9</v>
      </c>
      <c r="AF127" s="211">
        <v>92.9</v>
      </c>
      <c r="AG127" s="211">
        <v>20.62</v>
      </c>
      <c r="AH127" s="211">
        <v>19.760000000000002</v>
      </c>
      <c r="AI127" s="211">
        <v>20.190000000000001</v>
      </c>
      <c r="AJ127" s="211"/>
      <c r="AK127" s="211"/>
      <c r="AL127" s="211"/>
      <c r="AM127" s="211">
        <v>116.53</v>
      </c>
      <c r="AN127" s="211">
        <v>114.87</v>
      </c>
      <c r="AO127" s="211">
        <v>115.7</v>
      </c>
      <c r="AP127" s="211">
        <v>42.99</v>
      </c>
      <c r="AQ127" s="211">
        <v>41.39</v>
      </c>
      <c r="AR127" s="211">
        <v>42.19</v>
      </c>
      <c r="AS127" s="211">
        <v>43.76</v>
      </c>
      <c r="AT127" s="211">
        <v>42.4</v>
      </c>
      <c r="AU127" s="211">
        <v>43.08</v>
      </c>
      <c r="AV127" s="211">
        <v>22.06</v>
      </c>
      <c r="AW127" s="211">
        <v>21.459999999999997</v>
      </c>
      <c r="AX127" s="211">
        <v>21.759999999999998</v>
      </c>
      <c r="AY127" s="211">
        <v>4.32</v>
      </c>
      <c r="AZ127" s="211">
        <v>4.16</v>
      </c>
      <c r="BA127" s="211">
        <v>4.24</v>
      </c>
      <c r="BB127" s="211">
        <v>2.0499999999999998</v>
      </c>
      <c r="BC127" s="211">
        <v>1.7499999999999998</v>
      </c>
      <c r="BD127" s="211">
        <v>1.9</v>
      </c>
      <c r="BE127" s="211">
        <v>0.72</v>
      </c>
      <c r="BF127" s="211">
        <v>0.42</v>
      </c>
      <c r="BG127" s="211">
        <v>0.56999999999999995</v>
      </c>
      <c r="BH127" s="211">
        <v>521.55999999999995</v>
      </c>
      <c r="BI127" s="211">
        <v>505.55999999999995</v>
      </c>
      <c r="BJ127" s="211">
        <v>513.55999999999995</v>
      </c>
      <c r="BK127" s="211">
        <v>44.08</v>
      </c>
      <c r="BL127" s="211">
        <v>42.72</v>
      </c>
      <c r="BM127" s="211">
        <v>43.4</v>
      </c>
      <c r="BN127" s="211">
        <v>1.0900000000000001</v>
      </c>
      <c r="BO127" s="211">
        <v>0.85000000000000009</v>
      </c>
      <c r="BP127" s="211">
        <v>0.97000000000000008</v>
      </c>
      <c r="BQ127" s="211">
        <v>10.220000000000001</v>
      </c>
      <c r="BR127" s="211">
        <v>8.2200000000000006</v>
      </c>
      <c r="BS127" s="211">
        <v>9.2200000000000006</v>
      </c>
      <c r="BT127" s="211">
        <v>11.61</v>
      </c>
      <c r="BU127" s="211">
        <v>11.209999999999999</v>
      </c>
      <c r="BV127" s="211">
        <v>11.41</v>
      </c>
      <c r="BW127" s="211">
        <v>2.89</v>
      </c>
      <c r="BX127" s="211">
        <v>2.6100000000000003</v>
      </c>
      <c r="BY127" s="211">
        <v>2.75</v>
      </c>
      <c r="BZ127" s="211">
        <v>9.91</v>
      </c>
      <c r="CA127" s="211">
        <v>6.91</v>
      </c>
      <c r="CB127" s="211">
        <v>8.41</v>
      </c>
      <c r="CC127" s="211">
        <v>6.82</v>
      </c>
      <c r="CD127" s="211">
        <v>6.58</v>
      </c>
      <c r="CE127" s="211">
        <v>6.7</v>
      </c>
      <c r="CF127" s="211">
        <v>1.94</v>
      </c>
      <c r="CG127" s="211">
        <v>1.44</v>
      </c>
      <c r="CH127" s="211">
        <v>1.69</v>
      </c>
      <c r="CI127" s="211">
        <v>0.45</v>
      </c>
      <c r="CJ127" s="211">
        <v>0.41000000000000003</v>
      </c>
      <c r="CK127" s="211">
        <v>0.43000000000000005</v>
      </c>
      <c r="CL127" s="211">
        <v>40.06</v>
      </c>
      <c r="CM127" s="211">
        <v>37.660000000000004</v>
      </c>
      <c r="CN127" s="211">
        <v>38.86</v>
      </c>
      <c r="CO127" s="211">
        <v>7.38</v>
      </c>
      <c r="CP127" s="211">
        <v>2.38</v>
      </c>
      <c r="CQ127" s="211">
        <v>4.88</v>
      </c>
      <c r="CR127" s="211"/>
      <c r="CS127" s="211"/>
    </row>
    <row r="128" spans="1:97">
      <c r="A128" s="642">
        <v>45414</v>
      </c>
      <c r="B128" s="209" t="s">
        <v>217</v>
      </c>
      <c r="C128" s="211">
        <v>157.13999999999999</v>
      </c>
      <c r="D128" s="211">
        <v>155.13999999999999</v>
      </c>
      <c r="E128" s="211">
        <v>156.13999999999999</v>
      </c>
      <c r="F128" s="211">
        <v>168.76</v>
      </c>
      <c r="G128" s="211">
        <v>165.76</v>
      </c>
      <c r="H128" s="211">
        <v>167.26</v>
      </c>
      <c r="I128" s="211">
        <v>115.31</v>
      </c>
      <c r="J128" s="211">
        <v>112.11</v>
      </c>
      <c r="K128" s="211">
        <v>113.71000000000001</v>
      </c>
      <c r="L128" s="211">
        <v>199.66</v>
      </c>
      <c r="M128" s="211">
        <v>191.66</v>
      </c>
      <c r="N128" s="211">
        <v>195.66</v>
      </c>
      <c r="O128" s="211">
        <v>171.21</v>
      </c>
      <c r="P128" s="211">
        <v>169.41</v>
      </c>
      <c r="Q128" s="211">
        <v>170.31</v>
      </c>
      <c r="R128" s="211">
        <v>22.72</v>
      </c>
      <c r="S128" s="211">
        <v>22.119999999999997</v>
      </c>
      <c r="T128" s="211">
        <v>22.419999999999998</v>
      </c>
      <c r="U128" s="211">
        <v>14.45</v>
      </c>
      <c r="V128" s="211">
        <v>13.85</v>
      </c>
      <c r="W128" s="211">
        <v>14.149999999999999</v>
      </c>
      <c r="X128" s="211">
        <v>14.7</v>
      </c>
      <c r="Y128" s="211">
        <v>13.899999999999999</v>
      </c>
      <c r="Z128" s="211">
        <v>14.299999999999999</v>
      </c>
      <c r="AA128" s="211">
        <v>103.87</v>
      </c>
      <c r="AB128" s="211">
        <v>99.87</v>
      </c>
      <c r="AC128" s="211">
        <v>101.87</v>
      </c>
      <c r="AD128" s="211">
        <v>94.51</v>
      </c>
      <c r="AE128" s="211">
        <v>90.51</v>
      </c>
      <c r="AF128" s="211">
        <v>92.51</v>
      </c>
      <c r="AG128" s="211">
        <v>20.39</v>
      </c>
      <c r="AH128" s="211">
        <v>19.53</v>
      </c>
      <c r="AI128" s="211">
        <v>19.96</v>
      </c>
      <c r="AJ128" s="211"/>
      <c r="AK128" s="211"/>
      <c r="AL128" s="211"/>
      <c r="AM128" s="211">
        <v>115.55</v>
      </c>
      <c r="AN128" s="211">
        <v>113.89</v>
      </c>
      <c r="AO128" s="211">
        <v>114.72</v>
      </c>
      <c r="AP128" s="211">
        <v>42.5</v>
      </c>
      <c r="AQ128" s="211">
        <v>40.9</v>
      </c>
      <c r="AR128" s="211">
        <v>41.7</v>
      </c>
      <c r="AS128" s="211">
        <v>43.26</v>
      </c>
      <c r="AT128" s="211">
        <v>41.9</v>
      </c>
      <c r="AU128" s="211">
        <v>42.58</v>
      </c>
      <c r="AV128" s="211">
        <v>21.86</v>
      </c>
      <c r="AW128" s="211">
        <v>21.259999999999998</v>
      </c>
      <c r="AX128" s="211">
        <v>21.56</v>
      </c>
      <c r="AY128" s="211">
        <v>4.3</v>
      </c>
      <c r="AZ128" s="211">
        <v>4.1399999999999997</v>
      </c>
      <c r="BA128" s="211">
        <v>4.22</v>
      </c>
      <c r="BB128" s="211">
        <v>2.0299999999999998</v>
      </c>
      <c r="BC128" s="211">
        <v>1.7299999999999998</v>
      </c>
      <c r="BD128" s="211">
        <v>1.88</v>
      </c>
      <c r="BE128" s="211">
        <v>0.71</v>
      </c>
      <c r="BF128" s="211">
        <v>0.41</v>
      </c>
      <c r="BG128" s="211">
        <v>0.55999999999999994</v>
      </c>
      <c r="BH128" s="211">
        <v>515.94000000000005</v>
      </c>
      <c r="BI128" s="211">
        <v>499.94000000000005</v>
      </c>
      <c r="BJ128" s="211">
        <v>507.94000000000005</v>
      </c>
      <c r="BK128" s="211">
        <v>43.58</v>
      </c>
      <c r="BL128" s="211">
        <v>42.22</v>
      </c>
      <c r="BM128" s="211">
        <v>42.9</v>
      </c>
      <c r="BN128" s="211">
        <v>1.08</v>
      </c>
      <c r="BO128" s="211">
        <v>0.84000000000000008</v>
      </c>
      <c r="BP128" s="211">
        <v>0.96000000000000008</v>
      </c>
      <c r="BQ128" s="211">
        <v>10.220000000000001</v>
      </c>
      <c r="BR128" s="211">
        <v>8.2200000000000006</v>
      </c>
      <c r="BS128" s="211">
        <v>9.2200000000000006</v>
      </c>
      <c r="BT128" s="211">
        <v>11.52</v>
      </c>
      <c r="BU128" s="211">
        <v>11.12</v>
      </c>
      <c r="BV128" s="211">
        <v>11.32</v>
      </c>
      <c r="BW128" s="211">
        <v>2.86</v>
      </c>
      <c r="BX128" s="211">
        <v>2.58</v>
      </c>
      <c r="BY128" s="211">
        <v>2.7199999999999998</v>
      </c>
      <c r="BZ128" s="211">
        <v>9.9</v>
      </c>
      <c r="CA128" s="211">
        <v>6.9</v>
      </c>
      <c r="CB128" s="211">
        <v>8.4</v>
      </c>
      <c r="CC128" s="211">
        <v>6.8</v>
      </c>
      <c r="CD128" s="211">
        <v>6.56</v>
      </c>
      <c r="CE128" s="211">
        <v>6.68</v>
      </c>
      <c r="CF128" s="211">
        <v>1.91</v>
      </c>
      <c r="CG128" s="211">
        <v>1.41</v>
      </c>
      <c r="CH128" s="211">
        <v>1.66</v>
      </c>
      <c r="CI128" s="211">
        <v>0.45</v>
      </c>
      <c r="CJ128" s="211">
        <v>0.41000000000000003</v>
      </c>
      <c r="CK128" s="211">
        <v>0.43000000000000005</v>
      </c>
      <c r="CL128" s="211">
        <v>39.909999999999997</v>
      </c>
      <c r="CM128" s="211">
        <v>37.51</v>
      </c>
      <c r="CN128" s="211">
        <v>38.709999999999994</v>
      </c>
      <c r="CO128" s="211">
        <v>7.35</v>
      </c>
      <c r="CP128" s="211">
        <v>2.3499999999999996</v>
      </c>
      <c r="CQ128" s="211">
        <v>4.8499999999999996</v>
      </c>
      <c r="CR128" s="211"/>
      <c r="CS128" s="211"/>
    </row>
    <row r="129" spans="1:97">
      <c r="A129" s="642">
        <v>45415</v>
      </c>
      <c r="B129" s="209" t="s">
        <v>218</v>
      </c>
      <c r="C129" s="211"/>
      <c r="D129" s="211"/>
      <c r="E129" s="211"/>
      <c r="F129" s="211"/>
      <c r="G129" s="211"/>
      <c r="H129" s="211"/>
      <c r="I129" s="211"/>
      <c r="J129" s="211"/>
      <c r="K129" s="211"/>
      <c r="L129" s="211"/>
      <c r="M129" s="211"/>
      <c r="N129" s="211"/>
      <c r="O129" s="211"/>
      <c r="P129" s="211"/>
      <c r="Q129" s="211"/>
      <c r="R129" s="211"/>
      <c r="S129" s="211"/>
      <c r="T129" s="211"/>
      <c r="U129" s="211"/>
      <c r="V129" s="211"/>
      <c r="W129" s="211"/>
      <c r="X129" s="211"/>
      <c r="Y129" s="211"/>
      <c r="Z129" s="211"/>
      <c r="AA129" s="211"/>
      <c r="AB129" s="211"/>
      <c r="AC129" s="211"/>
      <c r="AD129" s="211"/>
      <c r="AE129" s="211"/>
      <c r="AF129" s="211"/>
      <c r="AG129" s="211"/>
      <c r="AH129" s="211"/>
      <c r="AI129" s="211"/>
      <c r="AJ129" s="211"/>
      <c r="AK129" s="211"/>
      <c r="AL129" s="211"/>
      <c r="AM129" s="211"/>
      <c r="AN129" s="211"/>
      <c r="AO129" s="211"/>
      <c r="AP129" s="211"/>
      <c r="AQ129" s="211"/>
      <c r="AR129" s="211"/>
      <c r="AS129" s="211"/>
      <c r="AT129" s="211"/>
      <c r="AU129" s="211"/>
      <c r="AV129" s="211"/>
      <c r="AW129" s="211"/>
      <c r="AX129" s="211"/>
      <c r="AY129" s="211"/>
      <c r="AZ129" s="211"/>
      <c r="BA129" s="211"/>
      <c r="BB129" s="211"/>
      <c r="BC129" s="211"/>
      <c r="BD129" s="211"/>
      <c r="BE129" s="211"/>
      <c r="BF129" s="211"/>
      <c r="BG129" s="211"/>
      <c r="BH129" s="211"/>
      <c r="BI129" s="211"/>
      <c r="BJ129" s="211"/>
      <c r="BK129" s="211"/>
      <c r="BL129" s="211"/>
      <c r="BM129" s="211"/>
      <c r="BN129" s="211"/>
      <c r="BO129" s="211"/>
      <c r="BP129" s="211"/>
      <c r="BQ129" s="211"/>
      <c r="BR129" s="211"/>
      <c r="BS129" s="211"/>
      <c r="BT129" s="211"/>
      <c r="BU129" s="211"/>
      <c r="BV129" s="211"/>
      <c r="BW129" s="211"/>
      <c r="BX129" s="211"/>
      <c r="BY129" s="211"/>
      <c r="BZ129" s="211"/>
      <c r="CA129" s="211"/>
      <c r="CB129" s="211"/>
      <c r="CC129" s="211"/>
      <c r="CD129" s="211"/>
      <c r="CE129" s="211"/>
      <c r="CF129" s="211"/>
      <c r="CG129" s="211"/>
      <c r="CH129" s="211"/>
      <c r="CI129" s="211"/>
      <c r="CJ129" s="211"/>
      <c r="CK129" s="211"/>
      <c r="CL129" s="211"/>
      <c r="CM129" s="211"/>
      <c r="CN129" s="211"/>
      <c r="CO129" s="211"/>
      <c r="CP129" s="211"/>
      <c r="CQ129" s="211"/>
      <c r="CR129" s="211"/>
      <c r="CS129" s="211"/>
    </row>
    <row r="130" spans="1:97">
      <c r="A130" s="642">
        <v>45416</v>
      </c>
      <c r="B130" s="209" t="s">
        <v>219</v>
      </c>
      <c r="C130" s="211"/>
      <c r="D130" s="211"/>
      <c r="E130" s="211"/>
      <c r="F130" s="211"/>
      <c r="G130" s="211"/>
      <c r="H130" s="211"/>
      <c r="I130" s="211"/>
      <c r="J130" s="211"/>
      <c r="K130" s="211"/>
      <c r="L130" s="211"/>
      <c r="M130" s="211"/>
      <c r="N130" s="211"/>
      <c r="O130" s="211"/>
      <c r="P130" s="211"/>
      <c r="Q130" s="211"/>
      <c r="R130" s="211"/>
      <c r="S130" s="211"/>
      <c r="T130" s="211"/>
      <c r="U130" s="211"/>
      <c r="V130" s="211"/>
      <c r="W130" s="211"/>
      <c r="X130" s="211"/>
      <c r="Y130" s="211"/>
      <c r="Z130" s="211"/>
      <c r="AA130" s="211"/>
      <c r="AB130" s="211"/>
      <c r="AC130" s="211"/>
      <c r="AD130" s="211"/>
      <c r="AE130" s="211"/>
      <c r="AF130" s="211"/>
      <c r="AG130" s="211"/>
      <c r="AH130" s="211"/>
      <c r="AI130" s="211"/>
      <c r="AJ130" s="211"/>
      <c r="AK130" s="211"/>
      <c r="AL130" s="211"/>
      <c r="AM130" s="211"/>
      <c r="AN130" s="211"/>
      <c r="AO130" s="211"/>
      <c r="AP130" s="211"/>
      <c r="AQ130" s="211"/>
      <c r="AR130" s="211"/>
      <c r="AS130" s="211"/>
      <c r="AT130" s="211"/>
      <c r="AU130" s="211"/>
      <c r="AV130" s="211"/>
      <c r="AW130" s="211"/>
      <c r="AX130" s="211"/>
      <c r="AY130" s="211"/>
      <c r="AZ130" s="211"/>
      <c r="BA130" s="211"/>
      <c r="BB130" s="211"/>
      <c r="BC130" s="211"/>
      <c r="BD130" s="211"/>
      <c r="BE130" s="211"/>
      <c r="BF130" s="211"/>
      <c r="BG130" s="211"/>
      <c r="BH130" s="211"/>
      <c r="BI130" s="211"/>
      <c r="BJ130" s="211"/>
      <c r="BK130" s="211"/>
      <c r="BL130" s="211"/>
      <c r="BM130" s="211"/>
      <c r="BN130" s="211"/>
      <c r="BO130" s="211"/>
      <c r="BP130" s="211"/>
      <c r="BQ130" s="211"/>
      <c r="BR130" s="211"/>
      <c r="BS130" s="211"/>
      <c r="BT130" s="211"/>
      <c r="BU130" s="211"/>
      <c r="BV130" s="211"/>
      <c r="BW130" s="211"/>
      <c r="BX130" s="211"/>
      <c r="BY130" s="211"/>
      <c r="BZ130" s="211"/>
      <c r="CA130" s="211"/>
      <c r="CB130" s="211"/>
      <c r="CC130" s="211"/>
      <c r="CD130" s="211"/>
      <c r="CE130" s="211"/>
      <c r="CF130" s="211"/>
      <c r="CG130" s="211"/>
      <c r="CH130" s="211"/>
      <c r="CI130" s="211"/>
      <c r="CJ130" s="211"/>
      <c r="CK130" s="211"/>
      <c r="CL130" s="211"/>
      <c r="CM130" s="211"/>
      <c r="CN130" s="211"/>
      <c r="CO130" s="211"/>
      <c r="CP130" s="211"/>
      <c r="CQ130" s="211"/>
      <c r="CR130" s="211"/>
      <c r="CS130" s="211"/>
    </row>
    <row r="131" spans="1:97">
      <c r="A131" s="642">
        <v>45417</v>
      </c>
      <c r="B131" s="209" t="s">
        <v>220</v>
      </c>
      <c r="C131" s="211"/>
      <c r="D131" s="211"/>
      <c r="E131" s="211"/>
      <c r="F131" s="211"/>
      <c r="G131" s="211"/>
      <c r="H131" s="211"/>
      <c r="I131" s="211"/>
      <c r="J131" s="211"/>
      <c r="K131" s="211"/>
      <c r="L131" s="211"/>
      <c r="M131" s="211"/>
      <c r="N131" s="211"/>
      <c r="O131" s="211"/>
      <c r="P131" s="211"/>
      <c r="Q131" s="211"/>
      <c r="R131" s="211"/>
      <c r="S131" s="211"/>
      <c r="T131" s="211"/>
      <c r="U131" s="211"/>
      <c r="V131" s="211"/>
      <c r="W131" s="211"/>
      <c r="X131" s="211"/>
      <c r="Y131" s="211"/>
      <c r="Z131" s="211"/>
      <c r="AA131" s="211"/>
      <c r="AB131" s="211"/>
      <c r="AC131" s="211"/>
      <c r="AD131" s="211"/>
      <c r="AE131" s="211"/>
      <c r="AF131" s="211"/>
      <c r="AG131" s="211"/>
      <c r="AH131" s="211"/>
      <c r="AI131" s="211"/>
      <c r="AJ131" s="211"/>
      <c r="AK131" s="211"/>
      <c r="AL131" s="211"/>
      <c r="AM131" s="211"/>
      <c r="AN131" s="211"/>
      <c r="AO131" s="211"/>
      <c r="AP131" s="211"/>
      <c r="AQ131" s="211"/>
      <c r="AR131" s="211"/>
      <c r="AS131" s="211"/>
      <c r="AT131" s="211"/>
      <c r="AU131" s="211"/>
      <c r="AV131" s="211"/>
      <c r="AW131" s="211"/>
      <c r="AX131" s="211"/>
      <c r="AY131" s="211"/>
      <c r="AZ131" s="211"/>
      <c r="BA131" s="211"/>
      <c r="BB131" s="211"/>
      <c r="BC131" s="211"/>
      <c r="BD131" s="211"/>
      <c r="BE131" s="211"/>
      <c r="BF131" s="211"/>
      <c r="BG131" s="211"/>
      <c r="BH131" s="211"/>
      <c r="BI131" s="211"/>
      <c r="BJ131" s="211"/>
      <c r="BK131" s="211"/>
      <c r="BL131" s="211"/>
      <c r="BM131" s="211"/>
      <c r="BN131" s="211"/>
      <c r="BO131" s="211"/>
      <c r="BP131" s="211"/>
      <c r="BQ131" s="211"/>
      <c r="BR131" s="211"/>
      <c r="BS131" s="211"/>
      <c r="BT131" s="211"/>
      <c r="BU131" s="211"/>
      <c r="BV131" s="211"/>
      <c r="BW131" s="211"/>
      <c r="BX131" s="211"/>
      <c r="BY131" s="211"/>
      <c r="BZ131" s="211"/>
      <c r="CA131" s="211"/>
      <c r="CB131" s="211"/>
      <c r="CC131" s="211"/>
      <c r="CD131" s="211"/>
      <c r="CE131" s="211"/>
      <c r="CF131" s="211"/>
      <c r="CG131" s="211"/>
      <c r="CH131" s="211"/>
      <c r="CI131" s="211"/>
      <c r="CJ131" s="211"/>
      <c r="CK131" s="211"/>
      <c r="CL131" s="211"/>
      <c r="CM131" s="211"/>
      <c r="CN131" s="211"/>
      <c r="CO131" s="211"/>
      <c r="CP131" s="211"/>
      <c r="CQ131" s="211"/>
      <c r="CR131" s="211"/>
      <c r="CS131" s="211"/>
    </row>
    <row r="132" spans="1:97">
      <c r="A132" s="642">
        <v>45418</v>
      </c>
      <c r="B132" s="209" t="s">
        <v>214</v>
      </c>
      <c r="C132" s="211"/>
      <c r="D132" s="211"/>
      <c r="E132" s="211"/>
      <c r="F132" s="211"/>
      <c r="G132" s="211"/>
      <c r="H132" s="211"/>
      <c r="I132" s="211"/>
      <c r="J132" s="211"/>
      <c r="K132" s="211"/>
      <c r="L132" s="211"/>
      <c r="M132" s="211"/>
      <c r="N132" s="211"/>
      <c r="O132" s="211"/>
      <c r="P132" s="211"/>
      <c r="Q132" s="211"/>
      <c r="R132" s="211"/>
      <c r="S132" s="211"/>
      <c r="T132" s="211"/>
      <c r="U132" s="211"/>
      <c r="V132" s="211"/>
      <c r="W132" s="211"/>
      <c r="X132" s="211"/>
      <c r="Y132" s="211"/>
      <c r="Z132" s="211"/>
      <c r="AA132" s="211"/>
      <c r="AB132" s="211"/>
      <c r="AC132" s="211"/>
      <c r="AD132" s="211"/>
      <c r="AE132" s="211"/>
      <c r="AF132" s="211"/>
      <c r="AG132" s="211"/>
      <c r="AH132" s="211"/>
      <c r="AI132" s="211"/>
      <c r="AJ132" s="211"/>
      <c r="AK132" s="211"/>
      <c r="AL132" s="211"/>
      <c r="AM132" s="211"/>
      <c r="AN132" s="211"/>
      <c r="AO132" s="211"/>
      <c r="AP132" s="211"/>
      <c r="AQ132" s="211"/>
      <c r="AR132" s="211"/>
      <c r="AS132" s="211"/>
      <c r="AT132" s="211"/>
      <c r="AU132" s="211"/>
      <c r="AV132" s="211"/>
      <c r="AW132" s="211"/>
      <c r="AX132" s="211"/>
      <c r="AY132" s="211"/>
      <c r="AZ132" s="211"/>
      <c r="BA132" s="211"/>
      <c r="BB132" s="211"/>
      <c r="BC132" s="211"/>
      <c r="BD132" s="211"/>
      <c r="BE132" s="211"/>
      <c r="BF132" s="211"/>
      <c r="BG132" s="211"/>
      <c r="BH132" s="211"/>
      <c r="BI132" s="211"/>
      <c r="BJ132" s="211"/>
      <c r="BK132" s="211"/>
      <c r="BL132" s="211"/>
      <c r="BM132" s="211"/>
      <c r="BN132" s="211"/>
      <c r="BO132" s="211"/>
      <c r="BP132" s="211"/>
      <c r="BQ132" s="211"/>
      <c r="BR132" s="211"/>
      <c r="BS132" s="211"/>
      <c r="BT132" s="211"/>
      <c r="BU132" s="211"/>
      <c r="BV132" s="211"/>
      <c r="BW132" s="211"/>
      <c r="BX132" s="211"/>
      <c r="BY132" s="211"/>
      <c r="BZ132" s="211"/>
      <c r="CA132" s="211"/>
      <c r="CB132" s="211"/>
      <c r="CC132" s="211"/>
      <c r="CD132" s="211"/>
      <c r="CE132" s="211"/>
      <c r="CF132" s="211"/>
      <c r="CG132" s="211"/>
      <c r="CH132" s="211"/>
      <c r="CI132" s="211"/>
      <c r="CJ132" s="211"/>
      <c r="CK132" s="211"/>
      <c r="CL132" s="211"/>
      <c r="CM132" s="211"/>
      <c r="CN132" s="211"/>
      <c r="CO132" s="211"/>
      <c r="CP132" s="211"/>
      <c r="CQ132" s="211"/>
      <c r="CR132" s="211"/>
      <c r="CS132" s="211"/>
    </row>
    <row r="133" spans="1:97">
      <c r="A133" s="642">
        <v>45419</v>
      </c>
      <c r="B133" s="209" t="s">
        <v>215</v>
      </c>
      <c r="C133" s="211">
        <v>155.11000000000001</v>
      </c>
      <c r="D133" s="211">
        <v>153.11000000000001</v>
      </c>
      <c r="E133" s="211">
        <v>154.11000000000001</v>
      </c>
      <c r="F133" s="211">
        <v>167.54</v>
      </c>
      <c r="G133" s="211">
        <v>164.54</v>
      </c>
      <c r="H133" s="211">
        <v>166.04</v>
      </c>
      <c r="I133" s="211">
        <v>114.37</v>
      </c>
      <c r="J133" s="211">
        <v>111.17</v>
      </c>
      <c r="K133" s="211">
        <v>112.77000000000001</v>
      </c>
      <c r="L133" s="211">
        <v>197.69</v>
      </c>
      <c r="M133" s="211">
        <v>189.69</v>
      </c>
      <c r="N133" s="211">
        <v>193.69</v>
      </c>
      <c r="O133" s="211">
        <v>170.89</v>
      </c>
      <c r="P133" s="211">
        <v>169.08999999999997</v>
      </c>
      <c r="Q133" s="211">
        <v>169.98999999999998</v>
      </c>
      <c r="R133" s="211">
        <v>22.55</v>
      </c>
      <c r="S133" s="211">
        <v>21.95</v>
      </c>
      <c r="T133" s="211">
        <v>22.25</v>
      </c>
      <c r="U133" s="211">
        <v>14.55</v>
      </c>
      <c r="V133" s="211">
        <v>13.950000000000001</v>
      </c>
      <c r="W133" s="211">
        <v>14.25</v>
      </c>
      <c r="X133" s="211">
        <v>14.67</v>
      </c>
      <c r="Y133" s="211">
        <v>13.87</v>
      </c>
      <c r="Z133" s="211">
        <v>14.27</v>
      </c>
      <c r="AA133" s="211">
        <v>104.3</v>
      </c>
      <c r="AB133" s="211">
        <v>100.3</v>
      </c>
      <c r="AC133" s="211">
        <v>102.3</v>
      </c>
      <c r="AD133" s="211">
        <v>94.79</v>
      </c>
      <c r="AE133" s="211">
        <v>90.79</v>
      </c>
      <c r="AF133" s="211">
        <v>92.79</v>
      </c>
      <c r="AG133" s="211">
        <v>20.14</v>
      </c>
      <c r="AH133" s="211">
        <v>19.28</v>
      </c>
      <c r="AI133" s="211">
        <v>19.71</v>
      </c>
      <c r="AJ133" s="211"/>
      <c r="AK133" s="211"/>
      <c r="AL133" s="211"/>
      <c r="AM133" s="211">
        <v>114.93</v>
      </c>
      <c r="AN133" s="211">
        <v>113.27000000000001</v>
      </c>
      <c r="AO133" s="211">
        <v>114.10000000000001</v>
      </c>
      <c r="AP133" s="211">
        <v>41.83</v>
      </c>
      <c r="AQ133" s="211">
        <v>40.229999999999997</v>
      </c>
      <c r="AR133" s="211">
        <v>41.03</v>
      </c>
      <c r="AS133" s="211">
        <v>42.71</v>
      </c>
      <c r="AT133" s="211">
        <v>41.35</v>
      </c>
      <c r="AU133" s="211">
        <v>42.03</v>
      </c>
      <c r="AV133" s="211">
        <v>21.66</v>
      </c>
      <c r="AW133" s="211">
        <v>21.06</v>
      </c>
      <c r="AX133" s="211">
        <v>21.36</v>
      </c>
      <c r="AY133" s="211">
        <v>4.2699999999999996</v>
      </c>
      <c r="AZ133" s="211">
        <v>4.1099999999999994</v>
      </c>
      <c r="BA133" s="211">
        <v>4.1899999999999995</v>
      </c>
      <c r="BB133" s="211">
        <v>2.0099999999999998</v>
      </c>
      <c r="BC133" s="211">
        <v>1.7099999999999997</v>
      </c>
      <c r="BD133" s="211">
        <v>1.8599999999999999</v>
      </c>
      <c r="BE133" s="211">
        <v>0.71</v>
      </c>
      <c r="BF133" s="211">
        <v>0.41</v>
      </c>
      <c r="BG133" s="211">
        <v>0.55999999999999994</v>
      </c>
      <c r="BH133" s="211">
        <v>508.36</v>
      </c>
      <c r="BI133" s="211">
        <v>492.36</v>
      </c>
      <c r="BJ133" s="211">
        <v>500.36</v>
      </c>
      <c r="BK133" s="211">
        <v>43.02</v>
      </c>
      <c r="BL133" s="211">
        <v>41.660000000000004</v>
      </c>
      <c r="BM133" s="211">
        <v>42.34</v>
      </c>
      <c r="BN133" s="211">
        <v>1.0900000000000001</v>
      </c>
      <c r="BO133" s="211">
        <v>0.85000000000000009</v>
      </c>
      <c r="BP133" s="211">
        <v>0.97000000000000008</v>
      </c>
      <c r="BQ133" s="211">
        <v>10.14</v>
      </c>
      <c r="BR133" s="211">
        <v>8.14</v>
      </c>
      <c r="BS133" s="211">
        <v>9.14</v>
      </c>
      <c r="BT133" s="211">
        <v>11.57</v>
      </c>
      <c r="BU133" s="211">
        <v>11.17</v>
      </c>
      <c r="BV133" s="211">
        <v>11.370000000000001</v>
      </c>
      <c r="BW133" s="211">
        <v>2.85</v>
      </c>
      <c r="BX133" s="211">
        <v>2.5700000000000003</v>
      </c>
      <c r="BY133" s="211">
        <v>2.71</v>
      </c>
      <c r="BZ133" s="211">
        <v>9.83</v>
      </c>
      <c r="CA133" s="211">
        <v>6.83</v>
      </c>
      <c r="CB133" s="211">
        <v>8.33</v>
      </c>
      <c r="CC133" s="211">
        <v>6.76</v>
      </c>
      <c r="CD133" s="211">
        <v>6.52</v>
      </c>
      <c r="CE133" s="211">
        <v>6.64</v>
      </c>
      <c r="CF133" s="211">
        <v>1.94</v>
      </c>
      <c r="CG133" s="211">
        <v>1.44</v>
      </c>
      <c r="CH133" s="211">
        <v>1.69</v>
      </c>
      <c r="CI133" s="211">
        <v>0.45</v>
      </c>
      <c r="CJ133" s="211">
        <v>0.41000000000000003</v>
      </c>
      <c r="CK133" s="211">
        <v>0.43000000000000005</v>
      </c>
      <c r="CL133" s="211">
        <v>39.770000000000003</v>
      </c>
      <c r="CM133" s="211">
        <v>37.370000000000005</v>
      </c>
      <c r="CN133" s="211">
        <v>38.570000000000007</v>
      </c>
      <c r="CO133" s="211">
        <v>7.27</v>
      </c>
      <c r="CP133" s="211">
        <v>2.2699999999999996</v>
      </c>
      <c r="CQ133" s="211">
        <v>4.7699999999999996</v>
      </c>
      <c r="CR133" s="211"/>
      <c r="CS133" s="211"/>
    </row>
    <row r="134" spans="1:97">
      <c r="A134" s="642">
        <v>45420</v>
      </c>
      <c r="B134" s="209" t="s">
        <v>216</v>
      </c>
      <c r="C134" s="211">
        <v>155.94999999999999</v>
      </c>
      <c r="D134" s="211">
        <v>153.94999999999999</v>
      </c>
      <c r="E134" s="211">
        <v>154.94999999999999</v>
      </c>
      <c r="F134" s="211">
        <v>168.06</v>
      </c>
      <c r="G134" s="211">
        <v>165.06</v>
      </c>
      <c r="H134" s="211">
        <v>166.56</v>
      </c>
      <c r="I134" s="211">
        <v>114.41</v>
      </c>
      <c r="J134" s="211">
        <v>111.21</v>
      </c>
      <c r="K134" s="211">
        <v>112.81</v>
      </c>
      <c r="L134" s="211">
        <v>197.66</v>
      </c>
      <c r="M134" s="211">
        <v>189.66</v>
      </c>
      <c r="N134" s="211">
        <v>193.66</v>
      </c>
      <c r="O134" s="211">
        <v>171.36</v>
      </c>
      <c r="P134" s="211">
        <v>169.56</v>
      </c>
      <c r="Q134" s="211">
        <v>170.46</v>
      </c>
      <c r="R134" s="211">
        <v>22.62</v>
      </c>
      <c r="S134" s="211">
        <v>22.02</v>
      </c>
      <c r="T134" s="211">
        <v>22.32</v>
      </c>
      <c r="U134" s="211">
        <v>14.47</v>
      </c>
      <c r="V134" s="211">
        <v>13.870000000000001</v>
      </c>
      <c r="W134" s="211">
        <v>14.170000000000002</v>
      </c>
      <c r="X134" s="211">
        <v>14.64</v>
      </c>
      <c r="Y134" s="211">
        <v>13.84</v>
      </c>
      <c r="Z134" s="211">
        <v>14.24</v>
      </c>
      <c r="AA134" s="211">
        <v>104.03</v>
      </c>
      <c r="AB134" s="211">
        <v>100.03</v>
      </c>
      <c r="AC134" s="211">
        <v>102.03</v>
      </c>
      <c r="AD134" s="211">
        <v>94.86</v>
      </c>
      <c r="AE134" s="211">
        <v>90.86</v>
      </c>
      <c r="AF134" s="211">
        <v>92.86</v>
      </c>
      <c r="AG134" s="211">
        <v>20.239999999999998</v>
      </c>
      <c r="AH134" s="211">
        <v>19.38</v>
      </c>
      <c r="AI134" s="211">
        <v>19.809999999999999</v>
      </c>
      <c r="AJ134" s="211"/>
      <c r="AK134" s="211"/>
      <c r="AL134" s="211"/>
      <c r="AM134" s="211">
        <v>115.18</v>
      </c>
      <c r="AN134" s="211">
        <v>113.52000000000001</v>
      </c>
      <c r="AO134" s="211">
        <v>114.35000000000001</v>
      </c>
      <c r="AP134" s="211">
        <v>42.19</v>
      </c>
      <c r="AQ134" s="211">
        <v>40.589999999999996</v>
      </c>
      <c r="AR134" s="211">
        <v>41.39</v>
      </c>
      <c r="AS134" s="211">
        <v>42.94</v>
      </c>
      <c r="AT134" s="211">
        <v>41.58</v>
      </c>
      <c r="AU134" s="211">
        <v>42.26</v>
      </c>
      <c r="AV134" s="211">
        <v>21.74</v>
      </c>
      <c r="AW134" s="211">
        <v>21.139999999999997</v>
      </c>
      <c r="AX134" s="211">
        <v>21.439999999999998</v>
      </c>
      <c r="AY134" s="211">
        <v>4.28</v>
      </c>
      <c r="AZ134" s="211">
        <v>4.12</v>
      </c>
      <c r="BA134" s="211">
        <v>4.2</v>
      </c>
      <c r="BB134" s="211">
        <v>2.0099999999999998</v>
      </c>
      <c r="BC134" s="211">
        <v>1.7099999999999997</v>
      </c>
      <c r="BD134" s="211">
        <v>1.8599999999999999</v>
      </c>
      <c r="BE134" s="211">
        <v>0.71</v>
      </c>
      <c r="BF134" s="211">
        <v>0.41</v>
      </c>
      <c r="BG134" s="211">
        <v>0.55999999999999994</v>
      </c>
      <c r="BH134" s="211">
        <v>511.57</v>
      </c>
      <c r="BI134" s="211">
        <v>495.57</v>
      </c>
      <c r="BJ134" s="211">
        <v>503.57</v>
      </c>
      <c r="BK134" s="211">
        <v>43.26</v>
      </c>
      <c r="BL134" s="211">
        <v>41.9</v>
      </c>
      <c r="BM134" s="211">
        <v>42.58</v>
      </c>
      <c r="BN134" s="211">
        <v>1.08</v>
      </c>
      <c r="BO134" s="211">
        <v>0.84000000000000008</v>
      </c>
      <c r="BP134" s="211">
        <v>0.96000000000000008</v>
      </c>
      <c r="BQ134" s="211">
        <v>10.16</v>
      </c>
      <c r="BR134" s="211">
        <v>8.16</v>
      </c>
      <c r="BS134" s="211">
        <v>9.16</v>
      </c>
      <c r="BT134" s="211">
        <v>11.57</v>
      </c>
      <c r="BU134" s="211">
        <v>11.17</v>
      </c>
      <c r="BV134" s="211">
        <v>11.370000000000001</v>
      </c>
      <c r="BW134" s="211">
        <v>2.87</v>
      </c>
      <c r="BX134" s="211">
        <v>2.59</v>
      </c>
      <c r="BY134" s="211">
        <v>2.73</v>
      </c>
      <c r="BZ134" s="211">
        <v>9.8699999999999992</v>
      </c>
      <c r="CA134" s="211">
        <v>6.8699999999999992</v>
      </c>
      <c r="CB134" s="211">
        <v>8.3699999999999992</v>
      </c>
      <c r="CC134" s="211">
        <v>6.78</v>
      </c>
      <c r="CD134" s="211">
        <v>6.54</v>
      </c>
      <c r="CE134" s="211">
        <v>6.66</v>
      </c>
      <c r="CF134" s="211">
        <v>1.95</v>
      </c>
      <c r="CG134" s="211">
        <v>1.45</v>
      </c>
      <c r="CH134" s="211">
        <v>1.7</v>
      </c>
      <c r="CI134" s="211">
        <v>0.45</v>
      </c>
      <c r="CJ134" s="211">
        <v>0.41000000000000003</v>
      </c>
      <c r="CK134" s="211">
        <v>0.43000000000000005</v>
      </c>
      <c r="CL134" s="211">
        <v>39.840000000000003</v>
      </c>
      <c r="CM134" s="211">
        <v>37.440000000000005</v>
      </c>
      <c r="CN134" s="211">
        <v>38.64</v>
      </c>
      <c r="CO134" s="211">
        <v>7.31</v>
      </c>
      <c r="CP134" s="211">
        <v>2.3099999999999996</v>
      </c>
      <c r="CQ134" s="211">
        <v>4.8099999999999996</v>
      </c>
      <c r="CR134" s="211"/>
      <c r="CS134" s="211"/>
    </row>
    <row r="135" spans="1:97">
      <c r="A135" s="642">
        <v>45421</v>
      </c>
      <c r="B135" s="209" t="s">
        <v>217</v>
      </c>
      <c r="C135" s="211">
        <v>156.65</v>
      </c>
      <c r="D135" s="211">
        <v>154.65</v>
      </c>
      <c r="E135" s="211">
        <v>155.65</v>
      </c>
      <c r="F135" s="211">
        <v>168.75</v>
      </c>
      <c r="G135" s="211">
        <v>165.75</v>
      </c>
      <c r="H135" s="211">
        <v>167.25</v>
      </c>
      <c r="I135" s="211">
        <v>114.98</v>
      </c>
      <c r="J135" s="211">
        <v>111.78</v>
      </c>
      <c r="K135" s="211">
        <v>113.38</v>
      </c>
      <c r="L135" s="211">
        <v>198.47</v>
      </c>
      <c r="M135" s="211">
        <v>190.47</v>
      </c>
      <c r="N135" s="211">
        <v>194.47</v>
      </c>
      <c r="O135" s="211">
        <v>172.23</v>
      </c>
      <c r="P135" s="211">
        <v>170.42999999999998</v>
      </c>
      <c r="Q135" s="211">
        <v>171.32999999999998</v>
      </c>
      <c r="R135" s="211">
        <v>22.72</v>
      </c>
      <c r="S135" s="211">
        <v>22.119999999999997</v>
      </c>
      <c r="T135" s="211">
        <v>22.419999999999998</v>
      </c>
      <c r="U135" s="211">
        <v>14.57</v>
      </c>
      <c r="V135" s="211">
        <v>13.97</v>
      </c>
      <c r="W135" s="211">
        <v>14.27</v>
      </c>
      <c r="X135" s="211">
        <v>14.67</v>
      </c>
      <c r="Y135" s="211">
        <v>13.87</v>
      </c>
      <c r="Z135" s="211">
        <v>14.27</v>
      </c>
      <c r="AA135" s="211">
        <v>104.32</v>
      </c>
      <c r="AB135" s="211">
        <v>100.32</v>
      </c>
      <c r="AC135" s="211">
        <v>102.32</v>
      </c>
      <c r="AD135" s="211">
        <v>95.31</v>
      </c>
      <c r="AE135" s="211">
        <v>91.31</v>
      </c>
      <c r="AF135" s="211">
        <v>93.31</v>
      </c>
      <c r="AG135" s="211">
        <v>20.34</v>
      </c>
      <c r="AH135" s="211">
        <v>19.48</v>
      </c>
      <c r="AI135" s="211">
        <v>19.91</v>
      </c>
      <c r="AJ135" s="211"/>
      <c r="AK135" s="211"/>
      <c r="AL135" s="211"/>
      <c r="AM135" s="211">
        <v>115.62</v>
      </c>
      <c r="AN135" s="211">
        <v>113.96000000000001</v>
      </c>
      <c r="AO135" s="211">
        <v>114.79</v>
      </c>
      <c r="AP135" s="211">
        <v>42.37</v>
      </c>
      <c r="AQ135" s="211">
        <v>40.769999999999996</v>
      </c>
      <c r="AR135" s="211">
        <v>41.569999999999993</v>
      </c>
      <c r="AS135" s="211">
        <v>43.13</v>
      </c>
      <c r="AT135" s="211">
        <v>41.77</v>
      </c>
      <c r="AU135" s="211">
        <v>42.45</v>
      </c>
      <c r="AV135" s="211">
        <v>21.83</v>
      </c>
      <c r="AW135" s="211">
        <v>21.229999999999997</v>
      </c>
      <c r="AX135" s="211">
        <v>21.529999999999998</v>
      </c>
      <c r="AY135" s="211">
        <v>4.3</v>
      </c>
      <c r="AZ135" s="211">
        <v>4.1399999999999997</v>
      </c>
      <c r="BA135" s="211">
        <v>4.22</v>
      </c>
      <c r="BB135" s="211">
        <v>2.0299999999999998</v>
      </c>
      <c r="BC135" s="211">
        <v>1.7299999999999998</v>
      </c>
      <c r="BD135" s="211">
        <v>1.88</v>
      </c>
      <c r="BE135" s="211">
        <v>0.71</v>
      </c>
      <c r="BF135" s="211">
        <v>0.41</v>
      </c>
      <c r="BG135" s="211">
        <v>0.55999999999999994</v>
      </c>
      <c r="BH135" s="211">
        <v>515</v>
      </c>
      <c r="BI135" s="211">
        <v>499</v>
      </c>
      <c r="BJ135" s="211">
        <v>507</v>
      </c>
      <c r="BK135" s="211">
        <v>43.45</v>
      </c>
      <c r="BL135" s="211">
        <v>42.09</v>
      </c>
      <c r="BM135" s="211">
        <v>42.77</v>
      </c>
      <c r="BN135" s="211">
        <v>1.0900000000000001</v>
      </c>
      <c r="BO135" s="211">
        <v>0.85000000000000009</v>
      </c>
      <c r="BP135" s="211">
        <v>0.97000000000000008</v>
      </c>
      <c r="BQ135" s="211">
        <v>10.199999999999999</v>
      </c>
      <c r="BR135" s="211">
        <v>8.1999999999999993</v>
      </c>
      <c r="BS135" s="211">
        <v>9.1999999999999993</v>
      </c>
      <c r="BT135" s="211">
        <v>11.6</v>
      </c>
      <c r="BU135" s="211">
        <v>11.2</v>
      </c>
      <c r="BV135" s="211">
        <v>11.399999999999999</v>
      </c>
      <c r="BW135" s="211">
        <v>2.87</v>
      </c>
      <c r="BX135" s="211">
        <v>2.59</v>
      </c>
      <c r="BY135" s="211">
        <v>2.73</v>
      </c>
      <c r="BZ135" s="211">
        <v>9.8800000000000008</v>
      </c>
      <c r="CA135" s="211">
        <v>6.8800000000000008</v>
      </c>
      <c r="CB135" s="211">
        <v>8.3800000000000008</v>
      </c>
      <c r="CC135" s="211">
        <v>6.81</v>
      </c>
      <c r="CD135" s="211">
        <v>6.5699999999999994</v>
      </c>
      <c r="CE135" s="211">
        <v>6.6899999999999995</v>
      </c>
      <c r="CF135" s="211">
        <v>1.95</v>
      </c>
      <c r="CG135" s="211">
        <v>1.45</v>
      </c>
      <c r="CH135" s="211">
        <v>1.7</v>
      </c>
      <c r="CI135" s="211">
        <v>0.45</v>
      </c>
      <c r="CJ135" s="211">
        <v>0.41000000000000003</v>
      </c>
      <c r="CK135" s="211">
        <v>0.43000000000000005</v>
      </c>
      <c r="CL135" s="211">
        <v>40.08</v>
      </c>
      <c r="CM135" s="211">
        <v>37.68</v>
      </c>
      <c r="CN135" s="211">
        <v>38.879999999999995</v>
      </c>
      <c r="CO135" s="211">
        <v>7.33</v>
      </c>
      <c r="CP135" s="211">
        <v>2.33</v>
      </c>
      <c r="CQ135" s="211">
        <v>4.83</v>
      </c>
      <c r="CR135" s="211"/>
      <c r="CS135" s="211"/>
    </row>
    <row r="136" spans="1:97">
      <c r="A136" s="642">
        <v>45422</v>
      </c>
      <c r="B136" s="209" t="s">
        <v>218</v>
      </c>
      <c r="C136" s="211">
        <v>156.69999999999999</v>
      </c>
      <c r="D136" s="211">
        <v>154.69999999999999</v>
      </c>
      <c r="E136" s="211">
        <v>155.69999999999999</v>
      </c>
      <c r="F136" s="211">
        <v>169.33</v>
      </c>
      <c r="G136" s="211">
        <v>166.33</v>
      </c>
      <c r="H136" s="211">
        <v>167.83</v>
      </c>
      <c r="I136" s="211">
        <v>115.41</v>
      </c>
      <c r="J136" s="211">
        <v>112.21</v>
      </c>
      <c r="K136" s="211">
        <v>113.81</v>
      </c>
      <c r="L136" s="211">
        <v>198.95</v>
      </c>
      <c r="M136" s="211">
        <v>190.95</v>
      </c>
      <c r="N136" s="211">
        <v>194.95</v>
      </c>
      <c r="O136" s="211">
        <v>172.62</v>
      </c>
      <c r="P136" s="211">
        <v>170.82</v>
      </c>
      <c r="Q136" s="211">
        <v>171.72</v>
      </c>
      <c r="R136" s="211">
        <v>22.79</v>
      </c>
      <c r="S136" s="211">
        <v>22.189999999999998</v>
      </c>
      <c r="T136" s="211">
        <v>22.49</v>
      </c>
      <c r="U136" s="211">
        <v>14.65</v>
      </c>
      <c r="V136" s="211">
        <v>14.05</v>
      </c>
      <c r="W136" s="211">
        <v>14.350000000000001</v>
      </c>
      <c r="X136" s="211">
        <v>14.74</v>
      </c>
      <c r="Y136" s="211">
        <v>13.94</v>
      </c>
      <c r="Z136" s="211">
        <v>14.34</v>
      </c>
      <c r="AA136" s="211">
        <v>104.95</v>
      </c>
      <c r="AB136" s="211">
        <v>100.95</v>
      </c>
      <c r="AC136" s="211">
        <v>102.95</v>
      </c>
      <c r="AD136" s="211">
        <v>95.87</v>
      </c>
      <c r="AE136" s="211">
        <v>91.87</v>
      </c>
      <c r="AF136" s="211">
        <v>93.87</v>
      </c>
      <c r="AG136" s="211">
        <v>20.350000000000001</v>
      </c>
      <c r="AH136" s="211">
        <v>19.490000000000002</v>
      </c>
      <c r="AI136" s="211">
        <v>19.920000000000002</v>
      </c>
      <c r="AJ136" s="211"/>
      <c r="AK136" s="211"/>
      <c r="AL136" s="211"/>
      <c r="AM136" s="211">
        <v>115.89</v>
      </c>
      <c r="AN136" s="211">
        <v>114.23</v>
      </c>
      <c r="AO136" s="211">
        <v>115.06</v>
      </c>
      <c r="AP136" s="211">
        <v>42.39</v>
      </c>
      <c r="AQ136" s="211">
        <v>40.79</v>
      </c>
      <c r="AR136" s="211">
        <v>41.59</v>
      </c>
      <c r="AS136" s="211">
        <v>43.14</v>
      </c>
      <c r="AT136" s="211">
        <v>41.78</v>
      </c>
      <c r="AU136" s="211">
        <v>42.46</v>
      </c>
      <c r="AV136" s="211">
        <v>21.83</v>
      </c>
      <c r="AW136" s="211">
        <v>21.229999999999997</v>
      </c>
      <c r="AX136" s="211">
        <v>21.529999999999998</v>
      </c>
      <c r="AY136" s="211">
        <v>4.32</v>
      </c>
      <c r="AZ136" s="211">
        <v>4.16</v>
      </c>
      <c r="BA136" s="211">
        <v>4.24</v>
      </c>
      <c r="BB136" s="211">
        <v>2.0299999999999998</v>
      </c>
      <c r="BC136" s="211">
        <v>1.7299999999999998</v>
      </c>
      <c r="BD136" s="211">
        <v>1.88</v>
      </c>
      <c r="BE136" s="211">
        <v>0.71</v>
      </c>
      <c r="BF136" s="211">
        <v>0.41</v>
      </c>
      <c r="BG136" s="211">
        <v>0.55999999999999994</v>
      </c>
      <c r="BH136" s="211">
        <v>515.33000000000004</v>
      </c>
      <c r="BI136" s="211">
        <v>499.33000000000004</v>
      </c>
      <c r="BJ136" s="211">
        <v>507.33000000000004</v>
      </c>
      <c r="BK136" s="211">
        <v>43.47</v>
      </c>
      <c r="BL136" s="211">
        <v>42.11</v>
      </c>
      <c r="BM136" s="211">
        <v>42.79</v>
      </c>
      <c r="BN136" s="211">
        <v>1.0900000000000001</v>
      </c>
      <c r="BO136" s="211">
        <v>0.85000000000000009</v>
      </c>
      <c r="BP136" s="211">
        <v>0.97000000000000008</v>
      </c>
      <c r="BQ136" s="211">
        <v>10.28</v>
      </c>
      <c r="BR136" s="211">
        <v>8.2799999999999994</v>
      </c>
      <c r="BS136" s="211">
        <v>9.2799999999999994</v>
      </c>
      <c r="BT136" s="211">
        <v>11.6</v>
      </c>
      <c r="BU136" s="211">
        <v>11.2</v>
      </c>
      <c r="BV136" s="211">
        <v>11.399999999999999</v>
      </c>
      <c r="BW136" s="211">
        <v>2.87</v>
      </c>
      <c r="BX136" s="211">
        <v>2.59</v>
      </c>
      <c r="BY136" s="211">
        <v>2.73</v>
      </c>
      <c r="BZ136" s="211">
        <v>9.93</v>
      </c>
      <c r="CA136" s="211">
        <v>6.93</v>
      </c>
      <c r="CB136" s="211">
        <v>8.43</v>
      </c>
      <c r="CC136" s="211">
        <v>6.86</v>
      </c>
      <c r="CD136" s="211">
        <v>6.62</v>
      </c>
      <c r="CE136" s="211">
        <v>6.74</v>
      </c>
      <c r="CF136" s="211">
        <v>1.93</v>
      </c>
      <c r="CG136" s="211">
        <v>1.43</v>
      </c>
      <c r="CH136" s="211">
        <v>1.68</v>
      </c>
      <c r="CI136" s="211">
        <v>0.45</v>
      </c>
      <c r="CJ136" s="211">
        <v>0.41000000000000003</v>
      </c>
      <c r="CK136" s="211">
        <v>0.43000000000000005</v>
      </c>
      <c r="CL136" s="211">
        <v>40.380000000000003</v>
      </c>
      <c r="CM136" s="211">
        <v>37.980000000000004</v>
      </c>
      <c r="CN136" s="211">
        <v>39.180000000000007</v>
      </c>
      <c r="CO136" s="211">
        <v>7.34</v>
      </c>
      <c r="CP136" s="211">
        <v>2.34</v>
      </c>
      <c r="CQ136" s="211">
        <v>4.84</v>
      </c>
      <c r="CR136" s="211"/>
      <c r="CS136" s="211"/>
    </row>
    <row r="137" spans="1:97">
      <c r="A137" s="642">
        <v>45423</v>
      </c>
      <c r="B137" s="209" t="s">
        <v>219</v>
      </c>
      <c r="C137" s="211"/>
      <c r="D137" s="211"/>
      <c r="E137" s="211"/>
      <c r="F137" s="211"/>
      <c r="G137" s="211"/>
      <c r="H137" s="211"/>
      <c r="I137" s="211"/>
      <c r="J137" s="211"/>
      <c r="K137" s="211"/>
      <c r="L137" s="211"/>
      <c r="M137" s="211"/>
      <c r="N137" s="211"/>
      <c r="O137" s="211"/>
      <c r="P137" s="211"/>
      <c r="Q137" s="211"/>
      <c r="R137" s="211"/>
      <c r="S137" s="211"/>
      <c r="T137" s="211"/>
      <c r="U137" s="211"/>
      <c r="V137" s="211"/>
      <c r="W137" s="211"/>
      <c r="X137" s="211"/>
      <c r="Y137" s="211"/>
      <c r="Z137" s="211"/>
      <c r="AA137" s="211"/>
      <c r="AB137" s="211"/>
      <c r="AC137" s="211"/>
      <c r="AD137" s="211"/>
      <c r="AE137" s="211"/>
      <c r="AF137" s="211"/>
      <c r="AG137" s="211"/>
      <c r="AH137" s="211"/>
      <c r="AI137" s="211"/>
      <c r="AJ137" s="211"/>
      <c r="AK137" s="211"/>
      <c r="AL137" s="211"/>
      <c r="AM137" s="211"/>
      <c r="AN137" s="211"/>
      <c r="AO137" s="211"/>
      <c r="AP137" s="211"/>
      <c r="AQ137" s="211"/>
      <c r="AR137" s="211"/>
      <c r="AS137" s="211"/>
      <c r="AT137" s="211"/>
      <c r="AU137" s="211"/>
      <c r="AV137" s="211"/>
      <c r="AW137" s="211"/>
      <c r="AX137" s="211"/>
      <c r="AY137" s="211"/>
      <c r="AZ137" s="211"/>
      <c r="BA137" s="211"/>
      <c r="BB137" s="211"/>
      <c r="BC137" s="211"/>
      <c r="BD137" s="211"/>
      <c r="BE137" s="211"/>
      <c r="BF137" s="211"/>
      <c r="BG137" s="211"/>
      <c r="BH137" s="211"/>
      <c r="BI137" s="211"/>
      <c r="BJ137" s="211"/>
      <c r="BK137" s="211"/>
      <c r="BL137" s="211"/>
      <c r="BM137" s="211"/>
      <c r="BN137" s="211"/>
      <c r="BO137" s="211"/>
      <c r="BP137" s="211"/>
      <c r="BQ137" s="211"/>
      <c r="BR137" s="211"/>
      <c r="BS137" s="211"/>
      <c r="BT137" s="211"/>
      <c r="BU137" s="211"/>
      <c r="BV137" s="211"/>
      <c r="BW137" s="211"/>
      <c r="BX137" s="211"/>
      <c r="BY137" s="211"/>
      <c r="BZ137" s="211"/>
      <c r="CA137" s="211"/>
      <c r="CB137" s="211"/>
      <c r="CC137" s="211"/>
      <c r="CD137" s="211"/>
      <c r="CE137" s="211"/>
      <c r="CF137" s="211"/>
      <c r="CG137" s="211"/>
      <c r="CH137" s="211"/>
      <c r="CI137" s="211"/>
      <c r="CJ137" s="211"/>
      <c r="CK137" s="211"/>
      <c r="CL137" s="211"/>
      <c r="CM137" s="211"/>
      <c r="CN137" s="211"/>
      <c r="CO137" s="211"/>
      <c r="CP137" s="211"/>
      <c r="CQ137" s="211"/>
      <c r="CR137" s="211"/>
      <c r="CS137" s="211"/>
    </row>
    <row r="138" spans="1:97">
      <c r="A138" s="642">
        <v>45424</v>
      </c>
      <c r="B138" s="209" t="s">
        <v>220</v>
      </c>
      <c r="C138" s="211"/>
      <c r="D138" s="211"/>
      <c r="E138" s="211"/>
      <c r="F138" s="211"/>
      <c r="G138" s="211"/>
      <c r="H138" s="211"/>
      <c r="I138" s="211"/>
      <c r="J138" s="211"/>
      <c r="K138" s="211"/>
      <c r="L138" s="211"/>
      <c r="M138" s="211"/>
      <c r="N138" s="211"/>
      <c r="O138" s="211"/>
      <c r="P138" s="211"/>
      <c r="Q138" s="211"/>
      <c r="R138" s="211"/>
      <c r="S138" s="211"/>
      <c r="T138" s="211"/>
      <c r="U138" s="211"/>
      <c r="V138" s="211"/>
      <c r="W138" s="211"/>
      <c r="X138" s="211"/>
      <c r="Y138" s="211"/>
      <c r="Z138" s="211"/>
      <c r="AA138" s="211"/>
      <c r="AB138" s="211"/>
      <c r="AC138" s="211"/>
      <c r="AD138" s="211"/>
      <c r="AE138" s="211"/>
      <c r="AF138" s="211"/>
      <c r="AG138" s="211"/>
      <c r="AH138" s="211"/>
      <c r="AI138" s="211"/>
      <c r="AJ138" s="211"/>
      <c r="AK138" s="211"/>
      <c r="AL138" s="211"/>
      <c r="AM138" s="211"/>
      <c r="AN138" s="211"/>
      <c r="AO138" s="211"/>
      <c r="AP138" s="211"/>
      <c r="AQ138" s="211"/>
      <c r="AR138" s="211"/>
      <c r="AS138" s="211"/>
      <c r="AT138" s="211"/>
      <c r="AU138" s="211"/>
      <c r="AV138" s="211"/>
      <c r="AW138" s="211"/>
      <c r="AX138" s="211"/>
      <c r="AY138" s="211"/>
      <c r="AZ138" s="211"/>
      <c r="BA138" s="211"/>
      <c r="BB138" s="211"/>
      <c r="BC138" s="211"/>
      <c r="BD138" s="211"/>
      <c r="BE138" s="211"/>
      <c r="BF138" s="211"/>
      <c r="BG138" s="211"/>
      <c r="BH138" s="211"/>
      <c r="BI138" s="211"/>
      <c r="BJ138" s="211"/>
      <c r="BK138" s="211"/>
      <c r="BL138" s="211"/>
      <c r="BM138" s="211"/>
      <c r="BN138" s="211"/>
      <c r="BO138" s="211"/>
      <c r="BP138" s="211"/>
      <c r="BQ138" s="211"/>
      <c r="BR138" s="211"/>
      <c r="BS138" s="211"/>
      <c r="BT138" s="211"/>
      <c r="BU138" s="211"/>
      <c r="BV138" s="211"/>
      <c r="BW138" s="211"/>
      <c r="BX138" s="211"/>
      <c r="BY138" s="211"/>
      <c r="BZ138" s="211"/>
      <c r="CA138" s="211"/>
      <c r="CB138" s="211"/>
      <c r="CC138" s="211"/>
      <c r="CD138" s="211"/>
      <c r="CE138" s="211"/>
      <c r="CF138" s="211"/>
      <c r="CG138" s="211"/>
      <c r="CH138" s="211"/>
      <c r="CI138" s="211"/>
      <c r="CJ138" s="211"/>
      <c r="CK138" s="211"/>
      <c r="CL138" s="211"/>
      <c r="CM138" s="211"/>
      <c r="CN138" s="211"/>
      <c r="CO138" s="211"/>
      <c r="CP138" s="211"/>
      <c r="CQ138" s="211"/>
      <c r="CR138" s="211"/>
      <c r="CS138" s="211"/>
    </row>
    <row r="139" spans="1:97">
      <c r="A139" s="642">
        <v>45425</v>
      </c>
      <c r="B139" s="209" t="s">
        <v>214</v>
      </c>
      <c r="C139" s="211">
        <v>156.97999999999999</v>
      </c>
      <c r="D139" s="211">
        <v>154.97999999999999</v>
      </c>
      <c r="E139" s="211">
        <v>155.97999999999999</v>
      </c>
      <c r="F139" s="211">
        <v>169.46</v>
      </c>
      <c r="G139" s="211">
        <v>166.46</v>
      </c>
      <c r="H139" s="211">
        <v>167.96</v>
      </c>
      <c r="I139" s="211">
        <v>115.62</v>
      </c>
      <c r="J139" s="211">
        <v>112.42</v>
      </c>
      <c r="K139" s="211">
        <v>114.02000000000001</v>
      </c>
      <c r="L139" s="211">
        <v>199.24</v>
      </c>
      <c r="M139" s="211">
        <v>191.24</v>
      </c>
      <c r="N139" s="211">
        <v>195.24</v>
      </c>
      <c r="O139" s="211">
        <v>172.93</v>
      </c>
      <c r="P139" s="211">
        <v>171.13</v>
      </c>
      <c r="Q139" s="211">
        <v>172.03</v>
      </c>
      <c r="R139" s="211">
        <v>22.82</v>
      </c>
      <c r="S139" s="211">
        <v>22.22</v>
      </c>
      <c r="T139" s="211">
        <v>22.52</v>
      </c>
      <c r="U139" s="211">
        <v>14.66</v>
      </c>
      <c r="V139" s="211">
        <v>14.06</v>
      </c>
      <c r="W139" s="211">
        <v>14.36</v>
      </c>
      <c r="X139" s="211">
        <v>14.78</v>
      </c>
      <c r="Y139" s="211">
        <v>13.979999999999999</v>
      </c>
      <c r="Z139" s="211">
        <v>14.379999999999999</v>
      </c>
      <c r="AA139" s="211">
        <v>104.88</v>
      </c>
      <c r="AB139" s="211">
        <v>100.88</v>
      </c>
      <c r="AC139" s="211">
        <v>102.88</v>
      </c>
      <c r="AD139" s="211">
        <v>95.81</v>
      </c>
      <c r="AE139" s="211">
        <v>91.81</v>
      </c>
      <c r="AF139" s="211">
        <v>93.81</v>
      </c>
      <c r="AG139" s="211">
        <v>20.39</v>
      </c>
      <c r="AH139" s="211">
        <v>19.53</v>
      </c>
      <c r="AI139" s="211">
        <v>19.96</v>
      </c>
      <c r="AJ139" s="211"/>
      <c r="AK139" s="211"/>
      <c r="AL139" s="211"/>
      <c r="AM139" s="211">
        <v>115.96</v>
      </c>
      <c r="AN139" s="211">
        <v>114.3</v>
      </c>
      <c r="AO139" s="211">
        <v>115.13</v>
      </c>
      <c r="AP139" s="211">
        <v>42.45</v>
      </c>
      <c r="AQ139" s="211">
        <v>40.85</v>
      </c>
      <c r="AR139" s="211">
        <v>41.650000000000006</v>
      </c>
      <c r="AS139" s="211">
        <v>43.22</v>
      </c>
      <c r="AT139" s="211">
        <v>41.86</v>
      </c>
      <c r="AU139" s="211">
        <v>42.54</v>
      </c>
      <c r="AV139" s="211">
        <v>21.85</v>
      </c>
      <c r="AW139" s="211">
        <v>21.25</v>
      </c>
      <c r="AX139" s="211">
        <v>21.55</v>
      </c>
      <c r="AY139" s="211">
        <v>4.32</v>
      </c>
      <c r="AZ139" s="211">
        <v>4.16</v>
      </c>
      <c r="BA139" s="211">
        <v>4.24</v>
      </c>
      <c r="BB139" s="211">
        <v>2.0299999999999998</v>
      </c>
      <c r="BC139" s="211">
        <v>1.7299999999999998</v>
      </c>
      <c r="BD139" s="211">
        <v>1.88</v>
      </c>
      <c r="BE139" s="211">
        <v>0.71</v>
      </c>
      <c r="BF139" s="211">
        <v>0.41</v>
      </c>
      <c r="BG139" s="211">
        <v>0.55999999999999994</v>
      </c>
      <c r="BH139" s="211">
        <v>516.24</v>
      </c>
      <c r="BI139" s="211">
        <v>500.24</v>
      </c>
      <c r="BJ139" s="211">
        <v>508.24</v>
      </c>
      <c r="BK139" s="211">
        <v>43.53</v>
      </c>
      <c r="BL139" s="211">
        <v>42.17</v>
      </c>
      <c r="BM139" s="211">
        <v>42.85</v>
      </c>
      <c r="BN139" s="211">
        <v>1.1000000000000001</v>
      </c>
      <c r="BO139" s="211">
        <v>0.8600000000000001</v>
      </c>
      <c r="BP139" s="211">
        <v>0.98000000000000009</v>
      </c>
      <c r="BQ139" s="211">
        <v>10.3</v>
      </c>
      <c r="BR139" s="211">
        <v>8.3000000000000007</v>
      </c>
      <c r="BS139" s="211">
        <v>9.3000000000000007</v>
      </c>
      <c r="BT139" s="211">
        <v>11.58</v>
      </c>
      <c r="BU139" s="211">
        <v>11.18</v>
      </c>
      <c r="BV139" s="211">
        <v>11.379999999999999</v>
      </c>
      <c r="BW139" s="211">
        <v>2.88</v>
      </c>
      <c r="BX139" s="211">
        <v>2.5999999999999996</v>
      </c>
      <c r="BY139" s="211">
        <v>2.7399999999999998</v>
      </c>
      <c r="BZ139" s="211">
        <v>9.9499999999999993</v>
      </c>
      <c r="CA139" s="211">
        <v>6.9499999999999993</v>
      </c>
      <c r="CB139" s="211">
        <v>8.4499999999999993</v>
      </c>
      <c r="CC139" s="211">
        <v>6.86</v>
      </c>
      <c r="CD139" s="211">
        <v>6.62</v>
      </c>
      <c r="CE139" s="211">
        <v>6.74</v>
      </c>
      <c r="CF139" s="211">
        <v>1.93</v>
      </c>
      <c r="CG139" s="211">
        <v>1.43</v>
      </c>
      <c r="CH139" s="211">
        <v>1.68</v>
      </c>
      <c r="CI139" s="211">
        <v>0.45</v>
      </c>
      <c r="CJ139" s="211">
        <v>0.41000000000000003</v>
      </c>
      <c r="CK139" s="211">
        <v>0.43000000000000005</v>
      </c>
      <c r="CL139" s="211">
        <v>40.26</v>
      </c>
      <c r="CM139" s="211">
        <v>37.86</v>
      </c>
      <c r="CN139" s="211">
        <v>39.06</v>
      </c>
      <c r="CO139" s="211">
        <v>7.35</v>
      </c>
      <c r="CP139" s="211">
        <v>2.3499999999999996</v>
      </c>
      <c r="CQ139" s="211">
        <v>4.8499999999999996</v>
      </c>
      <c r="CR139" s="211"/>
      <c r="CS139" s="211"/>
    </row>
    <row r="140" spans="1:97">
      <c r="A140" s="642">
        <v>45426</v>
      </c>
      <c r="B140" s="209" t="s">
        <v>215</v>
      </c>
      <c r="C140" s="211">
        <v>157.36000000000001</v>
      </c>
      <c r="D140" s="211">
        <v>155.36000000000001</v>
      </c>
      <c r="E140" s="211">
        <v>156.36000000000001</v>
      </c>
      <c r="F140" s="211">
        <v>170.17</v>
      </c>
      <c r="G140" s="211">
        <v>167.17</v>
      </c>
      <c r="H140" s="211">
        <v>168.67</v>
      </c>
      <c r="I140" s="211">
        <v>115.97</v>
      </c>
      <c r="J140" s="211">
        <v>112.77</v>
      </c>
      <c r="K140" s="211">
        <v>114.37</v>
      </c>
      <c r="L140" s="211">
        <v>200.34</v>
      </c>
      <c r="M140" s="211">
        <v>192.34</v>
      </c>
      <c r="N140" s="211">
        <v>196.34</v>
      </c>
      <c r="O140" s="211">
        <v>173.03</v>
      </c>
      <c r="P140" s="211">
        <v>171.23</v>
      </c>
      <c r="Q140" s="211">
        <v>172.13</v>
      </c>
      <c r="R140" s="211">
        <v>22.91</v>
      </c>
      <c r="S140" s="211">
        <v>22.31</v>
      </c>
      <c r="T140" s="211">
        <v>22.61</v>
      </c>
      <c r="U140" s="211">
        <v>14.77</v>
      </c>
      <c r="V140" s="211">
        <v>14.17</v>
      </c>
      <c r="W140" s="211">
        <v>14.469999999999999</v>
      </c>
      <c r="X140" s="211">
        <v>14.82</v>
      </c>
      <c r="Y140" s="211">
        <v>14.02</v>
      </c>
      <c r="Z140" s="211">
        <v>14.42</v>
      </c>
      <c r="AA140" s="211">
        <v>105.26</v>
      </c>
      <c r="AB140" s="211">
        <v>101.26</v>
      </c>
      <c r="AC140" s="211">
        <v>103.26</v>
      </c>
      <c r="AD140" s="211">
        <v>96.05</v>
      </c>
      <c r="AE140" s="211">
        <v>92.05</v>
      </c>
      <c r="AF140" s="211">
        <v>94.05</v>
      </c>
      <c r="AG140" s="211">
        <v>20.440000000000001</v>
      </c>
      <c r="AH140" s="211">
        <v>19.580000000000002</v>
      </c>
      <c r="AI140" s="211">
        <v>20.010000000000002</v>
      </c>
      <c r="AJ140" s="211"/>
      <c r="AK140" s="211"/>
      <c r="AL140" s="211"/>
      <c r="AM140" s="211">
        <v>116.35</v>
      </c>
      <c r="AN140" s="211">
        <v>114.69</v>
      </c>
      <c r="AO140" s="211">
        <v>115.52</v>
      </c>
      <c r="AP140" s="211">
        <v>42.55</v>
      </c>
      <c r="AQ140" s="211">
        <v>40.949999999999996</v>
      </c>
      <c r="AR140" s="211">
        <v>41.75</v>
      </c>
      <c r="AS140" s="211">
        <v>43.32</v>
      </c>
      <c r="AT140" s="211">
        <v>41.96</v>
      </c>
      <c r="AU140" s="211">
        <v>42.64</v>
      </c>
      <c r="AV140" s="211">
        <v>21.89</v>
      </c>
      <c r="AW140" s="211">
        <v>21.29</v>
      </c>
      <c r="AX140" s="211">
        <v>21.59</v>
      </c>
      <c r="AY140" s="211">
        <v>4.33</v>
      </c>
      <c r="AZ140" s="211">
        <v>4.17</v>
      </c>
      <c r="BA140" s="211">
        <v>4.25</v>
      </c>
      <c r="BB140" s="211">
        <v>2.0299999999999998</v>
      </c>
      <c r="BC140" s="211">
        <v>1.7299999999999998</v>
      </c>
      <c r="BD140" s="211">
        <v>1.88</v>
      </c>
      <c r="BE140" s="211">
        <v>0.71</v>
      </c>
      <c r="BF140" s="211">
        <v>0.41</v>
      </c>
      <c r="BG140" s="211">
        <v>0.55999999999999994</v>
      </c>
      <c r="BH140" s="211">
        <v>517.32000000000005</v>
      </c>
      <c r="BI140" s="211">
        <v>501.32000000000005</v>
      </c>
      <c r="BJ140" s="211">
        <v>509.32000000000005</v>
      </c>
      <c r="BK140" s="211">
        <v>43.64</v>
      </c>
      <c r="BL140" s="211">
        <v>42.28</v>
      </c>
      <c r="BM140" s="211">
        <v>42.96</v>
      </c>
      <c r="BN140" s="211">
        <v>1.1000000000000001</v>
      </c>
      <c r="BO140" s="211">
        <v>0.8600000000000001</v>
      </c>
      <c r="BP140" s="211">
        <v>0.98000000000000009</v>
      </c>
      <c r="BQ140" s="211">
        <v>10.31</v>
      </c>
      <c r="BR140" s="211">
        <v>8.31</v>
      </c>
      <c r="BS140" s="211">
        <v>9.31</v>
      </c>
      <c r="BT140" s="211">
        <v>11.63</v>
      </c>
      <c r="BU140" s="211">
        <v>11.23</v>
      </c>
      <c r="BV140" s="211">
        <v>11.43</v>
      </c>
      <c r="BW140" s="211">
        <v>2.86</v>
      </c>
      <c r="BX140" s="211">
        <v>2.58</v>
      </c>
      <c r="BY140" s="211">
        <v>2.7199999999999998</v>
      </c>
      <c r="BZ140" s="211">
        <v>10.02</v>
      </c>
      <c r="CA140" s="211">
        <v>7.02</v>
      </c>
      <c r="CB140" s="211">
        <v>8.52</v>
      </c>
      <c r="CC140" s="211">
        <v>6.93</v>
      </c>
      <c r="CD140" s="211">
        <v>6.6899999999999995</v>
      </c>
      <c r="CE140" s="211">
        <v>6.81</v>
      </c>
      <c r="CF140" s="211">
        <v>1.96</v>
      </c>
      <c r="CG140" s="211">
        <v>1.46</v>
      </c>
      <c r="CH140" s="211">
        <v>1.71</v>
      </c>
      <c r="CI140" s="211">
        <v>0.46</v>
      </c>
      <c r="CJ140" s="211">
        <v>0.42000000000000004</v>
      </c>
      <c r="CK140" s="211">
        <v>0.44000000000000006</v>
      </c>
      <c r="CL140" s="211">
        <v>40.58</v>
      </c>
      <c r="CM140" s="211">
        <v>38.18</v>
      </c>
      <c r="CN140" s="211">
        <v>39.379999999999995</v>
      </c>
      <c r="CO140" s="211">
        <v>7.36</v>
      </c>
      <c r="CP140" s="211">
        <v>2.3600000000000003</v>
      </c>
      <c r="CQ140" s="211">
        <v>4.8600000000000003</v>
      </c>
      <c r="CR140" s="211"/>
      <c r="CS140" s="211"/>
    </row>
    <row r="141" spans="1:97">
      <c r="A141" s="642">
        <v>45427</v>
      </c>
      <c r="B141" s="209" t="s">
        <v>216</v>
      </c>
      <c r="C141" s="211">
        <v>157.53</v>
      </c>
      <c r="D141" s="211">
        <v>155.53</v>
      </c>
      <c r="E141" s="211">
        <v>156.53</v>
      </c>
      <c r="F141" s="211">
        <v>170.83</v>
      </c>
      <c r="G141" s="211">
        <v>167.83</v>
      </c>
      <c r="H141" s="211">
        <v>169.33</v>
      </c>
      <c r="I141" s="211">
        <v>116.26</v>
      </c>
      <c r="J141" s="211">
        <v>113.06</v>
      </c>
      <c r="K141" s="211">
        <v>114.66</v>
      </c>
      <c r="L141" s="211">
        <v>201.04</v>
      </c>
      <c r="M141" s="211">
        <v>193.04</v>
      </c>
      <c r="N141" s="211">
        <v>197.04</v>
      </c>
      <c r="O141" s="211">
        <v>173.59</v>
      </c>
      <c r="P141" s="211">
        <v>171.79</v>
      </c>
      <c r="Q141" s="211">
        <v>172.69</v>
      </c>
      <c r="R141" s="211">
        <v>23</v>
      </c>
      <c r="S141" s="211">
        <v>22.4</v>
      </c>
      <c r="T141" s="211">
        <v>22.7</v>
      </c>
      <c r="U141" s="211">
        <v>14.79</v>
      </c>
      <c r="V141" s="211">
        <v>14.19</v>
      </c>
      <c r="W141" s="211">
        <v>14.489999999999998</v>
      </c>
      <c r="X141" s="211">
        <v>14.87</v>
      </c>
      <c r="Y141" s="211">
        <v>14.069999999999999</v>
      </c>
      <c r="Z141" s="211">
        <v>14.469999999999999</v>
      </c>
      <c r="AA141" s="211">
        <v>105.73</v>
      </c>
      <c r="AB141" s="211">
        <v>101.73</v>
      </c>
      <c r="AC141" s="211">
        <v>103.73</v>
      </c>
      <c r="AD141" s="211">
        <v>96.62</v>
      </c>
      <c r="AE141" s="211">
        <v>92.62</v>
      </c>
      <c r="AF141" s="211">
        <v>94.62</v>
      </c>
      <c r="AG141" s="211">
        <v>20.47</v>
      </c>
      <c r="AH141" s="211">
        <v>19.61</v>
      </c>
      <c r="AI141" s="211">
        <v>20.04</v>
      </c>
      <c r="AJ141" s="211"/>
      <c r="AK141" s="211"/>
      <c r="AL141" s="211"/>
      <c r="AM141" s="211">
        <v>116.58</v>
      </c>
      <c r="AN141" s="211">
        <v>114.92</v>
      </c>
      <c r="AO141" s="211">
        <v>115.75</v>
      </c>
      <c r="AP141" s="211">
        <v>42.61</v>
      </c>
      <c r="AQ141" s="211">
        <v>41.01</v>
      </c>
      <c r="AR141" s="211">
        <v>41.81</v>
      </c>
      <c r="AS141" s="211">
        <v>43.37</v>
      </c>
      <c r="AT141" s="211">
        <v>42.01</v>
      </c>
      <c r="AU141" s="211">
        <v>42.69</v>
      </c>
      <c r="AV141" s="211">
        <v>21.92</v>
      </c>
      <c r="AW141" s="211">
        <v>21.32</v>
      </c>
      <c r="AX141" s="211">
        <v>21.62</v>
      </c>
      <c r="AY141" s="211">
        <v>4.37</v>
      </c>
      <c r="AZ141" s="211">
        <v>4.21</v>
      </c>
      <c r="BA141" s="211">
        <v>4.29</v>
      </c>
      <c r="BB141" s="211">
        <v>2.0299999999999998</v>
      </c>
      <c r="BC141" s="211">
        <v>1.7299999999999998</v>
      </c>
      <c r="BD141" s="211">
        <v>1.88</v>
      </c>
      <c r="BE141" s="211">
        <v>0.72</v>
      </c>
      <c r="BF141" s="211">
        <v>0.42</v>
      </c>
      <c r="BG141" s="211">
        <v>0.56999999999999995</v>
      </c>
      <c r="BH141" s="211">
        <v>518.04</v>
      </c>
      <c r="BI141" s="211">
        <v>502.03999999999996</v>
      </c>
      <c r="BJ141" s="211">
        <v>510.03999999999996</v>
      </c>
      <c r="BK141" s="211">
        <v>43.69</v>
      </c>
      <c r="BL141" s="211">
        <v>42.33</v>
      </c>
      <c r="BM141" s="211">
        <v>43.01</v>
      </c>
      <c r="BN141" s="211">
        <v>1.1000000000000001</v>
      </c>
      <c r="BO141" s="211">
        <v>0.8600000000000001</v>
      </c>
      <c r="BP141" s="211">
        <v>0.98000000000000009</v>
      </c>
      <c r="BQ141" s="211">
        <v>10.29</v>
      </c>
      <c r="BR141" s="211">
        <v>8.2899999999999991</v>
      </c>
      <c r="BS141" s="211">
        <v>9.2899999999999991</v>
      </c>
      <c r="BT141" s="211">
        <v>11.68</v>
      </c>
      <c r="BU141" s="211">
        <v>11.28</v>
      </c>
      <c r="BV141" s="211">
        <v>11.48</v>
      </c>
      <c r="BW141" s="211">
        <v>2.87</v>
      </c>
      <c r="BX141" s="211">
        <v>2.59</v>
      </c>
      <c r="BY141" s="211">
        <v>2.73</v>
      </c>
      <c r="BZ141" s="211">
        <v>10.01</v>
      </c>
      <c r="CA141" s="211">
        <v>7.01</v>
      </c>
      <c r="CB141" s="211">
        <v>8.51</v>
      </c>
      <c r="CC141" s="211">
        <v>6.95</v>
      </c>
      <c r="CD141" s="211">
        <v>6.71</v>
      </c>
      <c r="CE141" s="211">
        <v>6.83</v>
      </c>
      <c r="CF141" s="211">
        <v>1.96</v>
      </c>
      <c r="CG141" s="211">
        <v>1.46</v>
      </c>
      <c r="CH141" s="211">
        <v>1.71</v>
      </c>
      <c r="CI141" s="211">
        <v>0.46</v>
      </c>
      <c r="CJ141" s="211">
        <v>0.42000000000000004</v>
      </c>
      <c r="CK141" s="211">
        <v>0.44000000000000006</v>
      </c>
      <c r="CL141" s="211">
        <v>40.869999999999997</v>
      </c>
      <c r="CM141" s="211">
        <v>38.47</v>
      </c>
      <c r="CN141" s="211">
        <v>39.67</v>
      </c>
      <c r="CO141" s="211">
        <v>7.36</v>
      </c>
      <c r="CP141" s="211">
        <v>2.3600000000000003</v>
      </c>
      <c r="CQ141" s="211">
        <v>4.8600000000000003</v>
      </c>
      <c r="CR141" s="211"/>
      <c r="CS141" s="211"/>
    </row>
    <row r="142" spans="1:97">
      <c r="A142" s="642">
        <v>45428</v>
      </c>
      <c r="B142" s="209" t="s">
        <v>217</v>
      </c>
      <c r="C142" s="211">
        <v>154.94</v>
      </c>
      <c r="D142" s="211">
        <v>152.94</v>
      </c>
      <c r="E142" s="211">
        <v>153.94</v>
      </c>
      <c r="F142" s="211">
        <v>169.17</v>
      </c>
      <c r="G142" s="211">
        <v>166.17</v>
      </c>
      <c r="H142" s="211">
        <v>167.67</v>
      </c>
      <c r="I142" s="211">
        <v>114.87</v>
      </c>
      <c r="J142" s="211">
        <v>111.67</v>
      </c>
      <c r="K142" s="211">
        <v>113.27000000000001</v>
      </c>
      <c r="L142" s="211">
        <v>199.43</v>
      </c>
      <c r="M142" s="211">
        <v>191.43</v>
      </c>
      <c r="N142" s="211">
        <v>195.43</v>
      </c>
      <c r="O142" s="211">
        <v>172</v>
      </c>
      <c r="P142" s="211">
        <v>170.2</v>
      </c>
      <c r="Q142" s="211">
        <v>171.1</v>
      </c>
      <c r="R142" s="211">
        <v>22.77</v>
      </c>
      <c r="S142" s="211">
        <v>22.169999999999998</v>
      </c>
      <c r="T142" s="211">
        <v>22.47</v>
      </c>
      <c r="U142" s="211">
        <v>14.75</v>
      </c>
      <c r="V142" s="211">
        <v>14.15</v>
      </c>
      <c r="W142" s="211">
        <v>14.45</v>
      </c>
      <c r="X142" s="211">
        <v>14.86</v>
      </c>
      <c r="Y142" s="211">
        <v>14.059999999999999</v>
      </c>
      <c r="Z142" s="211">
        <v>14.459999999999999</v>
      </c>
      <c r="AA142" s="211">
        <v>105.32</v>
      </c>
      <c r="AB142" s="211">
        <v>101.32</v>
      </c>
      <c r="AC142" s="211">
        <v>103.32</v>
      </c>
      <c r="AD142" s="211">
        <v>96.53</v>
      </c>
      <c r="AE142" s="211">
        <v>92.53</v>
      </c>
      <c r="AF142" s="211">
        <v>94.53</v>
      </c>
      <c r="AG142" s="211">
        <v>20.149999999999999</v>
      </c>
      <c r="AH142" s="211">
        <v>19.29</v>
      </c>
      <c r="AI142" s="211">
        <v>19.72</v>
      </c>
      <c r="AJ142" s="211"/>
      <c r="AK142" s="211"/>
      <c r="AL142" s="211"/>
      <c r="AM142" s="211">
        <v>115.51</v>
      </c>
      <c r="AN142" s="211">
        <v>113.85000000000001</v>
      </c>
      <c r="AO142" s="211">
        <v>114.68</v>
      </c>
      <c r="AP142" s="211">
        <v>41.92</v>
      </c>
      <c r="AQ142" s="211">
        <v>40.32</v>
      </c>
      <c r="AR142" s="211">
        <v>41.120000000000005</v>
      </c>
      <c r="AS142" s="211">
        <v>42.66</v>
      </c>
      <c r="AT142" s="211">
        <v>41.3</v>
      </c>
      <c r="AU142" s="211">
        <v>41.98</v>
      </c>
      <c r="AV142" s="211">
        <v>21.66</v>
      </c>
      <c r="AW142" s="211">
        <v>21.06</v>
      </c>
      <c r="AX142" s="211">
        <v>21.36</v>
      </c>
      <c r="AY142" s="211">
        <v>4.33</v>
      </c>
      <c r="AZ142" s="211">
        <v>4.17</v>
      </c>
      <c r="BA142" s="211">
        <v>4.25</v>
      </c>
      <c r="BB142" s="211">
        <v>2.0099999999999998</v>
      </c>
      <c r="BC142" s="211">
        <v>1.7099999999999997</v>
      </c>
      <c r="BD142" s="211">
        <v>1.8599999999999999</v>
      </c>
      <c r="BE142" s="211">
        <v>0.71</v>
      </c>
      <c r="BF142" s="211">
        <v>0.41</v>
      </c>
      <c r="BG142" s="211">
        <v>0.55999999999999994</v>
      </c>
      <c r="BH142" s="211">
        <v>508.46</v>
      </c>
      <c r="BI142" s="211">
        <v>492.46</v>
      </c>
      <c r="BJ142" s="211">
        <v>500.46</v>
      </c>
      <c r="BK142" s="211">
        <v>42.98</v>
      </c>
      <c r="BL142" s="211">
        <v>41.62</v>
      </c>
      <c r="BM142" s="211">
        <v>42.3</v>
      </c>
      <c r="BN142" s="211">
        <v>1.08</v>
      </c>
      <c r="BO142" s="211">
        <v>0.84000000000000008</v>
      </c>
      <c r="BP142" s="211">
        <v>0.96000000000000008</v>
      </c>
      <c r="BQ142" s="211">
        <v>10.23</v>
      </c>
      <c r="BR142" s="211">
        <v>8.23</v>
      </c>
      <c r="BS142" s="211">
        <v>9.23</v>
      </c>
      <c r="BT142" s="211">
        <v>11.62</v>
      </c>
      <c r="BU142" s="211">
        <v>11.219999999999999</v>
      </c>
      <c r="BV142" s="211">
        <v>11.419999999999998</v>
      </c>
      <c r="BW142" s="211">
        <v>2.84</v>
      </c>
      <c r="BX142" s="211">
        <v>2.5599999999999996</v>
      </c>
      <c r="BY142" s="211">
        <v>2.6999999999999997</v>
      </c>
      <c r="BZ142" s="211">
        <v>9.94</v>
      </c>
      <c r="CA142" s="211">
        <v>6.9399999999999995</v>
      </c>
      <c r="CB142" s="211">
        <v>8.44</v>
      </c>
      <c r="CC142" s="211">
        <v>6.9</v>
      </c>
      <c r="CD142" s="211">
        <v>6.66</v>
      </c>
      <c r="CE142" s="211">
        <v>6.78</v>
      </c>
      <c r="CF142" s="211">
        <v>1.94</v>
      </c>
      <c r="CG142" s="211">
        <v>1.44</v>
      </c>
      <c r="CH142" s="211">
        <v>1.69</v>
      </c>
      <c r="CI142" s="211">
        <v>0.46</v>
      </c>
      <c r="CJ142" s="211">
        <v>0.42000000000000004</v>
      </c>
      <c r="CK142" s="211">
        <v>0.44000000000000006</v>
      </c>
      <c r="CL142" s="211">
        <v>40.56</v>
      </c>
      <c r="CM142" s="211">
        <v>38.160000000000004</v>
      </c>
      <c r="CN142" s="211">
        <v>39.36</v>
      </c>
      <c r="CO142" s="211">
        <v>7.31</v>
      </c>
      <c r="CP142" s="211">
        <v>2.3099999999999996</v>
      </c>
      <c r="CQ142" s="211">
        <v>4.8099999999999996</v>
      </c>
      <c r="CR142" s="211"/>
      <c r="CS142" s="211"/>
    </row>
    <row r="143" spans="1:97">
      <c r="A143" s="642">
        <v>45429</v>
      </c>
      <c r="B143" s="209" t="s">
        <v>218</v>
      </c>
      <c r="C143" s="211">
        <v>156.58000000000001</v>
      </c>
      <c r="D143" s="211">
        <v>154.58000000000001</v>
      </c>
      <c r="E143" s="211">
        <v>155.58000000000001</v>
      </c>
      <c r="F143" s="211">
        <v>170.49</v>
      </c>
      <c r="G143" s="211">
        <v>167.49</v>
      </c>
      <c r="H143" s="211">
        <v>168.99</v>
      </c>
      <c r="I143" s="211">
        <v>115.82</v>
      </c>
      <c r="J143" s="211">
        <v>112.61999999999999</v>
      </c>
      <c r="K143" s="211">
        <v>114.22</v>
      </c>
      <c r="L143" s="211">
        <v>201.04</v>
      </c>
      <c r="M143" s="211">
        <v>193.04</v>
      </c>
      <c r="N143" s="211">
        <v>197.04</v>
      </c>
      <c r="O143" s="211">
        <v>172.38</v>
      </c>
      <c r="P143" s="211">
        <v>170.57999999999998</v>
      </c>
      <c r="Q143" s="211">
        <v>171.48</v>
      </c>
      <c r="R143" s="211">
        <v>22.95</v>
      </c>
      <c r="S143" s="211">
        <v>22.349999999999998</v>
      </c>
      <c r="T143" s="211">
        <v>22.65</v>
      </c>
      <c r="U143" s="211">
        <v>14.82</v>
      </c>
      <c r="V143" s="211">
        <v>14.22</v>
      </c>
      <c r="W143" s="211">
        <v>14.52</v>
      </c>
      <c r="X143" s="211">
        <v>14.9</v>
      </c>
      <c r="Y143" s="211">
        <v>14.1</v>
      </c>
      <c r="Z143" s="211">
        <v>14.5</v>
      </c>
      <c r="AA143" s="211">
        <v>105.85</v>
      </c>
      <c r="AB143" s="211">
        <v>101.85</v>
      </c>
      <c r="AC143" s="211">
        <v>103.85</v>
      </c>
      <c r="AD143" s="211">
        <v>97.18</v>
      </c>
      <c r="AE143" s="211">
        <v>93.18</v>
      </c>
      <c r="AF143" s="211">
        <v>95.18</v>
      </c>
      <c r="AG143" s="211">
        <v>20.37</v>
      </c>
      <c r="AH143" s="211">
        <v>19.510000000000002</v>
      </c>
      <c r="AI143" s="211">
        <v>19.940000000000001</v>
      </c>
      <c r="AJ143" s="211"/>
      <c r="AK143" s="211"/>
      <c r="AL143" s="211"/>
      <c r="AM143" s="211">
        <v>116.36</v>
      </c>
      <c r="AN143" s="211">
        <v>114.7</v>
      </c>
      <c r="AO143" s="211">
        <v>115.53</v>
      </c>
      <c r="AP143" s="211">
        <v>42.35</v>
      </c>
      <c r="AQ143" s="211">
        <v>40.75</v>
      </c>
      <c r="AR143" s="211">
        <v>41.55</v>
      </c>
      <c r="AS143" s="211">
        <v>43.11</v>
      </c>
      <c r="AT143" s="211">
        <v>41.75</v>
      </c>
      <c r="AU143" s="211">
        <v>42.43</v>
      </c>
      <c r="AV143" s="211">
        <v>21.83</v>
      </c>
      <c r="AW143" s="211">
        <v>21.229999999999997</v>
      </c>
      <c r="AX143" s="211">
        <v>21.529999999999998</v>
      </c>
      <c r="AY143" s="211">
        <v>4.37</v>
      </c>
      <c r="AZ143" s="211">
        <v>4.21</v>
      </c>
      <c r="BA143" s="211">
        <v>4.29</v>
      </c>
      <c r="BB143" s="211">
        <v>2.02</v>
      </c>
      <c r="BC143" s="211">
        <v>1.72</v>
      </c>
      <c r="BD143" s="211">
        <v>1.87</v>
      </c>
      <c r="BE143" s="211">
        <v>0.71</v>
      </c>
      <c r="BF143" s="211">
        <v>0.41</v>
      </c>
      <c r="BG143" s="211">
        <v>0.55999999999999994</v>
      </c>
      <c r="BH143" s="211">
        <v>515.44000000000005</v>
      </c>
      <c r="BI143" s="211">
        <v>499.44000000000005</v>
      </c>
      <c r="BJ143" s="211">
        <v>507.44000000000005</v>
      </c>
      <c r="BK143" s="211">
        <v>43.43</v>
      </c>
      <c r="BL143" s="211">
        <v>42.07</v>
      </c>
      <c r="BM143" s="211">
        <v>42.75</v>
      </c>
      <c r="BN143" s="211">
        <v>1.1000000000000001</v>
      </c>
      <c r="BO143" s="211">
        <v>0.8600000000000001</v>
      </c>
      <c r="BP143" s="211">
        <v>0.98000000000000009</v>
      </c>
      <c r="BQ143" s="211">
        <v>10.33</v>
      </c>
      <c r="BR143" s="211">
        <v>8.33</v>
      </c>
      <c r="BS143" s="211">
        <v>9.33</v>
      </c>
      <c r="BT143" s="211">
        <v>11.72</v>
      </c>
      <c r="BU143" s="211">
        <v>11.32</v>
      </c>
      <c r="BV143" s="211">
        <v>11.52</v>
      </c>
      <c r="BW143" s="211">
        <v>2.87</v>
      </c>
      <c r="BX143" s="211">
        <v>2.59</v>
      </c>
      <c r="BY143" s="211">
        <v>2.73</v>
      </c>
      <c r="BZ143" s="211">
        <v>10.050000000000001</v>
      </c>
      <c r="CA143" s="211">
        <v>7.0500000000000007</v>
      </c>
      <c r="CB143" s="211">
        <v>8.5500000000000007</v>
      </c>
      <c r="CC143" s="211">
        <v>6.97</v>
      </c>
      <c r="CD143" s="211">
        <v>6.7299999999999995</v>
      </c>
      <c r="CE143" s="211">
        <v>6.85</v>
      </c>
      <c r="CF143" s="211">
        <v>1.96</v>
      </c>
      <c r="CG143" s="211">
        <v>1.46</v>
      </c>
      <c r="CH143" s="211">
        <v>1.71</v>
      </c>
      <c r="CI143" s="211">
        <v>0.46</v>
      </c>
      <c r="CJ143" s="211">
        <v>0.42000000000000004</v>
      </c>
      <c r="CK143" s="211">
        <v>0.44000000000000006</v>
      </c>
      <c r="CL143" s="211">
        <v>40.81</v>
      </c>
      <c r="CM143" s="211">
        <v>38.410000000000004</v>
      </c>
      <c r="CN143" s="211">
        <v>39.61</v>
      </c>
      <c r="CO143" s="211">
        <v>7.34</v>
      </c>
      <c r="CP143" s="211">
        <v>2.34</v>
      </c>
      <c r="CQ143" s="211">
        <v>4.84</v>
      </c>
      <c r="CR143" s="211"/>
      <c r="CS143" s="211"/>
    </row>
    <row r="144" spans="1:97">
      <c r="A144" s="642">
        <v>45430</v>
      </c>
      <c r="B144" s="209" t="s">
        <v>219</v>
      </c>
      <c r="C144" s="211"/>
      <c r="D144" s="211"/>
      <c r="E144" s="211"/>
      <c r="F144" s="211"/>
      <c r="G144" s="211"/>
      <c r="H144" s="211"/>
      <c r="I144" s="211"/>
      <c r="J144" s="211"/>
      <c r="K144" s="211"/>
      <c r="L144" s="211"/>
      <c r="M144" s="211"/>
      <c r="N144" s="211"/>
      <c r="O144" s="211"/>
      <c r="P144" s="211"/>
      <c r="Q144" s="211"/>
      <c r="R144" s="211"/>
      <c r="S144" s="211"/>
      <c r="T144" s="211"/>
      <c r="U144" s="211"/>
      <c r="V144" s="211"/>
      <c r="W144" s="211"/>
      <c r="X144" s="211"/>
      <c r="Y144" s="211"/>
      <c r="Z144" s="211"/>
      <c r="AA144" s="211"/>
      <c r="AB144" s="211"/>
      <c r="AC144" s="211"/>
      <c r="AD144" s="211"/>
      <c r="AE144" s="211"/>
      <c r="AF144" s="211"/>
      <c r="AG144" s="211"/>
      <c r="AH144" s="211"/>
      <c r="AI144" s="211"/>
      <c r="AJ144" s="211"/>
      <c r="AK144" s="211"/>
      <c r="AL144" s="211"/>
      <c r="AM144" s="211"/>
      <c r="AN144" s="211"/>
      <c r="AO144" s="211"/>
      <c r="AP144" s="211"/>
      <c r="AQ144" s="211"/>
      <c r="AR144" s="211"/>
      <c r="AS144" s="211"/>
      <c r="AT144" s="211"/>
      <c r="AU144" s="211"/>
      <c r="AV144" s="211"/>
      <c r="AW144" s="211"/>
      <c r="AX144" s="211"/>
      <c r="AY144" s="211"/>
      <c r="AZ144" s="211"/>
      <c r="BA144" s="211"/>
      <c r="BB144" s="211"/>
      <c r="BC144" s="211"/>
      <c r="BD144" s="211"/>
      <c r="BE144" s="211"/>
      <c r="BF144" s="211"/>
      <c r="BG144" s="211"/>
      <c r="BH144" s="211"/>
      <c r="BI144" s="211"/>
      <c r="BJ144" s="211"/>
      <c r="BK144" s="211"/>
      <c r="BL144" s="211"/>
      <c r="BM144" s="211"/>
      <c r="BN144" s="211"/>
      <c r="BO144" s="211"/>
      <c r="BP144" s="211"/>
      <c r="BQ144" s="211"/>
      <c r="BR144" s="211"/>
      <c r="BS144" s="211"/>
      <c r="BT144" s="211"/>
      <c r="BU144" s="211"/>
      <c r="BV144" s="211"/>
      <c r="BW144" s="211"/>
      <c r="BX144" s="211"/>
      <c r="BY144" s="211"/>
      <c r="BZ144" s="211"/>
      <c r="CA144" s="211"/>
      <c r="CB144" s="211"/>
      <c r="CC144" s="211"/>
      <c r="CD144" s="211"/>
      <c r="CE144" s="211"/>
      <c r="CF144" s="211"/>
      <c r="CG144" s="211"/>
      <c r="CH144" s="211"/>
      <c r="CI144" s="211"/>
      <c r="CJ144" s="211"/>
      <c r="CK144" s="211"/>
      <c r="CL144" s="211"/>
      <c r="CM144" s="211"/>
      <c r="CN144" s="211"/>
      <c r="CO144" s="211"/>
      <c r="CP144" s="211"/>
      <c r="CQ144" s="211"/>
      <c r="CR144" s="211"/>
      <c r="CS144" s="211"/>
    </row>
    <row r="145" spans="1:97">
      <c r="A145" s="642">
        <v>45431</v>
      </c>
      <c r="B145" s="209" t="s">
        <v>220</v>
      </c>
      <c r="C145" s="211"/>
      <c r="D145" s="211"/>
      <c r="E145" s="211"/>
      <c r="F145" s="211"/>
      <c r="G145" s="211"/>
      <c r="H145" s="211"/>
      <c r="I145" s="211"/>
      <c r="J145" s="211"/>
      <c r="K145" s="211"/>
      <c r="L145" s="211"/>
      <c r="M145" s="211"/>
      <c r="N145" s="211"/>
      <c r="O145" s="211"/>
      <c r="P145" s="211"/>
      <c r="Q145" s="211"/>
      <c r="R145" s="211"/>
      <c r="S145" s="211"/>
      <c r="T145" s="211"/>
      <c r="U145" s="211"/>
      <c r="V145" s="211"/>
      <c r="W145" s="211"/>
      <c r="X145" s="211"/>
      <c r="Y145" s="211"/>
      <c r="Z145" s="211"/>
      <c r="AA145" s="211"/>
      <c r="AB145" s="211"/>
      <c r="AC145" s="211"/>
      <c r="AD145" s="211"/>
      <c r="AE145" s="211"/>
      <c r="AF145" s="211"/>
      <c r="AG145" s="211"/>
      <c r="AH145" s="211"/>
      <c r="AI145" s="211"/>
      <c r="AJ145" s="211"/>
      <c r="AK145" s="211"/>
      <c r="AL145" s="211"/>
      <c r="AM145" s="211"/>
      <c r="AN145" s="211"/>
      <c r="AO145" s="211"/>
      <c r="AP145" s="211"/>
      <c r="AQ145" s="211"/>
      <c r="AR145" s="211"/>
      <c r="AS145" s="211"/>
      <c r="AT145" s="211"/>
      <c r="AU145" s="211"/>
      <c r="AV145" s="211"/>
      <c r="AW145" s="211"/>
      <c r="AX145" s="211"/>
      <c r="AY145" s="211"/>
      <c r="AZ145" s="211"/>
      <c r="BA145" s="211"/>
      <c r="BB145" s="211"/>
      <c r="BC145" s="211"/>
      <c r="BD145" s="211"/>
      <c r="BE145" s="211"/>
      <c r="BF145" s="211"/>
      <c r="BG145" s="211"/>
      <c r="BH145" s="211"/>
      <c r="BI145" s="211"/>
      <c r="BJ145" s="211"/>
      <c r="BK145" s="211"/>
      <c r="BL145" s="211"/>
      <c r="BM145" s="211"/>
      <c r="BN145" s="211"/>
      <c r="BO145" s="211"/>
      <c r="BP145" s="211"/>
      <c r="BQ145" s="211"/>
      <c r="BR145" s="211"/>
      <c r="BS145" s="211"/>
      <c r="BT145" s="211"/>
      <c r="BU145" s="211"/>
      <c r="BV145" s="211"/>
      <c r="BW145" s="211"/>
      <c r="BX145" s="211"/>
      <c r="BY145" s="211"/>
      <c r="BZ145" s="211"/>
      <c r="CA145" s="211"/>
      <c r="CB145" s="211"/>
      <c r="CC145" s="211"/>
      <c r="CD145" s="211"/>
      <c r="CE145" s="211"/>
      <c r="CF145" s="211"/>
      <c r="CG145" s="211"/>
      <c r="CH145" s="211"/>
      <c r="CI145" s="211"/>
      <c r="CJ145" s="211"/>
      <c r="CK145" s="211"/>
      <c r="CL145" s="211"/>
      <c r="CM145" s="211"/>
      <c r="CN145" s="211"/>
      <c r="CO145" s="211"/>
      <c r="CP145" s="211"/>
      <c r="CQ145" s="211"/>
      <c r="CR145" s="211"/>
      <c r="CS145" s="211"/>
    </row>
    <row r="146" spans="1:97">
      <c r="A146" s="642">
        <v>45432</v>
      </c>
      <c r="B146" s="209" t="s">
        <v>214</v>
      </c>
      <c r="C146" s="211">
        <v>156.91</v>
      </c>
      <c r="D146" s="211">
        <v>154.91</v>
      </c>
      <c r="E146" s="211">
        <v>155.91</v>
      </c>
      <c r="F146" s="211">
        <v>171.07</v>
      </c>
      <c r="G146" s="211">
        <v>168.07</v>
      </c>
      <c r="H146" s="211">
        <v>169.57</v>
      </c>
      <c r="I146" s="211">
        <v>116.18</v>
      </c>
      <c r="J146" s="211">
        <v>112.98</v>
      </c>
      <c r="K146" s="211">
        <v>114.58000000000001</v>
      </c>
      <c r="L146" s="211">
        <v>202.1</v>
      </c>
      <c r="M146" s="211">
        <v>194.1</v>
      </c>
      <c r="N146" s="211">
        <v>198.1</v>
      </c>
      <c r="O146" s="211">
        <v>172.36</v>
      </c>
      <c r="P146" s="211">
        <v>170.56</v>
      </c>
      <c r="Q146" s="211">
        <v>171.46</v>
      </c>
      <c r="R146" s="211">
        <v>23.03</v>
      </c>
      <c r="S146" s="211">
        <v>22.43</v>
      </c>
      <c r="T146" s="211">
        <v>22.73</v>
      </c>
      <c r="U146" s="211">
        <v>14.92</v>
      </c>
      <c r="V146" s="211">
        <v>14.32</v>
      </c>
      <c r="W146" s="211">
        <v>14.620000000000001</v>
      </c>
      <c r="X146" s="211">
        <v>14.97</v>
      </c>
      <c r="Y146" s="211">
        <v>14.17</v>
      </c>
      <c r="Z146" s="211">
        <v>14.57</v>
      </c>
      <c r="AA146" s="211">
        <v>106.51</v>
      </c>
      <c r="AB146" s="211">
        <v>102.51</v>
      </c>
      <c r="AC146" s="211">
        <v>104.51</v>
      </c>
      <c r="AD146" s="211">
        <v>97.65</v>
      </c>
      <c r="AE146" s="211">
        <v>93.65</v>
      </c>
      <c r="AF146" s="211">
        <v>95.65</v>
      </c>
      <c r="AG146" s="211">
        <v>20.41</v>
      </c>
      <c r="AH146" s="211">
        <v>19.55</v>
      </c>
      <c r="AI146" s="211">
        <v>19.98</v>
      </c>
      <c r="AJ146" s="211"/>
      <c r="AK146" s="211"/>
      <c r="AL146" s="211"/>
      <c r="AM146" s="211">
        <v>116.77</v>
      </c>
      <c r="AN146" s="211">
        <v>115.11</v>
      </c>
      <c r="AO146" s="211">
        <v>115.94</v>
      </c>
      <c r="AP146" s="211">
        <v>42.43</v>
      </c>
      <c r="AQ146" s="211">
        <v>40.83</v>
      </c>
      <c r="AR146" s="211">
        <v>41.629999999999995</v>
      </c>
      <c r="AS146" s="211">
        <v>43.2</v>
      </c>
      <c r="AT146" s="211">
        <v>41.84</v>
      </c>
      <c r="AU146" s="211">
        <v>42.52</v>
      </c>
      <c r="AV146" s="211">
        <v>21.86</v>
      </c>
      <c r="AW146" s="211">
        <v>21.259999999999998</v>
      </c>
      <c r="AX146" s="211">
        <v>21.56</v>
      </c>
      <c r="AY146" s="211">
        <v>4.41</v>
      </c>
      <c r="AZ146" s="211">
        <v>4.25</v>
      </c>
      <c r="BA146" s="211">
        <v>4.33</v>
      </c>
      <c r="BB146" s="211">
        <v>2.0299999999999998</v>
      </c>
      <c r="BC146" s="211">
        <v>1.7299999999999998</v>
      </c>
      <c r="BD146" s="211">
        <v>1.88</v>
      </c>
      <c r="BE146" s="211">
        <v>0.71</v>
      </c>
      <c r="BF146" s="211">
        <v>0.41</v>
      </c>
      <c r="BG146" s="211">
        <v>0.55999999999999994</v>
      </c>
      <c r="BH146" s="211">
        <v>516.35</v>
      </c>
      <c r="BI146" s="211">
        <v>500.35</v>
      </c>
      <c r="BJ146" s="211">
        <v>508.35</v>
      </c>
      <c r="BK146" s="211">
        <v>43.52</v>
      </c>
      <c r="BL146" s="211">
        <v>42.160000000000004</v>
      </c>
      <c r="BM146" s="211">
        <v>42.84</v>
      </c>
      <c r="BN146" s="211">
        <v>1.1000000000000001</v>
      </c>
      <c r="BO146" s="211">
        <v>0.8600000000000001</v>
      </c>
      <c r="BP146" s="211">
        <v>0.98000000000000009</v>
      </c>
      <c r="BQ146" s="211">
        <v>10.4</v>
      </c>
      <c r="BR146" s="211">
        <v>8.4</v>
      </c>
      <c r="BS146" s="211">
        <v>9.4</v>
      </c>
      <c r="BT146" s="211">
        <v>11.71</v>
      </c>
      <c r="BU146" s="211">
        <v>11.31</v>
      </c>
      <c r="BV146" s="211">
        <v>11.510000000000002</v>
      </c>
      <c r="BW146" s="211">
        <v>2.87</v>
      </c>
      <c r="BX146" s="211">
        <v>2.59</v>
      </c>
      <c r="BY146" s="211">
        <v>2.73</v>
      </c>
      <c r="BZ146" s="211">
        <v>10.08</v>
      </c>
      <c r="CA146" s="211">
        <v>7.08</v>
      </c>
      <c r="CB146" s="211">
        <v>8.58</v>
      </c>
      <c r="CC146" s="211">
        <v>6.99</v>
      </c>
      <c r="CD146" s="211">
        <v>6.75</v>
      </c>
      <c r="CE146" s="211">
        <v>6.87</v>
      </c>
      <c r="CF146" s="211">
        <v>1.96</v>
      </c>
      <c r="CG146" s="211">
        <v>1.46</v>
      </c>
      <c r="CH146" s="211">
        <v>1.71</v>
      </c>
      <c r="CI146" s="211">
        <v>0.46</v>
      </c>
      <c r="CJ146" s="211">
        <v>0.42000000000000004</v>
      </c>
      <c r="CK146" s="211">
        <v>0.44000000000000006</v>
      </c>
      <c r="CL146" s="211">
        <v>41.03</v>
      </c>
      <c r="CM146" s="211">
        <v>38.630000000000003</v>
      </c>
      <c r="CN146" s="211">
        <v>39.83</v>
      </c>
      <c r="CO146" s="211">
        <v>7.36</v>
      </c>
      <c r="CP146" s="211">
        <v>2.3600000000000003</v>
      </c>
      <c r="CQ146" s="211">
        <v>4.8600000000000003</v>
      </c>
      <c r="CR146" s="211"/>
      <c r="CS146" s="211"/>
    </row>
    <row r="147" spans="1:97">
      <c r="A147" s="642">
        <v>45433</v>
      </c>
      <c r="B147" s="209" t="s">
        <v>215</v>
      </c>
      <c r="C147" s="211">
        <v>157.49</v>
      </c>
      <c r="D147" s="211">
        <v>155.49</v>
      </c>
      <c r="E147" s="211">
        <v>156.49</v>
      </c>
      <c r="F147" s="211">
        <v>171.48</v>
      </c>
      <c r="G147" s="211">
        <v>168.48</v>
      </c>
      <c r="H147" s="211">
        <v>169.98</v>
      </c>
      <c r="I147" s="211">
        <v>116.44</v>
      </c>
      <c r="J147" s="211">
        <v>113.24</v>
      </c>
      <c r="K147" s="211">
        <v>114.84</v>
      </c>
      <c r="L147" s="211">
        <v>202.93</v>
      </c>
      <c r="M147" s="211">
        <v>194.93</v>
      </c>
      <c r="N147" s="211">
        <v>198.93</v>
      </c>
      <c r="O147" s="211">
        <v>172.73</v>
      </c>
      <c r="P147" s="211">
        <v>170.92999999999998</v>
      </c>
      <c r="Q147" s="211">
        <v>171.82999999999998</v>
      </c>
      <c r="R147" s="211">
        <v>23.08</v>
      </c>
      <c r="S147" s="211">
        <v>22.479999999999997</v>
      </c>
      <c r="T147" s="211">
        <v>22.779999999999998</v>
      </c>
      <c r="U147" s="211">
        <v>14.93</v>
      </c>
      <c r="V147" s="211">
        <v>14.33</v>
      </c>
      <c r="W147" s="211">
        <v>14.629999999999999</v>
      </c>
      <c r="X147" s="211">
        <v>15.05</v>
      </c>
      <c r="Y147" s="211">
        <v>14.25</v>
      </c>
      <c r="Z147" s="211">
        <v>14.65</v>
      </c>
      <c r="AA147" s="211">
        <v>106.41</v>
      </c>
      <c r="AB147" s="211">
        <v>102.41</v>
      </c>
      <c r="AC147" s="211">
        <v>104.41</v>
      </c>
      <c r="AD147" s="211">
        <v>97.6</v>
      </c>
      <c r="AE147" s="211">
        <v>93.6</v>
      </c>
      <c r="AF147" s="211">
        <v>95.6</v>
      </c>
      <c r="AG147" s="211">
        <v>20.5</v>
      </c>
      <c r="AH147" s="211">
        <v>19.64</v>
      </c>
      <c r="AI147" s="211">
        <v>20.07</v>
      </c>
      <c r="AJ147" s="211"/>
      <c r="AK147" s="211"/>
      <c r="AL147" s="211"/>
      <c r="AM147" s="211">
        <v>116.99</v>
      </c>
      <c r="AN147" s="211">
        <v>115.33</v>
      </c>
      <c r="AO147" s="211">
        <v>116.16</v>
      </c>
      <c r="AP147" s="211">
        <v>42.59</v>
      </c>
      <c r="AQ147" s="211">
        <v>40.99</v>
      </c>
      <c r="AR147" s="211">
        <v>41.790000000000006</v>
      </c>
      <c r="AS147" s="211">
        <v>43.36</v>
      </c>
      <c r="AT147" s="211">
        <v>42</v>
      </c>
      <c r="AU147" s="211">
        <v>42.68</v>
      </c>
      <c r="AV147" s="211">
        <v>21.9</v>
      </c>
      <c r="AW147" s="211">
        <v>21.299999999999997</v>
      </c>
      <c r="AX147" s="211">
        <v>21.599999999999998</v>
      </c>
      <c r="AY147" s="211">
        <v>4.4000000000000004</v>
      </c>
      <c r="AZ147" s="211">
        <v>4.24</v>
      </c>
      <c r="BA147" s="211">
        <v>4.32</v>
      </c>
      <c r="BB147" s="211">
        <v>2.04</v>
      </c>
      <c r="BC147" s="211">
        <v>1.74</v>
      </c>
      <c r="BD147" s="211">
        <v>1.8900000000000001</v>
      </c>
      <c r="BE147" s="211">
        <v>0.71</v>
      </c>
      <c r="BF147" s="211">
        <v>0.41</v>
      </c>
      <c r="BG147" s="211">
        <v>0.55999999999999994</v>
      </c>
      <c r="BH147" s="211">
        <v>518.9</v>
      </c>
      <c r="BI147" s="211">
        <v>502.9</v>
      </c>
      <c r="BJ147" s="211">
        <v>510.9</v>
      </c>
      <c r="BK147" s="211">
        <v>43.68</v>
      </c>
      <c r="BL147" s="211">
        <v>42.32</v>
      </c>
      <c r="BM147" s="211">
        <v>43</v>
      </c>
      <c r="BN147" s="211">
        <v>1.1000000000000001</v>
      </c>
      <c r="BO147" s="211">
        <v>0.8600000000000001</v>
      </c>
      <c r="BP147" s="211">
        <v>0.98000000000000009</v>
      </c>
      <c r="BQ147" s="211">
        <v>10.46</v>
      </c>
      <c r="BR147" s="211">
        <v>8.4600000000000009</v>
      </c>
      <c r="BS147" s="211">
        <v>9.4600000000000009</v>
      </c>
      <c r="BT147" s="211">
        <v>11.69</v>
      </c>
      <c r="BU147" s="211">
        <v>11.29</v>
      </c>
      <c r="BV147" s="211">
        <v>11.489999999999998</v>
      </c>
      <c r="BW147" s="211">
        <v>2.86</v>
      </c>
      <c r="BX147" s="211">
        <v>2.58</v>
      </c>
      <c r="BY147" s="211">
        <v>2.7199999999999998</v>
      </c>
      <c r="BZ147" s="211">
        <v>10.11</v>
      </c>
      <c r="CA147" s="211">
        <v>7.1099999999999994</v>
      </c>
      <c r="CB147" s="211">
        <v>8.61</v>
      </c>
      <c r="CC147" s="211">
        <v>7</v>
      </c>
      <c r="CD147" s="211">
        <v>6.76</v>
      </c>
      <c r="CE147" s="211">
        <v>6.88</v>
      </c>
      <c r="CF147" s="211">
        <v>1.98</v>
      </c>
      <c r="CG147" s="211">
        <v>1.48</v>
      </c>
      <c r="CH147" s="211">
        <v>1.73</v>
      </c>
      <c r="CI147" s="211">
        <v>0.46</v>
      </c>
      <c r="CJ147" s="211">
        <v>0.42000000000000004</v>
      </c>
      <c r="CK147" s="211">
        <v>0.44000000000000006</v>
      </c>
      <c r="CL147" s="211">
        <v>41.19</v>
      </c>
      <c r="CM147" s="211">
        <v>38.79</v>
      </c>
      <c r="CN147" s="211">
        <v>39.989999999999995</v>
      </c>
      <c r="CO147" s="211">
        <v>7.36</v>
      </c>
      <c r="CP147" s="211">
        <v>2.3600000000000003</v>
      </c>
      <c r="CQ147" s="211">
        <v>4.8600000000000003</v>
      </c>
      <c r="CR147" s="211"/>
      <c r="CS147" s="211"/>
    </row>
    <row r="148" spans="1:97">
      <c r="A148" s="642">
        <v>45434</v>
      </c>
      <c r="B148" s="209" t="s">
        <v>216</v>
      </c>
      <c r="C148" s="211">
        <v>157.33000000000001</v>
      </c>
      <c r="D148" s="211">
        <v>155.33000000000001</v>
      </c>
      <c r="E148" s="211">
        <v>156.33000000000001</v>
      </c>
      <c r="F148" s="211">
        <v>171.26</v>
      </c>
      <c r="G148" s="211">
        <v>168.26</v>
      </c>
      <c r="H148" s="211">
        <v>169.76</v>
      </c>
      <c r="I148" s="211">
        <v>116.23</v>
      </c>
      <c r="J148" s="211">
        <v>113.03</v>
      </c>
      <c r="K148" s="211">
        <v>114.63</v>
      </c>
      <c r="L148" s="211">
        <v>202.77</v>
      </c>
      <c r="M148" s="211">
        <v>194.77</v>
      </c>
      <c r="N148" s="211">
        <v>198.77</v>
      </c>
      <c r="O148" s="211">
        <v>172.46</v>
      </c>
      <c r="P148" s="211">
        <v>170.66</v>
      </c>
      <c r="Q148" s="211">
        <v>171.56</v>
      </c>
      <c r="R148" s="211">
        <v>23.05</v>
      </c>
      <c r="S148" s="211">
        <v>22.45</v>
      </c>
      <c r="T148" s="211">
        <v>22.75</v>
      </c>
      <c r="U148" s="211">
        <v>14.96</v>
      </c>
      <c r="V148" s="211">
        <v>14.360000000000001</v>
      </c>
      <c r="W148" s="211">
        <v>14.66</v>
      </c>
      <c r="X148" s="211">
        <v>15.02</v>
      </c>
      <c r="Y148" s="211">
        <v>14.219999999999999</v>
      </c>
      <c r="Z148" s="211">
        <v>14.62</v>
      </c>
      <c r="AA148" s="211">
        <v>106.23</v>
      </c>
      <c r="AB148" s="211">
        <v>102.23</v>
      </c>
      <c r="AC148" s="211">
        <v>104.23</v>
      </c>
      <c r="AD148" s="211">
        <v>97.35</v>
      </c>
      <c r="AE148" s="211">
        <v>93.35</v>
      </c>
      <c r="AF148" s="211">
        <v>95.35</v>
      </c>
      <c r="AG148" s="211">
        <v>20.46</v>
      </c>
      <c r="AH148" s="211">
        <v>19.600000000000001</v>
      </c>
      <c r="AI148" s="211">
        <v>20.03</v>
      </c>
      <c r="AJ148" s="211"/>
      <c r="AK148" s="211"/>
      <c r="AL148" s="211"/>
      <c r="AM148" s="211">
        <v>116.91</v>
      </c>
      <c r="AN148" s="211">
        <v>115.25</v>
      </c>
      <c r="AO148" s="211">
        <v>116.08</v>
      </c>
      <c r="AP148" s="211">
        <v>42.55</v>
      </c>
      <c r="AQ148" s="211">
        <v>40.949999999999996</v>
      </c>
      <c r="AR148" s="211">
        <v>41.75</v>
      </c>
      <c r="AS148" s="211">
        <v>43.17</v>
      </c>
      <c r="AT148" s="211">
        <v>41.81</v>
      </c>
      <c r="AU148" s="211">
        <v>42.49</v>
      </c>
      <c r="AV148" s="211">
        <v>21.87</v>
      </c>
      <c r="AW148" s="211">
        <v>21.27</v>
      </c>
      <c r="AX148" s="211">
        <v>21.57</v>
      </c>
      <c r="AY148" s="211">
        <v>4.37</v>
      </c>
      <c r="AZ148" s="211">
        <v>4.21</v>
      </c>
      <c r="BA148" s="211">
        <v>4.29</v>
      </c>
      <c r="BB148" s="211">
        <v>2.04</v>
      </c>
      <c r="BC148" s="211">
        <v>1.74</v>
      </c>
      <c r="BD148" s="211">
        <v>1.8900000000000001</v>
      </c>
      <c r="BE148" s="211">
        <v>0.71</v>
      </c>
      <c r="BF148" s="211">
        <v>0.41</v>
      </c>
      <c r="BG148" s="211">
        <v>0.55999999999999994</v>
      </c>
      <c r="BH148" s="211">
        <v>518.38</v>
      </c>
      <c r="BI148" s="211">
        <v>502.38</v>
      </c>
      <c r="BJ148" s="211">
        <v>510.38</v>
      </c>
      <c r="BK148" s="211">
        <v>43.65</v>
      </c>
      <c r="BL148" s="211">
        <v>42.29</v>
      </c>
      <c r="BM148" s="211">
        <v>42.97</v>
      </c>
      <c r="BN148" s="211">
        <v>1.1000000000000001</v>
      </c>
      <c r="BO148" s="211">
        <v>0.8600000000000001</v>
      </c>
      <c r="BP148" s="211">
        <v>0.98000000000000009</v>
      </c>
      <c r="BQ148" s="211">
        <v>10.4</v>
      </c>
      <c r="BR148" s="211">
        <v>8.4</v>
      </c>
      <c r="BS148" s="211">
        <v>9.4</v>
      </c>
      <c r="BT148" s="211">
        <v>11.66</v>
      </c>
      <c r="BU148" s="211">
        <v>11.26</v>
      </c>
      <c r="BV148" s="211">
        <v>11.46</v>
      </c>
      <c r="BW148" s="211">
        <v>2.84</v>
      </c>
      <c r="BX148" s="211">
        <v>2.5599999999999996</v>
      </c>
      <c r="BY148" s="211">
        <v>2.6999999999999997</v>
      </c>
      <c r="BZ148" s="211">
        <v>10.15</v>
      </c>
      <c r="CA148" s="211">
        <v>7.15</v>
      </c>
      <c r="CB148" s="211">
        <v>8.65</v>
      </c>
      <c r="CC148" s="211">
        <v>6.99</v>
      </c>
      <c r="CD148" s="211">
        <v>6.75</v>
      </c>
      <c r="CE148" s="211">
        <v>6.87</v>
      </c>
      <c r="CF148" s="211">
        <v>1.98</v>
      </c>
      <c r="CG148" s="211">
        <v>1.48</v>
      </c>
      <c r="CH148" s="211">
        <v>1.73</v>
      </c>
      <c r="CI148" s="211">
        <v>0.46</v>
      </c>
      <c r="CJ148" s="211">
        <v>0.42000000000000004</v>
      </c>
      <c r="CK148" s="211">
        <v>0.44000000000000006</v>
      </c>
      <c r="CL148" s="211">
        <v>41.15</v>
      </c>
      <c r="CM148" s="211">
        <v>38.75</v>
      </c>
      <c r="CN148" s="211">
        <v>39.950000000000003</v>
      </c>
      <c r="CO148" s="211">
        <v>7.36</v>
      </c>
      <c r="CP148" s="211">
        <v>2.3600000000000003</v>
      </c>
      <c r="CQ148" s="211">
        <v>4.8600000000000003</v>
      </c>
      <c r="CR148" s="211"/>
      <c r="CS148" s="211"/>
    </row>
    <row r="149" spans="1:97">
      <c r="A149" s="642">
        <v>45435</v>
      </c>
      <c r="B149" s="209" t="s">
        <v>217</v>
      </c>
      <c r="C149" s="211">
        <v>157.91999999999999</v>
      </c>
      <c r="D149" s="211">
        <v>155.91999999999999</v>
      </c>
      <c r="E149" s="211">
        <v>156.91999999999999</v>
      </c>
      <c r="F149" s="211">
        <v>171.37</v>
      </c>
      <c r="G149" s="211">
        <v>168.37</v>
      </c>
      <c r="H149" s="211">
        <v>169.87</v>
      </c>
      <c r="I149" s="211">
        <v>116.23</v>
      </c>
      <c r="J149" s="211">
        <v>113.03</v>
      </c>
      <c r="K149" s="211">
        <v>114.63</v>
      </c>
      <c r="L149" s="211">
        <v>203.63</v>
      </c>
      <c r="M149" s="211">
        <v>195.63</v>
      </c>
      <c r="N149" s="211">
        <v>199.63</v>
      </c>
      <c r="O149" s="211">
        <v>172.32</v>
      </c>
      <c r="P149" s="211">
        <v>170.51999999999998</v>
      </c>
      <c r="Q149" s="211">
        <v>171.42</v>
      </c>
      <c r="R149" s="211">
        <v>23.06</v>
      </c>
      <c r="S149" s="211">
        <v>22.459999999999997</v>
      </c>
      <c r="T149" s="211">
        <v>22.759999999999998</v>
      </c>
      <c r="U149" s="211">
        <v>14.96</v>
      </c>
      <c r="V149" s="211">
        <v>14.360000000000001</v>
      </c>
      <c r="W149" s="211">
        <v>14.66</v>
      </c>
      <c r="X149" s="211">
        <v>15.02</v>
      </c>
      <c r="Y149" s="211">
        <v>14.219999999999999</v>
      </c>
      <c r="Z149" s="211">
        <v>14.62</v>
      </c>
      <c r="AA149" s="211">
        <v>105.9</v>
      </c>
      <c r="AB149" s="211">
        <v>101.9</v>
      </c>
      <c r="AC149" s="211">
        <v>103.9</v>
      </c>
      <c r="AD149" s="211">
        <v>97.82</v>
      </c>
      <c r="AE149" s="211">
        <v>93.82</v>
      </c>
      <c r="AF149" s="211">
        <v>95.82</v>
      </c>
      <c r="AG149" s="211">
        <v>20.53</v>
      </c>
      <c r="AH149" s="211">
        <v>19.670000000000002</v>
      </c>
      <c r="AI149" s="211">
        <v>20.100000000000001</v>
      </c>
      <c r="AJ149" s="211"/>
      <c r="AK149" s="211"/>
      <c r="AL149" s="211"/>
      <c r="AM149" s="211">
        <v>117.03</v>
      </c>
      <c r="AN149" s="211">
        <v>115.37</v>
      </c>
      <c r="AO149" s="211">
        <v>116.2</v>
      </c>
      <c r="AP149" s="211">
        <v>42.71</v>
      </c>
      <c r="AQ149" s="211">
        <v>41.11</v>
      </c>
      <c r="AR149" s="211">
        <v>41.91</v>
      </c>
      <c r="AS149" s="211">
        <v>43.47</v>
      </c>
      <c r="AT149" s="211">
        <v>42.11</v>
      </c>
      <c r="AU149" s="211">
        <v>42.79</v>
      </c>
      <c r="AV149" s="211">
        <v>21.93</v>
      </c>
      <c r="AW149" s="211">
        <v>21.33</v>
      </c>
      <c r="AX149" s="211">
        <v>21.63</v>
      </c>
      <c r="AY149" s="211">
        <v>4.3899999999999997</v>
      </c>
      <c r="AZ149" s="211">
        <v>4.2299999999999995</v>
      </c>
      <c r="BA149" s="211">
        <v>4.3099999999999996</v>
      </c>
      <c r="BB149" s="211">
        <v>2.0499999999999998</v>
      </c>
      <c r="BC149" s="211">
        <v>1.7499999999999998</v>
      </c>
      <c r="BD149" s="211">
        <v>1.9</v>
      </c>
      <c r="BE149" s="211">
        <v>0.72</v>
      </c>
      <c r="BF149" s="211">
        <v>0.42</v>
      </c>
      <c r="BG149" s="211">
        <v>0.56999999999999995</v>
      </c>
      <c r="BH149" s="211">
        <v>520.30999999999995</v>
      </c>
      <c r="BI149" s="211">
        <v>504.30999999999995</v>
      </c>
      <c r="BJ149" s="211">
        <v>512.30999999999995</v>
      </c>
      <c r="BK149" s="211">
        <v>43.81</v>
      </c>
      <c r="BL149" s="211">
        <v>42.45</v>
      </c>
      <c r="BM149" s="211">
        <v>43.13</v>
      </c>
      <c r="BN149" s="211">
        <v>1.1100000000000001</v>
      </c>
      <c r="BO149" s="211">
        <v>0.87000000000000011</v>
      </c>
      <c r="BP149" s="211">
        <v>0.9900000000000001</v>
      </c>
      <c r="BQ149" s="211">
        <v>10.42</v>
      </c>
      <c r="BR149" s="211">
        <v>8.42</v>
      </c>
      <c r="BS149" s="211">
        <v>9.42</v>
      </c>
      <c r="BT149" s="211">
        <v>11.72</v>
      </c>
      <c r="BU149" s="211">
        <v>11.32</v>
      </c>
      <c r="BV149" s="211">
        <v>11.52</v>
      </c>
      <c r="BW149" s="211">
        <v>2.86</v>
      </c>
      <c r="BX149" s="211">
        <v>2.58</v>
      </c>
      <c r="BY149" s="211">
        <v>2.7199999999999998</v>
      </c>
      <c r="BZ149" s="211">
        <v>10.08</v>
      </c>
      <c r="CA149" s="211">
        <v>7.08</v>
      </c>
      <c r="CB149" s="211">
        <v>8.58</v>
      </c>
      <c r="CC149" s="211">
        <v>7</v>
      </c>
      <c r="CD149" s="211">
        <v>6.76</v>
      </c>
      <c r="CE149" s="211">
        <v>6.88</v>
      </c>
      <c r="CF149" s="211">
        <v>1.99</v>
      </c>
      <c r="CG149" s="211">
        <v>1.49</v>
      </c>
      <c r="CH149" s="211">
        <v>1.74</v>
      </c>
      <c r="CI149" s="211">
        <v>0.46</v>
      </c>
      <c r="CJ149" s="211">
        <v>0.42000000000000004</v>
      </c>
      <c r="CK149" s="211">
        <v>0.44000000000000006</v>
      </c>
      <c r="CL149" s="211">
        <v>41.06</v>
      </c>
      <c r="CM149" s="211">
        <v>38.660000000000004</v>
      </c>
      <c r="CN149" s="211">
        <v>39.86</v>
      </c>
      <c r="CO149" s="211">
        <v>7.38</v>
      </c>
      <c r="CP149" s="211">
        <v>2.38</v>
      </c>
      <c r="CQ149" s="211">
        <v>4.88</v>
      </c>
      <c r="CR149" s="211"/>
      <c r="CS149" s="211"/>
    </row>
    <row r="150" spans="1:97">
      <c r="A150" s="642">
        <v>45436</v>
      </c>
      <c r="B150" s="209" t="s">
        <v>218</v>
      </c>
      <c r="C150" s="211">
        <v>158.16</v>
      </c>
      <c r="D150" s="211">
        <v>156.16</v>
      </c>
      <c r="E150" s="211">
        <v>157.16</v>
      </c>
      <c r="F150" s="211">
        <v>171.42</v>
      </c>
      <c r="G150" s="211">
        <v>168.42</v>
      </c>
      <c r="H150" s="211">
        <v>169.92</v>
      </c>
      <c r="I150" s="211">
        <v>116.04</v>
      </c>
      <c r="J150" s="211">
        <v>112.84</v>
      </c>
      <c r="K150" s="211">
        <v>114.44</v>
      </c>
      <c r="L150" s="211">
        <v>203.53</v>
      </c>
      <c r="M150" s="211">
        <v>195.53</v>
      </c>
      <c r="N150" s="211">
        <v>199.53</v>
      </c>
      <c r="O150" s="211">
        <v>172.68</v>
      </c>
      <c r="P150" s="211">
        <v>170.88</v>
      </c>
      <c r="Q150" s="211">
        <v>171.78</v>
      </c>
      <c r="R150" s="211">
        <v>23.07</v>
      </c>
      <c r="S150" s="211">
        <v>22.47</v>
      </c>
      <c r="T150" s="211">
        <v>22.77</v>
      </c>
      <c r="U150" s="211">
        <v>15.03</v>
      </c>
      <c r="V150" s="211">
        <v>14.43</v>
      </c>
      <c r="W150" s="211">
        <v>14.73</v>
      </c>
      <c r="X150" s="211">
        <v>15.04</v>
      </c>
      <c r="Y150" s="211">
        <v>14.239999999999998</v>
      </c>
      <c r="Z150" s="211">
        <v>14.639999999999999</v>
      </c>
      <c r="AA150" s="211">
        <v>105.76</v>
      </c>
      <c r="AB150" s="211">
        <v>101.76</v>
      </c>
      <c r="AC150" s="211">
        <v>103.76</v>
      </c>
      <c r="AD150" s="211">
        <v>97.76</v>
      </c>
      <c r="AE150" s="211">
        <v>93.76</v>
      </c>
      <c r="AF150" s="211">
        <v>95.76</v>
      </c>
      <c r="AG150" s="211">
        <v>20.55</v>
      </c>
      <c r="AH150" s="211">
        <v>19.690000000000001</v>
      </c>
      <c r="AI150" s="211">
        <v>20.12</v>
      </c>
      <c r="AJ150" s="211"/>
      <c r="AK150" s="211"/>
      <c r="AL150" s="211"/>
      <c r="AM150" s="211">
        <v>117.08</v>
      </c>
      <c r="AN150" s="211">
        <v>115.42</v>
      </c>
      <c r="AO150" s="211">
        <v>116.25</v>
      </c>
      <c r="AP150" s="211">
        <v>42.78</v>
      </c>
      <c r="AQ150" s="211">
        <v>41.18</v>
      </c>
      <c r="AR150" s="211">
        <v>41.980000000000004</v>
      </c>
      <c r="AS150" s="211">
        <v>43.55</v>
      </c>
      <c r="AT150" s="211">
        <v>42.19</v>
      </c>
      <c r="AU150" s="211">
        <v>42.87</v>
      </c>
      <c r="AV150" s="211">
        <v>21.95</v>
      </c>
      <c r="AW150" s="211">
        <v>21.349999999999998</v>
      </c>
      <c r="AX150" s="211">
        <v>21.65</v>
      </c>
      <c r="AY150" s="211">
        <v>4.38</v>
      </c>
      <c r="AZ150" s="211">
        <v>4.22</v>
      </c>
      <c r="BA150" s="211">
        <v>4.3</v>
      </c>
      <c r="BB150" s="211">
        <v>2.0499999999999998</v>
      </c>
      <c r="BC150" s="211">
        <v>1.7499999999999998</v>
      </c>
      <c r="BD150" s="211">
        <v>1.9</v>
      </c>
      <c r="BE150" s="211">
        <v>0.72</v>
      </c>
      <c r="BF150" s="211">
        <v>0.42</v>
      </c>
      <c r="BG150" s="211">
        <v>0.56999999999999995</v>
      </c>
      <c r="BH150" s="211">
        <v>520.91999999999996</v>
      </c>
      <c r="BI150" s="211">
        <v>504.91999999999996</v>
      </c>
      <c r="BJ150" s="211">
        <v>512.91999999999996</v>
      </c>
      <c r="BK150" s="211">
        <v>43.88</v>
      </c>
      <c r="BL150" s="211">
        <v>42.52</v>
      </c>
      <c r="BM150" s="211">
        <v>43.2</v>
      </c>
      <c r="BN150" s="211">
        <v>1.1100000000000001</v>
      </c>
      <c r="BO150" s="211">
        <v>0.87000000000000011</v>
      </c>
      <c r="BP150" s="211">
        <v>0.9900000000000001</v>
      </c>
      <c r="BQ150" s="211">
        <v>10.4</v>
      </c>
      <c r="BR150" s="211">
        <v>8.4</v>
      </c>
      <c r="BS150" s="211">
        <v>9.4</v>
      </c>
      <c r="BT150" s="211">
        <v>11.69</v>
      </c>
      <c r="BU150" s="211">
        <v>11.29</v>
      </c>
      <c r="BV150" s="211">
        <v>11.489999999999998</v>
      </c>
      <c r="BW150" s="211">
        <v>2.86</v>
      </c>
      <c r="BX150" s="211">
        <v>2.58</v>
      </c>
      <c r="BY150" s="211">
        <v>2.7199999999999998</v>
      </c>
      <c r="BZ150" s="211">
        <v>10.01</v>
      </c>
      <c r="CA150" s="211">
        <v>7.01</v>
      </c>
      <c r="CB150" s="211">
        <v>8.51</v>
      </c>
      <c r="CC150" s="211">
        <v>6.99</v>
      </c>
      <c r="CD150" s="211">
        <v>6.75</v>
      </c>
      <c r="CE150" s="211">
        <v>6.87</v>
      </c>
      <c r="CF150" s="211">
        <v>1.97</v>
      </c>
      <c r="CG150" s="211">
        <v>1.47</v>
      </c>
      <c r="CH150" s="211">
        <v>1.72</v>
      </c>
      <c r="CI150" s="211">
        <v>0.46</v>
      </c>
      <c r="CJ150" s="211">
        <v>0.42000000000000004</v>
      </c>
      <c r="CK150" s="211">
        <v>0.44000000000000006</v>
      </c>
      <c r="CL150" s="211">
        <v>41.08</v>
      </c>
      <c r="CM150" s="211">
        <v>38.68</v>
      </c>
      <c r="CN150" s="211">
        <v>39.879999999999995</v>
      </c>
      <c r="CO150" s="211">
        <v>7.4</v>
      </c>
      <c r="CP150" s="211">
        <v>2.4000000000000004</v>
      </c>
      <c r="CQ150" s="211">
        <v>4.9000000000000004</v>
      </c>
      <c r="CR150" s="211"/>
      <c r="CS150" s="211"/>
    </row>
    <row r="151" spans="1:97">
      <c r="A151" s="642">
        <v>45437</v>
      </c>
      <c r="B151" s="209" t="s">
        <v>219</v>
      </c>
      <c r="C151" s="211"/>
      <c r="D151" s="211"/>
      <c r="E151" s="211"/>
      <c r="F151" s="211"/>
      <c r="G151" s="211"/>
      <c r="H151" s="211"/>
      <c r="I151" s="211"/>
      <c r="J151" s="211"/>
      <c r="K151" s="211"/>
      <c r="L151" s="211"/>
      <c r="M151" s="211"/>
      <c r="N151" s="211"/>
      <c r="O151" s="211"/>
      <c r="P151" s="211"/>
      <c r="Q151" s="211"/>
      <c r="R151" s="211"/>
      <c r="S151" s="211"/>
      <c r="T151" s="211"/>
      <c r="U151" s="211"/>
      <c r="V151" s="211"/>
      <c r="W151" s="211"/>
      <c r="X151" s="211"/>
      <c r="Y151" s="211"/>
      <c r="Z151" s="211"/>
      <c r="AA151" s="211"/>
      <c r="AB151" s="211"/>
      <c r="AC151" s="211"/>
      <c r="AD151" s="211"/>
      <c r="AE151" s="211"/>
      <c r="AF151" s="211"/>
      <c r="AG151" s="211"/>
      <c r="AH151" s="211"/>
      <c r="AI151" s="211"/>
      <c r="AJ151" s="211"/>
      <c r="AK151" s="211"/>
      <c r="AL151" s="211"/>
      <c r="AM151" s="211"/>
      <c r="AN151" s="211"/>
      <c r="AO151" s="211"/>
      <c r="AP151" s="211"/>
      <c r="AQ151" s="211"/>
      <c r="AR151" s="211"/>
      <c r="AS151" s="211"/>
      <c r="AT151" s="211"/>
      <c r="AU151" s="211"/>
      <c r="AV151" s="211"/>
      <c r="AW151" s="211"/>
      <c r="AX151" s="211"/>
      <c r="AY151" s="211"/>
      <c r="AZ151" s="211"/>
      <c r="BA151" s="211"/>
      <c r="BB151" s="211"/>
      <c r="BC151" s="211"/>
      <c r="BD151" s="211"/>
      <c r="BE151" s="211"/>
      <c r="BF151" s="211"/>
      <c r="BG151" s="211"/>
      <c r="BH151" s="211"/>
      <c r="BI151" s="211"/>
      <c r="BJ151" s="211"/>
      <c r="BK151" s="211"/>
      <c r="BL151" s="211"/>
      <c r="BM151" s="211"/>
      <c r="BN151" s="211"/>
      <c r="BO151" s="211"/>
      <c r="BP151" s="211"/>
      <c r="BQ151" s="211"/>
      <c r="BR151" s="211"/>
      <c r="BS151" s="211"/>
      <c r="BT151" s="211"/>
      <c r="BU151" s="211"/>
      <c r="BV151" s="211"/>
      <c r="BW151" s="211"/>
      <c r="BX151" s="211"/>
      <c r="BY151" s="211"/>
      <c r="BZ151" s="211"/>
      <c r="CA151" s="211"/>
      <c r="CB151" s="211"/>
      <c r="CC151" s="211"/>
      <c r="CD151" s="211"/>
      <c r="CE151" s="211"/>
      <c r="CF151" s="211"/>
      <c r="CG151" s="211"/>
      <c r="CH151" s="211"/>
      <c r="CI151" s="211"/>
      <c r="CJ151" s="211"/>
      <c r="CK151" s="211"/>
      <c r="CL151" s="211"/>
      <c r="CM151" s="211"/>
      <c r="CN151" s="211"/>
      <c r="CO151" s="211"/>
      <c r="CP151" s="211"/>
      <c r="CQ151" s="211"/>
      <c r="CR151" s="211"/>
      <c r="CS151" s="211"/>
    </row>
    <row r="152" spans="1:97">
      <c r="A152" s="642">
        <v>45438</v>
      </c>
      <c r="B152" s="209" t="s">
        <v>220</v>
      </c>
      <c r="C152" s="211"/>
      <c r="D152" s="211"/>
      <c r="E152" s="211"/>
      <c r="F152" s="211"/>
      <c r="G152" s="211"/>
      <c r="H152" s="211"/>
      <c r="I152" s="211"/>
      <c r="J152" s="211"/>
      <c r="K152" s="211"/>
      <c r="L152" s="211"/>
      <c r="M152" s="211"/>
      <c r="N152" s="211"/>
      <c r="O152" s="211"/>
      <c r="P152" s="211"/>
      <c r="Q152" s="211"/>
      <c r="R152" s="211"/>
      <c r="S152" s="211"/>
      <c r="T152" s="211"/>
      <c r="U152" s="211"/>
      <c r="V152" s="211"/>
      <c r="W152" s="211"/>
      <c r="X152" s="211"/>
      <c r="Y152" s="211"/>
      <c r="Z152" s="211"/>
      <c r="AA152" s="211"/>
      <c r="AB152" s="211"/>
      <c r="AC152" s="211"/>
      <c r="AD152" s="211"/>
      <c r="AE152" s="211"/>
      <c r="AF152" s="211"/>
      <c r="AG152" s="211"/>
      <c r="AH152" s="211"/>
      <c r="AI152" s="211"/>
      <c r="AJ152" s="211"/>
      <c r="AK152" s="211"/>
      <c r="AL152" s="211"/>
      <c r="AM152" s="211"/>
      <c r="AN152" s="211"/>
      <c r="AO152" s="211"/>
      <c r="AP152" s="211"/>
      <c r="AQ152" s="211"/>
      <c r="AR152" s="211"/>
      <c r="AS152" s="211"/>
      <c r="AT152" s="211"/>
      <c r="AU152" s="211"/>
      <c r="AV152" s="211"/>
      <c r="AW152" s="211"/>
      <c r="AX152" s="211"/>
      <c r="AY152" s="211"/>
      <c r="AZ152" s="211"/>
      <c r="BA152" s="211"/>
      <c r="BB152" s="211"/>
      <c r="BC152" s="211"/>
      <c r="BD152" s="211"/>
      <c r="BE152" s="211"/>
      <c r="BF152" s="211"/>
      <c r="BG152" s="211"/>
      <c r="BH152" s="211"/>
      <c r="BI152" s="211"/>
      <c r="BJ152" s="211"/>
      <c r="BK152" s="211"/>
      <c r="BL152" s="211"/>
      <c r="BM152" s="211"/>
      <c r="BN152" s="211"/>
      <c r="BO152" s="211"/>
      <c r="BP152" s="211"/>
      <c r="BQ152" s="211"/>
      <c r="BR152" s="211"/>
      <c r="BS152" s="211"/>
      <c r="BT152" s="211"/>
      <c r="BU152" s="211"/>
      <c r="BV152" s="211"/>
      <c r="BW152" s="211"/>
      <c r="BX152" s="211"/>
      <c r="BY152" s="211"/>
      <c r="BZ152" s="211"/>
      <c r="CA152" s="211"/>
      <c r="CB152" s="211"/>
      <c r="CC152" s="211"/>
      <c r="CD152" s="211"/>
      <c r="CE152" s="211"/>
      <c r="CF152" s="211"/>
      <c r="CG152" s="211"/>
      <c r="CH152" s="211"/>
      <c r="CI152" s="211"/>
      <c r="CJ152" s="211"/>
      <c r="CK152" s="211"/>
      <c r="CL152" s="211"/>
      <c r="CM152" s="211"/>
      <c r="CN152" s="211"/>
      <c r="CO152" s="211"/>
      <c r="CP152" s="211"/>
      <c r="CQ152" s="211"/>
      <c r="CR152" s="211"/>
      <c r="CS152" s="211"/>
    </row>
    <row r="153" spans="1:97">
      <c r="A153" s="642">
        <v>45439</v>
      </c>
      <c r="B153" s="209" t="s">
        <v>214</v>
      </c>
      <c r="C153" s="211">
        <v>157.87</v>
      </c>
      <c r="D153" s="211">
        <v>155.87</v>
      </c>
      <c r="E153" s="211">
        <v>156.87</v>
      </c>
      <c r="F153" s="211">
        <v>171.67</v>
      </c>
      <c r="G153" s="211">
        <v>168.67</v>
      </c>
      <c r="H153" s="211">
        <v>170.17</v>
      </c>
      <c r="I153" s="211">
        <v>116.36</v>
      </c>
      <c r="J153" s="211">
        <v>113.16</v>
      </c>
      <c r="K153" s="211">
        <v>114.75999999999999</v>
      </c>
      <c r="L153" s="211">
        <v>203.84</v>
      </c>
      <c r="M153" s="211">
        <v>195.84</v>
      </c>
      <c r="N153" s="211">
        <v>199.84</v>
      </c>
      <c r="O153" s="211">
        <v>172.4</v>
      </c>
      <c r="P153" s="211">
        <v>170.6</v>
      </c>
      <c r="Q153" s="211">
        <v>171.5</v>
      </c>
      <c r="R153" s="211">
        <v>23.11</v>
      </c>
      <c r="S153" s="211">
        <v>22.509999999999998</v>
      </c>
      <c r="T153" s="211">
        <v>22.81</v>
      </c>
      <c r="U153" s="211">
        <v>15.11</v>
      </c>
      <c r="V153" s="211">
        <v>14.51</v>
      </c>
      <c r="W153" s="211">
        <v>14.809999999999999</v>
      </c>
      <c r="X153" s="211">
        <v>15.1</v>
      </c>
      <c r="Y153" s="211">
        <v>14.299999999999999</v>
      </c>
      <c r="Z153" s="211">
        <v>14.7</v>
      </c>
      <c r="AA153" s="211">
        <v>105.94</v>
      </c>
      <c r="AB153" s="211">
        <v>101.94</v>
      </c>
      <c r="AC153" s="211">
        <v>103.94</v>
      </c>
      <c r="AD153" s="211">
        <v>98.05</v>
      </c>
      <c r="AE153" s="211">
        <v>94.05</v>
      </c>
      <c r="AF153" s="211">
        <v>96.05</v>
      </c>
      <c r="AG153" s="211">
        <v>20.51</v>
      </c>
      <c r="AH153" s="211">
        <v>19.650000000000002</v>
      </c>
      <c r="AI153" s="211">
        <v>20.080000000000002</v>
      </c>
      <c r="AJ153" s="211"/>
      <c r="AK153" s="211"/>
      <c r="AL153" s="211"/>
      <c r="AM153" s="211">
        <v>117.07</v>
      </c>
      <c r="AN153" s="211">
        <v>115.41</v>
      </c>
      <c r="AO153" s="211">
        <v>116.24</v>
      </c>
      <c r="AP153" s="211">
        <v>42.57</v>
      </c>
      <c r="AQ153" s="211">
        <v>40.97</v>
      </c>
      <c r="AR153" s="211">
        <v>41.769999999999996</v>
      </c>
      <c r="AS153" s="211">
        <v>43.46</v>
      </c>
      <c r="AT153" s="211">
        <v>42.1</v>
      </c>
      <c r="AU153" s="211">
        <v>42.78</v>
      </c>
      <c r="AV153" s="211">
        <v>21.9</v>
      </c>
      <c r="AW153" s="211">
        <v>21.299999999999997</v>
      </c>
      <c r="AX153" s="211">
        <v>21.599999999999998</v>
      </c>
      <c r="AY153" s="211">
        <v>4.3600000000000003</v>
      </c>
      <c r="AZ153" s="211">
        <v>4.2</v>
      </c>
      <c r="BA153" s="211">
        <v>4.28</v>
      </c>
      <c r="BB153" s="211">
        <v>2.0499999999999998</v>
      </c>
      <c r="BC153" s="211">
        <v>1.7499999999999998</v>
      </c>
      <c r="BD153" s="211">
        <v>1.9</v>
      </c>
      <c r="BE153" s="211">
        <v>0.72</v>
      </c>
      <c r="BF153" s="211">
        <v>0.42</v>
      </c>
      <c r="BG153" s="211">
        <v>0.56999999999999995</v>
      </c>
      <c r="BH153" s="211">
        <v>519.98</v>
      </c>
      <c r="BI153" s="211">
        <v>503.98</v>
      </c>
      <c r="BJ153" s="211">
        <v>511.98</v>
      </c>
      <c r="BK153" s="211">
        <v>43.79</v>
      </c>
      <c r="BL153" s="211">
        <v>42.43</v>
      </c>
      <c r="BM153" s="211">
        <v>43.11</v>
      </c>
      <c r="BN153" s="211">
        <v>1.1000000000000001</v>
      </c>
      <c r="BO153" s="211">
        <v>0.8600000000000001</v>
      </c>
      <c r="BP153" s="211">
        <v>0.98000000000000009</v>
      </c>
      <c r="BQ153" s="211">
        <v>10.4</v>
      </c>
      <c r="BR153" s="211">
        <v>8.4</v>
      </c>
      <c r="BS153" s="211">
        <v>9.4</v>
      </c>
      <c r="BT153" s="211">
        <v>11.69</v>
      </c>
      <c r="BU153" s="211">
        <v>11.29</v>
      </c>
      <c r="BV153" s="211">
        <v>11.489999999999998</v>
      </c>
      <c r="BW153" s="211">
        <v>2.85</v>
      </c>
      <c r="BX153" s="211">
        <v>2.5700000000000003</v>
      </c>
      <c r="BY153" s="211">
        <v>2.71</v>
      </c>
      <c r="BZ153" s="211">
        <v>10</v>
      </c>
      <c r="CA153" s="211">
        <v>7</v>
      </c>
      <c r="CB153" s="211">
        <v>8.5</v>
      </c>
      <c r="CC153" s="211">
        <v>7.04</v>
      </c>
      <c r="CD153" s="211">
        <v>6.8</v>
      </c>
      <c r="CE153" s="211">
        <v>6.92</v>
      </c>
      <c r="CF153" s="211">
        <v>2</v>
      </c>
      <c r="CG153" s="211">
        <v>1.5</v>
      </c>
      <c r="CH153" s="211">
        <v>1.75</v>
      </c>
      <c r="CI153" s="211">
        <v>0.46</v>
      </c>
      <c r="CJ153" s="211">
        <v>0.42000000000000004</v>
      </c>
      <c r="CK153" s="211">
        <v>0.44000000000000006</v>
      </c>
      <c r="CL153" s="211">
        <v>41.23</v>
      </c>
      <c r="CM153" s="211">
        <v>38.83</v>
      </c>
      <c r="CN153" s="211">
        <v>40.03</v>
      </c>
      <c r="CO153" s="211">
        <v>7.38</v>
      </c>
      <c r="CP153" s="211">
        <v>2.38</v>
      </c>
      <c r="CQ153" s="211">
        <v>4.88</v>
      </c>
      <c r="CR153" s="211"/>
      <c r="CS153" s="211"/>
    </row>
    <row r="154" spans="1:97">
      <c r="A154" s="642">
        <v>45440</v>
      </c>
      <c r="B154" s="209" t="s">
        <v>215</v>
      </c>
      <c r="C154" s="211">
        <v>157.94</v>
      </c>
      <c r="D154" s="211">
        <v>155.94</v>
      </c>
      <c r="E154" s="211">
        <v>156.94</v>
      </c>
      <c r="F154" s="211">
        <v>172.08</v>
      </c>
      <c r="G154" s="211">
        <v>169.08</v>
      </c>
      <c r="H154" s="211">
        <v>170.58</v>
      </c>
      <c r="I154" s="211">
        <v>116.77</v>
      </c>
      <c r="J154" s="211">
        <v>113.57</v>
      </c>
      <c r="K154" s="211">
        <v>115.16999999999999</v>
      </c>
      <c r="L154" s="211">
        <v>204.49</v>
      </c>
      <c r="M154" s="211">
        <v>196.49</v>
      </c>
      <c r="N154" s="211">
        <v>200.49</v>
      </c>
      <c r="O154" s="211">
        <v>172.81</v>
      </c>
      <c r="P154" s="211">
        <v>171.01</v>
      </c>
      <c r="Q154" s="211">
        <v>171.91</v>
      </c>
      <c r="R154" s="211">
        <v>23.16</v>
      </c>
      <c r="S154" s="211">
        <v>22.56</v>
      </c>
      <c r="T154" s="211">
        <v>22.86</v>
      </c>
      <c r="U154" s="211">
        <v>15.26</v>
      </c>
      <c r="V154" s="211">
        <v>14.66</v>
      </c>
      <c r="W154" s="211">
        <v>14.96</v>
      </c>
      <c r="X154" s="211">
        <v>15.2</v>
      </c>
      <c r="Y154" s="211">
        <v>14.399999999999999</v>
      </c>
      <c r="Z154" s="211">
        <v>14.799999999999999</v>
      </c>
      <c r="AA154" s="211">
        <v>106.46</v>
      </c>
      <c r="AB154" s="211">
        <v>102.46</v>
      </c>
      <c r="AC154" s="211">
        <v>104.46</v>
      </c>
      <c r="AD154" s="211">
        <v>98.63</v>
      </c>
      <c r="AE154" s="211">
        <v>94.63</v>
      </c>
      <c r="AF154" s="211">
        <v>96.63</v>
      </c>
      <c r="AG154" s="211">
        <v>20.53</v>
      </c>
      <c r="AH154" s="211">
        <v>19.670000000000002</v>
      </c>
      <c r="AI154" s="211">
        <v>20.100000000000001</v>
      </c>
      <c r="AJ154" s="211"/>
      <c r="AK154" s="211"/>
      <c r="AL154" s="211"/>
      <c r="AM154" s="211">
        <v>117.22</v>
      </c>
      <c r="AN154" s="211">
        <v>115.56</v>
      </c>
      <c r="AO154" s="211">
        <v>116.39</v>
      </c>
      <c r="AP154" s="211">
        <v>42.71</v>
      </c>
      <c r="AQ154" s="211">
        <v>41.11</v>
      </c>
      <c r="AR154" s="211">
        <v>41.91</v>
      </c>
      <c r="AS154" s="211">
        <v>43.48</v>
      </c>
      <c r="AT154" s="211">
        <v>42.12</v>
      </c>
      <c r="AU154" s="211">
        <v>42.8</v>
      </c>
      <c r="AV154" s="211">
        <v>21.91</v>
      </c>
      <c r="AW154" s="211">
        <v>21.31</v>
      </c>
      <c r="AX154" s="211">
        <v>21.61</v>
      </c>
      <c r="AY154" s="211">
        <v>4.37</v>
      </c>
      <c r="AZ154" s="211">
        <v>4.21</v>
      </c>
      <c r="BA154" s="211">
        <v>4.29</v>
      </c>
      <c r="BB154" s="211">
        <v>2.0499999999999998</v>
      </c>
      <c r="BC154" s="211">
        <v>1.7499999999999998</v>
      </c>
      <c r="BD154" s="211">
        <v>1.9</v>
      </c>
      <c r="BE154" s="211">
        <v>0.72</v>
      </c>
      <c r="BF154" s="211">
        <v>0.42</v>
      </c>
      <c r="BG154" s="211">
        <v>0.56999999999999995</v>
      </c>
      <c r="BH154" s="211">
        <v>520.54</v>
      </c>
      <c r="BI154" s="211">
        <v>504.53999999999996</v>
      </c>
      <c r="BJ154" s="211">
        <v>512.54</v>
      </c>
      <c r="BK154" s="211">
        <v>43.69</v>
      </c>
      <c r="BL154" s="211">
        <v>42.33</v>
      </c>
      <c r="BM154" s="211">
        <v>43.01</v>
      </c>
      <c r="BN154" s="211">
        <v>1.1000000000000001</v>
      </c>
      <c r="BO154" s="211">
        <v>0.8600000000000001</v>
      </c>
      <c r="BP154" s="211">
        <v>0.98000000000000009</v>
      </c>
      <c r="BQ154" s="211">
        <v>10.41</v>
      </c>
      <c r="BR154" s="211">
        <v>8.41</v>
      </c>
      <c r="BS154" s="211">
        <v>9.41</v>
      </c>
      <c r="BT154" s="211">
        <v>11.74</v>
      </c>
      <c r="BU154" s="211">
        <v>11.34</v>
      </c>
      <c r="BV154" s="211">
        <v>11.54</v>
      </c>
      <c r="BW154" s="211">
        <v>2.86</v>
      </c>
      <c r="BX154" s="211">
        <v>2.58</v>
      </c>
      <c r="BY154" s="211">
        <v>2.7199999999999998</v>
      </c>
      <c r="BZ154" s="211">
        <v>10.039999999999999</v>
      </c>
      <c r="CA154" s="211">
        <v>7.0399999999999991</v>
      </c>
      <c r="CB154" s="211">
        <v>8.5399999999999991</v>
      </c>
      <c r="CC154" s="211">
        <v>7.03</v>
      </c>
      <c r="CD154" s="211">
        <v>6.79</v>
      </c>
      <c r="CE154" s="211">
        <v>6.91</v>
      </c>
      <c r="CF154" s="211">
        <v>2.02</v>
      </c>
      <c r="CG154" s="211">
        <v>1.52</v>
      </c>
      <c r="CH154" s="211">
        <v>1.77</v>
      </c>
      <c r="CI154" s="211">
        <v>0.46</v>
      </c>
      <c r="CJ154" s="211">
        <v>0.42000000000000004</v>
      </c>
      <c r="CK154" s="211">
        <v>0.44000000000000006</v>
      </c>
      <c r="CL154" s="211">
        <v>41.25</v>
      </c>
      <c r="CM154" s="211">
        <v>38.85</v>
      </c>
      <c r="CN154" s="211">
        <v>40.049999999999997</v>
      </c>
      <c r="CO154" s="211">
        <v>7.37</v>
      </c>
      <c r="CP154" s="211">
        <v>2.37</v>
      </c>
      <c r="CQ154" s="211">
        <v>4.87</v>
      </c>
      <c r="CR154" s="211"/>
      <c r="CS154" s="211"/>
    </row>
    <row r="155" spans="1:97">
      <c r="A155" s="642">
        <v>45441</v>
      </c>
      <c r="B155" s="209" t="s">
        <v>216</v>
      </c>
      <c r="C155" s="211">
        <v>158.4</v>
      </c>
      <c r="D155" s="211">
        <v>156.4</v>
      </c>
      <c r="E155" s="211">
        <v>157.4</v>
      </c>
      <c r="F155" s="211">
        <v>172.29</v>
      </c>
      <c r="G155" s="211">
        <v>169.29</v>
      </c>
      <c r="H155" s="211">
        <v>170.79</v>
      </c>
      <c r="I155" s="211">
        <v>116.86</v>
      </c>
      <c r="J155" s="211">
        <v>113.66</v>
      </c>
      <c r="K155" s="211">
        <v>115.25999999999999</v>
      </c>
      <c r="L155" s="211">
        <v>204.78</v>
      </c>
      <c r="M155" s="211">
        <v>196.78</v>
      </c>
      <c r="N155" s="211">
        <v>200.78</v>
      </c>
      <c r="O155" s="211">
        <v>173.37</v>
      </c>
      <c r="P155" s="211">
        <v>171.57</v>
      </c>
      <c r="Q155" s="211">
        <v>172.47</v>
      </c>
      <c r="R155" s="211">
        <v>23.19</v>
      </c>
      <c r="S155" s="211">
        <v>22.59</v>
      </c>
      <c r="T155" s="211">
        <v>22.89</v>
      </c>
      <c r="U155" s="211">
        <v>15.27</v>
      </c>
      <c r="V155" s="211">
        <v>14.67</v>
      </c>
      <c r="W155" s="211">
        <v>14.969999999999999</v>
      </c>
      <c r="X155" s="211">
        <v>15.26</v>
      </c>
      <c r="Y155" s="211">
        <v>14.459999999999999</v>
      </c>
      <c r="Z155" s="211">
        <v>14.86</v>
      </c>
      <c r="AA155" s="211">
        <v>106.53</v>
      </c>
      <c r="AB155" s="211">
        <v>102.53</v>
      </c>
      <c r="AC155" s="211">
        <v>104.53</v>
      </c>
      <c r="AD155" s="211">
        <v>98.55</v>
      </c>
      <c r="AE155" s="211">
        <v>94.55</v>
      </c>
      <c r="AF155" s="211">
        <v>96.55</v>
      </c>
      <c r="AG155" s="211">
        <v>20.58</v>
      </c>
      <c r="AH155" s="211">
        <v>19.72</v>
      </c>
      <c r="AI155" s="211">
        <v>20.149999999999999</v>
      </c>
      <c r="AJ155" s="211"/>
      <c r="AK155" s="211"/>
      <c r="AL155" s="211"/>
      <c r="AM155" s="211">
        <v>117.49</v>
      </c>
      <c r="AN155" s="211">
        <v>115.83</v>
      </c>
      <c r="AO155" s="211">
        <v>116.66</v>
      </c>
      <c r="AP155" s="211">
        <v>42.84</v>
      </c>
      <c r="AQ155" s="211">
        <v>41.24</v>
      </c>
      <c r="AR155" s="211">
        <v>42.040000000000006</v>
      </c>
      <c r="AS155" s="211">
        <v>43.6</v>
      </c>
      <c r="AT155" s="211">
        <v>42.24</v>
      </c>
      <c r="AU155" s="211">
        <v>42.92</v>
      </c>
      <c r="AV155" s="211">
        <v>21.96</v>
      </c>
      <c r="AW155" s="211">
        <v>21.36</v>
      </c>
      <c r="AX155" s="211">
        <v>21.66</v>
      </c>
      <c r="AY155" s="211">
        <v>4.37</v>
      </c>
      <c r="AZ155" s="211">
        <v>4.21</v>
      </c>
      <c r="BA155" s="211">
        <v>4.29</v>
      </c>
      <c r="BB155" s="211">
        <v>2.0499999999999998</v>
      </c>
      <c r="BC155" s="211">
        <v>1.7499999999999998</v>
      </c>
      <c r="BD155" s="211">
        <v>1.9</v>
      </c>
      <c r="BE155" s="211">
        <v>0.72</v>
      </c>
      <c r="BF155" s="211">
        <v>0.42</v>
      </c>
      <c r="BG155" s="211">
        <v>0.56999999999999995</v>
      </c>
      <c r="BH155" s="211">
        <v>522.21</v>
      </c>
      <c r="BI155" s="211">
        <v>506.21000000000004</v>
      </c>
      <c r="BJ155" s="211">
        <v>514.21</v>
      </c>
      <c r="BK155" s="211">
        <v>43.95</v>
      </c>
      <c r="BL155" s="211">
        <v>42.59</v>
      </c>
      <c r="BM155" s="211">
        <v>43.27</v>
      </c>
      <c r="BN155" s="211">
        <v>1.1000000000000001</v>
      </c>
      <c r="BO155" s="211">
        <v>0.8600000000000001</v>
      </c>
      <c r="BP155" s="211">
        <v>0.98000000000000009</v>
      </c>
      <c r="BQ155" s="211">
        <v>10.37</v>
      </c>
      <c r="BR155" s="211">
        <v>8.3699999999999992</v>
      </c>
      <c r="BS155" s="211">
        <v>9.3699999999999992</v>
      </c>
      <c r="BT155" s="211">
        <v>11.74</v>
      </c>
      <c r="BU155" s="211">
        <v>11.34</v>
      </c>
      <c r="BV155" s="211">
        <v>11.54</v>
      </c>
      <c r="BW155" s="211">
        <v>2.88</v>
      </c>
      <c r="BX155" s="211">
        <v>2.5999999999999996</v>
      </c>
      <c r="BY155" s="211">
        <v>2.7399999999999998</v>
      </c>
      <c r="BZ155" s="211">
        <v>10.1</v>
      </c>
      <c r="CA155" s="211">
        <v>7.1</v>
      </c>
      <c r="CB155" s="211">
        <v>8.6</v>
      </c>
      <c r="CC155" s="211">
        <v>7.05</v>
      </c>
      <c r="CD155" s="211">
        <v>6.81</v>
      </c>
      <c r="CE155" s="211">
        <v>6.93</v>
      </c>
      <c r="CF155" s="211">
        <v>2.0299999999999998</v>
      </c>
      <c r="CG155" s="211">
        <v>1.5299999999999998</v>
      </c>
      <c r="CH155" s="211">
        <v>1.7799999999999998</v>
      </c>
      <c r="CI155" s="211">
        <v>0.46</v>
      </c>
      <c r="CJ155" s="211">
        <v>0.42000000000000004</v>
      </c>
      <c r="CK155" s="211">
        <v>0.44000000000000006</v>
      </c>
      <c r="CL155" s="211">
        <v>41.38</v>
      </c>
      <c r="CM155" s="211">
        <v>38.980000000000004</v>
      </c>
      <c r="CN155" s="211">
        <v>40.180000000000007</v>
      </c>
      <c r="CO155" s="211">
        <v>7.39</v>
      </c>
      <c r="CP155" s="211">
        <v>2.3899999999999997</v>
      </c>
      <c r="CQ155" s="211">
        <v>4.8899999999999997</v>
      </c>
      <c r="CR155" s="211"/>
      <c r="CS155" s="211"/>
    </row>
    <row r="156" spans="1:97">
      <c r="A156" s="642">
        <v>45442</v>
      </c>
      <c r="B156" s="209" t="s">
        <v>217</v>
      </c>
      <c r="C156" s="211">
        <v>158.62</v>
      </c>
      <c r="D156" s="211">
        <v>156.62</v>
      </c>
      <c r="E156" s="211">
        <v>157.62</v>
      </c>
      <c r="F156" s="211">
        <v>171.65</v>
      </c>
      <c r="G156" s="211">
        <v>168.65</v>
      </c>
      <c r="H156" s="211">
        <v>170.15</v>
      </c>
      <c r="I156" s="211">
        <v>116.48</v>
      </c>
      <c r="J156" s="211">
        <v>113.28</v>
      </c>
      <c r="K156" s="211">
        <v>114.88</v>
      </c>
      <c r="L156" s="211">
        <v>204.08</v>
      </c>
      <c r="M156" s="211">
        <v>196.08</v>
      </c>
      <c r="N156" s="211">
        <v>200.08</v>
      </c>
      <c r="O156" s="211">
        <v>173.39</v>
      </c>
      <c r="P156" s="211">
        <v>171.58999999999997</v>
      </c>
      <c r="Q156" s="211">
        <v>172.48999999999998</v>
      </c>
      <c r="R156" s="211">
        <v>23.11</v>
      </c>
      <c r="S156" s="211">
        <v>22.509999999999998</v>
      </c>
      <c r="T156" s="211">
        <v>22.81</v>
      </c>
      <c r="U156" s="211">
        <v>15.18</v>
      </c>
      <c r="V156" s="211">
        <v>14.58</v>
      </c>
      <c r="W156" s="211">
        <v>14.879999999999999</v>
      </c>
      <c r="X156" s="211">
        <v>15.15</v>
      </c>
      <c r="Y156" s="211">
        <v>14.35</v>
      </c>
      <c r="Z156" s="211">
        <v>14.75</v>
      </c>
      <c r="AA156" s="211">
        <v>106.19</v>
      </c>
      <c r="AB156" s="211">
        <v>102.19</v>
      </c>
      <c r="AC156" s="211">
        <v>104.19</v>
      </c>
      <c r="AD156" s="211">
        <v>98.23</v>
      </c>
      <c r="AE156" s="211">
        <v>94.23</v>
      </c>
      <c r="AF156" s="211">
        <v>96.23</v>
      </c>
      <c r="AG156" s="211">
        <v>20.6</v>
      </c>
      <c r="AH156" s="211">
        <v>19.740000000000002</v>
      </c>
      <c r="AI156" s="211">
        <v>20.170000000000002</v>
      </c>
      <c r="AJ156" s="211"/>
      <c r="AK156" s="211"/>
      <c r="AL156" s="211"/>
      <c r="AM156" s="211">
        <v>117.35</v>
      </c>
      <c r="AN156" s="211">
        <v>115.69</v>
      </c>
      <c r="AO156" s="211">
        <v>116.52</v>
      </c>
      <c r="AP156" s="211">
        <v>42.9</v>
      </c>
      <c r="AQ156" s="211">
        <v>41.3</v>
      </c>
      <c r="AR156" s="211">
        <v>42.099999999999994</v>
      </c>
      <c r="AS156" s="211">
        <v>43.66</v>
      </c>
      <c r="AT156" s="211">
        <v>42.3</v>
      </c>
      <c r="AU156" s="211">
        <v>42.98</v>
      </c>
      <c r="AV156" s="211">
        <v>21.97</v>
      </c>
      <c r="AW156" s="211">
        <v>21.369999999999997</v>
      </c>
      <c r="AX156" s="211">
        <v>21.669999999999998</v>
      </c>
      <c r="AY156" s="211">
        <v>4.3600000000000003</v>
      </c>
      <c r="AZ156" s="211">
        <v>4.2</v>
      </c>
      <c r="BA156" s="211">
        <v>4.28</v>
      </c>
      <c r="BB156" s="211">
        <v>2.0499999999999998</v>
      </c>
      <c r="BC156" s="211">
        <v>1.7499999999999998</v>
      </c>
      <c r="BD156" s="211">
        <v>1.9</v>
      </c>
      <c r="BE156" s="211">
        <v>0.72</v>
      </c>
      <c r="BF156" s="211">
        <v>0.42</v>
      </c>
      <c r="BG156" s="211">
        <v>0.56999999999999995</v>
      </c>
      <c r="BH156" s="211">
        <v>522.59</v>
      </c>
      <c r="BI156" s="211">
        <v>506.59000000000003</v>
      </c>
      <c r="BJ156" s="211">
        <v>514.59</v>
      </c>
      <c r="BK156" s="211">
        <v>43.99</v>
      </c>
      <c r="BL156" s="211">
        <v>42.63</v>
      </c>
      <c r="BM156" s="211">
        <v>43.31</v>
      </c>
      <c r="BN156" s="211">
        <v>1.1000000000000001</v>
      </c>
      <c r="BO156" s="211">
        <v>0.8600000000000001</v>
      </c>
      <c r="BP156" s="211">
        <v>0.98000000000000009</v>
      </c>
      <c r="BQ156" s="211">
        <v>10.24</v>
      </c>
      <c r="BR156" s="211">
        <v>8.24</v>
      </c>
      <c r="BS156" s="211">
        <v>9.24</v>
      </c>
      <c r="BT156" s="211">
        <v>11.68</v>
      </c>
      <c r="BU156" s="211">
        <v>11.28</v>
      </c>
      <c r="BV156" s="211">
        <v>11.48</v>
      </c>
      <c r="BW156" s="211">
        <v>2.86</v>
      </c>
      <c r="BX156" s="211">
        <v>2.58</v>
      </c>
      <c r="BY156" s="211">
        <v>2.7199999999999998</v>
      </c>
      <c r="BZ156" s="211">
        <v>10.039999999999999</v>
      </c>
      <c r="CA156" s="211">
        <v>7.0399999999999991</v>
      </c>
      <c r="CB156" s="211">
        <v>8.5399999999999991</v>
      </c>
      <c r="CC156" s="211">
        <v>7</v>
      </c>
      <c r="CD156" s="211">
        <v>6.76</v>
      </c>
      <c r="CE156" s="211">
        <v>6.88</v>
      </c>
      <c r="CF156" s="211">
        <v>2.0099999999999998</v>
      </c>
      <c r="CG156" s="211">
        <v>1.5099999999999998</v>
      </c>
      <c r="CH156" s="211">
        <v>1.7599999999999998</v>
      </c>
      <c r="CI156" s="211">
        <v>0.46</v>
      </c>
      <c r="CJ156" s="211">
        <v>0.42000000000000004</v>
      </c>
      <c r="CK156" s="211">
        <v>0.44000000000000006</v>
      </c>
      <c r="CL156" s="211">
        <v>40.96</v>
      </c>
      <c r="CM156" s="211">
        <v>38.56</v>
      </c>
      <c r="CN156" s="211">
        <v>39.760000000000005</v>
      </c>
      <c r="CO156" s="211">
        <v>7.39</v>
      </c>
      <c r="CP156" s="211">
        <v>2.3899999999999997</v>
      </c>
      <c r="CQ156" s="211">
        <v>4.8899999999999997</v>
      </c>
      <c r="CR156" s="211"/>
      <c r="CS156" s="211"/>
    </row>
    <row r="157" spans="1:97">
      <c r="A157" s="642">
        <v>45443</v>
      </c>
      <c r="B157" s="209" t="s">
        <v>218</v>
      </c>
      <c r="C157" s="211">
        <v>157.74</v>
      </c>
      <c r="D157" s="211">
        <v>155.74</v>
      </c>
      <c r="E157" s="211">
        <v>156.74</v>
      </c>
      <c r="F157" s="211">
        <v>171.28</v>
      </c>
      <c r="G157" s="211">
        <v>168.28</v>
      </c>
      <c r="H157" s="211">
        <v>169.78</v>
      </c>
      <c r="I157" s="211">
        <v>116.15</v>
      </c>
      <c r="J157" s="211">
        <v>112.95</v>
      </c>
      <c r="K157" s="211">
        <v>114.55000000000001</v>
      </c>
      <c r="L157" s="211">
        <v>203.61</v>
      </c>
      <c r="M157" s="211">
        <v>195.61</v>
      </c>
      <c r="N157" s="211">
        <v>199.61</v>
      </c>
      <c r="O157" s="211">
        <v>174.5</v>
      </c>
      <c r="P157" s="211">
        <v>172.7</v>
      </c>
      <c r="Q157" s="211">
        <v>173.6</v>
      </c>
      <c r="R157" s="211">
        <v>23.06</v>
      </c>
      <c r="S157" s="211">
        <v>22.459999999999997</v>
      </c>
      <c r="T157" s="211">
        <v>22.759999999999998</v>
      </c>
      <c r="U157" s="211">
        <v>15.15</v>
      </c>
      <c r="V157" s="211">
        <v>14.55</v>
      </c>
      <c r="W157" s="211">
        <v>14.850000000000001</v>
      </c>
      <c r="X157" s="211">
        <v>15.19</v>
      </c>
      <c r="Y157" s="211">
        <v>14.389999999999999</v>
      </c>
      <c r="Z157" s="211">
        <v>14.79</v>
      </c>
      <c r="AA157" s="211">
        <v>106.01</v>
      </c>
      <c r="AB157" s="211">
        <v>102.01</v>
      </c>
      <c r="AC157" s="211">
        <v>104.01</v>
      </c>
      <c r="AD157" s="211">
        <v>97.96</v>
      </c>
      <c r="AE157" s="211">
        <v>93.96</v>
      </c>
      <c r="AF157" s="211">
        <v>95.96</v>
      </c>
      <c r="AG157" s="211">
        <v>20.48</v>
      </c>
      <c r="AH157" s="211">
        <v>19.62</v>
      </c>
      <c r="AI157" s="211">
        <v>20.05</v>
      </c>
      <c r="AJ157" s="211"/>
      <c r="AK157" s="211"/>
      <c r="AL157" s="211"/>
      <c r="AM157" s="211">
        <v>116.95</v>
      </c>
      <c r="AN157" s="211">
        <v>115.29</v>
      </c>
      <c r="AO157" s="211">
        <v>116.12</v>
      </c>
      <c r="AP157" s="211">
        <v>42.65</v>
      </c>
      <c r="AQ157" s="211">
        <v>41.05</v>
      </c>
      <c r="AR157" s="211">
        <v>41.849999999999994</v>
      </c>
      <c r="AS157" s="211">
        <v>43.42</v>
      </c>
      <c r="AT157" s="211">
        <v>42.06</v>
      </c>
      <c r="AU157" s="211">
        <v>42.74</v>
      </c>
      <c r="AV157" s="211">
        <v>21.91</v>
      </c>
      <c r="AW157" s="211">
        <v>21.31</v>
      </c>
      <c r="AX157" s="211">
        <v>21.61</v>
      </c>
      <c r="AY157" s="211">
        <v>4.3499999999999996</v>
      </c>
      <c r="AZ157" s="211">
        <v>4.1899999999999995</v>
      </c>
      <c r="BA157" s="211">
        <v>4.2699999999999996</v>
      </c>
      <c r="BB157" s="211">
        <v>2.04</v>
      </c>
      <c r="BC157" s="211">
        <v>1.74</v>
      </c>
      <c r="BD157" s="211">
        <v>1.8900000000000001</v>
      </c>
      <c r="BE157" s="211">
        <v>0.72</v>
      </c>
      <c r="BF157" s="211">
        <v>0.42</v>
      </c>
      <c r="BG157" s="211">
        <v>0.56999999999999995</v>
      </c>
      <c r="BH157" s="211">
        <v>518.39</v>
      </c>
      <c r="BI157" s="211">
        <v>502.39</v>
      </c>
      <c r="BJ157" s="211">
        <v>510.39</v>
      </c>
      <c r="BK157" s="211">
        <v>43.75</v>
      </c>
      <c r="BL157" s="211">
        <v>42.39</v>
      </c>
      <c r="BM157" s="211">
        <v>43.07</v>
      </c>
      <c r="BN157" s="211">
        <v>1.0900000000000001</v>
      </c>
      <c r="BO157" s="211">
        <v>0.85000000000000009</v>
      </c>
      <c r="BP157" s="211">
        <v>0.97000000000000008</v>
      </c>
      <c r="BQ157" s="211">
        <v>10.210000000000001</v>
      </c>
      <c r="BR157" s="211">
        <v>8.2100000000000009</v>
      </c>
      <c r="BS157" s="211">
        <v>9.2100000000000009</v>
      </c>
      <c r="BT157" s="211">
        <v>11.58</v>
      </c>
      <c r="BU157" s="211">
        <v>11.18</v>
      </c>
      <c r="BV157" s="211">
        <v>11.379999999999999</v>
      </c>
      <c r="BW157" s="211">
        <v>2.83</v>
      </c>
      <c r="BX157" s="211">
        <v>2.5499999999999998</v>
      </c>
      <c r="BY157" s="211">
        <v>2.69</v>
      </c>
      <c r="BZ157" s="211">
        <v>9.8800000000000008</v>
      </c>
      <c r="CA157" s="211">
        <v>6.8800000000000008</v>
      </c>
      <c r="CB157" s="211">
        <v>8.3800000000000008</v>
      </c>
      <c r="CC157" s="211">
        <v>6.98</v>
      </c>
      <c r="CD157" s="211">
        <v>6.74</v>
      </c>
      <c r="CE157" s="211">
        <v>6.86</v>
      </c>
      <c r="CF157" s="211">
        <v>1.99</v>
      </c>
      <c r="CG157" s="211">
        <v>1.49</v>
      </c>
      <c r="CH157" s="211">
        <v>1.74</v>
      </c>
      <c r="CI157" s="211">
        <v>0.46</v>
      </c>
      <c r="CJ157" s="211">
        <v>0.42000000000000004</v>
      </c>
      <c r="CK157" s="211">
        <v>0.44000000000000006</v>
      </c>
      <c r="CL157" s="211">
        <v>40.86</v>
      </c>
      <c r="CM157" s="211">
        <v>38.46</v>
      </c>
      <c r="CN157" s="211">
        <v>39.659999999999997</v>
      </c>
      <c r="CO157" s="211">
        <v>7.37</v>
      </c>
      <c r="CP157" s="211">
        <v>2.37</v>
      </c>
      <c r="CQ157" s="211">
        <v>4.87</v>
      </c>
      <c r="CR157" s="211"/>
      <c r="CS157" s="211"/>
    </row>
    <row r="158" spans="1:97">
      <c r="A158" s="642">
        <v>45444</v>
      </c>
      <c r="B158" s="209" t="s">
        <v>219</v>
      </c>
      <c r="C158" s="211"/>
      <c r="D158" s="211"/>
      <c r="E158" s="211"/>
      <c r="F158" s="211"/>
      <c r="G158" s="211"/>
      <c r="H158" s="211"/>
      <c r="I158" s="211"/>
      <c r="J158" s="211"/>
      <c r="K158" s="211"/>
      <c r="L158" s="211"/>
      <c r="M158" s="211"/>
      <c r="N158" s="211"/>
      <c r="O158" s="211"/>
      <c r="P158" s="211"/>
      <c r="Q158" s="211"/>
      <c r="R158" s="211"/>
      <c r="S158" s="211"/>
      <c r="T158" s="211"/>
      <c r="U158" s="211"/>
      <c r="V158" s="211"/>
      <c r="W158" s="211"/>
      <c r="X158" s="211"/>
      <c r="Y158" s="211"/>
      <c r="Z158" s="211"/>
      <c r="AA158" s="211"/>
      <c r="AB158" s="211"/>
      <c r="AC158" s="211"/>
      <c r="AD158" s="211"/>
      <c r="AE158" s="211"/>
      <c r="AF158" s="211"/>
      <c r="AG158" s="211"/>
      <c r="AH158" s="211"/>
      <c r="AI158" s="211"/>
      <c r="AJ158" s="211"/>
      <c r="AK158" s="211"/>
      <c r="AL158" s="211"/>
      <c r="AM158" s="211"/>
      <c r="AN158" s="211"/>
      <c r="AO158" s="211"/>
      <c r="AP158" s="211"/>
      <c r="AQ158" s="211"/>
      <c r="AR158" s="211"/>
      <c r="AS158" s="211"/>
      <c r="AT158" s="211"/>
      <c r="AU158" s="211"/>
      <c r="AV158" s="211"/>
      <c r="AW158" s="211"/>
      <c r="AX158" s="211"/>
      <c r="AY158" s="211"/>
      <c r="AZ158" s="211"/>
      <c r="BA158" s="211"/>
      <c r="BB158" s="211"/>
      <c r="BC158" s="211"/>
      <c r="BD158" s="211"/>
      <c r="BE158" s="211"/>
      <c r="BF158" s="211"/>
      <c r="BG158" s="211"/>
      <c r="BH158" s="211"/>
      <c r="BI158" s="211"/>
      <c r="BJ158" s="211"/>
      <c r="BK158" s="211"/>
      <c r="BL158" s="211"/>
      <c r="BM158" s="211"/>
      <c r="BN158" s="211"/>
      <c r="BO158" s="211"/>
      <c r="BP158" s="211"/>
      <c r="BQ158" s="211"/>
      <c r="BR158" s="211"/>
      <c r="BS158" s="211"/>
      <c r="BT158" s="211"/>
      <c r="BU158" s="211"/>
      <c r="BV158" s="211"/>
      <c r="BW158" s="211"/>
      <c r="BX158" s="211"/>
      <c r="BY158" s="211"/>
      <c r="BZ158" s="211"/>
      <c r="CA158" s="211"/>
      <c r="CB158" s="211"/>
      <c r="CC158" s="211"/>
      <c r="CD158" s="211"/>
      <c r="CE158" s="211"/>
      <c r="CF158" s="211"/>
      <c r="CG158" s="211"/>
      <c r="CH158" s="211"/>
      <c r="CI158" s="211"/>
      <c r="CJ158" s="211"/>
      <c r="CK158" s="211"/>
      <c r="CL158" s="211"/>
      <c r="CM158" s="211"/>
      <c r="CN158" s="211"/>
      <c r="CO158" s="211"/>
      <c r="CP158" s="211"/>
      <c r="CQ158" s="211"/>
      <c r="CR158" s="211"/>
      <c r="CS158" s="211"/>
    </row>
    <row r="159" spans="1:97">
      <c r="A159" s="642">
        <v>45445</v>
      </c>
      <c r="B159" s="209" t="s">
        <v>220</v>
      </c>
      <c r="C159" s="211"/>
      <c r="D159" s="211"/>
      <c r="E159" s="211"/>
      <c r="F159" s="211"/>
      <c r="G159" s="211"/>
      <c r="H159" s="211"/>
      <c r="I159" s="211"/>
      <c r="J159" s="211"/>
      <c r="K159" s="211"/>
      <c r="L159" s="211"/>
      <c r="M159" s="211"/>
      <c r="N159" s="211"/>
      <c r="O159" s="211"/>
      <c r="P159" s="211"/>
      <c r="Q159" s="211"/>
      <c r="R159" s="211"/>
      <c r="S159" s="211"/>
      <c r="T159" s="211"/>
      <c r="U159" s="211"/>
      <c r="V159" s="211"/>
      <c r="W159" s="211"/>
      <c r="X159" s="211"/>
      <c r="Y159" s="211"/>
      <c r="Z159" s="211"/>
      <c r="AA159" s="211"/>
      <c r="AB159" s="211"/>
      <c r="AC159" s="211"/>
      <c r="AD159" s="211"/>
      <c r="AE159" s="211"/>
      <c r="AF159" s="211"/>
      <c r="AG159" s="211"/>
      <c r="AH159" s="211"/>
      <c r="AI159" s="211"/>
      <c r="AJ159" s="211"/>
      <c r="AK159" s="211"/>
      <c r="AL159" s="211"/>
      <c r="AM159" s="211"/>
      <c r="AN159" s="211"/>
      <c r="AO159" s="211"/>
      <c r="AP159" s="211"/>
      <c r="AQ159" s="211"/>
      <c r="AR159" s="211"/>
      <c r="AS159" s="211"/>
      <c r="AT159" s="211"/>
      <c r="AU159" s="211"/>
      <c r="AV159" s="211"/>
      <c r="AW159" s="211"/>
      <c r="AX159" s="211"/>
      <c r="AY159" s="211"/>
      <c r="AZ159" s="211"/>
      <c r="BA159" s="211"/>
      <c r="BB159" s="211"/>
      <c r="BC159" s="211"/>
      <c r="BD159" s="211"/>
      <c r="BE159" s="211"/>
      <c r="BF159" s="211"/>
      <c r="BG159" s="211"/>
      <c r="BH159" s="211"/>
      <c r="BI159" s="211"/>
      <c r="BJ159" s="211"/>
      <c r="BK159" s="211"/>
      <c r="BL159" s="211"/>
      <c r="BM159" s="211"/>
      <c r="BN159" s="211"/>
      <c r="BO159" s="211"/>
      <c r="BP159" s="211"/>
      <c r="BQ159" s="211"/>
      <c r="BR159" s="211"/>
      <c r="BS159" s="211"/>
      <c r="BT159" s="211"/>
      <c r="BU159" s="211"/>
      <c r="BV159" s="211"/>
      <c r="BW159" s="211"/>
      <c r="BX159" s="211"/>
      <c r="BY159" s="211"/>
      <c r="BZ159" s="211"/>
      <c r="CA159" s="211"/>
      <c r="CB159" s="211"/>
      <c r="CC159" s="211"/>
      <c r="CD159" s="211"/>
      <c r="CE159" s="211"/>
      <c r="CF159" s="211"/>
      <c r="CG159" s="211"/>
      <c r="CH159" s="211"/>
      <c r="CI159" s="211"/>
      <c r="CJ159" s="211"/>
      <c r="CK159" s="211"/>
      <c r="CL159" s="211"/>
      <c r="CM159" s="211"/>
      <c r="CN159" s="211"/>
      <c r="CO159" s="211"/>
      <c r="CP159" s="211"/>
      <c r="CQ159" s="211"/>
      <c r="CR159" s="211"/>
      <c r="CS159" s="211"/>
    </row>
    <row r="160" spans="1:97">
      <c r="A160" s="642">
        <v>45446</v>
      </c>
      <c r="B160" s="209" t="s">
        <v>214</v>
      </c>
      <c r="C160" s="211">
        <v>158.18</v>
      </c>
      <c r="D160" s="211">
        <v>156.18</v>
      </c>
      <c r="E160" s="211">
        <v>157.18</v>
      </c>
      <c r="F160" s="211">
        <v>172.12</v>
      </c>
      <c r="G160" s="211">
        <v>169.12</v>
      </c>
      <c r="H160" s="211">
        <v>170.62</v>
      </c>
      <c r="I160" s="211">
        <v>117.09</v>
      </c>
      <c r="J160" s="211">
        <v>113.89</v>
      </c>
      <c r="K160" s="211">
        <v>115.49000000000001</v>
      </c>
      <c r="L160" s="211">
        <v>204.44</v>
      </c>
      <c r="M160" s="211">
        <v>196.44</v>
      </c>
      <c r="N160" s="211">
        <v>200.44</v>
      </c>
      <c r="O160" s="211">
        <v>175.31</v>
      </c>
      <c r="P160" s="211">
        <v>173.51</v>
      </c>
      <c r="Q160" s="211">
        <v>174.41</v>
      </c>
      <c r="R160" s="211">
        <v>23.17</v>
      </c>
      <c r="S160" s="211">
        <v>22.57</v>
      </c>
      <c r="T160" s="211">
        <v>22.87</v>
      </c>
      <c r="U160" s="211">
        <v>15.28</v>
      </c>
      <c r="V160" s="211">
        <v>14.68</v>
      </c>
      <c r="W160" s="211">
        <v>14.98</v>
      </c>
      <c r="X160" s="211">
        <v>15.35</v>
      </c>
      <c r="Y160" s="211">
        <v>14.549999999999999</v>
      </c>
      <c r="Z160" s="211">
        <v>14.95</v>
      </c>
      <c r="AA160" s="211">
        <v>106.71</v>
      </c>
      <c r="AB160" s="211">
        <v>102.71</v>
      </c>
      <c r="AC160" s="211">
        <v>104.71</v>
      </c>
      <c r="AD160" s="211">
        <v>98.76</v>
      </c>
      <c r="AE160" s="211">
        <v>94.76</v>
      </c>
      <c r="AF160" s="211">
        <v>96.76</v>
      </c>
      <c r="AG160" s="211">
        <v>20.53</v>
      </c>
      <c r="AH160" s="211">
        <v>19.670000000000002</v>
      </c>
      <c r="AI160" s="211">
        <v>20.100000000000001</v>
      </c>
      <c r="AJ160" s="211"/>
      <c r="AK160" s="211"/>
      <c r="AL160" s="211"/>
      <c r="AM160" s="211">
        <v>117.23</v>
      </c>
      <c r="AN160" s="211">
        <v>115.57000000000001</v>
      </c>
      <c r="AO160" s="211">
        <v>116.4</v>
      </c>
      <c r="AP160" s="211">
        <v>42.77</v>
      </c>
      <c r="AQ160" s="211">
        <v>41.17</v>
      </c>
      <c r="AR160" s="211">
        <v>41.97</v>
      </c>
      <c r="AS160" s="211">
        <v>43.54</v>
      </c>
      <c r="AT160" s="211">
        <v>42.18</v>
      </c>
      <c r="AU160" s="211">
        <v>42.86</v>
      </c>
      <c r="AV160" s="211">
        <v>21.94</v>
      </c>
      <c r="AW160" s="211">
        <v>21.34</v>
      </c>
      <c r="AX160" s="211">
        <v>21.64</v>
      </c>
      <c r="AY160" s="211">
        <v>4.3600000000000003</v>
      </c>
      <c r="AZ160" s="211">
        <v>4.2</v>
      </c>
      <c r="BA160" s="211">
        <v>4.28</v>
      </c>
      <c r="BB160" s="211">
        <v>2.0499999999999998</v>
      </c>
      <c r="BC160" s="211">
        <v>1.7499999999999998</v>
      </c>
      <c r="BD160" s="211">
        <v>1.9</v>
      </c>
      <c r="BE160" s="211">
        <v>0.72</v>
      </c>
      <c r="BF160" s="211">
        <v>0.42</v>
      </c>
      <c r="BG160" s="211">
        <v>0.56999999999999995</v>
      </c>
      <c r="BH160" s="211">
        <v>519.65</v>
      </c>
      <c r="BI160" s="211">
        <v>503.65</v>
      </c>
      <c r="BJ160" s="211">
        <v>511.65</v>
      </c>
      <c r="BK160" s="211">
        <v>43.87</v>
      </c>
      <c r="BL160" s="211">
        <v>42.51</v>
      </c>
      <c r="BM160" s="211">
        <v>43.19</v>
      </c>
      <c r="BN160" s="211">
        <v>1.0900000000000001</v>
      </c>
      <c r="BO160" s="211">
        <v>0.85000000000000009</v>
      </c>
      <c r="BP160" s="211">
        <v>0.97000000000000008</v>
      </c>
      <c r="BQ160" s="211">
        <v>10.27</v>
      </c>
      <c r="BR160" s="211">
        <v>8.27</v>
      </c>
      <c r="BS160" s="211">
        <v>9.27</v>
      </c>
      <c r="BT160" s="211">
        <v>11.61</v>
      </c>
      <c r="BU160" s="211">
        <v>11.209999999999999</v>
      </c>
      <c r="BV160" s="211">
        <v>11.41</v>
      </c>
      <c r="BW160" s="211">
        <v>2.85</v>
      </c>
      <c r="BX160" s="211">
        <v>2.5700000000000003</v>
      </c>
      <c r="BY160" s="211">
        <v>2.71</v>
      </c>
      <c r="BZ160" s="211">
        <v>9.8800000000000008</v>
      </c>
      <c r="CA160" s="211">
        <v>6.8800000000000008</v>
      </c>
      <c r="CB160" s="211">
        <v>8.3800000000000008</v>
      </c>
      <c r="CC160" s="211">
        <v>7.04</v>
      </c>
      <c r="CD160" s="211">
        <v>6.8</v>
      </c>
      <c r="CE160" s="211">
        <v>6.92</v>
      </c>
      <c r="CF160" s="211">
        <v>1.99</v>
      </c>
      <c r="CG160" s="211">
        <v>1.49</v>
      </c>
      <c r="CH160" s="211">
        <v>1.74</v>
      </c>
      <c r="CI160" s="211">
        <v>0.46</v>
      </c>
      <c r="CJ160" s="211">
        <v>0.42000000000000004</v>
      </c>
      <c r="CK160" s="211">
        <v>0.44000000000000006</v>
      </c>
      <c r="CL160" s="211">
        <v>41.15</v>
      </c>
      <c r="CM160" s="211">
        <v>38.75</v>
      </c>
      <c r="CN160" s="211">
        <v>39.950000000000003</v>
      </c>
      <c r="CO160" s="211">
        <v>7.37</v>
      </c>
      <c r="CP160" s="211">
        <v>2.37</v>
      </c>
      <c r="CQ160" s="211">
        <v>4.87</v>
      </c>
      <c r="CR160" s="211"/>
      <c r="CS160" s="211"/>
    </row>
    <row r="161" spans="1:97">
      <c r="A161" s="642">
        <v>45447</v>
      </c>
      <c r="B161" s="209" t="s">
        <v>215</v>
      </c>
      <c r="C161" s="211">
        <v>157.47</v>
      </c>
      <c r="D161" s="211">
        <v>155.47</v>
      </c>
      <c r="E161" s="211">
        <v>156.47</v>
      </c>
      <c r="F161" s="211">
        <v>172.3</v>
      </c>
      <c r="G161" s="211">
        <v>169.3</v>
      </c>
      <c r="H161" s="211">
        <v>170.8</v>
      </c>
      <c r="I161" s="211">
        <v>116.45</v>
      </c>
      <c r="J161" s="211">
        <v>113.25</v>
      </c>
      <c r="K161" s="211">
        <v>114.85</v>
      </c>
      <c r="L161" s="211">
        <v>204.47</v>
      </c>
      <c r="M161" s="211">
        <v>196.47</v>
      </c>
      <c r="N161" s="211">
        <v>200.47</v>
      </c>
      <c r="O161" s="211">
        <v>175.69</v>
      </c>
      <c r="P161" s="211">
        <v>173.89</v>
      </c>
      <c r="Q161" s="211">
        <v>174.79</v>
      </c>
      <c r="R161" s="211">
        <v>23.2</v>
      </c>
      <c r="S161" s="211">
        <v>22.599999999999998</v>
      </c>
      <c r="T161" s="211">
        <v>22.9</v>
      </c>
      <c r="U161" s="211">
        <v>15.28</v>
      </c>
      <c r="V161" s="211">
        <v>14.68</v>
      </c>
      <c r="W161" s="211">
        <v>14.98</v>
      </c>
      <c r="X161" s="211">
        <v>15.44</v>
      </c>
      <c r="Y161" s="211">
        <v>14.639999999999999</v>
      </c>
      <c r="Z161" s="211">
        <v>15.04</v>
      </c>
      <c r="AA161" s="211">
        <v>106.68</v>
      </c>
      <c r="AB161" s="211">
        <v>102.68</v>
      </c>
      <c r="AC161" s="211">
        <v>104.68</v>
      </c>
      <c r="AD161" s="211">
        <v>98.89</v>
      </c>
      <c r="AE161" s="211">
        <v>94.89</v>
      </c>
      <c r="AF161" s="211">
        <v>96.89</v>
      </c>
      <c r="AG161" s="211">
        <v>20.440000000000001</v>
      </c>
      <c r="AH161" s="211">
        <v>19.580000000000002</v>
      </c>
      <c r="AI161" s="211">
        <v>20.010000000000002</v>
      </c>
      <c r="AJ161" s="211"/>
      <c r="AK161" s="211"/>
      <c r="AL161" s="211"/>
      <c r="AM161" s="211">
        <v>117.06</v>
      </c>
      <c r="AN161" s="211">
        <v>115.4</v>
      </c>
      <c r="AO161" s="211">
        <v>116.23</v>
      </c>
      <c r="AP161" s="211">
        <v>42.58</v>
      </c>
      <c r="AQ161" s="211">
        <v>40.98</v>
      </c>
      <c r="AR161" s="211">
        <v>41.78</v>
      </c>
      <c r="AS161" s="211">
        <v>43.35</v>
      </c>
      <c r="AT161" s="211">
        <v>41.99</v>
      </c>
      <c r="AU161" s="211">
        <v>42.67</v>
      </c>
      <c r="AV161" s="211">
        <v>21.87</v>
      </c>
      <c r="AW161" s="211">
        <v>21.27</v>
      </c>
      <c r="AX161" s="211">
        <v>21.57</v>
      </c>
      <c r="AY161" s="211">
        <v>4.3600000000000003</v>
      </c>
      <c r="AZ161" s="211">
        <v>4.2</v>
      </c>
      <c r="BA161" s="211">
        <v>4.28</v>
      </c>
      <c r="BB161" s="211">
        <v>2.04</v>
      </c>
      <c r="BC161" s="211">
        <v>1.74</v>
      </c>
      <c r="BD161" s="211">
        <v>1.8900000000000001</v>
      </c>
      <c r="BE161" s="211">
        <v>0.71</v>
      </c>
      <c r="BF161" s="211">
        <v>0.41</v>
      </c>
      <c r="BG161" s="211">
        <v>0.55999999999999994</v>
      </c>
      <c r="BH161" s="211">
        <v>519.16999999999996</v>
      </c>
      <c r="BI161" s="211">
        <v>503.16999999999996</v>
      </c>
      <c r="BJ161" s="211">
        <v>511.16999999999996</v>
      </c>
      <c r="BK161" s="211">
        <v>43.67</v>
      </c>
      <c r="BL161" s="211">
        <v>42.31</v>
      </c>
      <c r="BM161" s="211">
        <v>42.99</v>
      </c>
      <c r="BN161" s="211">
        <v>1.0900000000000001</v>
      </c>
      <c r="BO161" s="211">
        <v>0.85000000000000009</v>
      </c>
      <c r="BP161" s="211">
        <v>0.97000000000000008</v>
      </c>
      <c r="BQ161" s="211">
        <v>9.89</v>
      </c>
      <c r="BR161" s="211">
        <v>7.8900000000000006</v>
      </c>
      <c r="BS161" s="211">
        <v>8.89</v>
      </c>
      <c r="BT161" s="211">
        <v>11.61</v>
      </c>
      <c r="BU161" s="211">
        <v>11.209999999999999</v>
      </c>
      <c r="BV161" s="211">
        <v>11.41</v>
      </c>
      <c r="BW161" s="211">
        <v>2.83</v>
      </c>
      <c r="BX161" s="211">
        <v>2.5499999999999998</v>
      </c>
      <c r="BY161" s="211">
        <v>2.69</v>
      </c>
      <c r="BZ161" s="211">
        <v>9.94</v>
      </c>
      <c r="CA161" s="211">
        <v>6.9399999999999995</v>
      </c>
      <c r="CB161" s="211">
        <v>8.44</v>
      </c>
      <c r="CC161" s="211">
        <v>7.05</v>
      </c>
      <c r="CD161" s="211">
        <v>6.81</v>
      </c>
      <c r="CE161" s="211">
        <v>6.93</v>
      </c>
      <c r="CF161" s="211">
        <v>2</v>
      </c>
      <c r="CG161" s="211">
        <v>1.5</v>
      </c>
      <c r="CH161" s="211">
        <v>1.75</v>
      </c>
      <c r="CI161" s="211">
        <v>0.46</v>
      </c>
      <c r="CJ161" s="211">
        <v>0.42000000000000004</v>
      </c>
      <c r="CK161" s="211">
        <v>0.44000000000000006</v>
      </c>
      <c r="CL161" s="211">
        <v>41.2</v>
      </c>
      <c r="CM161" s="211">
        <v>38.800000000000004</v>
      </c>
      <c r="CN161" s="211">
        <v>40</v>
      </c>
      <c r="CO161" s="211">
        <v>7.37</v>
      </c>
      <c r="CP161" s="211">
        <v>2.37</v>
      </c>
      <c r="CQ161" s="211">
        <v>4.87</v>
      </c>
      <c r="CR161" s="211"/>
      <c r="CS161" s="211"/>
    </row>
    <row r="162" spans="1:97">
      <c r="A162" s="642">
        <v>45448</v>
      </c>
      <c r="B162" s="209" t="s">
        <v>216</v>
      </c>
      <c r="C162" s="211">
        <v>156.30000000000001</v>
      </c>
      <c r="D162" s="211">
        <v>154.30000000000001</v>
      </c>
      <c r="E162" s="211">
        <v>155.30000000000001</v>
      </c>
      <c r="F162" s="211">
        <v>170.51</v>
      </c>
      <c r="G162" s="211">
        <v>167.51</v>
      </c>
      <c r="H162" s="211">
        <v>169.01</v>
      </c>
      <c r="I162" s="211">
        <v>115.14</v>
      </c>
      <c r="J162" s="211">
        <v>111.94</v>
      </c>
      <c r="K162" s="211">
        <v>113.53999999999999</v>
      </c>
      <c r="L162" s="211">
        <v>202.36</v>
      </c>
      <c r="M162" s="211">
        <v>194.36</v>
      </c>
      <c r="N162" s="211">
        <v>198.36</v>
      </c>
      <c r="O162" s="211">
        <v>175.26</v>
      </c>
      <c r="P162" s="211">
        <v>173.45999999999998</v>
      </c>
      <c r="Q162" s="211">
        <v>174.35999999999999</v>
      </c>
      <c r="R162" s="211">
        <v>22.95</v>
      </c>
      <c r="S162" s="211">
        <v>22.349999999999998</v>
      </c>
      <c r="T162" s="211">
        <v>22.65</v>
      </c>
      <c r="U162" s="211">
        <v>15.01</v>
      </c>
      <c r="V162" s="211">
        <v>14.41</v>
      </c>
      <c r="W162" s="211">
        <v>14.71</v>
      </c>
      <c r="X162" s="211">
        <v>15.3</v>
      </c>
      <c r="Y162" s="211">
        <v>14.5</v>
      </c>
      <c r="Z162" s="211">
        <v>14.9</v>
      </c>
      <c r="AA162" s="211">
        <v>105.29</v>
      </c>
      <c r="AB162" s="211">
        <v>101.29</v>
      </c>
      <c r="AC162" s="211">
        <v>103.29</v>
      </c>
      <c r="AD162" s="211">
        <v>97.99</v>
      </c>
      <c r="AE162" s="211">
        <v>93.99</v>
      </c>
      <c r="AF162" s="211">
        <v>95.99</v>
      </c>
      <c r="AG162" s="211">
        <v>20.309999999999999</v>
      </c>
      <c r="AH162" s="211">
        <v>19.45</v>
      </c>
      <c r="AI162" s="211">
        <v>19.88</v>
      </c>
      <c r="AJ162" s="211"/>
      <c r="AK162" s="211"/>
      <c r="AL162" s="211"/>
      <c r="AM162" s="211">
        <v>116.17</v>
      </c>
      <c r="AN162" s="211">
        <v>114.51</v>
      </c>
      <c r="AO162" s="211">
        <v>115.34</v>
      </c>
      <c r="AP162" s="211">
        <v>42.28</v>
      </c>
      <c r="AQ162" s="211">
        <v>40.68</v>
      </c>
      <c r="AR162" s="211">
        <v>41.480000000000004</v>
      </c>
      <c r="AS162" s="211">
        <v>43.03</v>
      </c>
      <c r="AT162" s="211">
        <v>41.67</v>
      </c>
      <c r="AU162" s="211">
        <v>42.35</v>
      </c>
      <c r="AV162" s="211">
        <v>21.72</v>
      </c>
      <c r="AW162" s="211">
        <v>21.119999999999997</v>
      </c>
      <c r="AX162" s="211">
        <v>21.419999999999998</v>
      </c>
      <c r="AY162" s="211">
        <v>4.32</v>
      </c>
      <c r="AZ162" s="211">
        <v>4.16</v>
      </c>
      <c r="BA162" s="211">
        <v>4.24</v>
      </c>
      <c r="BB162" s="211">
        <v>2.02</v>
      </c>
      <c r="BC162" s="211">
        <v>1.72</v>
      </c>
      <c r="BD162" s="211">
        <v>1.87</v>
      </c>
      <c r="BE162" s="211">
        <v>0.71</v>
      </c>
      <c r="BF162" s="211">
        <v>0.41</v>
      </c>
      <c r="BG162" s="211">
        <v>0.55999999999999994</v>
      </c>
      <c r="BH162" s="211">
        <v>515.85</v>
      </c>
      <c r="BI162" s="211">
        <v>499.85</v>
      </c>
      <c r="BJ162" s="211">
        <v>507.85</v>
      </c>
      <c r="BK162" s="211">
        <v>43.36</v>
      </c>
      <c r="BL162" s="211">
        <v>42</v>
      </c>
      <c r="BM162" s="211">
        <v>42.68</v>
      </c>
      <c r="BN162" s="211">
        <v>1.08</v>
      </c>
      <c r="BO162" s="211">
        <v>0.84000000000000008</v>
      </c>
      <c r="BP162" s="211">
        <v>0.96000000000000008</v>
      </c>
      <c r="BQ162" s="211">
        <v>9.74</v>
      </c>
      <c r="BR162" s="211">
        <v>7.74</v>
      </c>
      <c r="BS162" s="211">
        <v>8.74</v>
      </c>
      <c r="BT162" s="211">
        <v>11.51</v>
      </c>
      <c r="BU162" s="211">
        <v>11.11</v>
      </c>
      <c r="BV162" s="211">
        <v>11.309999999999999</v>
      </c>
      <c r="BW162" s="211">
        <v>2.8</v>
      </c>
      <c r="BX162" s="211">
        <v>2.5199999999999996</v>
      </c>
      <c r="BY162" s="211">
        <v>2.6599999999999997</v>
      </c>
      <c r="BZ162" s="211">
        <v>9.8000000000000007</v>
      </c>
      <c r="CA162" s="211">
        <v>6.8000000000000007</v>
      </c>
      <c r="CB162" s="211">
        <v>8.3000000000000007</v>
      </c>
      <c r="CC162" s="211">
        <v>6.96</v>
      </c>
      <c r="CD162" s="211">
        <v>6.72</v>
      </c>
      <c r="CE162" s="211">
        <v>6.84</v>
      </c>
      <c r="CF162" s="211">
        <v>2</v>
      </c>
      <c r="CG162" s="211">
        <v>1.5</v>
      </c>
      <c r="CH162" s="211">
        <v>1.75</v>
      </c>
      <c r="CI162" s="211">
        <v>0.45</v>
      </c>
      <c r="CJ162" s="211">
        <v>0.41000000000000003</v>
      </c>
      <c r="CK162" s="211">
        <v>0.43000000000000005</v>
      </c>
      <c r="CL162" s="211">
        <v>40.409999999999997</v>
      </c>
      <c r="CM162" s="211">
        <v>38.01</v>
      </c>
      <c r="CN162" s="211">
        <v>39.209999999999994</v>
      </c>
      <c r="CO162" s="211">
        <v>7.26</v>
      </c>
      <c r="CP162" s="211">
        <v>2.2599999999999998</v>
      </c>
      <c r="CQ162" s="211">
        <v>4.76</v>
      </c>
      <c r="CR162" s="211"/>
      <c r="CS162" s="211"/>
    </row>
    <row r="163" spans="1:97">
      <c r="A163" s="642">
        <v>45449</v>
      </c>
      <c r="B163" s="209" t="s">
        <v>217</v>
      </c>
      <c r="C163" s="211">
        <v>156.78</v>
      </c>
      <c r="D163" s="211">
        <v>154.78</v>
      </c>
      <c r="E163" s="211">
        <v>155.78</v>
      </c>
      <c r="F163" s="211">
        <v>171</v>
      </c>
      <c r="G163" s="211">
        <v>168</v>
      </c>
      <c r="H163" s="211">
        <v>169.5</v>
      </c>
      <c r="I163" s="211">
        <v>115.45</v>
      </c>
      <c r="J163" s="211">
        <v>112.25</v>
      </c>
      <c r="K163" s="211">
        <v>113.85</v>
      </c>
      <c r="L163" s="211">
        <v>203.45</v>
      </c>
      <c r="M163" s="211">
        <v>195.45</v>
      </c>
      <c r="N163" s="211">
        <v>199.45</v>
      </c>
      <c r="O163" s="211">
        <v>175.58</v>
      </c>
      <c r="P163" s="211">
        <v>173.78</v>
      </c>
      <c r="Q163" s="211">
        <v>174.68</v>
      </c>
      <c r="R163" s="211">
        <v>23.02</v>
      </c>
      <c r="S163" s="211">
        <v>22.419999999999998</v>
      </c>
      <c r="T163" s="211">
        <v>22.72</v>
      </c>
      <c r="U163" s="211">
        <v>15.04</v>
      </c>
      <c r="V163" s="211">
        <v>14.44</v>
      </c>
      <c r="W163" s="211">
        <v>14.739999999999998</v>
      </c>
      <c r="X163" s="211">
        <v>15.41</v>
      </c>
      <c r="Y163" s="211">
        <v>14.61</v>
      </c>
      <c r="Z163" s="211">
        <v>15.01</v>
      </c>
      <c r="AA163" s="211">
        <v>105.83</v>
      </c>
      <c r="AB163" s="211">
        <v>101.83</v>
      </c>
      <c r="AC163" s="211">
        <v>103.83</v>
      </c>
      <c r="AD163" s="211">
        <v>98.66</v>
      </c>
      <c r="AE163" s="211">
        <v>94.66</v>
      </c>
      <c r="AF163" s="211">
        <v>96.66</v>
      </c>
      <c r="AG163" s="211">
        <v>20.38</v>
      </c>
      <c r="AH163" s="211">
        <v>19.52</v>
      </c>
      <c r="AI163" s="211">
        <v>19.95</v>
      </c>
      <c r="AJ163" s="211"/>
      <c r="AK163" s="211"/>
      <c r="AL163" s="211"/>
      <c r="AM163" s="211">
        <v>116.49</v>
      </c>
      <c r="AN163" s="211">
        <v>114.83</v>
      </c>
      <c r="AO163" s="211">
        <v>115.66</v>
      </c>
      <c r="AP163" s="211">
        <v>42.41</v>
      </c>
      <c r="AQ163" s="211">
        <v>40.809999999999995</v>
      </c>
      <c r="AR163" s="211">
        <v>41.61</v>
      </c>
      <c r="AS163" s="211">
        <v>43.16</v>
      </c>
      <c r="AT163" s="211">
        <v>41.8</v>
      </c>
      <c r="AU163" s="211">
        <v>42.48</v>
      </c>
      <c r="AV163" s="211">
        <v>21.76</v>
      </c>
      <c r="AW163" s="211">
        <v>21.16</v>
      </c>
      <c r="AX163" s="211">
        <v>21.46</v>
      </c>
      <c r="AY163" s="211">
        <v>4.34</v>
      </c>
      <c r="AZ163" s="211">
        <v>4.18</v>
      </c>
      <c r="BA163" s="211">
        <v>4.26</v>
      </c>
      <c r="BB163" s="211">
        <v>2.0299999999999998</v>
      </c>
      <c r="BC163" s="211">
        <v>1.7299999999999998</v>
      </c>
      <c r="BD163" s="211">
        <v>1.88</v>
      </c>
      <c r="BE163" s="211">
        <v>0.71</v>
      </c>
      <c r="BF163" s="211">
        <v>0.41</v>
      </c>
      <c r="BG163" s="211">
        <v>0.55999999999999994</v>
      </c>
      <c r="BH163" s="211">
        <v>517.41999999999996</v>
      </c>
      <c r="BI163" s="211">
        <v>501.41999999999996</v>
      </c>
      <c r="BJ163" s="211">
        <v>509.41999999999996</v>
      </c>
      <c r="BK163" s="211">
        <v>43.48</v>
      </c>
      <c r="BL163" s="211">
        <v>42.12</v>
      </c>
      <c r="BM163" s="211">
        <v>42.8</v>
      </c>
      <c r="BN163" s="211">
        <v>1.08</v>
      </c>
      <c r="BO163" s="211">
        <v>0.84000000000000008</v>
      </c>
      <c r="BP163" s="211">
        <v>0.96000000000000008</v>
      </c>
      <c r="BQ163" s="211">
        <v>9.91</v>
      </c>
      <c r="BR163" s="211">
        <v>7.91</v>
      </c>
      <c r="BS163" s="211">
        <v>8.91</v>
      </c>
      <c r="BT163" s="211">
        <v>11.6</v>
      </c>
      <c r="BU163" s="211">
        <v>11.2</v>
      </c>
      <c r="BV163" s="211">
        <v>11.399999999999999</v>
      </c>
      <c r="BW163" s="211">
        <v>2.81</v>
      </c>
      <c r="BX163" s="211">
        <v>2.5300000000000002</v>
      </c>
      <c r="BY163" s="211">
        <v>2.67</v>
      </c>
      <c r="BZ163" s="211">
        <v>9.74</v>
      </c>
      <c r="CA163" s="211">
        <v>6.74</v>
      </c>
      <c r="CB163" s="211">
        <v>8.24</v>
      </c>
      <c r="CC163" s="211">
        <v>7</v>
      </c>
      <c r="CD163" s="211">
        <v>6.76</v>
      </c>
      <c r="CE163" s="211">
        <v>6.88</v>
      </c>
      <c r="CF163" s="211">
        <v>2</v>
      </c>
      <c r="CG163" s="211">
        <v>1.5</v>
      </c>
      <c r="CH163" s="211">
        <v>1.75</v>
      </c>
      <c r="CI163" s="211">
        <v>0.45</v>
      </c>
      <c r="CJ163" s="211">
        <v>0.41000000000000003</v>
      </c>
      <c r="CK163" s="211">
        <v>0.43000000000000005</v>
      </c>
      <c r="CL163" s="211">
        <v>40.72</v>
      </c>
      <c r="CM163" s="211">
        <v>38.32</v>
      </c>
      <c r="CN163" s="211">
        <v>39.519999999999996</v>
      </c>
      <c r="CO163" s="211">
        <v>7.34</v>
      </c>
      <c r="CP163" s="211">
        <v>2.34</v>
      </c>
      <c r="CQ163" s="211">
        <v>4.84</v>
      </c>
      <c r="CR163" s="211"/>
      <c r="CS163" s="211"/>
    </row>
    <row r="164" spans="1:97">
      <c r="A164" s="642">
        <v>45450</v>
      </c>
      <c r="B164" s="209" t="s">
        <v>218</v>
      </c>
      <c r="C164" s="211">
        <v>156.81</v>
      </c>
      <c r="D164" s="211">
        <v>154.81</v>
      </c>
      <c r="E164" s="211">
        <v>155.81</v>
      </c>
      <c r="F164" s="211">
        <v>171.19</v>
      </c>
      <c r="G164" s="211">
        <v>168.19</v>
      </c>
      <c r="H164" s="211">
        <v>169.69</v>
      </c>
      <c r="I164" s="211">
        <v>115.6</v>
      </c>
      <c r="J164" s="211">
        <v>112.39999999999999</v>
      </c>
      <c r="K164" s="211">
        <v>114</v>
      </c>
      <c r="L164" s="211">
        <v>203.3</v>
      </c>
      <c r="M164" s="211">
        <v>195.3</v>
      </c>
      <c r="N164" s="211">
        <v>199.3</v>
      </c>
      <c r="O164" s="211">
        <v>175.91</v>
      </c>
      <c r="P164" s="211">
        <v>174.10999999999999</v>
      </c>
      <c r="Q164" s="211">
        <v>175.01</v>
      </c>
      <c r="R164" s="211">
        <v>23.05</v>
      </c>
      <c r="S164" s="211">
        <v>22.45</v>
      </c>
      <c r="T164" s="211">
        <v>22.75</v>
      </c>
      <c r="U164" s="211">
        <v>15.05</v>
      </c>
      <c r="V164" s="211">
        <v>14.450000000000001</v>
      </c>
      <c r="W164" s="211">
        <v>14.75</v>
      </c>
      <c r="X164" s="211">
        <v>15.41</v>
      </c>
      <c r="Y164" s="211">
        <v>14.61</v>
      </c>
      <c r="Z164" s="211">
        <v>15.01</v>
      </c>
      <c r="AA164" s="211">
        <v>105.91</v>
      </c>
      <c r="AB164" s="211">
        <v>101.91</v>
      </c>
      <c r="AC164" s="211">
        <v>103.91</v>
      </c>
      <c r="AD164" s="211">
        <v>98.54</v>
      </c>
      <c r="AE164" s="211">
        <v>94.54</v>
      </c>
      <c r="AF164" s="211">
        <v>96.54</v>
      </c>
      <c r="AG164" s="211">
        <v>20.38</v>
      </c>
      <c r="AH164" s="211">
        <v>19.52</v>
      </c>
      <c r="AI164" s="211">
        <v>19.95</v>
      </c>
      <c r="AJ164" s="211"/>
      <c r="AK164" s="211"/>
      <c r="AL164" s="211"/>
      <c r="AM164" s="211">
        <v>116.66</v>
      </c>
      <c r="AN164" s="211">
        <v>115</v>
      </c>
      <c r="AO164" s="211">
        <v>115.83</v>
      </c>
      <c r="AP164" s="211">
        <v>42.42</v>
      </c>
      <c r="AQ164" s="211">
        <v>40.82</v>
      </c>
      <c r="AR164" s="211">
        <v>41.620000000000005</v>
      </c>
      <c r="AS164" s="211">
        <v>43.07</v>
      </c>
      <c r="AT164" s="211">
        <v>41.71</v>
      </c>
      <c r="AU164" s="211">
        <v>42.39</v>
      </c>
      <c r="AV164" s="211">
        <v>21.76</v>
      </c>
      <c r="AW164" s="211">
        <v>21.16</v>
      </c>
      <c r="AX164" s="211">
        <v>21.46</v>
      </c>
      <c r="AY164" s="211">
        <v>4.3600000000000003</v>
      </c>
      <c r="AZ164" s="211">
        <v>4.2</v>
      </c>
      <c r="BA164" s="211">
        <v>4.28</v>
      </c>
      <c r="BB164" s="211">
        <v>2.0299999999999998</v>
      </c>
      <c r="BC164" s="211">
        <v>1.7299999999999998</v>
      </c>
      <c r="BD164" s="211">
        <v>1.88</v>
      </c>
      <c r="BE164" s="211">
        <v>0.71</v>
      </c>
      <c r="BF164" s="211">
        <v>0.41</v>
      </c>
      <c r="BG164" s="211">
        <v>0.55999999999999994</v>
      </c>
      <c r="BH164" s="211">
        <v>516.02</v>
      </c>
      <c r="BI164" s="211">
        <v>500.02</v>
      </c>
      <c r="BJ164" s="211">
        <v>508.02</v>
      </c>
      <c r="BK164" s="211">
        <v>43.5</v>
      </c>
      <c r="BL164" s="211">
        <v>42.14</v>
      </c>
      <c r="BM164" s="211">
        <v>42.82</v>
      </c>
      <c r="BN164" s="211">
        <v>1.08</v>
      </c>
      <c r="BO164" s="211">
        <v>0.84000000000000008</v>
      </c>
      <c r="BP164" s="211">
        <v>0.96000000000000008</v>
      </c>
      <c r="BQ164" s="211">
        <v>9.68</v>
      </c>
      <c r="BR164" s="211">
        <v>7.68</v>
      </c>
      <c r="BS164" s="211">
        <v>8.68</v>
      </c>
      <c r="BT164" s="211">
        <v>11.65</v>
      </c>
      <c r="BU164" s="211">
        <v>11.25</v>
      </c>
      <c r="BV164" s="211">
        <v>11.45</v>
      </c>
      <c r="BW164" s="211">
        <v>2.82</v>
      </c>
      <c r="BX164" s="211">
        <v>2.54</v>
      </c>
      <c r="BY164" s="211">
        <v>2.6799999999999997</v>
      </c>
      <c r="BZ164" s="211">
        <v>9.7200000000000006</v>
      </c>
      <c r="CA164" s="211">
        <v>6.7200000000000006</v>
      </c>
      <c r="CB164" s="211">
        <v>8.2200000000000006</v>
      </c>
      <c r="CC164" s="211">
        <v>7.04</v>
      </c>
      <c r="CD164" s="211">
        <v>6.8</v>
      </c>
      <c r="CE164" s="211">
        <v>6.92</v>
      </c>
      <c r="CF164" s="211">
        <v>2</v>
      </c>
      <c r="CG164" s="211">
        <v>1.5</v>
      </c>
      <c r="CH164" s="211">
        <v>1.75</v>
      </c>
      <c r="CI164" s="211">
        <v>0.46</v>
      </c>
      <c r="CJ164" s="211">
        <v>0.42000000000000004</v>
      </c>
      <c r="CK164" s="211">
        <v>0.44000000000000006</v>
      </c>
      <c r="CL164" s="211">
        <v>40.82</v>
      </c>
      <c r="CM164" s="211">
        <v>38.42</v>
      </c>
      <c r="CN164" s="211">
        <v>39.620000000000005</v>
      </c>
      <c r="CO164" s="211">
        <v>7.36</v>
      </c>
      <c r="CP164" s="211">
        <v>2.3600000000000003</v>
      </c>
      <c r="CQ164" s="211">
        <v>4.8600000000000003</v>
      </c>
      <c r="CR164" s="211"/>
      <c r="CS164" s="211"/>
    </row>
    <row r="165" spans="1:97">
      <c r="A165" s="642">
        <v>45451</v>
      </c>
      <c r="B165" s="209" t="s">
        <v>219</v>
      </c>
      <c r="C165" s="211"/>
      <c r="D165" s="211"/>
      <c r="E165" s="211"/>
      <c r="F165" s="211"/>
      <c r="G165" s="211"/>
      <c r="H165" s="211"/>
      <c r="I165" s="211"/>
      <c r="J165" s="211"/>
      <c r="K165" s="211"/>
      <c r="L165" s="211"/>
      <c r="M165" s="211"/>
      <c r="N165" s="211"/>
      <c r="O165" s="211"/>
      <c r="P165" s="211"/>
      <c r="Q165" s="211"/>
      <c r="R165" s="211"/>
      <c r="S165" s="211"/>
      <c r="T165" s="211"/>
      <c r="U165" s="211"/>
      <c r="V165" s="211"/>
      <c r="W165" s="211"/>
      <c r="X165" s="211"/>
      <c r="Y165" s="211"/>
      <c r="Z165" s="211"/>
      <c r="AA165" s="211"/>
      <c r="AB165" s="211"/>
      <c r="AC165" s="211"/>
      <c r="AD165" s="211"/>
      <c r="AE165" s="211"/>
      <c r="AF165" s="211"/>
      <c r="AG165" s="211"/>
      <c r="AH165" s="211"/>
      <c r="AI165" s="211"/>
      <c r="AJ165" s="211"/>
      <c r="AK165" s="211"/>
      <c r="AL165" s="211"/>
      <c r="AM165" s="211"/>
      <c r="AN165" s="211"/>
      <c r="AO165" s="211"/>
      <c r="AP165" s="211"/>
      <c r="AQ165" s="211"/>
      <c r="AR165" s="211"/>
      <c r="AS165" s="211"/>
      <c r="AT165" s="211"/>
      <c r="AU165" s="211"/>
      <c r="AV165" s="211"/>
      <c r="AW165" s="211"/>
      <c r="AX165" s="211"/>
      <c r="AY165" s="211"/>
      <c r="AZ165" s="211"/>
      <c r="BA165" s="211"/>
      <c r="BB165" s="211"/>
      <c r="BC165" s="211"/>
      <c r="BD165" s="211"/>
      <c r="BE165" s="211"/>
      <c r="BF165" s="211"/>
      <c r="BG165" s="211"/>
      <c r="BH165" s="211"/>
      <c r="BI165" s="211"/>
      <c r="BJ165" s="211"/>
      <c r="BK165" s="211"/>
      <c r="BL165" s="211"/>
      <c r="BM165" s="211"/>
      <c r="BN165" s="211"/>
      <c r="BO165" s="211"/>
      <c r="BP165" s="211"/>
      <c r="BQ165" s="211"/>
      <c r="BR165" s="211"/>
      <c r="BS165" s="211"/>
      <c r="BT165" s="211"/>
      <c r="BU165" s="211"/>
      <c r="BV165" s="211"/>
      <c r="BW165" s="211"/>
      <c r="BX165" s="211"/>
      <c r="BY165" s="211"/>
      <c r="BZ165" s="211"/>
      <c r="CA165" s="211"/>
      <c r="CB165" s="211"/>
      <c r="CC165" s="211"/>
      <c r="CD165" s="211"/>
      <c r="CE165" s="211"/>
      <c r="CF165" s="211"/>
      <c r="CG165" s="211"/>
      <c r="CH165" s="211"/>
      <c r="CI165" s="211"/>
      <c r="CJ165" s="211"/>
      <c r="CK165" s="211"/>
      <c r="CL165" s="211"/>
      <c r="CM165" s="211"/>
      <c r="CN165" s="211"/>
      <c r="CO165" s="211"/>
      <c r="CP165" s="211"/>
      <c r="CQ165" s="211"/>
      <c r="CR165" s="211"/>
      <c r="CS165" s="211"/>
    </row>
    <row r="166" spans="1:97">
      <c r="A166" s="642">
        <v>45452</v>
      </c>
      <c r="B166" s="209" t="s">
        <v>220</v>
      </c>
      <c r="C166" s="211"/>
      <c r="D166" s="211"/>
      <c r="E166" s="211"/>
      <c r="F166" s="211"/>
      <c r="G166" s="211"/>
      <c r="H166" s="211"/>
      <c r="I166" s="211"/>
      <c r="J166" s="211"/>
      <c r="K166" s="211"/>
      <c r="L166" s="211"/>
      <c r="M166" s="211"/>
      <c r="N166" s="211"/>
      <c r="O166" s="211"/>
      <c r="P166" s="211"/>
      <c r="Q166" s="211"/>
      <c r="R166" s="211"/>
      <c r="S166" s="211"/>
      <c r="T166" s="211"/>
      <c r="U166" s="211"/>
      <c r="V166" s="211"/>
      <c r="W166" s="211"/>
      <c r="X166" s="211"/>
      <c r="Y166" s="211"/>
      <c r="Z166" s="211"/>
      <c r="AA166" s="211"/>
      <c r="AB166" s="211"/>
      <c r="AC166" s="211"/>
      <c r="AD166" s="211"/>
      <c r="AE166" s="211"/>
      <c r="AF166" s="211"/>
      <c r="AG166" s="211"/>
      <c r="AH166" s="211"/>
      <c r="AI166" s="211"/>
      <c r="AJ166" s="211"/>
      <c r="AK166" s="211"/>
      <c r="AL166" s="211"/>
      <c r="AM166" s="211"/>
      <c r="AN166" s="211"/>
      <c r="AO166" s="211"/>
      <c r="AP166" s="211"/>
      <c r="AQ166" s="211"/>
      <c r="AR166" s="211"/>
      <c r="AS166" s="211"/>
      <c r="AT166" s="211"/>
      <c r="AU166" s="211"/>
      <c r="AV166" s="211"/>
      <c r="AW166" s="211"/>
      <c r="AX166" s="211"/>
      <c r="AY166" s="211"/>
      <c r="AZ166" s="211"/>
      <c r="BA166" s="211"/>
      <c r="BB166" s="211"/>
      <c r="BC166" s="211"/>
      <c r="BD166" s="211"/>
      <c r="BE166" s="211"/>
      <c r="BF166" s="211"/>
      <c r="BG166" s="211"/>
      <c r="BH166" s="211"/>
      <c r="BI166" s="211"/>
      <c r="BJ166" s="211"/>
      <c r="BK166" s="211"/>
      <c r="BL166" s="211"/>
      <c r="BM166" s="211"/>
      <c r="BN166" s="211"/>
      <c r="BO166" s="211"/>
      <c r="BP166" s="211"/>
      <c r="BQ166" s="211"/>
      <c r="BR166" s="211"/>
      <c r="BS166" s="211"/>
      <c r="BT166" s="211"/>
      <c r="BU166" s="211"/>
      <c r="BV166" s="211"/>
      <c r="BW166" s="211"/>
      <c r="BX166" s="211"/>
      <c r="BY166" s="211"/>
      <c r="BZ166" s="211"/>
      <c r="CA166" s="211"/>
      <c r="CB166" s="211"/>
      <c r="CC166" s="211"/>
      <c r="CD166" s="211"/>
      <c r="CE166" s="211"/>
      <c r="CF166" s="211"/>
      <c r="CG166" s="211"/>
      <c r="CH166" s="211"/>
      <c r="CI166" s="211"/>
      <c r="CJ166" s="211"/>
      <c r="CK166" s="211"/>
      <c r="CL166" s="211"/>
      <c r="CM166" s="211"/>
      <c r="CN166" s="211"/>
      <c r="CO166" s="211"/>
      <c r="CP166" s="211"/>
      <c r="CQ166" s="211"/>
      <c r="CR166" s="211"/>
      <c r="CS166" s="211"/>
    </row>
    <row r="167" spans="1:97">
      <c r="A167" s="642">
        <v>45453</v>
      </c>
      <c r="B167" s="209" t="s">
        <v>214</v>
      </c>
      <c r="C167" s="211">
        <v>158.01</v>
      </c>
      <c r="D167" s="211">
        <v>156.01</v>
      </c>
      <c r="E167" s="211">
        <v>157.01</v>
      </c>
      <c r="F167" s="211">
        <v>170.73</v>
      </c>
      <c r="G167" s="211">
        <v>167.73</v>
      </c>
      <c r="H167" s="211">
        <v>169.23</v>
      </c>
      <c r="I167" s="211">
        <v>115.66</v>
      </c>
      <c r="J167" s="211">
        <v>112.46</v>
      </c>
      <c r="K167" s="211">
        <v>114.06</v>
      </c>
      <c r="L167" s="211">
        <v>203.72</v>
      </c>
      <c r="M167" s="211">
        <v>195.72</v>
      </c>
      <c r="N167" s="211">
        <v>199.72</v>
      </c>
      <c r="O167" s="211">
        <v>175.96</v>
      </c>
      <c r="P167" s="211">
        <v>174.16</v>
      </c>
      <c r="Q167" s="211">
        <v>175.06</v>
      </c>
      <c r="R167" s="211">
        <v>22.98</v>
      </c>
      <c r="S167" s="211">
        <v>22.38</v>
      </c>
      <c r="T167" s="211">
        <v>22.68</v>
      </c>
      <c r="U167" s="211">
        <v>14.93</v>
      </c>
      <c r="V167" s="211">
        <v>14.33</v>
      </c>
      <c r="W167" s="211">
        <v>14.629999999999999</v>
      </c>
      <c r="X167" s="211">
        <v>15.27</v>
      </c>
      <c r="Y167" s="211">
        <v>14.469999999999999</v>
      </c>
      <c r="Z167" s="211">
        <v>14.87</v>
      </c>
      <c r="AA167" s="211">
        <v>105.23</v>
      </c>
      <c r="AB167" s="211">
        <v>101.23</v>
      </c>
      <c r="AC167" s="211">
        <v>103.23</v>
      </c>
      <c r="AD167" s="211">
        <v>97.79</v>
      </c>
      <c r="AE167" s="211">
        <v>93.79</v>
      </c>
      <c r="AF167" s="211">
        <v>95.79</v>
      </c>
      <c r="AG167" s="211">
        <v>20.53</v>
      </c>
      <c r="AH167" s="211">
        <v>19.670000000000002</v>
      </c>
      <c r="AI167" s="211">
        <v>20.100000000000001</v>
      </c>
      <c r="AJ167" s="211"/>
      <c r="AK167" s="211"/>
      <c r="AL167" s="211"/>
      <c r="AM167" s="211">
        <v>116.89</v>
      </c>
      <c r="AN167" s="211">
        <v>115.23</v>
      </c>
      <c r="AO167" s="211">
        <v>116.06</v>
      </c>
      <c r="AP167" s="211">
        <v>42.73</v>
      </c>
      <c r="AQ167" s="211">
        <v>41.129999999999995</v>
      </c>
      <c r="AR167" s="211">
        <v>41.929999999999993</v>
      </c>
      <c r="AS167" s="211">
        <v>43.5</v>
      </c>
      <c r="AT167" s="211">
        <v>42.14</v>
      </c>
      <c r="AU167" s="211">
        <v>42.82</v>
      </c>
      <c r="AV167" s="211">
        <v>21.91</v>
      </c>
      <c r="AW167" s="211">
        <v>21.31</v>
      </c>
      <c r="AX167" s="211">
        <v>21.61</v>
      </c>
      <c r="AY167" s="211">
        <v>4.34</v>
      </c>
      <c r="AZ167" s="211">
        <v>4.18</v>
      </c>
      <c r="BA167" s="211">
        <v>4.26</v>
      </c>
      <c r="BB167" s="211">
        <v>2.04</v>
      </c>
      <c r="BC167" s="211">
        <v>1.74</v>
      </c>
      <c r="BD167" s="211">
        <v>1.8900000000000001</v>
      </c>
      <c r="BE167" s="211">
        <v>0.72</v>
      </c>
      <c r="BF167" s="211">
        <v>0.42</v>
      </c>
      <c r="BG167" s="211">
        <v>0.56999999999999995</v>
      </c>
      <c r="BH167" s="211">
        <v>519.27</v>
      </c>
      <c r="BI167" s="211">
        <v>503.27</v>
      </c>
      <c r="BJ167" s="211">
        <v>511.27</v>
      </c>
      <c r="BK167" s="211">
        <v>43.81</v>
      </c>
      <c r="BL167" s="211">
        <v>42.45</v>
      </c>
      <c r="BM167" s="211">
        <v>43.13</v>
      </c>
      <c r="BN167" s="211">
        <v>1.0900000000000001</v>
      </c>
      <c r="BO167" s="211">
        <v>0.85000000000000009</v>
      </c>
      <c r="BP167" s="211">
        <v>0.97000000000000008</v>
      </c>
      <c r="BQ167" s="211">
        <v>9.5399999999999991</v>
      </c>
      <c r="BR167" s="211">
        <v>7.5399999999999991</v>
      </c>
      <c r="BS167" s="211">
        <v>8.5399999999999991</v>
      </c>
      <c r="BT167" s="211">
        <v>11.59</v>
      </c>
      <c r="BU167" s="211">
        <v>11.19</v>
      </c>
      <c r="BV167" s="211">
        <v>11.39</v>
      </c>
      <c r="BW167" s="211">
        <v>2.84</v>
      </c>
      <c r="BX167" s="211">
        <v>2.5599999999999996</v>
      </c>
      <c r="BY167" s="211">
        <v>2.6999999999999997</v>
      </c>
      <c r="BZ167" s="211">
        <v>9.81</v>
      </c>
      <c r="CA167" s="211">
        <v>6.8100000000000005</v>
      </c>
      <c r="CB167" s="211">
        <v>8.31</v>
      </c>
      <c r="CC167" s="211">
        <v>6.99</v>
      </c>
      <c r="CD167" s="211">
        <v>6.75</v>
      </c>
      <c r="CE167" s="211">
        <v>6.87</v>
      </c>
      <c r="CF167" s="211">
        <v>2.02</v>
      </c>
      <c r="CG167" s="211">
        <v>1.52</v>
      </c>
      <c r="CH167" s="211">
        <v>1.77</v>
      </c>
      <c r="CI167" s="211">
        <v>0.45</v>
      </c>
      <c r="CJ167" s="211">
        <v>0.41000000000000003</v>
      </c>
      <c r="CK167" s="211">
        <v>0.43000000000000005</v>
      </c>
      <c r="CL167" s="211">
        <v>40.47</v>
      </c>
      <c r="CM167" s="211">
        <v>38.07</v>
      </c>
      <c r="CN167" s="211">
        <v>39.269999999999996</v>
      </c>
      <c r="CO167" s="211">
        <v>7.32</v>
      </c>
      <c r="CP167" s="211">
        <v>2.3200000000000003</v>
      </c>
      <c r="CQ167" s="211">
        <v>4.82</v>
      </c>
      <c r="CR167" s="211"/>
      <c r="CS167" s="211"/>
    </row>
    <row r="168" spans="1:97">
      <c r="A168" s="642">
        <v>45454</v>
      </c>
      <c r="B168" s="209" t="s">
        <v>215</v>
      </c>
      <c r="C168" s="211">
        <v>158.33000000000001</v>
      </c>
      <c r="D168" s="211">
        <v>156.33000000000001</v>
      </c>
      <c r="E168" s="211">
        <v>157.33000000000001</v>
      </c>
      <c r="F168" s="211">
        <v>170.83</v>
      </c>
      <c r="G168" s="211">
        <v>167.83</v>
      </c>
      <c r="H168" s="211">
        <v>169.33</v>
      </c>
      <c r="I168" s="211">
        <v>115.9</v>
      </c>
      <c r="J168" s="211">
        <v>112.7</v>
      </c>
      <c r="K168" s="211">
        <v>114.30000000000001</v>
      </c>
      <c r="L168" s="211">
        <v>204.27</v>
      </c>
      <c r="M168" s="211">
        <v>196.27</v>
      </c>
      <c r="N168" s="211">
        <v>200.27</v>
      </c>
      <c r="O168" s="211">
        <v>176.26</v>
      </c>
      <c r="P168" s="211">
        <v>174.45999999999998</v>
      </c>
      <c r="Q168" s="211">
        <v>175.35999999999999</v>
      </c>
      <c r="R168" s="211">
        <v>23</v>
      </c>
      <c r="S168" s="211">
        <v>22.4</v>
      </c>
      <c r="T168" s="211">
        <v>22.7</v>
      </c>
      <c r="U168" s="211">
        <v>15.08</v>
      </c>
      <c r="V168" s="211">
        <v>14.48</v>
      </c>
      <c r="W168" s="211">
        <v>14.780000000000001</v>
      </c>
      <c r="X168" s="211">
        <v>15.4</v>
      </c>
      <c r="Y168" s="211">
        <v>14.6</v>
      </c>
      <c r="Z168" s="211">
        <v>15</v>
      </c>
      <c r="AA168" s="211">
        <v>105.9</v>
      </c>
      <c r="AB168" s="211">
        <v>101.9</v>
      </c>
      <c r="AC168" s="211">
        <v>103.9</v>
      </c>
      <c r="AD168" s="211">
        <v>98.41</v>
      </c>
      <c r="AE168" s="211">
        <v>94.41</v>
      </c>
      <c r="AF168" s="211">
        <v>96.41</v>
      </c>
      <c r="AG168" s="211">
        <v>20.57</v>
      </c>
      <c r="AH168" s="211">
        <v>19.71</v>
      </c>
      <c r="AI168" s="211">
        <v>20.14</v>
      </c>
      <c r="AJ168" s="211"/>
      <c r="AK168" s="211"/>
      <c r="AL168" s="211"/>
      <c r="AM168" s="211">
        <v>117.1</v>
      </c>
      <c r="AN168" s="211">
        <v>115.44</v>
      </c>
      <c r="AO168" s="211">
        <v>116.27</v>
      </c>
      <c r="AP168" s="211">
        <v>42.82</v>
      </c>
      <c r="AQ168" s="211">
        <v>41.22</v>
      </c>
      <c r="AR168" s="211">
        <v>42.019999999999996</v>
      </c>
      <c r="AS168" s="211">
        <v>43.58</v>
      </c>
      <c r="AT168" s="211">
        <v>42.22</v>
      </c>
      <c r="AU168" s="211">
        <v>42.9</v>
      </c>
      <c r="AV168" s="211">
        <v>21.94</v>
      </c>
      <c r="AW168" s="211">
        <v>21.34</v>
      </c>
      <c r="AX168" s="211">
        <v>21.64</v>
      </c>
      <c r="AY168" s="211">
        <v>4.3600000000000003</v>
      </c>
      <c r="AZ168" s="211">
        <v>4.2</v>
      </c>
      <c r="BA168" s="211">
        <v>4.28</v>
      </c>
      <c r="BB168" s="211">
        <v>2.04</v>
      </c>
      <c r="BC168" s="211">
        <v>1.74</v>
      </c>
      <c r="BD168" s="211">
        <v>1.8900000000000001</v>
      </c>
      <c r="BE168" s="211">
        <v>0.72</v>
      </c>
      <c r="BF168" s="211">
        <v>0.42</v>
      </c>
      <c r="BG168" s="211">
        <v>0.56999999999999995</v>
      </c>
      <c r="BH168" s="211">
        <v>521.80999999999995</v>
      </c>
      <c r="BI168" s="211">
        <v>505.80999999999995</v>
      </c>
      <c r="BJ168" s="211">
        <v>513.80999999999995</v>
      </c>
      <c r="BK168" s="211">
        <v>43.91</v>
      </c>
      <c r="BL168" s="211">
        <v>42.55</v>
      </c>
      <c r="BM168" s="211">
        <v>43.23</v>
      </c>
      <c r="BN168" s="211">
        <v>1.0900000000000001</v>
      </c>
      <c r="BO168" s="211">
        <v>0.85000000000000009</v>
      </c>
      <c r="BP168" s="211">
        <v>0.97000000000000008</v>
      </c>
      <c r="BQ168" s="211">
        <v>9.5500000000000007</v>
      </c>
      <c r="BR168" s="211">
        <v>7.5500000000000007</v>
      </c>
      <c r="BS168" s="211">
        <v>8.5500000000000007</v>
      </c>
      <c r="BT168" s="211">
        <v>11.63</v>
      </c>
      <c r="BU168" s="211">
        <v>11.23</v>
      </c>
      <c r="BV168" s="211">
        <v>11.43</v>
      </c>
      <c r="BW168" s="211">
        <v>2.84</v>
      </c>
      <c r="BX168" s="211">
        <v>2.5599999999999996</v>
      </c>
      <c r="BY168" s="211">
        <v>2.6999999999999997</v>
      </c>
      <c r="BZ168" s="211">
        <v>9.89</v>
      </c>
      <c r="CA168" s="211">
        <v>6.8900000000000006</v>
      </c>
      <c r="CB168" s="211">
        <v>8.39</v>
      </c>
      <c r="CC168" s="211">
        <v>7</v>
      </c>
      <c r="CD168" s="211">
        <v>6.76</v>
      </c>
      <c r="CE168" s="211">
        <v>6.88</v>
      </c>
      <c r="CF168" s="211">
        <v>2.02</v>
      </c>
      <c r="CG168" s="211">
        <v>1.52</v>
      </c>
      <c r="CH168" s="211">
        <v>1.77</v>
      </c>
      <c r="CI168" s="211">
        <v>0.45</v>
      </c>
      <c r="CJ168" s="211">
        <v>0.41000000000000003</v>
      </c>
      <c r="CK168" s="211">
        <v>0.43000000000000005</v>
      </c>
      <c r="CL168" s="211">
        <v>40.380000000000003</v>
      </c>
      <c r="CM168" s="211">
        <v>37.980000000000004</v>
      </c>
      <c r="CN168" s="211">
        <v>39.180000000000007</v>
      </c>
      <c r="CO168" s="211">
        <v>7.37</v>
      </c>
      <c r="CP168" s="211">
        <v>2.37</v>
      </c>
      <c r="CQ168" s="211">
        <v>4.87</v>
      </c>
      <c r="CR168" s="211"/>
      <c r="CS168" s="211"/>
    </row>
    <row r="169" spans="1:97">
      <c r="A169" s="642">
        <v>45455</v>
      </c>
      <c r="B169" s="209" t="s">
        <v>216</v>
      </c>
      <c r="C169" s="211">
        <v>158.21</v>
      </c>
      <c r="D169" s="211">
        <v>156.21</v>
      </c>
      <c r="E169" s="211">
        <v>157.21</v>
      </c>
      <c r="F169" s="211">
        <v>170.28</v>
      </c>
      <c r="G169" s="211">
        <v>167.28</v>
      </c>
      <c r="H169" s="211">
        <v>168.78</v>
      </c>
      <c r="I169" s="211">
        <v>115.87</v>
      </c>
      <c r="J169" s="211">
        <v>112.67</v>
      </c>
      <c r="K169" s="211">
        <v>114.27000000000001</v>
      </c>
      <c r="L169" s="211">
        <v>204.19</v>
      </c>
      <c r="M169" s="211">
        <v>196.19</v>
      </c>
      <c r="N169" s="211">
        <v>200.19</v>
      </c>
      <c r="O169" s="211">
        <v>175.89</v>
      </c>
      <c r="P169" s="211">
        <v>174.08999999999997</v>
      </c>
      <c r="Q169" s="211">
        <v>174.98999999999998</v>
      </c>
      <c r="R169" s="211">
        <v>22.93</v>
      </c>
      <c r="S169" s="211">
        <v>22.33</v>
      </c>
      <c r="T169" s="211">
        <v>22.63</v>
      </c>
      <c r="U169" s="211">
        <v>14.98</v>
      </c>
      <c r="V169" s="211">
        <v>14.38</v>
      </c>
      <c r="W169" s="211">
        <v>14.68</v>
      </c>
      <c r="X169" s="211">
        <v>15.39</v>
      </c>
      <c r="Y169" s="211">
        <v>14.59</v>
      </c>
      <c r="Z169" s="211">
        <v>14.99</v>
      </c>
      <c r="AA169" s="211">
        <v>105.71</v>
      </c>
      <c r="AB169" s="211">
        <v>101.71</v>
      </c>
      <c r="AC169" s="211">
        <v>103.71</v>
      </c>
      <c r="AD169" s="211">
        <v>98.45</v>
      </c>
      <c r="AE169" s="211">
        <v>94.45</v>
      </c>
      <c r="AF169" s="211">
        <v>96.45</v>
      </c>
      <c r="AG169" s="211">
        <v>20.56</v>
      </c>
      <c r="AH169" s="211">
        <v>19.7</v>
      </c>
      <c r="AI169" s="211">
        <v>20.13</v>
      </c>
      <c r="AJ169" s="211"/>
      <c r="AK169" s="211"/>
      <c r="AL169" s="211"/>
      <c r="AM169" s="211">
        <v>117.01</v>
      </c>
      <c r="AN169" s="211">
        <v>115.35000000000001</v>
      </c>
      <c r="AO169" s="211">
        <v>116.18</v>
      </c>
      <c r="AP169" s="211">
        <v>42.79</v>
      </c>
      <c r="AQ169" s="211">
        <v>41.19</v>
      </c>
      <c r="AR169" s="211">
        <v>41.989999999999995</v>
      </c>
      <c r="AS169" s="211">
        <v>43.55</v>
      </c>
      <c r="AT169" s="211">
        <v>42.19</v>
      </c>
      <c r="AU169" s="211">
        <v>42.87</v>
      </c>
      <c r="AV169" s="211">
        <v>21.91</v>
      </c>
      <c r="AW169" s="211">
        <v>21.31</v>
      </c>
      <c r="AX169" s="211">
        <v>21.61</v>
      </c>
      <c r="AY169" s="211">
        <v>4.3600000000000003</v>
      </c>
      <c r="AZ169" s="211">
        <v>4.2</v>
      </c>
      <c r="BA169" s="211">
        <v>4.28</v>
      </c>
      <c r="BB169" s="211">
        <v>2.04</v>
      </c>
      <c r="BC169" s="211">
        <v>1.74</v>
      </c>
      <c r="BD169" s="211">
        <v>1.8900000000000001</v>
      </c>
      <c r="BE169" s="211">
        <v>0.72</v>
      </c>
      <c r="BF169" s="211">
        <v>0.42</v>
      </c>
      <c r="BG169" s="211">
        <v>0.56999999999999995</v>
      </c>
      <c r="BH169" s="211">
        <v>521.59</v>
      </c>
      <c r="BI169" s="211">
        <v>505.59000000000003</v>
      </c>
      <c r="BJ169" s="211">
        <v>513.59</v>
      </c>
      <c r="BK169" s="211">
        <v>43.88</v>
      </c>
      <c r="BL169" s="211">
        <v>42.52</v>
      </c>
      <c r="BM169" s="211">
        <v>43.2</v>
      </c>
      <c r="BN169" s="211">
        <v>1.0900000000000001</v>
      </c>
      <c r="BO169" s="211">
        <v>0.85000000000000009</v>
      </c>
      <c r="BP169" s="211">
        <v>0.97000000000000008</v>
      </c>
      <c r="BQ169" s="211">
        <v>9.4600000000000009</v>
      </c>
      <c r="BR169" s="211">
        <v>7.4600000000000009</v>
      </c>
      <c r="BS169" s="211">
        <v>8.4600000000000009</v>
      </c>
      <c r="BT169" s="211">
        <v>11.61</v>
      </c>
      <c r="BU169" s="211">
        <v>11.209999999999999</v>
      </c>
      <c r="BV169" s="211">
        <v>11.41</v>
      </c>
      <c r="BW169" s="211">
        <v>2.84</v>
      </c>
      <c r="BX169" s="211">
        <v>2.5599999999999996</v>
      </c>
      <c r="BY169" s="211">
        <v>2.6999999999999997</v>
      </c>
      <c r="BZ169" s="211">
        <v>9.9600000000000009</v>
      </c>
      <c r="CA169" s="211">
        <v>6.9600000000000009</v>
      </c>
      <c r="CB169" s="211">
        <v>8.4600000000000009</v>
      </c>
      <c r="CC169" s="211">
        <v>6.95</v>
      </c>
      <c r="CD169" s="211">
        <v>6.71</v>
      </c>
      <c r="CE169" s="211">
        <v>6.83</v>
      </c>
      <c r="CF169" s="211">
        <v>2.0099999999999998</v>
      </c>
      <c r="CG169" s="211">
        <v>1.5099999999999998</v>
      </c>
      <c r="CH169" s="211">
        <v>1.7599999999999998</v>
      </c>
      <c r="CI169" s="211">
        <v>0.45</v>
      </c>
      <c r="CJ169" s="211">
        <v>0.41000000000000003</v>
      </c>
      <c r="CK169" s="211">
        <v>0.43000000000000005</v>
      </c>
      <c r="CL169" s="211">
        <v>40.11</v>
      </c>
      <c r="CM169" s="211">
        <v>37.71</v>
      </c>
      <c r="CN169" s="211">
        <v>38.909999999999997</v>
      </c>
      <c r="CO169" s="211">
        <v>7.37</v>
      </c>
      <c r="CP169" s="211">
        <v>2.37</v>
      </c>
      <c r="CQ169" s="211">
        <v>4.87</v>
      </c>
      <c r="CR169" s="211"/>
      <c r="CS169" s="211"/>
    </row>
    <row r="170" spans="1:97">
      <c r="A170" s="642">
        <v>45456</v>
      </c>
      <c r="B170" s="209" t="s">
        <v>217</v>
      </c>
      <c r="C170" s="211">
        <v>157.88999999999999</v>
      </c>
      <c r="D170" s="211">
        <v>155.88999999999999</v>
      </c>
      <c r="E170" s="211">
        <v>156.88999999999999</v>
      </c>
      <c r="F170" s="211">
        <v>171.11</v>
      </c>
      <c r="G170" s="211">
        <v>168.11</v>
      </c>
      <c r="H170" s="211">
        <v>169.61</v>
      </c>
      <c r="I170" s="211">
        <v>115.88</v>
      </c>
      <c r="J170" s="211">
        <v>112.67999999999999</v>
      </c>
      <c r="K170" s="211">
        <v>114.28</v>
      </c>
      <c r="L170" s="211">
        <v>204.74</v>
      </c>
      <c r="M170" s="211">
        <v>196.74</v>
      </c>
      <c r="N170" s="211">
        <v>200.74</v>
      </c>
      <c r="O170" s="211">
        <v>176.31</v>
      </c>
      <c r="P170" s="211">
        <v>174.51</v>
      </c>
      <c r="Q170" s="211">
        <v>175.41</v>
      </c>
      <c r="R170" s="211">
        <v>23.04</v>
      </c>
      <c r="S170" s="211">
        <v>22.439999999999998</v>
      </c>
      <c r="T170" s="211">
        <v>22.74</v>
      </c>
      <c r="U170" s="211">
        <v>15.13</v>
      </c>
      <c r="V170" s="211">
        <v>14.530000000000001</v>
      </c>
      <c r="W170" s="211">
        <v>14.830000000000002</v>
      </c>
      <c r="X170" s="211">
        <v>15.51</v>
      </c>
      <c r="Y170" s="211">
        <v>14.709999999999999</v>
      </c>
      <c r="Z170" s="211">
        <v>15.11</v>
      </c>
      <c r="AA170" s="211">
        <v>106.43</v>
      </c>
      <c r="AB170" s="211">
        <v>102.43</v>
      </c>
      <c r="AC170" s="211">
        <v>104.43</v>
      </c>
      <c r="AD170" s="211">
        <v>98.97</v>
      </c>
      <c r="AE170" s="211">
        <v>94.97</v>
      </c>
      <c r="AF170" s="211">
        <v>96.97</v>
      </c>
      <c r="AG170" s="211">
        <v>20.52</v>
      </c>
      <c r="AH170" s="211">
        <v>19.66</v>
      </c>
      <c r="AI170" s="211">
        <v>20.09</v>
      </c>
      <c r="AJ170" s="211"/>
      <c r="AK170" s="211"/>
      <c r="AL170" s="211"/>
      <c r="AM170" s="211">
        <v>117.16</v>
      </c>
      <c r="AN170" s="211">
        <v>115.5</v>
      </c>
      <c r="AO170" s="211">
        <v>116.33</v>
      </c>
      <c r="AP170" s="211">
        <v>42.69</v>
      </c>
      <c r="AQ170" s="211">
        <v>41.089999999999996</v>
      </c>
      <c r="AR170" s="211">
        <v>41.89</v>
      </c>
      <c r="AS170" s="211">
        <v>43.46</v>
      </c>
      <c r="AT170" s="211">
        <v>42.1</v>
      </c>
      <c r="AU170" s="211">
        <v>42.78</v>
      </c>
      <c r="AV170" s="211">
        <v>21.9</v>
      </c>
      <c r="AW170" s="211">
        <v>21.299999999999997</v>
      </c>
      <c r="AX170" s="211">
        <v>21.599999999999998</v>
      </c>
      <c r="AY170" s="211">
        <v>4.37</v>
      </c>
      <c r="AZ170" s="211">
        <v>4.21</v>
      </c>
      <c r="BA170" s="211">
        <v>4.29</v>
      </c>
      <c r="BB170" s="211">
        <v>2.04</v>
      </c>
      <c r="BC170" s="211">
        <v>1.74</v>
      </c>
      <c r="BD170" s="211">
        <v>1.8900000000000001</v>
      </c>
      <c r="BE170" s="211">
        <v>0.72</v>
      </c>
      <c r="BF170" s="211">
        <v>0.42</v>
      </c>
      <c r="BG170" s="211">
        <v>0.56999999999999995</v>
      </c>
      <c r="BH170" s="211">
        <v>521.04999999999995</v>
      </c>
      <c r="BI170" s="211">
        <v>505.04999999999995</v>
      </c>
      <c r="BJ170" s="211">
        <v>513.04999999999995</v>
      </c>
      <c r="BK170" s="211">
        <v>43.79</v>
      </c>
      <c r="BL170" s="211">
        <v>42.43</v>
      </c>
      <c r="BM170" s="211">
        <v>43.11</v>
      </c>
      <c r="BN170" s="211">
        <v>1.0900000000000001</v>
      </c>
      <c r="BO170" s="211">
        <v>0.85000000000000009</v>
      </c>
      <c r="BP170" s="211">
        <v>0.97000000000000008</v>
      </c>
      <c r="BQ170" s="211">
        <v>9.34</v>
      </c>
      <c r="BR170" s="211">
        <v>7.34</v>
      </c>
      <c r="BS170" s="211">
        <v>8.34</v>
      </c>
      <c r="BT170" s="211">
        <v>11.68</v>
      </c>
      <c r="BU170" s="211">
        <v>11.28</v>
      </c>
      <c r="BV170" s="211">
        <v>11.48</v>
      </c>
      <c r="BW170" s="211">
        <v>2.83</v>
      </c>
      <c r="BX170" s="211">
        <v>2.5499999999999998</v>
      </c>
      <c r="BY170" s="211">
        <v>2.69</v>
      </c>
      <c r="BZ170" s="211">
        <v>10.039999999999999</v>
      </c>
      <c r="CA170" s="211">
        <v>7.0399999999999991</v>
      </c>
      <c r="CB170" s="211">
        <v>8.5399999999999991</v>
      </c>
      <c r="CC170" s="211">
        <v>7</v>
      </c>
      <c r="CD170" s="211">
        <v>6.76</v>
      </c>
      <c r="CE170" s="211">
        <v>6.88</v>
      </c>
      <c r="CF170" s="211">
        <v>2.0099999999999998</v>
      </c>
      <c r="CG170" s="211">
        <v>1.5099999999999998</v>
      </c>
      <c r="CH170" s="211">
        <v>1.7599999999999998</v>
      </c>
      <c r="CI170" s="211">
        <v>0.45</v>
      </c>
      <c r="CJ170" s="211">
        <v>0.41000000000000003</v>
      </c>
      <c r="CK170" s="211">
        <v>0.43000000000000005</v>
      </c>
      <c r="CL170" s="211">
        <v>40.380000000000003</v>
      </c>
      <c r="CM170" s="211">
        <v>37.980000000000004</v>
      </c>
      <c r="CN170" s="211">
        <v>39.180000000000007</v>
      </c>
      <c r="CO170" s="211">
        <v>7.37</v>
      </c>
      <c r="CP170" s="211">
        <v>2.37</v>
      </c>
      <c r="CQ170" s="211">
        <v>4.87</v>
      </c>
      <c r="CR170" s="211"/>
      <c r="CS170" s="211"/>
    </row>
    <row r="171" spans="1:97">
      <c r="A171" s="642">
        <v>45457</v>
      </c>
      <c r="B171" s="209" t="s">
        <v>218</v>
      </c>
      <c r="C171" s="211">
        <v>158.31</v>
      </c>
      <c r="D171" s="211">
        <v>156.31</v>
      </c>
      <c r="E171" s="211">
        <v>157.31</v>
      </c>
      <c r="F171" s="211">
        <v>170.44</v>
      </c>
      <c r="G171" s="211">
        <v>167.44</v>
      </c>
      <c r="H171" s="211">
        <v>168.94</v>
      </c>
      <c r="I171" s="211">
        <v>116.03</v>
      </c>
      <c r="J171" s="211">
        <v>112.83</v>
      </c>
      <c r="K171" s="211">
        <v>114.43</v>
      </c>
      <c r="L171" s="211">
        <v>204.62</v>
      </c>
      <c r="M171" s="211">
        <v>196.62</v>
      </c>
      <c r="N171" s="211">
        <v>200.62</v>
      </c>
      <c r="O171" s="211">
        <v>176.8</v>
      </c>
      <c r="P171" s="211">
        <v>175</v>
      </c>
      <c r="Q171" s="211">
        <v>175.9</v>
      </c>
      <c r="R171" s="211">
        <v>22.95</v>
      </c>
      <c r="S171" s="211">
        <v>22.349999999999998</v>
      </c>
      <c r="T171" s="211">
        <v>22.65</v>
      </c>
      <c r="U171" s="211">
        <v>15.06</v>
      </c>
      <c r="V171" s="211">
        <v>14.46</v>
      </c>
      <c r="W171" s="211">
        <v>14.760000000000002</v>
      </c>
      <c r="X171" s="211">
        <v>15.4</v>
      </c>
      <c r="Y171" s="211">
        <v>14.6</v>
      </c>
      <c r="Z171" s="211">
        <v>15</v>
      </c>
      <c r="AA171" s="211">
        <v>106.17</v>
      </c>
      <c r="AB171" s="211">
        <v>102.17</v>
      </c>
      <c r="AC171" s="211">
        <v>104.17</v>
      </c>
      <c r="AD171" s="211">
        <v>98.76</v>
      </c>
      <c r="AE171" s="211">
        <v>94.76</v>
      </c>
      <c r="AF171" s="211">
        <v>96.76</v>
      </c>
      <c r="AG171" s="211">
        <v>20.57</v>
      </c>
      <c r="AH171" s="211">
        <v>19.71</v>
      </c>
      <c r="AI171" s="211">
        <v>20.14</v>
      </c>
      <c r="AJ171" s="211"/>
      <c r="AK171" s="211"/>
      <c r="AL171" s="211"/>
      <c r="AM171" s="211">
        <v>117.24</v>
      </c>
      <c r="AN171" s="211">
        <v>115.58</v>
      </c>
      <c r="AO171" s="211">
        <v>116.41</v>
      </c>
      <c r="AP171" s="211">
        <v>42.82</v>
      </c>
      <c r="AQ171" s="211">
        <v>41.22</v>
      </c>
      <c r="AR171" s="211">
        <v>42.019999999999996</v>
      </c>
      <c r="AS171" s="211">
        <v>43.58</v>
      </c>
      <c r="AT171" s="211">
        <v>42.22</v>
      </c>
      <c r="AU171" s="211">
        <v>42.9</v>
      </c>
      <c r="AV171" s="211">
        <v>21.93</v>
      </c>
      <c r="AW171" s="211">
        <v>21.33</v>
      </c>
      <c r="AX171" s="211">
        <v>21.63</v>
      </c>
      <c r="AY171" s="211">
        <v>4.3600000000000003</v>
      </c>
      <c r="AZ171" s="211">
        <v>4.2</v>
      </c>
      <c r="BA171" s="211">
        <v>4.28</v>
      </c>
      <c r="BB171" s="211">
        <v>2.04</v>
      </c>
      <c r="BC171" s="211">
        <v>1.74</v>
      </c>
      <c r="BD171" s="211">
        <v>1.8900000000000001</v>
      </c>
      <c r="BE171" s="211">
        <v>0.72</v>
      </c>
      <c r="BF171" s="211">
        <v>0.42</v>
      </c>
      <c r="BG171" s="211">
        <v>0.56999999999999995</v>
      </c>
      <c r="BH171" s="211">
        <v>522.25</v>
      </c>
      <c r="BI171" s="211">
        <v>506.25</v>
      </c>
      <c r="BJ171" s="211">
        <v>514.25</v>
      </c>
      <c r="BK171" s="211">
        <v>43.91</v>
      </c>
      <c r="BL171" s="211">
        <v>42.55</v>
      </c>
      <c r="BM171" s="211">
        <v>43.23</v>
      </c>
      <c r="BN171" s="211">
        <v>1.0900000000000001</v>
      </c>
      <c r="BO171" s="211">
        <v>0.85000000000000009</v>
      </c>
      <c r="BP171" s="211">
        <v>0.97000000000000008</v>
      </c>
      <c r="BQ171" s="211">
        <v>9.5299999999999994</v>
      </c>
      <c r="BR171" s="211">
        <v>7.5299999999999994</v>
      </c>
      <c r="BS171" s="211">
        <v>8.5299999999999994</v>
      </c>
      <c r="BT171" s="211">
        <v>11.64</v>
      </c>
      <c r="BU171" s="211">
        <v>11.24</v>
      </c>
      <c r="BV171" s="211">
        <v>11.440000000000001</v>
      </c>
      <c r="BW171" s="211">
        <v>2.85</v>
      </c>
      <c r="BX171" s="211">
        <v>2.5700000000000003</v>
      </c>
      <c r="BY171" s="211">
        <v>2.71</v>
      </c>
      <c r="BZ171" s="211">
        <v>10.02</v>
      </c>
      <c r="CA171" s="211">
        <v>7.02</v>
      </c>
      <c r="CB171" s="211">
        <v>8.52</v>
      </c>
      <c r="CC171" s="211">
        <v>6.96</v>
      </c>
      <c r="CD171" s="211">
        <v>6.72</v>
      </c>
      <c r="CE171" s="211">
        <v>6.84</v>
      </c>
      <c r="CF171" s="211">
        <v>2.0499999999999998</v>
      </c>
      <c r="CG171" s="211">
        <v>1.5499999999999998</v>
      </c>
      <c r="CH171" s="211">
        <v>1.7999999999999998</v>
      </c>
      <c r="CI171" s="211">
        <v>0.45</v>
      </c>
      <c r="CJ171" s="211">
        <v>0.41000000000000003</v>
      </c>
      <c r="CK171" s="211">
        <v>0.43000000000000005</v>
      </c>
      <c r="CL171" s="211">
        <v>40.090000000000003</v>
      </c>
      <c r="CM171" s="211">
        <v>37.690000000000005</v>
      </c>
      <c r="CN171" s="211">
        <v>38.89</v>
      </c>
      <c r="CO171" s="211">
        <v>7.38</v>
      </c>
      <c r="CP171" s="211">
        <v>2.38</v>
      </c>
      <c r="CQ171" s="211">
        <v>4.88</v>
      </c>
      <c r="CR171" s="211"/>
      <c r="CS171" s="211"/>
    </row>
    <row r="172" spans="1:97">
      <c r="A172" s="642">
        <v>45458</v>
      </c>
      <c r="B172" s="209" t="s">
        <v>219</v>
      </c>
      <c r="C172" s="211"/>
      <c r="D172" s="211"/>
      <c r="E172" s="211"/>
      <c r="F172" s="211"/>
      <c r="G172" s="211"/>
      <c r="H172" s="211"/>
      <c r="I172" s="211"/>
      <c r="J172" s="211"/>
      <c r="K172" s="211"/>
      <c r="L172" s="211"/>
      <c r="M172" s="211"/>
      <c r="N172" s="211"/>
      <c r="O172" s="211"/>
      <c r="P172" s="211"/>
      <c r="Q172" s="211"/>
      <c r="R172" s="211"/>
      <c r="S172" s="211"/>
      <c r="T172" s="211"/>
      <c r="U172" s="211"/>
      <c r="V172" s="211"/>
      <c r="W172" s="211"/>
      <c r="X172" s="211"/>
      <c r="Y172" s="211"/>
      <c r="Z172" s="211"/>
      <c r="AA172" s="211"/>
      <c r="AB172" s="211"/>
      <c r="AC172" s="211"/>
      <c r="AD172" s="211"/>
      <c r="AE172" s="211"/>
      <c r="AF172" s="211"/>
      <c r="AG172" s="211"/>
      <c r="AH172" s="211"/>
      <c r="AI172" s="211"/>
      <c r="AJ172" s="211"/>
      <c r="AK172" s="211"/>
      <c r="AL172" s="211"/>
      <c r="AM172" s="211"/>
      <c r="AN172" s="211"/>
      <c r="AO172" s="211"/>
      <c r="AP172" s="211"/>
      <c r="AQ172" s="211"/>
      <c r="AR172" s="211"/>
      <c r="AS172" s="211"/>
      <c r="AT172" s="211"/>
      <c r="AU172" s="211"/>
      <c r="AV172" s="211"/>
      <c r="AW172" s="211"/>
      <c r="AX172" s="211"/>
      <c r="AY172" s="211"/>
      <c r="AZ172" s="211"/>
      <c r="BA172" s="211"/>
      <c r="BB172" s="211"/>
      <c r="BC172" s="211"/>
      <c r="BD172" s="211"/>
      <c r="BE172" s="211"/>
      <c r="BF172" s="211"/>
      <c r="BG172" s="211"/>
      <c r="BH172" s="211"/>
      <c r="BI172" s="211"/>
      <c r="BJ172" s="211"/>
      <c r="BK172" s="211"/>
      <c r="BL172" s="211"/>
      <c r="BM172" s="211"/>
      <c r="BN172" s="211"/>
      <c r="BO172" s="211"/>
      <c r="BP172" s="211"/>
      <c r="BQ172" s="211"/>
      <c r="BR172" s="211"/>
      <c r="BS172" s="211"/>
      <c r="BT172" s="211"/>
      <c r="BU172" s="211"/>
      <c r="BV172" s="211"/>
      <c r="BW172" s="211"/>
      <c r="BX172" s="211"/>
      <c r="BY172" s="211"/>
      <c r="BZ172" s="211"/>
      <c r="CA172" s="211"/>
      <c r="CB172" s="211"/>
      <c r="CC172" s="211"/>
      <c r="CD172" s="211"/>
      <c r="CE172" s="211"/>
      <c r="CF172" s="211"/>
      <c r="CG172" s="211"/>
      <c r="CH172" s="211"/>
      <c r="CI172" s="211"/>
      <c r="CJ172" s="211"/>
      <c r="CK172" s="211"/>
      <c r="CL172" s="211"/>
      <c r="CM172" s="211"/>
      <c r="CN172" s="211"/>
      <c r="CO172" s="211"/>
      <c r="CP172" s="211"/>
      <c r="CQ172" s="211"/>
      <c r="CR172" s="211"/>
      <c r="CS172" s="211"/>
    </row>
    <row r="173" spans="1:97">
      <c r="A173" s="642">
        <v>45459</v>
      </c>
      <c r="B173" s="209" t="s">
        <v>220</v>
      </c>
      <c r="C173" s="211"/>
      <c r="D173" s="211"/>
      <c r="E173" s="211"/>
      <c r="F173" s="211"/>
      <c r="G173" s="211"/>
      <c r="H173" s="211"/>
      <c r="I173" s="211"/>
      <c r="J173" s="211"/>
      <c r="K173" s="211"/>
      <c r="L173" s="211"/>
      <c r="M173" s="211"/>
      <c r="N173" s="211"/>
      <c r="O173" s="211"/>
      <c r="P173" s="211"/>
      <c r="Q173" s="211"/>
      <c r="R173" s="211"/>
      <c r="S173" s="211"/>
      <c r="T173" s="211"/>
      <c r="U173" s="211"/>
      <c r="V173" s="211"/>
      <c r="W173" s="211"/>
      <c r="X173" s="211"/>
      <c r="Y173" s="211"/>
      <c r="Z173" s="211"/>
      <c r="AA173" s="211"/>
      <c r="AB173" s="211"/>
      <c r="AC173" s="211"/>
      <c r="AD173" s="211"/>
      <c r="AE173" s="211"/>
      <c r="AF173" s="211"/>
      <c r="AG173" s="211"/>
      <c r="AH173" s="211"/>
      <c r="AI173" s="211"/>
      <c r="AJ173" s="211"/>
      <c r="AK173" s="211"/>
      <c r="AL173" s="211"/>
      <c r="AM173" s="211"/>
      <c r="AN173" s="211"/>
      <c r="AO173" s="211"/>
      <c r="AP173" s="211"/>
      <c r="AQ173" s="211"/>
      <c r="AR173" s="211"/>
      <c r="AS173" s="211"/>
      <c r="AT173" s="211"/>
      <c r="AU173" s="211"/>
      <c r="AV173" s="211"/>
      <c r="AW173" s="211"/>
      <c r="AX173" s="211"/>
      <c r="AY173" s="211"/>
      <c r="AZ173" s="211"/>
      <c r="BA173" s="211"/>
      <c r="BB173" s="211"/>
      <c r="BC173" s="211"/>
      <c r="BD173" s="211"/>
      <c r="BE173" s="211"/>
      <c r="BF173" s="211"/>
      <c r="BG173" s="211"/>
      <c r="BH173" s="211"/>
      <c r="BI173" s="211"/>
      <c r="BJ173" s="211"/>
      <c r="BK173" s="211"/>
      <c r="BL173" s="211"/>
      <c r="BM173" s="211"/>
      <c r="BN173" s="211"/>
      <c r="BO173" s="211"/>
      <c r="BP173" s="211"/>
      <c r="BQ173" s="211"/>
      <c r="BR173" s="211"/>
      <c r="BS173" s="211"/>
      <c r="BT173" s="211"/>
      <c r="BU173" s="211"/>
      <c r="BV173" s="211"/>
      <c r="BW173" s="211"/>
      <c r="BX173" s="211"/>
      <c r="BY173" s="211"/>
      <c r="BZ173" s="211"/>
      <c r="CA173" s="211"/>
      <c r="CB173" s="211"/>
      <c r="CC173" s="211"/>
      <c r="CD173" s="211"/>
      <c r="CE173" s="211"/>
      <c r="CF173" s="211"/>
      <c r="CG173" s="211"/>
      <c r="CH173" s="211"/>
      <c r="CI173" s="211"/>
      <c r="CJ173" s="211"/>
      <c r="CK173" s="211"/>
      <c r="CL173" s="211"/>
      <c r="CM173" s="211"/>
      <c r="CN173" s="211"/>
      <c r="CO173" s="211"/>
      <c r="CP173" s="211"/>
      <c r="CQ173" s="211"/>
      <c r="CR173" s="211"/>
      <c r="CS173" s="211"/>
    </row>
    <row r="174" spans="1:97">
      <c r="A174" s="642">
        <v>45460</v>
      </c>
      <c r="B174" s="209" t="s">
        <v>214</v>
      </c>
      <c r="C174" s="211">
        <v>158.53</v>
      </c>
      <c r="D174" s="211">
        <v>156.53</v>
      </c>
      <c r="E174" s="211">
        <v>157.53</v>
      </c>
      <c r="F174" s="211">
        <v>170.14</v>
      </c>
      <c r="G174" s="211">
        <v>167.14</v>
      </c>
      <c r="H174" s="211">
        <v>168.64</v>
      </c>
      <c r="I174" s="211">
        <v>116.29</v>
      </c>
      <c r="J174" s="211">
        <v>113.09</v>
      </c>
      <c r="K174" s="211">
        <v>114.69</v>
      </c>
      <c r="L174" s="211">
        <v>203.87</v>
      </c>
      <c r="M174" s="211">
        <v>195.87</v>
      </c>
      <c r="N174" s="211">
        <v>199.87</v>
      </c>
      <c r="O174" s="211">
        <v>177.74</v>
      </c>
      <c r="P174" s="211">
        <v>175.94</v>
      </c>
      <c r="Q174" s="211">
        <v>176.84</v>
      </c>
      <c r="R174" s="211">
        <v>22.9</v>
      </c>
      <c r="S174" s="211">
        <v>22.299999999999997</v>
      </c>
      <c r="T174" s="211">
        <v>22.599999999999998</v>
      </c>
      <c r="U174" s="211">
        <v>15.07</v>
      </c>
      <c r="V174" s="211">
        <v>14.47</v>
      </c>
      <c r="W174" s="211">
        <v>14.77</v>
      </c>
      <c r="X174" s="211">
        <v>15.37</v>
      </c>
      <c r="Y174" s="211">
        <v>14.569999999999999</v>
      </c>
      <c r="Z174" s="211">
        <v>14.969999999999999</v>
      </c>
      <c r="AA174" s="211">
        <v>106.17</v>
      </c>
      <c r="AB174" s="211">
        <v>102.17</v>
      </c>
      <c r="AC174" s="211">
        <v>104.17</v>
      </c>
      <c r="AD174" s="211">
        <v>98.66</v>
      </c>
      <c r="AE174" s="211">
        <v>94.66</v>
      </c>
      <c r="AF174" s="211">
        <v>96.66</v>
      </c>
      <c r="AG174" s="211">
        <v>20.59</v>
      </c>
      <c r="AH174" s="211">
        <v>19.73</v>
      </c>
      <c r="AI174" s="211">
        <v>20.16</v>
      </c>
      <c r="AJ174" s="211"/>
      <c r="AK174" s="211"/>
      <c r="AL174" s="211"/>
      <c r="AM174" s="211">
        <v>117.3</v>
      </c>
      <c r="AN174" s="211">
        <v>115.64</v>
      </c>
      <c r="AO174" s="211">
        <v>116.47</v>
      </c>
      <c r="AP174" s="211">
        <v>42.88</v>
      </c>
      <c r="AQ174" s="211">
        <v>41.28</v>
      </c>
      <c r="AR174" s="211">
        <v>42.08</v>
      </c>
      <c r="AS174" s="211">
        <v>43.64</v>
      </c>
      <c r="AT174" s="211">
        <v>42.28</v>
      </c>
      <c r="AU174" s="211">
        <v>42.96</v>
      </c>
      <c r="AV174" s="211">
        <v>21.96</v>
      </c>
      <c r="AW174" s="211">
        <v>21.36</v>
      </c>
      <c r="AX174" s="211">
        <v>21.66</v>
      </c>
      <c r="AY174" s="211">
        <v>4.38</v>
      </c>
      <c r="AZ174" s="211">
        <v>4.22</v>
      </c>
      <c r="BA174" s="211">
        <v>4.3</v>
      </c>
      <c r="BB174" s="211">
        <v>2.0499999999999998</v>
      </c>
      <c r="BC174" s="211">
        <v>1.7499999999999998</v>
      </c>
      <c r="BD174" s="211">
        <v>1.9</v>
      </c>
      <c r="BE174" s="211">
        <v>0.72</v>
      </c>
      <c r="BF174" s="211">
        <v>0.42</v>
      </c>
      <c r="BG174" s="211">
        <v>0.56999999999999995</v>
      </c>
      <c r="BH174" s="211">
        <v>522.47</v>
      </c>
      <c r="BI174" s="211">
        <v>506.47</v>
      </c>
      <c r="BJ174" s="211">
        <v>514.47</v>
      </c>
      <c r="BK174" s="211">
        <v>43.97</v>
      </c>
      <c r="BL174" s="211">
        <v>42.61</v>
      </c>
      <c r="BM174" s="211">
        <v>43.29</v>
      </c>
      <c r="BN174" s="211">
        <v>1.08</v>
      </c>
      <c r="BO174" s="211">
        <v>0.84000000000000008</v>
      </c>
      <c r="BP174" s="211">
        <v>0.96000000000000008</v>
      </c>
      <c r="BQ174" s="211">
        <v>9.51</v>
      </c>
      <c r="BR174" s="211">
        <v>7.51</v>
      </c>
      <c r="BS174" s="211">
        <v>8.51</v>
      </c>
      <c r="BT174" s="211">
        <v>11.63</v>
      </c>
      <c r="BU174" s="211">
        <v>11.23</v>
      </c>
      <c r="BV174" s="211">
        <v>11.43</v>
      </c>
      <c r="BW174" s="211">
        <v>2.84</v>
      </c>
      <c r="BX174" s="211">
        <v>2.5599999999999996</v>
      </c>
      <c r="BY174" s="211">
        <v>2.6999999999999997</v>
      </c>
      <c r="BZ174" s="211">
        <v>10.08</v>
      </c>
      <c r="CA174" s="211">
        <v>7.08</v>
      </c>
      <c r="CB174" s="211">
        <v>8.58</v>
      </c>
      <c r="CC174" s="211">
        <v>6.95</v>
      </c>
      <c r="CD174" s="211">
        <v>6.71</v>
      </c>
      <c r="CE174" s="211">
        <v>6.83</v>
      </c>
      <c r="CF174" s="211">
        <v>2.0099999999999998</v>
      </c>
      <c r="CG174" s="211">
        <v>1.5099999999999998</v>
      </c>
      <c r="CH174" s="211">
        <v>1.7599999999999998</v>
      </c>
      <c r="CI174" s="211">
        <v>0.44</v>
      </c>
      <c r="CJ174" s="211">
        <v>0.4</v>
      </c>
      <c r="CK174" s="211">
        <v>0.42000000000000004</v>
      </c>
      <c r="CL174" s="211">
        <v>39.74</v>
      </c>
      <c r="CM174" s="211">
        <v>37.340000000000003</v>
      </c>
      <c r="CN174" s="211">
        <v>38.540000000000006</v>
      </c>
      <c r="CO174" s="211">
        <v>7.34</v>
      </c>
      <c r="CP174" s="211">
        <v>2.34</v>
      </c>
      <c r="CQ174" s="211">
        <v>4.84</v>
      </c>
      <c r="CR174" s="211"/>
      <c r="CS174" s="211"/>
    </row>
    <row r="175" spans="1:97">
      <c r="A175" s="642">
        <v>45461</v>
      </c>
      <c r="B175" s="209" t="s">
        <v>215</v>
      </c>
      <c r="C175" s="211">
        <v>158.74</v>
      </c>
      <c r="D175" s="211">
        <v>156.74</v>
      </c>
      <c r="E175" s="211">
        <v>157.74</v>
      </c>
      <c r="F175" s="211">
        <v>170.83</v>
      </c>
      <c r="G175" s="211">
        <v>167.83</v>
      </c>
      <c r="H175" s="211">
        <v>169.33</v>
      </c>
      <c r="I175" s="211">
        <v>116.6</v>
      </c>
      <c r="J175" s="211">
        <v>113.39999999999999</v>
      </c>
      <c r="K175" s="211">
        <v>115</v>
      </c>
      <c r="L175" s="211">
        <v>204.52</v>
      </c>
      <c r="M175" s="211">
        <v>196.52</v>
      </c>
      <c r="N175" s="211">
        <v>200.52</v>
      </c>
      <c r="O175" s="211">
        <v>178.5</v>
      </c>
      <c r="P175" s="211">
        <v>176.7</v>
      </c>
      <c r="Q175" s="211">
        <v>177.6</v>
      </c>
      <c r="R175" s="211">
        <v>23</v>
      </c>
      <c r="S175" s="211">
        <v>22.4</v>
      </c>
      <c r="T175" s="211">
        <v>22.7</v>
      </c>
      <c r="U175" s="211">
        <v>15.09</v>
      </c>
      <c r="V175" s="211">
        <v>14.49</v>
      </c>
      <c r="W175" s="211">
        <v>14.79</v>
      </c>
      <c r="X175" s="211">
        <v>15.45</v>
      </c>
      <c r="Y175" s="211">
        <v>14.649999999999999</v>
      </c>
      <c r="Z175" s="211">
        <v>15.049999999999999</v>
      </c>
      <c r="AA175" s="211">
        <v>106.39</v>
      </c>
      <c r="AB175" s="211">
        <v>102.39</v>
      </c>
      <c r="AC175" s="211">
        <v>104.39</v>
      </c>
      <c r="AD175" s="211">
        <v>98.82</v>
      </c>
      <c r="AE175" s="211">
        <v>94.82</v>
      </c>
      <c r="AF175" s="211">
        <v>96.82</v>
      </c>
      <c r="AG175" s="211">
        <v>20.62</v>
      </c>
      <c r="AH175" s="211">
        <v>19.760000000000002</v>
      </c>
      <c r="AI175" s="211">
        <v>20.190000000000001</v>
      </c>
      <c r="AJ175" s="211"/>
      <c r="AK175" s="211"/>
      <c r="AL175" s="211"/>
      <c r="AM175" s="211">
        <v>117.49</v>
      </c>
      <c r="AN175" s="211">
        <v>115.83</v>
      </c>
      <c r="AO175" s="211">
        <v>116.66</v>
      </c>
      <c r="AP175" s="211">
        <v>42.91</v>
      </c>
      <c r="AQ175" s="211">
        <v>41.309999999999995</v>
      </c>
      <c r="AR175" s="211">
        <v>42.11</v>
      </c>
      <c r="AS175" s="211">
        <v>43.7</v>
      </c>
      <c r="AT175" s="211">
        <v>42.34</v>
      </c>
      <c r="AU175" s="211">
        <v>43.02</v>
      </c>
      <c r="AV175" s="211">
        <v>21.99</v>
      </c>
      <c r="AW175" s="211">
        <v>21.389999999999997</v>
      </c>
      <c r="AX175" s="211">
        <v>21.689999999999998</v>
      </c>
      <c r="AY175" s="211">
        <v>4.37</v>
      </c>
      <c r="AZ175" s="211">
        <v>4.21</v>
      </c>
      <c r="BA175" s="211">
        <v>4.29</v>
      </c>
      <c r="BB175" s="211">
        <v>2.0499999999999998</v>
      </c>
      <c r="BC175" s="211">
        <v>1.7499999999999998</v>
      </c>
      <c r="BD175" s="211">
        <v>1.9</v>
      </c>
      <c r="BE175" s="211">
        <v>0.72</v>
      </c>
      <c r="BF175" s="211">
        <v>0.42</v>
      </c>
      <c r="BG175" s="211">
        <v>0.56999999999999995</v>
      </c>
      <c r="BH175" s="211">
        <v>523.15</v>
      </c>
      <c r="BI175" s="211">
        <v>507.15</v>
      </c>
      <c r="BJ175" s="211">
        <v>515.15</v>
      </c>
      <c r="BK175" s="211">
        <v>44.03</v>
      </c>
      <c r="BL175" s="211">
        <v>42.67</v>
      </c>
      <c r="BM175" s="211">
        <v>43.35</v>
      </c>
      <c r="BN175" s="211">
        <v>1.0900000000000001</v>
      </c>
      <c r="BO175" s="211">
        <v>0.85000000000000009</v>
      </c>
      <c r="BP175" s="211">
        <v>0.97000000000000008</v>
      </c>
      <c r="BQ175" s="211">
        <v>9.51</v>
      </c>
      <c r="BR175" s="211">
        <v>7.51</v>
      </c>
      <c r="BS175" s="211">
        <v>8.51</v>
      </c>
      <c r="BT175" s="211">
        <v>11.64</v>
      </c>
      <c r="BU175" s="211">
        <v>11.24</v>
      </c>
      <c r="BV175" s="211">
        <v>11.440000000000001</v>
      </c>
      <c r="BW175" s="211">
        <v>2.85</v>
      </c>
      <c r="BX175" s="211">
        <v>2.5700000000000003</v>
      </c>
      <c r="BY175" s="211">
        <v>2.71</v>
      </c>
      <c r="BZ175" s="211">
        <v>10.15</v>
      </c>
      <c r="CA175" s="211">
        <v>7.15</v>
      </c>
      <c r="CB175" s="211">
        <v>8.65</v>
      </c>
      <c r="CC175" s="211">
        <v>6.98</v>
      </c>
      <c r="CD175" s="211">
        <v>6.74</v>
      </c>
      <c r="CE175" s="211">
        <v>6.86</v>
      </c>
      <c r="CF175" s="211">
        <v>2.0299999999999998</v>
      </c>
      <c r="CG175" s="211">
        <v>1.5299999999999998</v>
      </c>
      <c r="CH175" s="211">
        <v>1.7799999999999998</v>
      </c>
      <c r="CI175" s="211">
        <v>0.45</v>
      </c>
      <c r="CJ175" s="211">
        <v>0.41000000000000003</v>
      </c>
      <c r="CK175" s="211">
        <v>0.43000000000000005</v>
      </c>
      <c r="CL175" s="211">
        <v>40.18</v>
      </c>
      <c r="CM175" s="211">
        <v>37.78</v>
      </c>
      <c r="CN175" s="211">
        <v>38.980000000000004</v>
      </c>
      <c r="CO175" s="211">
        <v>7.31</v>
      </c>
      <c r="CP175" s="211">
        <v>2.3099999999999996</v>
      </c>
      <c r="CQ175" s="211">
        <v>4.8099999999999996</v>
      </c>
      <c r="CR175" s="211"/>
      <c r="CS175" s="211"/>
    </row>
    <row r="176" spans="1:97">
      <c r="A176" s="642">
        <v>45462</v>
      </c>
      <c r="B176" s="209" t="s">
        <v>216</v>
      </c>
      <c r="C176" s="211">
        <v>158.96</v>
      </c>
      <c r="D176" s="211">
        <v>156.96</v>
      </c>
      <c r="E176" s="211">
        <v>157.96</v>
      </c>
      <c r="F176" s="211">
        <v>171.09</v>
      </c>
      <c r="G176" s="211">
        <v>168.09</v>
      </c>
      <c r="H176" s="211">
        <v>169.59</v>
      </c>
      <c r="I176" s="211">
        <v>116.71</v>
      </c>
      <c r="J176" s="211">
        <v>113.50999999999999</v>
      </c>
      <c r="K176" s="211">
        <v>115.10999999999999</v>
      </c>
      <c r="L176" s="211">
        <v>204.67</v>
      </c>
      <c r="M176" s="211">
        <v>196.67</v>
      </c>
      <c r="N176" s="211">
        <v>200.67</v>
      </c>
      <c r="O176" s="211">
        <v>179.51</v>
      </c>
      <c r="P176" s="211">
        <v>177.70999999999998</v>
      </c>
      <c r="Q176" s="211">
        <v>178.60999999999999</v>
      </c>
      <c r="R176" s="211">
        <v>23.03</v>
      </c>
      <c r="S176" s="211">
        <v>22.43</v>
      </c>
      <c r="T176" s="211">
        <v>22.73</v>
      </c>
      <c r="U176" s="211">
        <v>15.22</v>
      </c>
      <c r="V176" s="211">
        <v>14.620000000000001</v>
      </c>
      <c r="W176" s="211">
        <v>14.920000000000002</v>
      </c>
      <c r="X176" s="211">
        <v>15.51</v>
      </c>
      <c r="Y176" s="211">
        <v>14.709999999999999</v>
      </c>
      <c r="Z176" s="211">
        <v>15.11</v>
      </c>
      <c r="AA176" s="211">
        <v>107.2</v>
      </c>
      <c r="AB176" s="211">
        <v>103.2</v>
      </c>
      <c r="AC176" s="211">
        <v>105.2</v>
      </c>
      <c r="AD176" s="211">
        <v>98.94</v>
      </c>
      <c r="AE176" s="211">
        <v>94.94</v>
      </c>
      <c r="AF176" s="211">
        <v>96.94</v>
      </c>
      <c r="AG176" s="211">
        <v>20.66</v>
      </c>
      <c r="AH176" s="211">
        <v>19.8</v>
      </c>
      <c r="AI176" s="211">
        <v>20.23</v>
      </c>
      <c r="AJ176" s="211"/>
      <c r="AK176" s="211"/>
      <c r="AL176" s="211"/>
      <c r="AM176" s="211">
        <v>117.69</v>
      </c>
      <c r="AN176" s="211">
        <v>116.03</v>
      </c>
      <c r="AO176" s="211">
        <v>116.86</v>
      </c>
      <c r="AP176" s="211">
        <v>42.97</v>
      </c>
      <c r="AQ176" s="211">
        <v>41.37</v>
      </c>
      <c r="AR176" s="211">
        <v>42.17</v>
      </c>
      <c r="AS176" s="211">
        <v>43.76</v>
      </c>
      <c r="AT176" s="211">
        <v>42.4</v>
      </c>
      <c r="AU176" s="211">
        <v>43.08</v>
      </c>
      <c r="AV176" s="211">
        <v>22.01</v>
      </c>
      <c r="AW176" s="211">
        <v>21.41</v>
      </c>
      <c r="AX176" s="211">
        <v>21.71</v>
      </c>
      <c r="AY176" s="211">
        <v>4.38</v>
      </c>
      <c r="AZ176" s="211">
        <v>4.22</v>
      </c>
      <c r="BA176" s="211">
        <v>4.3</v>
      </c>
      <c r="BB176" s="211">
        <v>2.0499999999999998</v>
      </c>
      <c r="BC176" s="211">
        <v>1.7499999999999998</v>
      </c>
      <c r="BD176" s="211">
        <v>1.9</v>
      </c>
      <c r="BE176" s="211">
        <v>0.72</v>
      </c>
      <c r="BF176" s="211">
        <v>0.42</v>
      </c>
      <c r="BG176" s="211">
        <v>0.56999999999999995</v>
      </c>
      <c r="BH176" s="211">
        <v>524.04</v>
      </c>
      <c r="BI176" s="211">
        <v>508.03999999999996</v>
      </c>
      <c r="BJ176" s="211">
        <v>516.04</v>
      </c>
      <c r="BK176" s="211">
        <v>44.09</v>
      </c>
      <c r="BL176" s="211">
        <v>42.730000000000004</v>
      </c>
      <c r="BM176" s="211">
        <v>43.410000000000004</v>
      </c>
      <c r="BN176" s="211">
        <v>1.0900000000000001</v>
      </c>
      <c r="BO176" s="211">
        <v>0.85000000000000009</v>
      </c>
      <c r="BP176" s="211">
        <v>0.97000000000000008</v>
      </c>
      <c r="BQ176" s="211">
        <v>9.58</v>
      </c>
      <c r="BR176" s="211">
        <v>7.58</v>
      </c>
      <c r="BS176" s="211">
        <v>8.58</v>
      </c>
      <c r="BT176" s="211">
        <v>11.65</v>
      </c>
      <c r="BU176" s="211">
        <v>11.25</v>
      </c>
      <c r="BV176" s="211">
        <v>11.45</v>
      </c>
      <c r="BW176" s="211">
        <v>2.85</v>
      </c>
      <c r="BX176" s="211">
        <v>2.5700000000000003</v>
      </c>
      <c r="BY176" s="211">
        <v>2.71</v>
      </c>
      <c r="BZ176" s="211">
        <v>10.25</v>
      </c>
      <c r="CA176" s="211">
        <v>7.25</v>
      </c>
      <c r="CB176" s="211">
        <v>8.75</v>
      </c>
      <c r="CC176" s="211">
        <v>6.95</v>
      </c>
      <c r="CD176" s="211">
        <v>6.71</v>
      </c>
      <c r="CE176" s="211">
        <v>6.83</v>
      </c>
      <c r="CF176" s="211">
        <v>2.1</v>
      </c>
      <c r="CG176" s="211">
        <v>1.6</v>
      </c>
      <c r="CH176" s="211">
        <v>1.85</v>
      </c>
      <c r="CI176" s="211">
        <v>0.45</v>
      </c>
      <c r="CJ176" s="211">
        <v>0.41000000000000003</v>
      </c>
      <c r="CK176" s="211">
        <v>0.43000000000000005</v>
      </c>
      <c r="CL176" s="211">
        <v>40.31</v>
      </c>
      <c r="CM176" s="211">
        <v>37.910000000000004</v>
      </c>
      <c r="CN176" s="211">
        <v>39.11</v>
      </c>
      <c r="CO176" s="211">
        <v>7.37</v>
      </c>
      <c r="CP176" s="211">
        <v>2.37</v>
      </c>
      <c r="CQ176" s="211">
        <v>4.87</v>
      </c>
      <c r="CR176" s="211"/>
      <c r="CS176" s="211"/>
    </row>
    <row r="177" spans="1:97">
      <c r="A177" s="642">
        <v>45463</v>
      </c>
      <c r="B177" s="209" t="s">
        <v>217</v>
      </c>
      <c r="C177" s="211">
        <v>159.16</v>
      </c>
      <c r="D177" s="211">
        <v>157.16</v>
      </c>
      <c r="E177" s="211">
        <v>158.16</v>
      </c>
      <c r="F177" s="211">
        <v>171.47</v>
      </c>
      <c r="G177" s="211">
        <v>168.47</v>
      </c>
      <c r="H177" s="211">
        <v>169.97</v>
      </c>
      <c r="I177" s="211">
        <v>116.94</v>
      </c>
      <c r="J177" s="211">
        <v>113.74</v>
      </c>
      <c r="K177" s="211">
        <v>115.34</v>
      </c>
      <c r="L177" s="211">
        <v>205.16</v>
      </c>
      <c r="M177" s="211">
        <v>197.16</v>
      </c>
      <c r="N177" s="211">
        <v>201.16</v>
      </c>
      <c r="O177" s="211">
        <v>179.75</v>
      </c>
      <c r="P177" s="211">
        <v>177.95</v>
      </c>
      <c r="Q177" s="211">
        <v>178.85</v>
      </c>
      <c r="R177" s="211">
        <v>23.09</v>
      </c>
      <c r="S177" s="211">
        <v>22.49</v>
      </c>
      <c r="T177" s="211">
        <v>22.79</v>
      </c>
      <c r="U177" s="211">
        <v>15.27</v>
      </c>
      <c r="V177" s="211">
        <v>14.67</v>
      </c>
      <c r="W177" s="211">
        <v>14.969999999999999</v>
      </c>
      <c r="X177" s="211">
        <v>15.53</v>
      </c>
      <c r="Y177" s="211">
        <v>14.729999999999999</v>
      </c>
      <c r="Z177" s="211">
        <v>15.129999999999999</v>
      </c>
      <c r="AA177" s="211">
        <v>107.56</v>
      </c>
      <c r="AB177" s="211">
        <v>103.56</v>
      </c>
      <c r="AC177" s="211">
        <v>105.56</v>
      </c>
      <c r="AD177" s="211">
        <v>99.02</v>
      </c>
      <c r="AE177" s="211">
        <v>95.02</v>
      </c>
      <c r="AF177" s="211">
        <v>97.02</v>
      </c>
      <c r="AG177" s="211">
        <v>20.69</v>
      </c>
      <c r="AH177" s="211">
        <v>19.830000000000002</v>
      </c>
      <c r="AI177" s="211">
        <v>20.260000000000002</v>
      </c>
      <c r="AJ177" s="211"/>
      <c r="AK177" s="211"/>
      <c r="AL177" s="211"/>
      <c r="AM177" s="211">
        <v>117.94</v>
      </c>
      <c r="AN177" s="211">
        <v>116.28</v>
      </c>
      <c r="AO177" s="211">
        <v>117.11</v>
      </c>
      <c r="AP177" s="211">
        <v>43.03</v>
      </c>
      <c r="AQ177" s="211">
        <v>41.43</v>
      </c>
      <c r="AR177" s="211">
        <v>42.230000000000004</v>
      </c>
      <c r="AS177" s="211">
        <v>43.81</v>
      </c>
      <c r="AT177" s="211">
        <v>42.45</v>
      </c>
      <c r="AU177" s="211">
        <v>43.13</v>
      </c>
      <c r="AV177" s="211">
        <v>22.02</v>
      </c>
      <c r="AW177" s="211">
        <v>21.419999999999998</v>
      </c>
      <c r="AX177" s="211">
        <v>21.72</v>
      </c>
      <c r="AY177" s="211">
        <v>4.4000000000000004</v>
      </c>
      <c r="AZ177" s="211">
        <v>4.24</v>
      </c>
      <c r="BA177" s="211">
        <v>4.32</v>
      </c>
      <c r="BB177" s="211">
        <v>2.06</v>
      </c>
      <c r="BC177" s="211">
        <v>1.76</v>
      </c>
      <c r="BD177" s="211">
        <v>1.9100000000000001</v>
      </c>
      <c r="BE177" s="211">
        <v>0.72</v>
      </c>
      <c r="BF177" s="211">
        <v>0.42</v>
      </c>
      <c r="BG177" s="211">
        <v>0.56999999999999995</v>
      </c>
      <c r="BH177" s="211">
        <v>524.86</v>
      </c>
      <c r="BI177" s="211">
        <v>508.86</v>
      </c>
      <c r="BJ177" s="211">
        <v>516.86</v>
      </c>
      <c r="BK177" s="211">
        <v>44.14</v>
      </c>
      <c r="BL177" s="211">
        <v>42.78</v>
      </c>
      <c r="BM177" s="211">
        <v>43.46</v>
      </c>
      <c r="BN177" s="211">
        <v>1.0900000000000001</v>
      </c>
      <c r="BO177" s="211">
        <v>0.85000000000000009</v>
      </c>
      <c r="BP177" s="211">
        <v>0.97000000000000008</v>
      </c>
      <c r="BQ177" s="211">
        <v>9.58</v>
      </c>
      <c r="BR177" s="211">
        <v>7.58</v>
      </c>
      <c r="BS177" s="211">
        <v>8.58</v>
      </c>
      <c r="BT177" s="211">
        <v>11.66</v>
      </c>
      <c r="BU177" s="211">
        <v>11.26</v>
      </c>
      <c r="BV177" s="211">
        <v>11.46</v>
      </c>
      <c r="BW177" s="211">
        <v>2.85</v>
      </c>
      <c r="BX177" s="211">
        <v>2.5700000000000003</v>
      </c>
      <c r="BY177" s="211">
        <v>2.71</v>
      </c>
      <c r="BZ177" s="211">
        <v>10.31</v>
      </c>
      <c r="CA177" s="211">
        <v>7.3100000000000005</v>
      </c>
      <c r="CB177" s="211">
        <v>8.81</v>
      </c>
      <c r="CC177" s="211">
        <v>6.95</v>
      </c>
      <c r="CD177" s="211">
        <v>6.71</v>
      </c>
      <c r="CE177" s="211">
        <v>6.83</v>
      </c>
      <c r="CF177" s="211">
        <v>2.17</v>
      </c>
      <c r="CG177" s="211">
        <v>1.67</v>
      </c>
      <c r="CH177" s="211">
        <v>1.92</v>
      </c>
      <c r="CI177" s="211">
        <v>0.45</v>
      </c>
      <c r="CJ177" s="211">
        <v>0.41000000000000003</v>
      </c>
      <c r="CK177" s="211">
        <v>0.43000000000000005</v>
      </c>
      <c r="CL177" s="211">
        <v>40.520000000000003</v>
      </c>
      <c r="CM177" s="211">
        <v>38.120000000000005</v>
      </c>
      <c r="CN177" s="211">
        <v>39.320000000000007</v>
      </c>
      <c r="CO177" s="211">
        <v>7.37</v>
      </c>
      <c r="CP177" s="211">
        <v>2.37</v>
      </c>
      <c r="CQ177" s="211">
        <v>4.87</v>
      </c>
      <c r="CR177" s="211"/>
      <c r="CS177" s="211"/>
    </row>
    <row r="178" spans="1:97">
      <c r="A178" s="642">
        <v>45464</v>
      </c>
      <c r="B178" s="209" t="s">
        <v>218</v>
      </c>
      <c r="C178" s="211">
        <v>160.1</v>
      </c>
      <c r="D178" s="211">
        <v>158.1</v>
      </c>
      <c r="E178" s="211">
        <v>159.1</v>
      </c>
      <c r="F178" s="211">
        <v>171.83</v>
      </c>
      <c r="G178" s="211">
        <v>168.83</v>
      </c>
      <c r="H178" s="211">
        <v>170.33</v>
      </c>
      <c r="I178" s="211">
        <v>117.82</v>
      </c>
      <c r="J178" s="211">
        <v>114.61999999999999</v>
      </c>
      <c r="K178" s="211">
        <v>116.22</v>
      </c>
      <c r="L178" s="211">
        <v>205.37</v>
      </c>
      <c r="M178" s="211">
        <v>197.37</v>
      </c>
      <c r="N178" s="211">
        <v>201.37</v>
      </c>
      <c r="O178" s="211">
        <v>179.26</v>
      </c>
      <c r="P178" s="211">
        <v>177.45999999999998</v>
      </c>
      <c r="Q178" s="211">
        <v>178.35999999999999</v>
      </c>
      <c r="R178" s="211">
        <v>23.13</v>
      </c>
      <c r="S178" s="211">
        <v>22.529999999999998</v>
      </c>
      <c r="T178" s="211">
        <v>22.83</v>
      </c>
      <c r="U178" s="211">
        <v>15.4</v>
      </c>
      <c r="V178" s="211">
        <v>14.8</v>
      </c>
      <c r="W178" s="211">
        <v>15.100000000000001</v>
      </c>
      <c r="X178" s="211">
        <v>15.55</v>
      </c>
      <c r="Y178" s="211">
        <v>14.75</v>
      </c>
      <c r="Z178" s="211">
        <v>15.15</v>
      </c>
      <c r="AA178" s="211">
        <v>107.9</v>
      </c>
      <c r="AB178" s="211">
        <v>103.9</v>
      </c>
      <c r="AC178" s="211">
        <v>105.9</v>
      </c>
      <c r="AD178" s="211">
        <v>99.34</v>
      </c>
      <c r="AE178" s="211">
        <v>95.34</v>
      </c>
      <c r="AF178" s="211">
        <v>97.34</v>
      </c>
      <c r="AG178" s="211">
        <v>20.82</v>
      </c>
      <c r="AH178" s="211">
        <v>19.96</v>
      </c>
      <c r="AI178" s="211">
        <v>20.39</v>
      </c>
      <c r="AJ178" s="211"/>
      <c r="AK178" s="211"/>
      <c r="AL178" s="211"/>
      <c r="AM178" s="211">
        <v>118.31</v>
      </c>
      <c r="AN178" s="211">
        <v>116.65</v>
      </c>
      <c r="AO178" s="211">
        <v>117.48</v>
      </c>
      <c r="AP178" s="211">
        <v>43.28</v>
      </c>
      <c r="AQ178" s="211">
        <v>41.68</v>
      </c>
      <c r="AR178" s="211">
        <v>42.480000000000004</v>
      </c>
      <c r="AS178" s="211">
        <v>44.07</v>
      </c>
      <c r="AT178" s="211">
        <v>42.71</v>
      </c>
      <c r="AU178" s="211">
        <v>43.39</v>
      </c>
      <c r="AV178" s="211">
        <v>22.11</v>
      </c>
      <c r="AW178" s="211">
        <v>21.509999999999998</v>
      </c>
      <c r="AX178" s="211">
        <v>21.81</v>
      </c>
      <c r="AY178" s="211">
        <v>4.42</v>
      </c>
      <c r="AZ178" s="211">
        <v>4.26</v>
      </c>
      <c r="BA178" s="211">
        <v>4.34</v>
      </c>
      <c r="BB178" s="211">
        <v>2.06</v>
      </c>
      <c r="BC178" s="211">
        <v>1.76</v>
      </c>
      <c r="BD178" s="211">
        <v>1.9100000000000001</v>
      </c>
      <c r="BE178" s="211">
        <v>0.73</v>
      </c>
      <c r="BF178" s="211">
        <v>0.43</v>
      </c>
      <c r="BG178" s="211">
        <v>0.57999999999999996</v>
      </c>
      <c r="BH178" s="211">
        <v>527.6</v>
      </c>
      <c r="BI178" s="211">
        <v>511.6</v>
      </c>
      <c r="BJ178" s="211">
        <v>519.6</v>
      </c>
      <c r="BK178" s="211">
        <v>44.4</v>
      </c>
      <c r="BL178" s="211">
        <v>43.04</v>
      </c>
      <c r="BM178" s="211">
        <v>43.72</v>
      </c>
      <c r="BN178" s="211">
        <v>1.0900000000000001</v>
      </c>
      <c r="BO178" s="211">
        <v>0.85000000000000009</v>
      </c>
      <c r="BP178" s="211">
        <v>0.97000000000000008</v>
      </c>
      <c r="BQ178" s="211">
        <v>9.67</v>
      </c>
      <c r="BR178" s="211">
        <v>7.67</v>
      </c>
      <c r="BS178" s="211">
        <v>8.67</v>
      </c>
      <c r="BT178" s="211">
        <v>11.66</v>
      </c>
      <c r="BU178" s="211">
        <v>11.26</v>
      </c>
      <c r="BV178" s="211">
        <v>11.46</v>
      </c>
      <c r="BW178" s="211">
        <v>2.87</v>
      </c>
      <c r="BX178" s="211">
        <v>2.59</v>
      </c>
      <c r="BY178" s="211">
        <v>2.73</v>
      </c>
      <c r="BZ178" s="211">
        <v>10.35</v>
      </c>
      <c r="CA178" s="211">
        <v>7.35</v>
      </c>
      <c r="CB178" s="211">
        <v>8.85</v>
      </c>
      <c r="CC178" s="211">
        <v>6.96</v>
      </c>
      <c r="CD178" s="211">
        <v>6.72</v>
      </c>
      <c r="CE178" s="211">
        <v>6.84</v>
      </c>
      <c r="CF178" s="211">
        <v>2.0699999999999998</v>
      </c>
      <c r="CG178" s="211">
        <v>1.5699999999999998</v>
      </c>
      <c r="CH178" s="211">
        <v>1.8199999999999998</v>
      </c>
      <c r="CI178" s="211">
        <v>0.45</v>
      </c>
      <c r="CJ178" s="211">
        <v>0.41000000000000003</v>
      </c>
      <c r="CK178" s="211">
        <v>0.43000000000000005</v>
      </c>
      <c r="CL178" s="211">
        <v>40.590000000000003</v>
      </c>
      <c r="CM178" s="211">
        <v>38.190000000000005</v>
      </c>
      <c r="CN178" s="211">
        <v>39.39</v>
      </c>
      <c r="CO178" s="211">
        <v>7.37</v>
      </c>
      <c r="CP178" s="211">
        <v>2.37</v>
      </c>
      <c r="CQ178" s="211">
        <v>4.87</v>
      </c>
      <c r="CR178" s="211"/>
      <c r="CS178" s="211"/>
    </row>
    <row r="179" spans="1:97">
      <c r="A179" s="642">
        <v>45465</v>
      </c>
      <c r="B179" s="209" t="s">
        <v>219</v>
      </c>
      <c r="C179" s="211"/>
      <c r="D179" s="211"/>
      <c r="E179" s="211"/>
      <c r="F179" s="211"/>
      <c r="G179" s="211"/>
      <c r="H179" s="211"/>
      <c r="I179" s="211"/>
      <c r="J179" s="211"/>
      <c r="K179" s="211"/>
      <c r="L179" s="211"/>
      <c r="M179" s="211"/>
      <c r="N179" s="211"/>
      <c r="O179" s="211"/>
      <c r="P179" s="211"/>
      <c r="Q179" s="211"/>
      <c r="R179" s="211"/>
      <c r="S179" s="211"/>
      <c r="T179" s="211"/>
      <c r="U179" s="211"/>
      <c r="V179" s="211"/>
      <c r="W179" s="211"/>
      <c r="X179" s="211"/>
      <c r="Y179" s="211"/>
      <c r="Z179" s="211"/>
      <c r="AA179" s="211"/>
      <c r="AB179" s="211"/>
      <c r="AC179" s="211"/>
      <c r="AD179" s="211"/>
      <c r="AE179" s="211"/>
      <c r="AF179" s="211"/>
      <c r="AG179" s="211"/>
      <c r="AH179" s="211"/>
      <c r="AI179" s="211"/>
      <c r="AJ179" s="211"/>
      <c r="AK179" s="211"/>
      <c r="AL179" s="211"/>
      <c r="AM179" s="211"/>
      <c r="AN179" s="211"/>
      <c r="AO179" s="211"/>
      <c r="AP179" s="211"/>
      <c r="AQ179" s="211"/>
      <c r="AR179" s="211"/>
      <c r="AS179" s="211"/>
      <c r="AT179" s="211"/>
      <c r="AU179" s="211"/>
      <c r="AV179" s="211"/>
      <c r="AW179" s="211"/>
      <c r="AX179" s="211"/>
      <c r="AY179" s="211"/>
      <c r="AZ179" s="211"/>
      <c r="BA179" s="211"/>
      <c r="BB179" s="211"/>
      <c r="BC179" s="211"/>
      <c r="BD179" s="211"/>
      <c r="BE179" s="211"/>
      <c r="BF179" s="211"/>
      <c r="BG179" s="211"/>
      <c r="BH179" s="211"/>
      <c r="BI179" s="211"/>
      <c r="BJ179" s="211"/>
      <c r="BK179" s="211"/>
      <c r="BL179" s="211"/>
      <c r="BM179" s="211"/>
      <c r="BN179" s="211"/>
      <c r="BO179" s="211"/>
      <c r="BP179" s="211"/>
      <c r="BQ179" s="211"/>
      <c r="BR179" s="211"/>
      <c r="BS179" s="211"/>
      <c r="BT179" s="211"/>
      <c r="BU179" s="211"/>
      <c r="BV179" s="211"/>
      <c r="BW179" s="211"/>
      <c r="BX179" s="211"/>
      <c r="BY179" s="211"/>
      <c r="BZ179" s="211"/>
      <c r="CA179" s="211"/>
      <c r="CB179" s="211"/>
      <c r="CC179" s="211"/>
      <c r="CD179" s="211"/>
      <c r="CE179" s="211"/>
      <c r="CF179" s="211"/>
      <c r="CG179" s="211"/>
      <c r="CH179" s="211"/>
      <c r="CI179" s="211"/>
      <c r="CJ179" s="211"/>
      <c r="CK179" s="211"/>
      <c r="CL179" s="211"/>
      <c r="CM179" s="211"/>
      <c r="CN179" s="211"/>
      <c r="CO179" s="211"/>
      <c r="CP179" s="211"/>
      <c r="CQ179" s="211"/>
      <c r="CR179" s="211"/>
      <c r="CS179" s="211"/>
    </row>
    <row r="180" spans="1:97">
      <c r="A180" s="642">
        <v>45466</v>
      </c>
      <c r="B180" s="209" t="s">
        <v>220</v>
      </c>
      <c r="C180" s="211"/>
      <c r="D180" s="211"/>
      <c r="E180" s="211"/>
      <c r="F180" s="211"/>
      <c r="G180" s="211"/>
      <c r="H180" s="211"/>
      <c r="I180" s="211"/>
      <c r="J180" s="211"/>
      <c r="K180" s="211"/>
      <c r="L180" s="211"/>
      <c r="M180" s="211"/>
      <c r="N180" s="211"/>
      <c r="O180" s="211"/>
      <c r="P180" s="211"/>
      <c r="Q180" s="211"/>
      <c r="R180" s="211"/>
      <c r="S180" s="211"/>
      <c r="T180" s="211"/>
      <c r="U180" s="211"/>
      <c r="V180" s="211"/>
      <c r="W180" s="211"/>
      <c r="X180" s="211"/>
      <c r="Y180" s="211"/>
      <c r="Z180" s="211"/>
      <c r="AA180" s="211"/>
      <c r="AB180" s="211"/>
      <c r="AC180" s="211"/>
      <c r="AD180" s="211"/>
      <c r="AE180" s="211"/>
      <c r="AF180" s="211"/>
      <c r="AG180" s="211"/>
      <c r="AH180" s="211"/>
      <c r="AI180" s="211"/>
      <c r="AJ180" s="211"/>
      <c r="AK180" s="211"/>
      <c r="AL180" s="211"/>
      <c r="AM180" s="211"/>
      <c r="AN180" s="211"/>
      <c r="AO180" s="211"/>
      <c r="AP180" s="211"/>
      <c r="AQ180" s="211"/>
      <c r="AR180" s="211"/>
      <c r="AS180" s="211"/>
      <c r="AT180" s="211"/>
      <c r="AU180" s="211"/>
      <c r="AV180" s="211"/>
      <c r="AW180" s="211"/>
      <c r="AX180" s="211"/>
      <c r="AY180" s="211"/>
      <c r="AZ180" s="211"/>
      <c r="BA180" s="211"/>
      <c r="BB180" s="211"/>
      <c r="BC180" s="211"/>
      <c r="BD180" s="211"/>
      <c r="BE180" s="211"/>
      <c r="BF180" s="211"/>
      <c r="BG180" s="211"/>
      <c r="BH180" s="211"/>
      <c r="BI180" s="211"/>
      <c r="BJ180" s="211"/>
      <c r="BK180" s="211"/>
      <c r="BL180" s="211"/>
      <c r="BM180" s="211"/>
      <c r="BN180" s="211"/>
      <c r="BO180" s="211"/>
      <c r="BP180" s="211"/>
      <c r="BQ180" s="211"/>
      <c r="BR180" s="211"/>
      <c r="BS180" s="211"/>
      <c r="BT180" s="211"/>
      <c r="BU180" s="211"/>
      <c r="BV180" s="211"/>
      <c r="BW180" s="211"/>
      <c r="BX180" s="211"/>
      <c r="BY180" s="211"/>
      <c r="BZ180" s="211"/>
      <c r="CA180" s="211"/>
      <c r="CB180" s="211"/>
      <c r="CC180" s="211"/>
      <c r="CD180" s="211"/>
      <c r="CE180" s="211"/>
      <c r="CF180" s="211"/>
      <c r="CG180" s="211"/>
      <c r="CH180" s="211"/>
      <c r="CI180" s="211"/>
      <c r="CJ180" s="211"/>
      <c r="CK180" s="211"/>
      <c r="CL180" s="211"/>
      <c r="CM180" s="211"/>
      <c r="CN180" s="211"/>
      <c r="CO180" s="211"/>
      <c r="CP180" s="211"/>
      <c r="CQ180" s="211"/>
      <c r="CR180" s="211"/>
      <c r="CS180" s="211"/>
    </row>
    <row r="181" spans="1:97">
      <c r="A181" s="642">
        <v>45467</v>
      </c>
      <c r="B181" s="209" t="s">
        <v>214</v>
      </c>
      <c r="C181" s="211">
        <v>160.88</v>
      </c>
      <c r="D181" s="211">
        <v>158.88</v>
      </c>
      <c r="E181" s="211">
        <v>159.88</v>
      </c>
      <c r="F181" s="211">
        <v>172.46</v>
      </c>
      <c r="G181" s="211">
        <v>169.46</v>
      </c>
      <c r="H181" s="211">
        <v>170.96</v>
      </c>
      <c r="I181" s="211">
        <v>118.33</v>
      </c>
      <c r="J181" s="211">
        <v>115.13</v>
      </c>
      <c r="K181" s="211">
        <v>116.72999999999999</v>
      </c>
      <c r="L181" s="211">
        <v>206.17</v>
      </c>
      <c r="M181" s="211">
        <v>198.17</v>
      </c>
      <c r="N181" s="211">
        <v>202.17</v>
      </c>
      <c r="O181" s="211">
        <v>179.74</v>
      </c>
      <c r="P181" s="211">
        <v>177.94</v>
      </c>
      <c r="Q181" s="211">
        <v>178.84</v>
      </c>
      <c r="R181" s="211">
        <v>23.22</v>
      </c>
      <c r="S181" s="211">
        <v>22.619999999999997</v>
      </c>
      <c r="T181" s="211">
        <v>22.919999999999998</v>
      </c>
      <c r="U181" s="211">
        <v>15.42</v>
      </c>
      <c r="V181" s="211">
        <v>14.82</v>
      </c>
      <c r="W181" s="211">
        <v>15.120000000000001</v>
      </c>
      <c r="X181" s="211">
        <v>15.61</v>
      </c>
      <c r="Y181" s="211">
        <v>14.809999999999999</v>
      </c>
      <c r="Z181" s="211">
        <v>15.209999999999999</v>
      </c>
      <c r="AA181" s="211">
        <v>108.16</v>
      </c>
      <c r="AB181" s="211">
        <v>104.16</v>
      </c>
      <c r="AC181" s="211">
        <v>106.16</v>
      </c>
      <c r="AD181" s="211">
        <v>99.8</v>
      </c>
      <c r="AE181" s="211">
        <v>95.8</v>
      </c>
      <c r="AF181" s="211">
        <v>97.8</v>
      </c>
      <c r="AG181" s="211">
        <v>20.92</v>
      </c>
      <c r="AH181" s="211">
        <v>20.060000000000002</v>
      </c>
      <c r="AI181" s="211">
        <v>20.490000000000002</v>
      </c>
      <c r="AJ181" s="211"/>
      <c r="AK181" s="211"/>
      <c r="AL181" s="211"/>
      <c r="AM181" s="211">
        <v>118.8</v>
      </c>
      <c r="AN181" s="211">
        <v>117.14</v>
      </c>
      <c r="AO181" s="211">
        <v>117.97</v>
      </c>
      <c r="AP181" s="211">
        <v>43.36</v>
      </c>
      <c r="AQ181" s="211">
        <v>41.76</v>
      </c>
      <c r="AR181" s="211">
        <v>42.56</v>
      </c>
      <c r="AS181" s="211">
        <v>44.28</v>
      </c>
      <c r="AT181" s="211">
        <v>42.92</v>
      </c>
      <c r="AU181" s="211">
        <v>43.6</v>
      </c>
      <c r="AV181" s="211">
        <v>22.23</v>
      </c>
      <c r="AW181" s="211">
        <v>21.63</v>
      </c>
      <c r="AX181" s="211">
        <v>21.93</v>
      </c>
      <c r="AY181" s="211">
        <v>4.43</v>
      </c>
      <c r="AZ181" s="211">
        <v>4.2699999999999996</v>
      </c>
      <c r="BA181" s="211">
        <v>4.3499999999999996</v>
      </c>
      <c r="BB181" s="211">
        <v>2.0699999999999998</v>
      </c>
      <c r="BC181" s="211">
        <v>1.7699999999999998</v>
      </c>
      <c r="BD181" s="211">
        <v>1.92</v>
      </c>
      <c r="BE181" s="211">
        <v>0.73</v>
      </c>
      <c r="BF181" s="211">
        <v>0.43</v>
      </c>
      <c r="BG181" s="211">
        <v>0.57999999999999996</v>
      </c>
      <c r="BH181" s="211">
        <v>529.97</v>
      </c>
      <c r="BI181" s="211">
        <v>513.97</v>
      </c>
      <c r="BJ181" s="211">
        <v>521.97</v>
      </c>
      <c r="BK181" s="211">
        <v>44.62</v>
      </c>
      <c r="BL181" s="211">
        <v>43.26</v>
      </c>
      <c r="BM181" s="211">
        <v>43.94</v>
      </c>
      <c r="BN181" s="211">
        <v>1.1000000000000001</v>
      </c>
      <c r="BO181" s="211">
        <v>0.8600000000000001</v>
      </c>
      <c r="BP181" s="211">
        <v>0.98000000000000009</v>
      </c>
      <c r="BQ181" s="211">
        <v>9.83</v>
      </c>
      <c r="BR181" s="211">
        <v>7.83</v>
      </c>
      <c r="BS181" s="211">
        <v>8.83</v>
      </c>
      <c r="BT181" s="211">
        <v>11.71</v>
      </c>
      <c r="BU181" s="211">
        <v>11.31</v>
      </c>
      <c r="BV181" s="211">
        <v>11.510000000000002</v>
      </c>
      <c r="BW181" s="211">
        <v>2.88</v>
      </c>
      <c r="BX181" s="211">
        <v>2.5999999999999996</v>
      </c>
      <c r="BY181" s="211">
        <v>2.7399999999999998</v>
      </c>
      <c r="BZ181" s="211">
        <v>10.38</v>
      </c>
      <c r="CA181" s="211">
        <v>7.3800000000000008</v>
      </c>
      <c r="CB181" s="211">
        <v>8.8800000000000008</v>
      </c>
      <c r="CC181" s="211">
        <v>6.97</v>
      </c>
      <c r="CD181" s="211">
        <v>6.7299999999999995</v>
      </c>
      <c r="CE181" s="211">
        <v>6.85</v>
      </c>
      <c r="CF181" s="211">
        <v>2.0499999999999998</v>
      </c>
      <c r="CG181" s="211">
        <v>1.5499999999999998</v>
      </c>
      <c r="CH181" s="211">
        <v>1.7999999999999998</v>
      </c>
      <c r="CI181" s="211">
        <v>0.45</v>
      </c>
      <c r="CJ181" s="211">
        <v>0.41000000000000003</v>
      </c>
      <c r="CK181" s="211">
        <v>0.43000000000000005</v>
      </c>
      <c r="CL181" s="211">
        <v>40.74</v>
      </c>
      <c r="CM181" s="211">
        <v>38.340000000000003</v>
      </c>
      <c r="CN181" s="211">
        <v>39.540000000000006</v>
      </c>
      <c r="CO181" s="211">
        <v>7.39</v>
      </c>
      <c r="CP181" s="211">
        <v>2.3899999999999997</v>
      </c>
      <c r="CQ181" s="211">
        <v>4.8899999999999997</v>
      </c>
      <c r="CR181" s="211"/>
      <c r="CS181" s="211"/>
    </row>
    <row r="182" spans="1:97">
      <c r="A182" s="642">
        <v>45468</v>
      </c>
      <c r="B182" s="209" t="s">
        <v>215</v>
      </c>
      <c r="C182" s="211">
        <v>160.56</v>
      </c>
      <c r="D182" s="211">
        <v>158.56</v>
      </c>
      <c r="E182" s="211">
        <v>159.56</v>
      </c>
      <c r="F182" s="211">
        <v>172.79</v>
      </c>
      <c r="G182" s="211">
        <v>169.79</v>
      </c>
      <c r="H182" s="211">
        <v>171.29</v>
      </c>
      <c r="I182" s="211">
        <v>118.44</v>
      </c>
      <c r="J182" s="211">
        <v>115.24</v>
      </c>
      <c r="K182" s="211">
        <v>116.84</v>
      </c>
      <c r="L182" s="211">
        <v>206.47</v>
      </c>
      <c r="M182" s="211">
        <v>198.47</v>
      </c>
      <c r="N182" s="211">
        <v>202.47</v>
      </c>
      <c r="O182" s="211">
        <v>179.74</v>
      </c>
      <c r="P182" s="211">
        <v>177.94</v>
      </c>
      <c r="Q182" s="211">
        <v>178.84</v>
      </c>
      <c r="R182" s="211">
        <v>23.26</v>
      </c>
      <c r="S182" s="211">
        <v>22.66</v>
      </c>
      <c r="T182" s="211">
        <v>22.96</v>
      </c>
      <c r="U182" s="211">
        <v>15.43</v>
      </c>
      <c r="V182" s="211">
        <v>14.83</v>
      </c>
      <c r="W182" s="211">
        <v>15.129999999999999</v>
      </c>
      <c r="X182" s="211">
        <v>15.62</v>
      </c>
      <c r="Y182" s="211">
        <v>14.819999999999999</v>
      </c>
      <c r="Z182" s="211">
        <v>15.219999999999999</v>
      </c>
      <c r="AA182" s="211">
        <v>108.17</v>
      </c>
      <c r="AB182" s="211">
        <v>104.17</v>
      </c>
      <c r="AC182" s="211">
        <v>106.17</v>
      </c>
      <c r="AD182" s="211">
        <v>99.65</v>
      </c>
      <c r="AE182" s="211">
        <v>95.65</v>
      </c>
      <c r="AF182" s="211">
        <v>97.65</v>
      </c>
      <c r="AG182" s="211">
        <v>20.87</v>
      </c>
      <c r="AH182" s="211">
        <v>20.010000000000002</v>
      </c>
      <c r="AI182" s="211">
        <v>20.440000000000001</v>
      </c>
      <c r="AJ182" s="211"/>
      <c r="AK182" s="211"/>
      <c r="AL182" s="211"/>
      <c r="AM182" s="211">
        <v>118.81</v>
      </c>
      <c r="AN182" s="211">
        <v>117.15</v>
      </c>
      <c r="AO182" s="211">
        <v>117.98</v>
      </c>
      <c r="AP182" s="211">
        <v>43.39</v>
      </c>
      <c r="AQ182" s="211">
        <v>41.79</v>
      </c>
      <c r="AR182" s="211">
        <v>42.59</v>
      </c>
      <c r="AS182" s="211">
        <v>44.05</v>
      </c>
      <c r="AT182" s="211">
        <v>42.69</v>
      </c>
      <c r="AU182" s="211">
        <v>43.37</v>
      </c>
      <c r="AV182" s="211">
        <v>22.21</v>
      </c>
      <c r="AW182" s="211">
        <v>21.61</v>
      </c>
      <c r="AX182" s="211">
        <v>21.91</v>
      </c>
      <c r="AY182" s="211">
        <v>4.4400000000000004</v>
      </c>
      <c r="AZ182" s="211">
        <v>4.28</v>
      </c>
      <c r="BA182" s="211">
        <v>4.3600000000000003</v>
      </c>
      <c r="BB182" s="211">
        <v>2.0699999999999998</v>
      </c>
      <c r="BC182" s="211">
        <v>1.7699999999999998</v>
      </c>
      <c r="BD182" s="211">
        <v>1.92</v>
      </c>
      <c r="BE182" s="211">
        <v>0.72</v>
      </c>
      <c r="BF182" s="211">
        <v>0.42</v>
      </c>
      <c r="BG182" s="211">
        <v>0.56999999999999995</v>
      </c>
      <c r="BH182" s="211">
        <v>529.27</v>
      </c>
      <c r="BI182" s="211">
        <v>513.27</v>
      </c>
      <c r="BJ182" s="211">
        <v>521.27</v>
      </c>
      <c r="BK182" s="211">
        <v>44.53</v>
      </c>
      <c r="BL182" s="211">
        <v>43.17</v>
      </c>
      <c r="BM182" s="211">
        <v>43.85</v>
      </c>
      <c r="BN182" s="211">
        <v>1.1000000000000001</v>
      </c>
      <c r="BO182" s="211">
        <v>0.8600000000000001</v>
      </c>
      <c r="BP182" s="211">
        <v>0.98000000000000009</v>
      </c>
      <c r="BQ182" s="211">
        <v>9.89</v>
      </c>
      <c r="BR182" s="211">
        <v>7.8900000000000006</v>
      </c>
      <c r="BS182" s="211">
        <v>8.89</v>
      </c>
      <c r="BT182" s="211">
        <v>11.73</v>
      </c>
      <c r="BU182" s="211">
        <v>11.33</v>
      </c>
      <c r="BV182" s="211">
        <v>11.530000000000001</v>
      </c>
      <c r="BW182" s="211">
        <v>2.87</v>
      </c>
      <c r="BX182" s="211">
        <v>2.59</v>
      </c>
      <c r="BY182" s="211">
        <v>2.73</v>
      </c>
      <c r="BZ182" s="211">
        <v>10.31</v>
      </c>
      <c r="CA182" s="211">
        <v>7.3100000000000005</v>
      </c>
      <c r="CB182" s="211">
        <v>8.81</v>
      </c>
      <c r="CC182" s="211">
        <v>7.01</v>
      </c>
      <c r="CD182" s="211">
        <v>6.77</v>
      </c>
      <c r="CE182" s="211">
        <v>6.89</v>
      </c>
      <c r="CF182" s="211">
        <v>2.0699999999999998</v>
      </c>
      <c r="CG182" s="211">
        <v>1.5699999999999998</v>
      </c>
      <c r="CH182" s="211">
        <v>1.8199999999999998</v>
      </c>
      <c r="CI182" s="211">
        <v>0.45</v>
      </c>
      <c r="CJ182" s="211">
        <v>0.41000000000000003</v>
      </c>
      <c r="CK182" s="211">
        <v>0.43000000000000005</v>
      </c>
      <c r="CL182" s="211">
        <v>41.12</v>
      </c>
      <c r="CM182" s="211">
        <v>38.72</v>
      </c>
      <c r="CN182" s="211">
        <v>39.92</v>
      </c>
      <c r="CO182" s="211">
        <v>7.35</v>
      </c>
      <c r="CP182" s="211">
        <v>2.3499999999999996</v>
      </c>
      <c r="CQ182" s="211">
        <v>4.8499999999999996</v>
      </c>
      <c r="CR182" s="211"/>
      <c r="CS182" s="211"/>
    </row>
    <row r="183" spans="1:97">
      <c r="A183" s="642">
        <v>45469</v>
      </c>
      <c r="B183" s="209" t="s">
        <v>216</v>
      </c>
      <c r="C183" s="211">
        <v>160.78</v>
      </c>
      <c r="D183" s="211">
        <v>158.78</v>
      </c>
      <c r="E183" s="211">
        <v>159.78</v>
      </c>
      <c r="F183" s="211">
        <v>172.58</v>
      </c>
      <c r="G183" s="211">
        <v>169.58</v>
      </c>
      <c r="H183" s="211">
        <v>171.08</v>
      </c>
      <c r="I183" s="211">
        <v>118.52</v>
      </c>
      <c r="J183" s="211">
        <v>115.32</v>
      </c>
      <c r="K183" s="211">
        <v>116.91999999999999</v>
      </c>
      <c r="L183" s="211">
        <v>206.7</v>
      </c>
      <c r="M183" s="211">
        <v>198.7</v>
      </c>
      <c r="N183" s="211">
        <v>202.7</v>
      </c>
      <c r="O183" s="211">
        <v>179.31</v>
      </c>
      <c r="P183" s="211">
        <v>177.51</v>
      </c>
      <c r="Q183" s="211">
        <v>178.41</v>
      </c>
      <c r="R183" s="211">
        <v>23.24</v>
      </c>
      <c r="S183" s="211">
        <v>22.639999999999997</v>
      </c>
      <c r="T183" s="211">
        <v>22.939999999999998</v>
      </c>
      <c r="U183" s="211">
        <v>15.33</v>
      </c>
      <c r="V183" s="211">
        <v>14.73</v>
      </c>
      <c r="W183" s="211">
        <v>15.030000000000001</v>
      </c>
      <c r="X183" s="211">
        <v>15.6</v>
      </c>
      <c r="Y183" s="211">
        <v>14.799999999999999</v>
      </c>
      <c r="Z183" s="211">
        <v>15.2</v>
      </c>
      <c r="AA183" s="211">
        <v>108.09</v>
      </c>
      <c r="AB183" s="211">
        <v>104.09</v>
      </c>
      <c r="AC183" s="211">
        <v>106.09</v>
      </c>
      <c r="AD183" s="211">
        <v>99.75</v>
      </c>
      <c r="AE183" s="211">
        <v>95.75</v>
      </c>
      <c r="AF183" s="211">
        <v>97.75</v>
      </c>
      <c r="AG183" s="211">
        <v>20.89</v>
      </c>
      <c r="AH183" s="211">
        <v>20.03</v>
      </c>
      <c r="AI183" s="211">
        <v>20.46</v>
      </c>
      <c r="AJ183" s="211"/>
      <c r="AK183" s="211"/>
      <c r="AL183" s="211"/>
      <c r="AM183" s="211">
        <v>118.77</v>
      </c>
      <c r="AN183" s="211">
        <v>117.11</v>
      </c>
      <c r="AO183" s="211">
        <v>117.94</v>
      </c>
      <c r="AP183" s="211">
        <v>43.45</v>
      </c>
      <c r="AQ183" s="211">
        <v>41.85</v>
      </c>
      <c r="AR183" s="211">
        <v>42.650000000000006</v>
      </c>
      <c r="AS183" s="211">
        <v>44.25</v>
      </c>
      <c r="AT183" s="211">
        <v>42.89</v>
      </c>
      <c r="AU183" s="211">
        <v>43.57</v>
      </c>
      <c r="AV183" s="211">
        <v>22.22</v>
      </c>
      <c r="AW183" s="211">
        <v>21.619999999999997</v>
      </c>
      <c r="AX183" s="211">
        <v>21.919999999999998</v>
      </c>
      <c r="AY183" s="211">
        <v>4.42</v>
      </c>
      <c r="AZ183" s="211">
        <v>4.26</v>
      </c>
      <c r="BA183" s="211">
        <v>4.34</v>
      </c>
      <c r="BB183" s="211">
        <v>2.0699999999999998</v>
      </c>
      <c r="BC183" s="211">
        <v>1.7699999999999998</v>
      </c>
      <c r="BD183" s="211">
        <v>1.92</v>
      </c>
      <c r="BE183" s="211">
        <v>0.73</v>
      </c>
      <c r="BF183" s="211">
        <v>0.43</v>
      </c>
      <c r="BG183" s="211">
        <v>0.57999999999999996</v>
      </c>
      <c r="BH183" s="211">
        <v>528.12</v>
      </c>
      <c r="BI183" s="211">
        <v>512.12</v>
      </c>
      <c r="BJ183" s="211">
        <v>520.12</v>
      </c>
      <c r="BK183" s="211">
        <v>44.59</v>
      </c>
      <c r="BL183" s="211">
        <v>43.230000000000004</v>
      </c>
      <c r="BM183" s="211">
        <v>43.910000000000004</v>
      </c>
      <c r="BN183" s="211">
        <v>1.1000000000000001</v>
      </c>
      <c r="BO183" s="211">
        <v>0.8600000000000001</v>
      </c>
      <c r="BP183" s="211">
        <v>0.98000000000000009</v>
      </c>
      <c r="BQ183" s="211">
        <v>9.81</v>
      </c>
      <c r="BR183" s="211">
        <v>7.8100000000000005</v>
      </c>
      <c r="BS183" s="211">
        <v>8.81</v>
      </c>
      <c r="BT183" s="211">
        <v>11.7</v>
      </c>
      <c r="BU183" s="211">
        <v>11.299999999999999</v>
      </c>
      <c r="BV183" s="211">
        <v>11.5</v>
      </c>
      <c r="BW183" s="211">
        <v>2.88</v>
      </c>
      <c r="BX183" s="211">
        <v>2.5999999999999996</v>
      </c>
      <c r="BY183" s="211">
        <v>2.7399999999999998</v>
      </c>
      <c r="BZ183" s="211">
        <v>10.25</v>
      </c>
      <c r="CA183" s="211">
        <v>7.25</v>
      </c>
      <c r="CB183" s="211">
        <v>8.75</v>
      </c>
      <c r="CC183" s="211">
        <v>7.02</v>
      </c>
      <c r="CD183" s="211">
        <v>6.7799999999999994</v>
      </c>
      <c r="CE183" s="211">
        <v>6.8999999999999995</v>
      </c>
      <c r="CF183" s="211">
        <v>2.08</v>
      </c>
      <c r="CG183" s="211">
        <v>1.58</v>
      </c>
      <c r="CH183" s="211">
        <v>1.83</v>
      </c>
      <c r="CI183" s="211">
        <v>0.45</v>
      </c>
      <c r="CJ183" s="211">
        <v>0.41000000000000003</v>
      </c>
      <c r="CK183" s="211">
        <v>0.43000000000000005</v>
      </c>
      <c r="CL183" s="211">
        <v>41.01</v>
      </c>
      <c r="CM183" s="211">
        <v>38.61</v>
      </c>
      <c r="CN183" s="211">
        <v>39.81</v>
      </c>
      <c r="CO183" s="211">
        <v>7.35</v>
      </c>
      <c r="CP183" s="211">
        <v>2.3499999999999996</v>
      </c>
      <c r="CQ183" s="211">
        <v>4.8499999999999996</v>
      </c>
      <c r="CR183" s="211"/>
      <c r="CS183" s="211"/>
    </row>
    <row r="184" spans="1:97">
      <c r="A184" s="642">
        <v>45470</v>
      </c>
      <c r="B184" s="209" t="s">
        <v>217</v>
      </c>
      <c r="C184" s="211">
        <v>161.78</v>
      </c>
      <c r="D184" s="211">
        <v>159.78</v>
      </c>
      <c r="E184" s="211">
        <v>160.78</v>
      </c>
      <c r="F184" s="211">
        <v>173.15</v>
      </c>
      <c r="G184" s="211">
        <v>170.15</v>
      </c>
      <c r="H184" s="211">
        <v>171.65</v>
      </c>
      <c r="I184" s="211">
        <v>118.87</v>
      </c>
      <c r="J184" s="211">
        <v>115.67</v>
      </c>
      <c r="K184" s="211">
        <v>117.27000000000001</v>
      </c>
      <c r="L184" s="211">
        <v>206.79</v>
      </c>
      <c r="M184" s="211">
        <v>198.79</v>
      </c>
      <c r="N184" s="211">
        <v>202.79</v>
      </c>
      <c r="O184" s="211">
        <v>179.98</v>
      </c>
      <c r="P184" s="211">
        <v>178.17999999999998</v>
      </c>
      <c r="Q184" s="211">
        <v>179.07999999999998</v>
      </c>
      <c r="R184" s="211">
        <v>23.31</v>
      </c>
      <c r="S184" s="211">
        <v>22.709999999999997</v>
      </c>
      <c r="T184" s="211">
        <v>23.009999999999998</v>
      </c>
      <c r="U184" s="211">
        <v>15.33</v>
      </c>
      <c r="V184" s="211">
        <v>14.73</v>
      </c>
      <c r="W184" s="211">
        <v>15.030000000000001</v>
      </c>
      <c r="X184" s="211">
        <v>15.59</v>
      </c>
      <c r="Y184" s="211">
        <v>14.79</v>
      </c>
      <c r="Z184" s="211">
        <v>15.19</v>
      </c>
      <c r="AA184" s="211">
        <v>108.76</v>
      </c>
      <c r="AB184" s="211">
        <v>104.76</v>
      </c>
      <c r="AC184" s="211">
        <v>106.76</v>
      </c>
      <c r="AD184" s="211">
        <v>99.61</v>
      </c>
      <c r="AE184" s="211">
        <v>95.61</v>
      </c>
      <c r="AF184" s="211">
        <v>97.61</v>
      </c>
      <c r="AG184" s="211">
        <v>21.02</v>
      </c>
      <c r="AH184" s="211">
        <v>20.16</v>
      </c>
      <c r="AI184" s="211">
        <v>20.59</v>
      </c>
      <c r="AJ184" s="211"/>
      <c r="AK184" s="211"/>
      <c r="AL184" s="211"/>
      <c r="AM184" s="211">
        <v>119.12</v>
      </c>
      <c r="AN184" s="211">
        <v>117.46000000000001</v>
      </c>
      <c r="AO184" s="211">
        <v>118.29</v>
      </c>
      <c r="AP184" s="211">
        <v>43.73</v>
      </c>
      <c r="AQ184" s="211">
        <v>42.129999999999995</v>
      </c>
      <c r="AR184" s="211">
        <v>42.929999999999993</v>
      </c>
      <c r="AS184" s="211">
        <v>44.53</v>
      </c>
      <c r="AT184" s="211">
        <v>43.17</v>
      </c>
      <c r="AU184" s="211">
        <v>43.85</v>
      </c>
      <c r="AV184" s="211">
        <v>22.31</v>
      </c>
      <c r="AW184" s="211">
        <v>21.709999999999997</v>
      </c>
      <c r="AX184" s="211">
        <v>22.009999999999998</v>
      </c>
      <c r="AY184" s="211">
        <v>4.43</v>
      </c>
      <c r="AZ184" s="211">
        <v>4.2699999999999996</v>
      </c>
      <c r="BA184" s="211">
        <v>4.3499999999999996</v>
      </c>
      <c r="BB184" s="211">
        <v>2.08</v>
      </c>
      <c r="BC184" s="211">
        <v>1.78</v>
      </c>
      <c r="BD184" s="211">
        <v>1.9300000000000002</v>
      </c>
      <c r="BE184" s="211">
        <v>0.73</v>
      </c>
      <c r="BF184" s="211">
        <v>0.43</v>
      </c>
      <c r="BG184" s="211">
        <v>0.57999999999999996</v>
      </c>
      <c r="BH184" s="211">
        <v>532.91</v>
      </c>
      <c r="BI184" s="211">
        <v>516.91</v>
      </c>
      <c r="BJ184" s="211">
        <v>524.91</v>
      </c>
      <c r="BK184" s="211">
        <v>44.86</v>
      </c>
      <c r="BL184" s="211">
        <v>43.5</v>
      </c>
      <c r="BM184" s="211">
        <v>44.18</v>
      </c>
      <c r="BN184" s="211">
        <v>1.1000000000000001</v>
      </c>
      <c r="BO184" s="211">
        <v>0.8600000000000001</v>
      </c>
      <c r="BP184" s="211">
        <v>0.98000000000000009</v>
      </c>
      <c r="BQ184" s="211">
        <v>9.77</v>
      </c>
      <c r="BR184" s="211">
        <v>7.77</v>
      </c>
      <c r="BS184" s="211">
        <v>8.77</v>
      </c>
      <c r="BT184" s="211">
        <v>11.77</v>
      </c>
      <c r="BU184" s="211">
        <v>11.37</v>
      </c>
      <c r="BV184" s="211">
        <v>11.57</v>
      </c>
      <c r="BW184" s="211">
        <v>2.89</v>
      </c>
      <c r="BX184" s="211">
        <v>2.6100000000000003</v>
      </c>
      <c r="BY184" s="211">
        <v>2.75</v>
      </c>
      <c r="BZ184" s="211">
        <v>10.35</v>
      </c>
      <c r="CA184" s="211">
        <v>7.35</v>
      </c>
      <c r="CB184" s="211">
        <v>8.85</v>
      </c>
      <c r="CC184" s="211">
        <v>7.02</v>
      </c>
      <c r="CD184" s="211">
        <v>6.7799999999999994</v>
      </c>
      <c r="CE184" s="211">
        <v>6.8999999999999995</v>
      </c>
      <c r="CF184" s="211">
        <v>2.0699999999999998</v>
      </c>
      <c r="CG184" s="211">
        <v>1.5699999999999998</v>
      </c>
      <c r="CH184" s="211">
        <v>1.8199999999999998</v>
      </c>
      <c r="CI184" s="211">
        <v>0.45</v>
      </c>
      <c r="CJ184" s="211">
        <v>0.41000000000000003</v>
      </c>
      <c r="CK184" s="211">
        <v>0.43000000000000005</v>
      </c>
      <c r="CL184" s="211">
        <v>41</v>
      </c>
      <c r="CM184" s="211">
        <v>38.6</v>
      </c>
      <c r="CN184" s="211">
        <v>39.799999999999997</v>
      </c>
      <c r="CO184" s="211">
        <v>7.41</v>
      </c>
      <c r="CP184" s="211">
        <v>2.41</v>
      </c>
      <c r="CQ184" s="211">
        <v>4.91</v>
      </c>
      <c r="CR184" s="211"/>
      <c r="CS184" s="211"/>
    </row>
    <row r="185" spans="1:97">
      <c r="A185" s="642">
        <v>45471</v>
      </c>
      <c r="B185" s="209" t="s">
        <v>218</v>
      </c>
      <c r="C185" s="211">
        <v>162.07</v>
      </c>
      <c r="D185" s="211">
        <v>160.07</v>
      </c>
      <c r="E185" s="211">
        <v>161.07</v>
      </c>
      <c r="F185" s="211">
        <v>173.83</v>
      </c>
      <c r="G185" s="211">
        <v>170.83</v>
      </c>
      <c r="H185" s="211">
        <v>172.33</v>
      </c>
      <c r="I185" s="211">
        <v>119.02</v>
      </c>
      <c r="J185" s="211">
        <v>115.82</v>
      </c>
      <c r="K185" s="211">
        <v>117.41999999999999</v>
      </c>
      <c r="L185" s="211">
        <v>207.48</v>
      </c>
      <c r="M185" s="211">
        <v>199.48</v>
      </c>
      <c r="N185" s="211">
        <v>203.48</v>
      </c>
      <c r="O185" s="211">
        <v>179.97</v>
      </c>
      <c r="P185" s="211">
        <v>178.17</v>
      </c>
      <c r="Q185" s="211">
        <v>179.07</v>
      </c>
      <c r="R185" s="211">
        <v>23.4</v>
      </c>
      <c r="S185" s="211">
        <v>22.799999999999997</v>
      </c>
      <c r="T185" s="211">
        <v>23.099999999999998</v>
      </c>
      <c r="U185" s="211">
        <v>15.38</v>
      </c>
      <c r="V185" s="211">
        <v>14.780000000000001</v>
      </c>
      <c r="W185" s="211">
        <v>15.080000000000002</v>
      </c>
      <c r="X185" s="211">
        <v>15.54</v>
      </c>
      <c r="Y185" s="211">
        <v>14.739999999999998</v>
      </c>
      <c r="Z185" s="211">
        <v>15.139999999999999</v>
      </c>
      <c r="AA185" s="211">
        <v>109</v>
      </c>
      <c r="AB185" s="211">
        <v>105</v>
      </c>
      <c r="AC185" s="211">
        <v>107</v>
      </c>
      <c r="AD185" s="211">
        <v>99.82</v>
      </c>
      <c r="AE185" s="211">
        <v>95.82</v>
      </c>
      <c r="AF185" s="211">
        <v>97.82</v>
      </c>
      <c r="AG185" s="211">
        <v>21.06</v>
      </c>
      <c r="AH185" s="211">
        <v>20.2</v>
      </c>
      <c r="AI185" s="211">
        <v>20.63</v>
      </c>
      <c r="AJ185" s="211"/>
      <c r="AK185" s="211"/>
      <c r="AL185" s="211"/>
      <c r="AM185" s="211">
        <v>119.32</v>
      </c>
      <c r="AN185" s="211">
        <v>117.66</v>
      </c>
      <c r="AO185" s="211">
        <v>118.49</v>
      </c>
      <c r="AP185" s="211">
        <v>43.82</v>
      </c>
      <c r="AQ185" s="211">
        <v>42.22</v>
      </c>
      <c r="AR185" s="211">
        <v>43.019999999999996</v>
      </c>
      <c r="AS185" s="211">
        <v>44.6</v>
      </c>
      <c r="AT185" s="211">
        <v>43.24</v>
      </c>
      <c r="AU185" s="211">
        <v>43.92</v>
      </c>
      <c r="AV185" s="211">
        <v>22.34</v>
      </c>
      <c r="AW185" s="211">
        <v>21.74</v>
      </c>
      <c r="AX185" s="211">
        <v>22.04</v>
      </c>
      <c r="AY185" s="211">
        <v>4.4400000000000004</v>
      </c>
      <c r="AZ185" s="211">
        <v>4.28</v>
      </c>
      <c r="BA185" s="211">
        <v>4.3600000000000003</v>
      </c>
      <c r="BB185" s="211">
        <v>2.09</v>
      </c>
      <c r="BC185" s="211">
        <v>1.7899999999999998</v>
      </c>
      <c r="BD185" s="211">
        <v>1.94</v>
      </c>
      <c r="BE185" s="211">
        <v>0.73</v>
      </c>
      <c r="BF185" s="211">
        <v>0.43</v>
      </c>
      <c r="BG185" s="211">
        <v>0.57999999999999996</v>
      </c>
      <c r="BH185" s="211">
        <v>534.03</v>
      </c>
      <c r="BI185" s="211">
        <v>518.03</v>
      </c>
      <c r="BJ185" s="211">
        <v>526.03</v>
      </c>
      <c r="BK185" s="211">
        <v>44.94</v>
      </c>
      <c r="BL185" s="211">
        <v>43.58</v>
      </c>
      <c r="BM185" s="211">
        <v>44.26</v>
      </c>
      <c r="BN185" s="211">
        <v>1.1100000000000001</v>
      </c>
      <c r="BO185" s="211">
        <v>0.87000000000000011</v>
      </c>
      <c r="BP185" s="211">
        <v>0.9900000000000001</v>
      </c>
      <c r="BQ185" s="211">
        <v>9.7200000000000006</v>
      </c>
      <c r="BR185" s="211">
        <v>7.7200000000000006</v>
      </c>
      <c r="BS185" s="211">
        <v>8.7200000000000006</v>
      </c>
      <c r="BT185" s="211">
        <v>11.84</v>
      </c>
      <c r="BU185" s="211">
        <v>11.44</v>
      </c>
      <c r="BV185" s="211">
        <v>11.64</v>
      </c>
      <c r="BW185" s="211">
        <v>2.9</v>
      </c>
      <c r="BX185" s="211">
        <v>2.62</v>
      </c>
      <c r="BY185" s="211">
        <v>2.76</v>
      </c>
      <c r="BZ185" s="211">
        <v>10.220000000000001</v>
      </c>
      <c r="CA185" s="211">
        <v>7.2200000000000006</v>
      </c>
      <c r="CB185" s="211">
        <v>8.7200000000000006</v>
      </c>
      <c r="CC185" s="211">
        <v>6.99</v>
      </c>
      <c r="CD185" s="211">
        <v>6.75</v>
      </c>
      <c r="CE185" s="211">
        <v>6.87</v>
      </c>
      <c r="CF185" s="211">
        <v>2.15</v>
      </c>
      <c r="CG185" s="211">
        <v>1.65</v>
      </c>
      <c r="CH185" s="211">
        <v>1.9</v>
      </c>
      <c r="CI185" s="211">
        <v>0.45</v>
      </c>
      <c r="CJ185" s="211">
        <v>0.41000000000000003</v>
      </c>
      <c r="CK185" s="211">
        <v>0.43000000000000005</v>
      </c>
      <c r="CL185" s="211">
        <v>41.15</v>
      </c>
      <c r="CM185" s="211">
        <v>38.75</v>
      </c>
      <c r="CN185" s="211">
        <v>39.950000000000003</v>
      </c>
      <c r="CO185" s="211">
        <v>7.4</v>
      </c>
      <c r="CP185" s="211">
        <v>2.4000000000000004</v>
      </c>
      <c r="CQ185" s="211">
        <v>4.9000000000000004</v>
      </c>
      <c r="CR185" s="211"/>
      <c r="CS185" s="211"/>
    </row>
    <row r="186" spans="1:97">
      <c r="A186" s="642">
        <v>45472</v>
      </c>
      <c r="B186" s="209" t="s">
        <v>219</v>
      </c>
      <c r="C186" s="211"/>
      <c r="D186" s="211"/>
      <c r="E186" s="211"/>
      <c r="F186" s="211"/>
      <c r="G186" s="211"/>
      <c r="H186" s="211"/>
      <c r="I186" s="211"/>
      <c r="J186" s="211"/>
      <c r="K186" s="211"/>
      <c r="L186" s="211"/>
      <c r="M186" s="211"/>
      <c r="N186" s="211"/>
      <c r="O186" s="211"/>
      <c r="P186" s="211"/>
      <c r="Q186" s="211"/>
      <c r="R186" s="211"/>
      <c r="S186" s="211"/>
      <c r="T186" s="211"/>
      <c r="U186" s="211"/>
      <c r="V186" s="211"/>
      <c r="W186" s="211"/>
      <c r="X186" s="211"/>
      <c r="Y186" s="211"/>
      <c r="Z186" s="211"/>
      <c r="AA186" s="211"/>
      <c r="AB186" s="211"/>
      <c r="AC186" s="211"/>
      <c r="AD186" s="211"/>
      <c r="AE186" s="211"/>
      <c r="AF186" s="211"/>
      <c r="AG186" s="211"/>
      <c r="AH186" s="211"/>
      <c r="AI186" s="211"/>
      <c r="AJ186" s="211"/>
      <c r="AK186" s="211"/>
      <c r="AL186" s="211"/>
      <c r="AM186" s="211"/>
      <c r="AN186" s="211"/>
      <c r="AO186" s="211"/>
      <c r="AP186" s="211"/>
      <c r="AQ186" s="211"/>
      <c r="AR186" s="211"/>
      <c r="AS186" s="211"/>
      <c r="AT186" s="211"/>
      <c r="AU186" s="211"/>
      <c r="AV186" s="211"/>
      <c r="AW186" s="211"/>
      <c r="AX186" s="211"/>
      <c r="AY186" s="211"/>
      <c r="AZ186" s="211"/>
      <c r="BA186" s="211"/>
      <c r="BB186" s="211"/>
      <c r="BC186" s="211"/>
      <c r="BD186" s="211"/>
      <c r="BE186" s="211"/>
      <c r="BF186" s="211"/>
      <c r="BG186" s="211"/>
      <c r="BH186" s="211"/>
      <c r="BI186" s="211"/>
      <c r="BJ186" s="211"/>
      <c r="BK186" s="211"/>
      <c r="BL186" s="211"/>
      <c r="BM186" s="211"/>
      <c r="BN186" s="211"/>
      <c r="BO186" s="211"/>
      <c r="BP186" s="211"/>
      <c r="BQ186" s="211"/>
      <c r="BR186" s="211"/>
      <c r="BS186" s="211"/>
      <c r="BT186" s="211"/>
      <c r="BU186" s="211"/>
      <c r="BV186" s="211"/>
      <c r="BW186" s="211"/>
      <c r="BX186" s="211"/>
      <c r="BY186" s="211"/>
      <c r="BZ186" s="211"/>
      <c r="CA186" s="211"/>
      <c r="CB186" s="211"/>
      <c r="CC186" s="211"/>
      <c r="CD186" s="211"/>
      <c r="CE186" s="211"/>
      <c r="CF186" s="211"/>
      <c r="CG186" s="211"/>
      <c r="CH186" s="211"/>
      <c r="CI186" s="211"/>
      <c r="CJ186" s="211"/>
      <c r="CK186" s="211"/>
      <c r="CL186" s="211"/>
      <c r="CM186" s="211"/>
      <c r="CN186" s="211"/>
      <c r="CO186" s="211"/>
      <c r="CP186" s="211"/>
      <c r="CQ186" s="211"/>
      <c r="CR186" s="211"/>
      <c r="CS186" s="211"/>
    </row>
    <row r="187" spans="1:97">
      <c r="A187" s="642">
        <v>45473</v>
      </c>
      <c r="B187" s="209" t="s">
        <v>220</v>
      </c>
      <c r="C187" s="211"/>
      <c r="D187" s="211"/>
      <c r="E187" s="211"/>
      <c r="F187" s="211"/>
      <c r="G187" s="211"/>
      <c r="H187" s="211"/>
      <c r="I187" s="211"/>
      <c r="J187" s="211"/>
      <c r="K187" s="211"/>
      <c r="L187" s="211"/>
      <c r="M187" s="211"/>
      <c r="N187" s="211"/>
      <c r="O187" s="211"/>
      <c r="P187" s="211"/>
      <c r="Q187" s="211"/>
      <c r="R187" s="211"/>
      <c r="S187" s="211"/>
      <c r="T187" s="211"/>
      <c r="U187" s="211"/>
      <c r="V187" s="211"/>
      <c r="W187" s="211"/>
      <c r="X187" s="211"/>
      <c r="Y187" s="211"/>
      <c r="Z187" s="211"/>
      <c r="AA187" s="211"/>
      <c r="AB187" s="211"/>
      <c r="AC187" s="211"/>
      <c r="AD187" s="211"/>
      <c r="AE187" s="211"/>
      <c r="AF187" s="211"/>
      <c r="AG187" s="211"/>
      <c r="AH187" s="211"/>
      <c r="AI187" s="211"/>
      <c r="AJ187" s="211"/>
      <c r="AK187" s="211"/>
      <c r="AL187" s="211"/>
      <c r="AM187" s="211"/>
      <c r="AN187" s="211"/>
      <c r="AO187" s="211"/>
      <c r="AP187" s="211"/>
      <c r="AQ187" s="211"/>
      <c r="AR187" s="211"/>
      <c r="AS187" s="211"/>
      <c r="AT187" s="211"/>
      <c r="AU187" s="211"/>
      <c r="AV187" s="211"/>
      <c r="AW187" s="211"/>
      <c r="AX187" s="211"/>
      <c r="AY187" s="211"/>
      <c r="AZ187" s="211"/>
      <c r="BA187" s="211"/>
      <c r="BB187" s="211"/>
      <c r="BC187" s="211"/>
      <c r="BD187" s="211"/>
      <c r="BE187" s="211"/>
      <c r="BF187" s="211"/>
      <c r="BG187" s="211"/>
      <c r="BH187" s="211"/>
      <c r="BI187" s="211"/>
      <c r="BJ187" s="211"/>
      <c r="BK187" s="211"/>
      <c r="BL187" s="211"/>
      <c r="BM187" s="211"/>
      <c r="BN187" s="211"/>
      <c r="BO187" s="211"/>
      <c r="BP187" s="211"/>
      <c r="BQ187" s="211"/>
      <c r="BR187" s="211"/>
      <c r="BS187" s="211"/>
      <c r="BT187" s="211"/>
      <c r="BU187" s="211"/>
      <c r="BV187" s="211"/>
      <c r="BW187" s="211"/>
      <c r="BX187" s="211"/>
      <c r="BY187" s="211"/>
      <c r="BZ187" s="211"/>
      <c r="CA187" s="211"/>
      <c r="CB187" s="211"/>
      <c r="CC187" s="211"/>
      <c r="CD187" s="211"/>
      <c r="CE187" s="211"/>
      <c r="CF187" s="211"/>
      <c r="CG187" s="211"/>
      <c r="CH187" s="211"/>
      <c r="CI187" s="211"/>
      <c r="CJ187" s="211"/>
      <c r="CK187" s="211"/>
      <c r="CL187" s="211"/>
      <c r="CM187" s="211"/>
      <c r="CN187" s="211"/>
      <c r="CO187" s="211"/>
      <c r="CP187" s="211"/>
      <c r="CQ187" s="211"/>
      <c r="CR187" s="211"/>
      <c r="CS187" s="211"/>
    </row>
    <row r="188" spans="1:97">
      <c r="A188" s="642">
        <v>45474</v>
      </c>
      <c r="B188" s="209" t="s">
        <v>214</v>
      </c>
      <c r="C188" s="211">
        <v>162.22999999999999</v>
      </c>
      <c r="D188" s="211">
        <v>160.22999999999999</v>
      </c>
      <c r="E188" s="211">
        <v>161.22999999999999</v>
      </c>
      <c r="F188" s="211">
        <v>174.76</v>
      </c>
      <c r="G188" s="211">
        <v>171.76</v>
      </c>
      <c r="H188" s="211">
        <v>173.26</v>
      </c>
      <c r="I188" s="211">
        <v>119.51</v>
      </c>
      <c r="J188" s="211">
        <v>116.31</v>
      </c>
      <c r="K188" s="211">
        <v>117.91</v>
      </c>
      <c r="L188" s="211">
        <v>207.97</v>
      </c>
      <c r="M188" s="211">
        <v>199.97</v>
      </c>
      <c r="N188" s="211">
        <v>203.97</v>
      </c>
      <c r="O188" s="211">
        <v>180.08</v>
      </c>
      <c r="P188" s="211">
        <v>178.28</v>
      </c>
      <c r="Q188" s="211">
        <v>179.18</v>
      </c>
      <c r="R188" s="211">
        <v>23.53</v>
      </c>
      <c r="S188" s="211">
        <v>22.93</v>
      </c>
      <c r="T188" s="211">
        <v>23.23</v>
      </c>
      <c r="U188" s="211">
        <v>15.41</v>
      </c>
      <c r="V188" s="211">
        <v>14.81</v>
      </c>
      <c r="W188" s="211">
        <v>15.11</v>
      </c>
      <c r="X188" s="211">
        <v>15.65</v>
      </c>
      <c r="Y188" s="211">
        <v>14.85</v>
      </c>
      <c r="Z188" s="211">
        <v>15.25</v>
      </c>
      <c r="AA188" s="211">
        <v>109.48</v>
      </c>
      <c r="AB188" s="211">
        <v>105.48</v>
      </c>
      <c r="AC188" s="211">
        <v>107.48</v>
      </c>
      <c r="AD188" s="211">
        <v>100.32</v>
      </c>
      <c r="AE188" s="211">
        <v>96.32</v>
      </c>
      <c r="AF188" s="211">
        <v>98.32</v>
      </c>
      <c r="AG188" s="211">
        <v>21.08</v>
      </c>
      <c r="AH188" s="211">
        <v>20.22</v>
      </c>
      <c r="AI188" s="211">
        <v>20.65</v>
      </c>
      <c r="AJ188" s="211" t="s">
        <v>221</v>
      </c>
      <c r="AK188" s="211"/>
      <c r="AL188" s="211"/>
      <c r="AM188" s="211">
        <v>119.81</v>
      </c>
      <c r="AN188" s="211">
        <v>118.15</v>
      </c>
      <c r="AO188" s="211">
        <v>118.98</v>
      </c>
      <c r="AP188" s="211">
        <v>43.84</v>
      </c>
      <c r="AQ188" s="211">
        <v>42.24</v>
      </c>
      <c r="AR188" s="211">
        <v>43.040000000000006</v>
      </c>
      <c r="AS188" s="211">
        <v>44.65</v>
      </c>
      <c r="AT188" s="211">
        <v>43.29</v>
      </c>
      <c r="AU188" s="211">
        <v>43.97</v>
      </c>
      <c r="AV188" s="211">
        <v>22.38</v>
      </c>
      <c r="AW188" s="211">
        <v>21.779999999999998</v>
      </c>
      <c r="AX188" s="211">
        <v>22.08</v>
      </c>
      <c r="AY188" s="211">
        <v>4.46</v>
      </c>
      <c r="AZ188" s="211">
        <v>4.3</v>
      </c>
      <c r="BA188" s="211">
        <v>4.38</v>
      </c>
      <c r="BB188" s="211">
        <v>2.09</v>
      </c>
      <c r="BC188" s="211">
        <v>1.7899999999999998</v>
      </c>
      <c r="BD188" s="211">
        <v>1.94</v>
      </c>
      <c r="BE188" s="211">
        <v>0.73</v>
      </c>
      <c r="BF188" s="211">
        <v>0.43</v>
      </c>
      <c r="BG188" s="211">
        <v>0.57999999999999996</v>
      </c>
      <c r="BH188" s="211">
        <v>534.54999999999995</v>
      </c>
      <c r="BI188" s="211">
        <v>518.54999999999995</v>
      </c>
      <c r="BJ188" s="211">
        <v>526.54999999999995</v>
      </c>
      <c r="BK188" s="211">
        <v>44.97</v>
      </c>
      <c r="BL188" s="211">
        <v>43.61</v>
      </c>
      <c r="BM188" s="211">
        <v>44.29</v>
      </c>
      <c r="BN188" s="211">
        <v>1.1100000000000001</v>
      </c>
      <c r="BO188" s="211">
        <v>0.87000000000000011</v>
      </c>
      <c r="BP188" s="211">
        <v>0.9900000000000001</v>
      </c>
      <c r="BQ188" s="211">
        <v>9.82</v>
      </c>
      <c r="BR188" s="211">
        <v>7.82</v>
      </c>
      <c r="BS188" s="211">
        <v>8.82</v>
      </c>
      <c r="BT188" s="211">
        <v>11.87</v>
      </c>
      <c r="BU188" s="211">
        <v>11.469999999999999</v>
      </c>
      <c r="BV188" s="211">
        <v>11.669999999999998</v>
      </c>
      <c r="BW188" s="211">
        <v>2.91</v>
      </c>
      <c r="BX188" s="211">
        <v>2.63</v>
      </c>
      <c r="BY188" s="211">
        <v>2.77</v>
      </c>
      <c r="BZ188" s="211">
        <v>10.43</v>
      </c>
      <c r="CA188" s="211">
        <v>7.43</v>
      </c>
      <c r="CB188" s="211">
        <v>8.93</v>
      </c>
      <c r="CC188" s="211">
        <v>7.05</v>
      </c>
      <c r="CD188" s="211">
        <v>6.81</v>
      </c>
      <c r="CE188" s="211">
        <v>6.93</v>
      </c>
      <c r="CF188" s="211">
        <v>2.13</v>
      </c>
      <c r="CG188" s="211">
        <v>1.63</v>
      </c>
      <c r="CH188" s="211">
        <v>1.88</v>
      </c>
      <c r="CI188" s="211">
        <v>0.46</v>
      </c>
      <c r="CJ188" s="211">
        <v>0.42000000000000004</v>
      </c>
      <c r="CK188" s="211">
        <v>0.44000000000000006</v>
      </c>
      <c r="CL188" s="211">
        <v>41.36</v>
      </c>
      <c r="CM188" s="211">
        <v>38.96</v>
      </c>
      <c r="CN188" s="211">
        <v>40.159999999999997</v>
      </c>
      <c r="CO188" s="211">
        <v>7.41</v>
      </c>
      <c r="CP188" s="211">
        <v>2.41</v>
      </c>
      <c r="CQ188" s="211">
        <v>4.91</v>
      </c>
      <c r="CR188" s="211"/>
      <c r="CS188" s="211"/>
    </row>
    <row r="189" spans="1:97">
      <c r="A189" s="642">
        <v>45475</v>
      </c>
      <c r="B189" s="209" t="s">
        <v>215</v>
      </c>
      <c r="C189" s="211">
        <v>162.71</v>
      </c>
      <c r="D189" s="211">
        <v>160.71</v>
      </c>
      <c r="E189" s="211">
        <v>161.71</v>
      </c>
      <c r="F189" s="211">
        <v>175.01</v>
      </c>
      <c r="G189" s="211">
        <v>172.01</v>
      </c>
      <c r="H189" s="211">
        <v>173.51</v>
      </c>
      <c r="I189" s="211">
        <v>119.28</v>
      </c>
      <c r="J189" s="211">
        <v>116.08</v>
      </c>
      <c r="K189" s="211">
        <v>117.68</v>
      </c>
      <c r="L189" s="211">
        <v>208.39</v>
      </c>
      <c r="M189" s="211">
        <v>200.39</v>
      </c>
      <c r="N189" s="211">
        <v>204.39</v>
      </c>
      <c r="O189" s="211">
        <v>179.78</v>
      </c>
      <c r="P189" s="211">
        <v>177.98</v>
      </c>
      <c r="Q189" s="211">
        <v>178.88</v>
      </c>
      <c r="R189" s="211">
        <v>23.56</v>
      </c>
      <c r="S189" s="211">
        <v>22.959999999999997</v>
      </c>
      <c r="T189" s="211">
        <v>23.259999999999998</v>
      </c>
      <c r="U189" s="211">
        <v>15.47</v>
      </c>
      <c r="V189" s="211">
        <v>14.870000000000001</v>
      </c>
      <c r="W189" s="211">
        <v>15.170000000000002</v>
      </c>
      <c r="X189" s="211">
        <v>15.61</v>
      </c>
      <c r="Y189" s="211">
        <v>14.809999999999999</v>
      </c>
      <c r="Z189" s="211">
        <v>15.209999999999999</v>
      </c>
      <c r="AA189" s="211">
        <v>109.49</v>
      </c>
      <c r="AB189" s="211">
        <v>105.49</v>
      </c>
      <c r="AC189" s="211">
        <v>107.49</v>
      </c>
      <c r="AD189" s="211">
        <v>99.95</v>
      </c>
      <c r="AE189" s="211">
        <v>95.95</v>
      </c>
      <c r="AF189" s="211">
        <v>97.95</v>
      </c>
      <c r="AG189" s="211">
        <v>21.13</v>
      </c>
      <c r="AH189" s="211">
        <v>20.27</v>
      </c>
      <c r="AI189" s="211">
        <v>20.7</v>
      </c>
      <c r="AJ189" s="211" t="s">
        <v>222</v>
      </c>
      <c r="AK189" s="211"/>
      <c r="AL189" s="211"/>
      <c r="AM189" s="211">
        <v>119.88</v>
      </c>
      <c r="AN189" s="211">
        <v>118.22</v>
      </c>
      <c r="AO189" s="211">
        <v>119.05</v>
      </c>
      <c r="AP189" s="211">
        <v>43.97</v>
      </c>
      <c r="AQ189" s="211">
        <v>42.37</v>
      </c>
      <c r="AR189" s="211">
        <v>43.17</v>
      </c>
      <c r="AS189" s="211">
        <v>44.78</v>
      </c>
      <c r="AT189" s="211">
        <v>43.42</v>
      </c>
      <c r="AU189" s="211">
        <v>44.1</v>
      </c>
      <c r="AV189" s="211">
        <v>22.44</v>
      </c>
      <c r="AW189" s="211">
        <v>21.84</v>
      </c>
      <c r="AX189" s="211">
        <v>22.14</v>
      </c>
      <c r="AY189" s="211">
        <v>4.47</v>
      </c>
      <c r="AZ189" s="211">
        <v>4.3099999999999996</v>
      </c>
      <c r="BA189" s="211">
        <v>4.3899999999999997</v>
      </c>
      <c r="BB189" s="211">
        <v>2.1</v>
      </c>
      <c r="BC189" s="211">
        <v>1.8</v>
      </c>
      <c r="BD189" s="211">
        <v>1.9500000000000002</v>
      </c>
      <c r="BE189" s="211">
        <v>0.73</v>
      </c>
      <c r="BF189" s="211">
        <v>0.43</v>
      </c>
      <c r="BG189" s="211">
        <v>0.57999999999999996</v>
      </c>
      <c r="BH189" s="211">
        <v>536.46</v>
      </c>
      <c r="BI189" s="211">
        <v>520.46</v>
      </c>
      <c r="BJ189" s="211">
        <v>528.46</v>
      </c>
      <c r="BK189" s="211">
        <v>45.12</v>
      </c>
      <c r="BL189" s="211">
        <v>43.76</v>
      </c>
      <c r="BM189" s="211">
        <v>44.44</v>
      </c>
      <c r="BN189" s="211">
        <v>1.1100000000000001</v>
      </c>
      <c r="BO189" s="211">
        <v>0.87000000000000011</v>
      </c>
      <c r="BP189" s="211">
        <v>0.9900000000000001</v>
      </c>
      <c r="BQ189" s="211">
        <v>9.8000000000000007</v>
      </c>
      <c r="BR189" s="211">
        <v>7.8000000000000007</v>
      </c>
      <c r="BS189" s="211">
        <v>8.8000000000000007</v>
      </c>
      <c r="BT189" s="211">
        <v>11.88</v>
      </c>
      <c r="BU189" s="211">
        <v>11.48</v>
      </c>
      <c r="BV189" s="211">
        <v>11.68</v>
      </c>
      <c r="BW189" s="211">
        <v>2.92</v>
      </c>
      <c r="BX189" s="211">
        <v>2.6399999999999997</v>
      </c>
      <c r="BY189" s="211">
        <v>2.78</v>
      </c>
      <c r="BZ189" s="211">
        <v>10.3</v>
      </c>
      <c r="CA189" s="211">
        <v>7.3000000000000007</v>
      </c>
      <c r="CB189" s="211">
        <v>8.8000000000000007</v>
      </c>
      <c r="CC189" s="211">
        <v>7.02</v>
      </c>
      <c r="CD189" s="211">
        <v>6.7799999999999994</v>
      </c>
      <c r="CE189" s="211">
        <v>6.8999999999999995</v>
      </c>
      <c r="CF189" s="211">
        <v>2.11</v>
      </c>
      <c r="CG189" s="211">
        <v>1.6099999999999999</v>
      </c>
      <c r="CH189" s="211">
        <v>1.8599999999999999</v>
      </c>
      <c r="CI189" s="211">
        <v>0.46</v>
      </c>
      <c r="CJ189" s="211">
        <v>0.42000000000000004</v>
      </c>
      <c r="CK189" s="211">
        <v>0.44000000000000006</v>
      </c>
      <c r="CL189" s="211">
        <v>41.44</v>
      </c>
      <c r="CM189" s="211">
        <v>39.04</v>
      </c>
      <c r="CN189" s="211">
        <v>40.239999999999995</v>
      </c>
      <c r="CO189" s="211">
        <v>7.46</v>
      </c>
      <c r="CP189" s="211">
        <v>2.46</v>
      </c>
      <c r="CQ189" s="211">
        <v>4.96</v>
      </c>
      <c r="CR189" s="211"/>
      <c r="CS189" s="211"/>
    </row>
    <row r="190" spans="1:97">
      <c r="A190" s="642">
        <v>45476</v>
      </c>
      <c r="B190" s="209" t="s">
        <v>216</v>
      </c>
      <c r="C190" s="211">
        <v>162.61000000000001</v>
      </c>
      <c r="D190" s="211">
        <v>160.61000000000001</v>
      </c>
      <c r="E190" s="211">
        <v>161.61000000000001</v>
      </c>
      <c r="F190" s="211">
        <v>175.23</v>
      </c>
      <c r="G190" s="211">
        <v>172.23</v>
      </c>
      <c r="H190" s="211">
        <v>173.73</v>
      </c>
      <c r="I190" s="211">
        <v>119.77</v>
      </c>
      <c r="J190" s="211">
        <v>116.57</v>
      </c>
      <c r="K190" s="211">
        <v>118.16999999999999</v>
      </c>
      <c r="L190" s="211">
        <v>209.12</v>
      </c>
      <c r="M190" s="211">
        <v>201.12</v>
      </c>
      <c r="N190" s="211">
        <v>205.12</v>
      </c>
      <c r="O190" s="211">
        <v>179.67</v>
      </c>
      <c r="P190" s="211">
        <v>177.86999999999998</v>
      </c>
      <c r="Q190" s="211">
        <v>178.76999999999998</v>
      </c>
      <c r="R190" s="211">
        <v>23.59</v>
      </c>
      <c r="S190" s="211">
        <v>22.99</v>
      </c>
      <c r="T190" s="211">
        <v>23.29</v>
      </c>
      <c r="U190" s="211">
        <v>15.46</v>
      </c>
      <c r="V190" s="211">
        <v>14.860000000000001</v>
      </c>
      <c r="W190" s="211">
        <v>15.16</v>
      </c>
      <c r="X190" s="211">
        <v>15.69</v>
      </c>
      <c r="Y190" s="211">
        <v>14.889999999999999</v>
      </c>
      <c r="Z190" s="211">
        <v>15.29</v>
      </c>
      <c r="AA190" s="211">
        <v>109.83</v>
      </c>
      <c r="AB190" s="211">
        <v>105.83</v>
      </c>
      <c r="AC190" s="211">
        <v>107.83</v>
      </c>
      <c r="AD190" s="211">
        <v>100.34</v>
      </c>
      <c r="AE190" s="211">
        <v>96.34</v>
      </c>
      <c r="AF190" s="211">
        <v>98.34</v>
      </c>
      <c r="AG190" s="211">
        <v>21.11</v>
      </c>
      <c r="AH190" s="211">
        <v>20.25</v>
      </c>
      <c r="AI190" s="211">
        <v>20.68</v>
      </c>
      <c r="AJ190" s="211"/>
      <c r="AK190" s="211"/>
      <c r="AL190" s="211"/>
      <c r="AM190" s="211">
        <v>119.98</v>
      </c>
      <c r="AN190" s="211">
        <v>118.32000000000001</v>
      </c>
      <c r="AO190" s="211">
        <v>119.15</v>
      </c>
      <c r="AP190" s="211">
        <v>43.95</v>
      </c>
      <c r="AQ190" s="211">
        <v>42.35</v>
      </c>
      <c r="AR190" s="211">
        <v>43.150000000000006</v>
      </c>
      <c r="AS190" s="211">
        <v>44.75</v>
      </c>
      <c r="AT190" s="211">
        <v>43.39</v>
      </c>
      <c r="AU190" s="211">
        <v>44.07</v>
      </c>
      <c r="AV190" s="211">
        <v>22.41</v>
      </c>
      <c r="AW190" s="211">
        <v>21.81</v>
      </c>
      <c r="AX190" s="211">
        <v>22.11</v>
      </c>
      <c r="AY190" s="211">
        <v>4.4800000000000004</v>
      </c>
      <c r="AZ190" s="211">
        <v>4.32</v>
      </c>
      <c r="BA190" s="211">
        <v>4.4000000000000004</v>
      </c>
      <c r="BB190" s="211">
        <v>2.1</v>
      </c>
      <c r="BC190" s="211">
        <v>1.8</v>
      </c>
      <c r="BD190" s="211">
        <v>1.9500000000000002</v>
      </c>
      <c r="BE190" s="211">
        <v>0.73</v>
      </c>
      <c r="BF190" s="211">
        <v>0.43</v>
      </c>
      <c r="BG190" s="211">
        <v>0.57999999999999996</v>
      </c>
      <c r="BH190" s="211">
        <v>536.30999999999995</v>
      </c>
      <c r="BI190" s="211">
        <v>520.30999999999995</v>
      </c>
      <c r="BJ190" s="211">
        <v>528.30999999999995</v>
      </c>
      <c r="BK190" s="211">
        <v>45.09</v>
      </c>
      <c r="BL190" s="211">
        <v>43.730000000000004</v>
      </c>
      <c r="BM190" s="211">
        <v>44.410000000000004</v>
      </c>
      <c r="BN190" s="211">
        <v>1.1100000000000001</v>
      </c>
      <c r="BO190" s="211">
        <v>0.87000000000000011</v>
      </c>
      <c r="BP190" s="211">
        <v>0.9900000000000001</v>
      </c>
      <c r="BQ190" s="211">
        <v>9.86</v>
      </c>
      <c r="BR190" s="211">
        <v>7.8599999999999994</v>
      </c>
      <c r="BS190" s="211">
        <v>8.86</v>
      </c>
      <c r="BT190" s="211">
        <v>11.86</v>
      </c>
      <c r="BU190" s="211">
        <v>11.459999999999999</v>
      </c>
      <c r="BV190" s="211">
        <v>11.66</v>
      </c>
      <c r="BW190" s="211">
        <v>2.91</v>
      </c>
      <c r="BX190" s="211">
        <v>2.63</v>
      </c>
      <c r="BY190" s="211">
        <v>2.77</v>
      </c>
      <c r="BZ190" s="211">
        <v>10.18</v>
      </c>
      <c r="CA190" s="211">
        <v>7.18</v>
      </c>
      <c r="CB190" s="211">
        <v>8.68</v>
      </c>
      <c r="CC190" s="211">
        <v>7.02</v>
      </c>
      <c r="CD190" s="211">
        <v>6.7799999999999994</v>
      </c>
      <c r="CE190" s="211">
        <v>6.8999999999999995</v>
      </c>
      <c r="CF190" s="211">
        <v>2.09</v>
      </c>
      <c r="CG190" s="211">
        <v>1.5899999999999999</v>
      </c>
      <c r="CH190" s="211">
        <v>1.8399999999999999</v>
      </c>
      <c r="CI190" s="211">
        <v>0.46</v>
      </c>
      <c r="CJ190" s="211">
        <v>0.42000000000000004</v>
      </c>
      <c r="CK190" s="211">
        <v>0.44000000000000006</v>
      </c>
      <c r="CL190" s="211">
        <v>41.53</v>
      </c>
      <c r="CM190" s="211">
        <v>39.130000000000003</v>
      </c>
      <c r="CN190" s="211">
        <v>40.33</v>
      </c>
      <c r="CO190" s="211">
        <v>7.48</v>
      </c>
      <c r="CP190" s="211">
        <v>2.4800000000000004</v>
      </c>
      <c r="CQ190" s="211">
        <v>4.9800000000000004</v>
      </c>
      <c r="CR190" s="211"/>
      <c r="CS190" s="211"/>
    </row>
    <row r="191" spans="1:97">
      <c r="A191" s="642">
        <v>45477</v>
      </c>
      <c r="B191" s="209" t="s">
        <v>217</v>
      </c>
      <c r="C191" s="211">
        <v>162.47</v>
      </c>
      <c r="D191" s="211">
        <v>160.47</v>
      </c>
      <c r="E191" s="211">
        <v>161.47</v>
      </c>
      <c r="F191" s="211">
        <v>175.74</v>
      </c>
      <c r="G191" s="211">
        <v>172.74</v>
      </c>
      <c r="H191" s="211">
        <v>174.24</v>
      </c>
      <c r="I191" s="211">
        <v>120.07</v>
      </c>
      <c r="J191" s="211">
        <v>116.86999999999999</v>
      </c>
      <c r="K191" s="211">
        <v>118.47</v>
      </c>
      <c r="L191" s="211">
        <v>209.86</v>
      </c>
      <c r="M191" s="211">
        <v>201.86</v>
      </c>
      <c r="N191" s="211">
        <v>205.86</v>
      </c>
      <c r="O191" s="211">
        <v>180.07</v>
      </c>
      <c r="P191" s="211">
        <v>178.26999999999998</v>
      </c>
      <c r="Q191" s="211">
        <v>179.17</v>
      </c>
      <c r="R191" s="211">
        <v>23.66</v>
      </c>
      <c r="S191" s="211">
        <v>23.06</v>
      </c>
      <c r="T191" s="211">
        <v>23.36</v>
      </c>
      <c r="U191" s="211">
        <v>15.61</v>
      </c>
      <c r="V191" s="211">
        <v>15.01</v>
      </c>
      <c r="W191" s="211">
        <v>15.309999999999999</v>
      </c>
      <c r="X191" s="211">
        <v>15.79</v>
      </c>
      <c r="Y191" s="211">
        <v>14.989999999999998</v>
      </c>
      <c r="Z191" s="211">
        <v>15.389999999999999</v>
      </c>
      <c r="AA191" s="211">
        <v>110.41</v>
      </c>
      <c r="AB191" s="211">
        <v>106.41</v>
      </c>
      <c r="AC191" s="211">
        <v>108.41</v>
      </c>
      <c r="AD191" s="211">
        <v>100.69</v>
      </c>
      <c r="AE191" s="211">
        <v>96.69</v>
      </c>
      <c r="AF191" s="211">
        <v>98.69</v>
      </c>
      <c r="AG191" s="211">
        <v>21.1</v>
      </c>
      <c r="AH191" s="211">
        <v>20.240000000000002</v>
      </c>
      <c r="AI191" s="211">
        <v>20.67</v>
      </c>
      <c r="AJ191" s="211"/>
      <c r="AK191" s="211"/>
      <c r="AL191" s="211"/>
      <c r="AM191" s="211">
        <v>120.22</v>
      </c>
      <c r="AN191" s="211">
        <v>118.56</v>
      </c>
      <c r="AO191" s="211">
        <v>119.39</v>
      </c>
      <c r="AP191" s="211">
        <v>43.92</v>
      </c>
      <c r="AQ191" s="211">
        <v>42.32</v>
      </c>
      <c r="AR191" s="211">
        <v>43.120000000000005</v>
      </c>
      <c r="AS191" s="211">
        <v>44.71</v>
      </c>
      <c r="AT191" s="211">
        <v>43.35</v>
      </c>
      <c r="AU191" s="211">
        <v>44.03</v>
      </c>
      <c r="AV191" s="211">
        <v>22.42</v>
      </c>
      <c r="AW191" s="211">
        <v>21.82</v>
      </c>
      <c r="AX191" s="211">
        <v>22.12</v>
      </c>
      <c r="AY191" s="211">
        <v>4.49</v>
      </c>
      <c r="AZ191" s="211">
        <v>4.33</v>
      </c>
      <c r="BA191" s="211">
        <v>4.41</v>
      </c>
      <c r="BB191" s="211">
        <v>2.1</v>
      </c>
      <c r="BC191" s="211">
        <v>1.8</v>
      </c>
      <c r="BD191" s="211">
        <v>1.9500000000000002</v>
      </c>
      <c r="BE191" s="211">
        <v>0.73</v>
      </c>
      <c r="BF191" s="211">
        <v>0.43</v>
      </c>
      <c r="BG191" s="211">
        <v>0.57999999999999996</v>
      </c>
      <c r="BH191" s="211">
        <v>534.48</v>
      </c>
      <c r="BI191" s="211">
        <v>518.48</v>
      </c>
      <c r="BJ191" s="211">
        <v>526.48</v>
      </c>
      <c r="BK191" s="211">
        <v>45.04</v>
      </c>
      <c r="BL191" s="211">
        <v>43.68</v>
      </c>
      <c r="BM191" s="211">
        <v>44.36</v>
      </c>
      <c r="BN191" s="211">
        <v>1.1000000000000001</v>
      </c>
      <c r="BO191" s="211">
        <v>0.8600000000000001</v>
      </c>
      <c r="BP191" s="211">
        <v>0.98000000000000009</v>
      </c>
      <c r="BQ191" s="211">
        <v>9.8800000000000008</v>
      </c>
      <c r="BR191" s="211">
        <v>7.8800000000000008</v>
      </c>
      <c r="BS191" s="211">
        <v>8.8800000000000008</v>
      </c>
      <c r="BT191" s="211">
        <v>11.9</v>
      </c>
      <c r="BU191" s="211">
        <v>11.5</v>
      </c>
      <c r="BV191" s="211">
        <v>11.7</v>
      </c>
      <c r="BW191" s="211">
        <v>2.91</v>
      </c>
      <c r="BX191" s="211">
        <v>2.63</v>
      </c>
      <c r="BY191" s="211">
        <v>2.77</v>
      </c>
      <c r="BZ191" s="211">
        <v>10.26</v>
      </c>
      <c r="CA191" s="211">
        <v>7.26</v>
      </c>
      <c r="CB191" s="211">
        <v>8.76</v>
      </c>
      <c r="CC191" s="211">
        <v>7.06</v>
      </c>
      <c r="CD191" s="211">
        <v>6.8199999999999994</v>
      </c>
      <c r="CE191" s="211">
        <v>6.9399999999999995</v>
      </c>
      <c r="CF191" s="211">
        <v>2.08</v>
      </c>
      <c r="CG191" s="211">
        <v>1.58</v>
      </c>
      <c r="CH191" s="211">
        <v>1.83</v>
      </c>
      <c r="CI191" s="211">
        <v>0.46</v>
      </c>
      <c r="CJ191" s="211">
        <v>0.42000000000000004</v>
      </c>
      <c r="CK191" s="211">
        <v>0.44000000000000006</v>
      </c>
      <c r="CL191" s="211">
        <v>41.72</v>
      </c>
      <c r="CM191" s="211">
        <v>39.32</v>
      </c>
      <c r="CN191" s="211">
        <v>40.519999999999996</v>
      </c>
      <c r="CO191" s="211">
        <v>7.46</v>
      </c>
      <c r="CP191" s="211">
        <v>2.46</v>
      </c>
      <c r="CQ191" s="211">
        <v>4.96</v>
      </c>
      <c r="CR191" s="211"/>
      <c r="CS191" s="211"/>
    </row>
    <row r="192" spans="1:97">
      <c r="A192" s="642">
        <v>45478</v>
      </c>
      <c r="B192" s="209" t="s">
        <v>218</v>
      </c>
      <c r="C192" s="211">
        <v>162.16999999999999</v>
      </c>
      <c r="D192" s="211">
        <v>160.16999999999999</v>
      </c>
      <c r="E192" s="211">
        <v>161.16999999999999</v>
      </c>
      <c r="F192" s="211">
        <v>175.82</v>
      </c>
      <c r="G192" s="211">
        <v>172.82</v>
      </c>
      <c r="H192" s="211">
        <v>174.32</v>
      </c>
      <c r="I192" s="211">
        <v>120.05</v>
      </c>
      <c r="J192" s="211">
        <v>116.85</v>
      </c>
      <c r="K192" s="211">
        <v>118.44999999999999</v>
      </c>
      <c r="L192" s="211">
        <v>209.73</v>
      </c>
      <c r="M192" s="211">
        <v>201.73</v>
      </c>
      <c r="N192" s="211">
        <v>205.73</v>
      </c>
      <c r="O192" s="211">
        <v>179.96</v>
      </c>
      <c r="P192" s="211">
        <v>178.16</v>
      </c>
      <c r="Q192" s="211">
        <v>179.06</v>
      </c>
      <c r="R192" s="211">
        <v>23.67</v>
      </c>
      <c r="S192" s="211">
        <v>23.07</v>
      </c>
      <c r="T192" s="211">
        <v>23.37</v>
      </c>
      <c r="U192" s="211">
        <v>15.55</v>
      </c>
      <c r="V192" s="211">
        <v>14.950000000000001</v>
      </c>
      <c r="W192" s="211">
        <v>15.25</v>
      </c>
      <c r="X192" s="211">
        <v>15.76</v>
      </c>
      <c r="Y192" s="211">
        <v>14.959999999999999</v>
      </c>
      <c r="Z192" s="211">
        <v>15.36</v>
      </c>
      <c r="AA192" s="211">
        <v>110.5</v>
      </c>
      <c r="AB192" s="211">
        <v>106.5</v>
      </c>
      <c r="AC192" s="211">
        <v>108.5</v>
      </c>
      <c r="AD192" s="211">
        <v>100.62</v>
      </c>
      <c r="AE192" s="211">
        <v>96.62</v>
      </c>
      <c r="AF192" s="211">
        <v>98.62</v>
      </c>
      <c r="AG192" s="211">
        <v>21.07</v>
      </c>
      <c r="AH192" s="211">
        <v>20.21</v>
      </c>
      <c r="AI192" s="211">
        <v>20.64</v>
      </c>
      <c r="AJ192" s="211"/>
      <c r="AK192" s="211"/>
      <c r="AL192" s="211"/>
      <c r="AM192" s="211">
        <v>120.14</v>
      </c>
      <c r="AN192" s="211">
        <v>118.48</v>
      </c>
      <c r="AO192" s="211">
        <v>119.31</v>
      </c>
      <c r="AP192" s="211">
        <v>43.84</v>
      </c>
      <c r="AQ192" s="211">
        <v>42.24</v>
      </c>
      <c r="AR192" s="211">
        <v>43.040000000000006</v>
      </c>
      <c r="AS192" s="211">
        <v>44.63</v>
      </c>
      <c r="AT192" s="211">
        <v>43.27</v>
      </c>
      <c r="AU192" s="211">
        <v>43.95</v>
      </c>
      <c r="AV192" s="211">
        <v>22.4</v>
      </c>
      <c r="AW192" s="211">
        <v>21.799999999999997</v>
      </c>
      <c r="AX192" s="211">
        <v>22.099999999999998</v>
      </c>
      <c r="AY192" s="211">
        <v>4.49</v>
      </c>
      <c r="AZ192" s="211">
        <v>4.33</v>
      </c>
      <c r="BA192" s="211">
        <v>4.41</v>
      </c>
      <c r="BB192" s="211">
        <v>2.09</v>
      </c>
      <c r="BC192" s="211">
        <v>1.7899999999999998</v>
      </c>
      <c r="BD192" s="211">
        <v>1.94</v>
      </c>
      <c r="BE192" s="211">
        <v>0.73</v>
      </c>
      <c r="BF192" s="211">
        <v>0.43</v>
      </c>
      <c r="BG192" s="211">
        <v>0.57999999999999996</v>
      </c>
      <c r="BH192" s="211">
        <v>535.39</v>
      </c>
      <c r="BI192" s="211">
        <v>519.39</v>
      </c>
      <c r="BJ192" s="211">
        <v>527.39</v>
      </c>
      <c r="BK192" s="211">
        <v>44.97</v>
      </c>
      <c r="BL192" s="211">
        <v>43.61</v>
      </c>
      <c r="BM192" s="211">
        <v>44.29</v>
      </c>
      <c r="BN192" s="211">
        <v>1.1100000000000001</v>
      </c>
      <c r="BO192" s="211">
        <v>0.87000000000000011</v>
      </c>
      <c r="BP192" s="211">
        <v>0.9900000000000001</v>
      </c>
      <c r="BQ192" s="211">
        <v>9.92</v>
      </c>
      <c r="BR192" s="211">
        <v>7.92</v>
      </c>
      <c r="BS192" s="211">
        <v>8.92</v>
      </c>
      <c r="BT192" s="211">
        <v>11.92</v>
      </c>
      <c r="BU192" s="211">
        <v>11.52</v>
      </c>
      <c r="BV192" s="211">
        <v>11.719999999999999</v>
      </c>
      <c r="BW192" s="211">
        <v>2.91</v>
      </c>
      <c r="BX192" s="211">
        <v>2.63</v>
      </c>
      <c r="BY192" s="211">
        <v>2.77</v>
      </c>
      <c r="BZ192" s="211">
        <v>10.33</v>
      </c>
      <c r="CA192" s="211">
        <v>7.33</v>
      </c>
      <c r="CB192" s="211">
        <v>8.83</v>
      </c>
      <c r="CC192" s="211">
        <v>7.06</v>
      </c>
      <c r="CD192" s="211">
        <v>6.8199999999999994</v>
      </c>
      <c r="CE192" s="211">
        <v>6.9399999999999995</v>
      </c>
      <c r="CF192" s="211">
        <v>2.06</v>
      </c>
      <c r="CG192" s="211">
        <v>1.56</v>
      </c>
      <c r="CH192" s="211">
        <v>1.81</v>
      </c>
      <c r="CI192" s="211">
        <v>0.46</v>
      </c>
      <c r="CJ192" s="211">
        <v>0.42000000000000004</v>
      </c>
      <c r="CK192" s="211">
        <v>0.44000000000000006</v>
      </c>
      <c r="CL192" s="211">
        <v>41.93</v>
      </c>
      <c r="CM192" s="211">
        <v>39.53</v>
      </c>
      <c r="CN192" s="211">
        <v>40.730000000000004</v>
      </c>
      <c r="CO192" s="211">
        <v>7.46</v>
      </c>
      <c r="CP192" s="211">
        <v>2.46</v>
      </c>
      <c r="CQ192" s="211">
        <v>4.96</v>
      </c>
      <c r="CR192" s="211"/>
      <c r="CS192" s="211"/>
    </row>
    <row r="193" spans="1:97">
      <c r="A193" s="642">
        <v>45479</v>
      </c>
      <c r="B193" s="209" t="s">
        <v>219</v>
      </c>
      <c r="C193" s="211"/>
      <c r="D193" s="211"/>
      <c r="E193" s="211"/>
      <c r="F193" s="211"/>
      <c r="G193" s="211"/>
      <c r="H193" s="211"/>
      <c r="I193" s="211"/>
      <c r="J193" s="211"/>
      <c r="K193" s="211"/>
      <c r="L193" s="211"/>
      <c r="M193" s="211"/>
      <c r="N193" s="211"/>
      <c r="O193" s="211"/>
      <c r="P193" s="211"/>
      <c r="Q193" s="211"/>
      <c r="R193" s="211"/>
      <c r="S193" s="211"/>
      <c r="T193" s="211"/>
      <c r="U193" s="211"/>
      <c r="V193" s="211"/>
      <c r="W193" s="211"/>
      <c r="X193" s="211"/>
      <c r="Y193" s="211"/>
      <c r="Z193" s="211"/>
      <c r="AA193" s="211"/>
      <c r="AB193" s="211"/>
      <c r="AC193" s="211"/>
      <c r="AD193" s="211"/>
      <c r="AE193" s="211"/>
      <c r="AF193" s="211"/>
      <c r="AG193" s="211"/>
      <c r="AH193" s="211"/>
      <c r="AI193" s="211"/>
      <c r="AJ193" s="211"/>
      <c r="AK193" s="211"/>
      <c r="AL193" s="211"/>
      <c r="AM193" s="211"/>
      <c r="AN193" s="211"/>
      <c r="AO193" s="211"/>
      <c r="AP193" s="211"/>
      <c r="AQ193" s="211"/>
      <c r="AR193" s="211"/>
      <c r="AS193" s="211"/>
      <c r="AT193" s="211"/>
      <c r="AU193" s="211"/>
      <c r="AV193" s="211"/>
      <c r="AW193" s="211"/>
      <c r="AX193" s="211"/>
      <c r="AY193" s="211"/>
      <c r="AZ193" s="211"/>
      <c r="BA193" s="211"/>
      <c r="BB193" s="211"/>
      <c r="BC193" s="211"/>
      <c r="BD193" s="211"/>
      <c r="BE193" s="211"/>
      <c r="BF193" s="211"/>
      <c r="BG193" s="211"/>
      <c r="BH193" s="211"/>
      <c r="BI193" s="211"/>
      <c r="BJ193" s="211"/>
      <c r="BK193" s="211"/>
      <c r="BL193" s="211"/>
      <c r="BM193" s="211"/>
      <c r="BN193" s="211"/>
      <c r="BO193" s="211"/>
      <c r="BP193" s="211"/>
      <c r="BQ193" s="211"/>
      <c r="BR193" s="211"/>
      <c r="BS193" s="211"/>
      <c r="BT193" s="211"/>
      <c r="BU193" s="211"/>
      <c r="BV193" s="211"/>
      <c r="BW193" s="211"/>
      <c r="BX193" s="211"/>
      <c r="BY193" s="211"/>
      <c r="BZ193" s="211"/>
      <c r="CA193" s="211"/>
      <c r="CB193" s="211"/>
      <c r="CC193" s="211"/>
      <c r="CD193" s="211"/>
      <c r="CE193" s="211"/>
      <c r="CF193" s="211"/>
      <c r="CG193" s="211"/>
      <c r="CH193" s="211"/>
      <c r="CI193" s="211"/>
      <c r="CJ193" s="211"/>
      <c r="CK193" s="211"/>
      <c r="CL193" s="211"/>
      <c r="CM193" s="211"/>
      <c r="CN193" s="211"/>
      <c r="CO193" s="211"/>
      <c r="CP193" s="211"/>
      <c r="CQ193" s="211"/>
      <c r="CR193" s="211"/>
      <c r="CS193" s="211"/>
    </row>
    <row r="194" spans="1:97">
      <c r="A194" s="642">
        <v>45480</v>
      </c>
      <c r="B194" s="209" t="s">
        <v>220</v>
      </c>
      <c r="C194" s="211"/>
      <c r="D194" s="211"/>
      <c r="E194" s="211"/>
      <c r="F194" s="211"/>
      <c r="G194" s="211"/>
      <c r="H194" s="211"/>
      <c r="I194" s="211"/>
      <c r="J194" s="211"/>
      <c r="K194" s="211"/>
      <c r="L194" s="211"/>
      <c r="M194" s="211"/>
      <c r="N194" s="211"/>
      <c r="O194" s="211"/>
      <c r="P194" s="211"/>
      <c r="Q194" s="211"/>
      <c r="R194" s="211"/>
      <c r="S194" s="211"/>
      <c r="T194" s="211"/>
      <c r="U194" s="211"/>
      <c r="V194" s="211"/>
      <c r="W194" s="211"/>
      <c r="X194" s="211"/>
      <c r="Y194" s="211"/>
      <c r="Z194" s="211"/>
      <c r="AA194" s="211"/>
      <c r="AB194" s="211"/>
      <c r="AC194" s="211"/>
      <c r="AD194" s="211"/>
      <c r="AE194" s="211"/>
      <c r="AF194" s="211"/>
      <c r="AG194" s="211"/>
      <c r="AH194" s="211"/>
      <c r="AI194" s="211"/>
      <c r="AJ194" s="211"/>
      <c r="AK194" s="211"/>
      <c r="AL194" s="211"/>
      <c r="AM194" s="211"/>
      <c r="AN194" s="211"/>
      <c r="AO194" s="211"/>
      <c r="AP194" s="211"/>
      <c r="AQ194" s="211"/>
      <c r="AR194" s="211"/>
      <c r="AS194" s="211"/>
      <c r="AT194" s="211"/>
      <c r="AU194" s="211"/>
      <c r="AV194" s="211"/>
      <c r="AW194" s="211"/>
      <c r="AX194" s="211"/>
      <c r="AY194" s="211"/>
      <c r="AZ194" s="211"/>
      <c r="BA194" s="211"/>
      <c r="BB194" s="211"/>
      <c r="BC194" s="211"/>
      <c r="BD194" s="211"/>
      <c r="BE194" s="211"/>
      <c r="BF194" s="211"/>
      <c r="BG194" s="211"/>
      <c r="BH194" s="211"/>
      <c r="BI194" s="211"/>
      <c r="BJ194" s="211"/>
      <c r="BK194" s="211"/>
      <c r="BL194" s="211"/>
      <c r="BM194" s="211"/>
      <c r="BN194" s="211"/>
      <c r="BO194" s="211"/>
      <c r="BP194" s="211"/>
      <c r="BQ194" s="211"/>
      <c r="BR194" s="211"/>
      <c r="BS194" s="211"/>
      <c r="BT194" s="211"/>
      <c r="BU194" s="211"/>
      <c r="BV194" s="211"/>
      <c r="BW194" s="211"/>
      <c r="BX194" s="211"/>
      <c r="BY194" s="211"/>
      <c r="BZ194" s="211"/>
      <c r="CA194" s="211"/>
      <c r="CB194" s="211"/>
      <c r="CC194" s="211"/>
      <c r="CD194" s="211"/>
      <c r="CE194" s="211"/>
      <c r="CF194" s="211"/>
      <c r="CG194" s="211"/>
      <c r="CH194" s="211"/>
      <c r="CI194" s="211"/>
      <c r="CJ194" s="211"/>
      <c r="CK194" s="211"/>
      <c r="CL194" s="211"/>
      <c r="CM194" s="211"/>
      <c r="CN194" s="211"/>
      <c r="CO194" s="211"/>
      <c r="CP194" s="211"/>
      <c r="CQ194" s="211"/>
      <c r="CR194" s="211"/>
      <c r="CS194" s="211"/>
    </row>
    <row r="195" spans="1:97">
      <c r="A195" s="642">
        <v>45481</v>
      </c>
      <c r="B195" s="209" t="s">
        <v>214</v>
      </c>
      <c r="C195" s="211">
        <v>161.77000000000001</v>
      </c>
      <c r="D195" s="211">
        <v>159.77000000000001</v>
      </c>
      <c r="E195" s="211">
        <v>160.77000000000001</v>
      </c>
      <c r="F195" s="211">
        <v>175.47</v>
      </c>
      <c r="G195" s="211">
        <v>172.47</v>
      </c>
      <c r="H195" s="211">
        <v>173.97</v>
      </c>
      <c r="I195" s="211">
        <v>119.43</v>
      </c>
      <c r="J195" s="211">
        <v>116.23</v>
      </c>
      <c r="K195" s="211">
        <v>117.83000000000001</v>
      </c>
      <c r="L195" s="211">
        <v>209.85</v>
      </c>
      <c r="M195" s="211">
        <v>201.85</v>
      </c>
      <c r="N195" s="211">
        <v>205.85</v>
      </c>
      <c r="O195" s="211">
        <v>180.37</v>
      </c>
      <c r="P195" s="211">
        <v>178.57</v>
      </c>
      <c r="Q195" s="211">
        <v>179.47</v>
      </c>
      <c r="R195" s="211">
        <v>23.62</v>
      </c>
      <c r="S195" s="211">
        <v>23.02</v>
      </c>
      <c r="T195" s="211">
        <v>23.32</v>
      </c>
      <c r="U195" s="211">
        <v>15.51</v>
      </c>
      <c r="V195" s="211">
        <v>14.91</v>
      </c>
      <c r="W195" s="211">
        <v>15.21</v>
      </c>
      <c r="X195" s="211">
        <v>15.69</v>
      </c>
      <c r="Y195" s="211">
        <v>14.889999999999999</v>
      </c>
      <c r="Z195" s="211">
        <v>15.29</v>
      </c>
      <c r="AA195" s="211">
        <v>110.39</v>
      </c>
      <c r="AB195" s="211">
        <v>106.39</v>
      </c>
      <c r="AC195" s="211">
        <v>108.39</v>
      </c>
      <c r="AD195" s="211">
        <v>100.66</v>
      </c>
      <c r="AE195" s="211">
        <v>96.66</v>
      </c>
      <c r="AF195" s="211">
        <v>98.66</v>
      </c>
      <c r="AG195" s="211">
        <v>21.01</v>
      </c>
      <c r="AH195" s="211">
        <v>20.150000000000002</v>
      </c>
      <c r="AI195" s="211">
        <v>20.580000000000002</v>
      </c>
      <c r="AJ195" s="211"/>
      <c r="AK195" s="211"/>
      <c r="AL195" s="211"/>
      <c r="AM195" s="211">
        <v>120</v>
      </c>
      <c r="AN195" s="211">
        <v>118.34</v>
      </c>
      <c r="AO195" s="211">
        <v>119.17</v>
      </c>
      <c r="AP195" s="211">
        <v>43.73</v>
      </c>
      <c r="AQ195" s="211">
        <v>42.129999999999995</v>
      </c>
      <c r="AR195" s="211">
        <v>42.929999999999993</v>
      </c>
      <c r="AS195" s="211">
        <v>44.52</v>
      </c>
      <c r="AT195" s="211">
        <v>43.160000000000004</v>
      </c>
      <c r="AU195" s="211">
        <v>43.84</v>
      </c>
      <c r="AV195" s="211">
        <v>22.35</v>
      </c>
      <c r="AW195" s="211">
        <v>21.75</v>
      </c>
      <c r="AX195" s="211">
        <v>22.05</v>
      </c>
      <c r="AY195" s="211">
        <v>4.49</v>
      </c>
      <c r="AZ195" s="211">
        <v>4.33</v>
      </c>
      <c r="BA195" s="211">
        <v>4.41</v>
      </c>
      <c r="BB195" s="211">
        <v>2.08</v>
      </c>
      <c r="BC195" s="211">
        <v>1.78</v>
      </c>
      <c r="BD195" s="211">
        <v>1.9300000000000002</v>
      </c>
      <c r="BE195" s="211">
        <v>0.73</v>
      </c>
      <c r="BF195" s="211">
        <v>0.43</v>
      </c>
      <c r="BG195" s="211">
        <v>0.57999999999999996</v>
      </c>
      <c r="BH195" s="211">
        <v>534.41999999999996</v>
      </c>
      <c r="BI195" s="211">
        <v>518.41999999999996</v>
      </c>
      <c r="BJ195" s="211">
        <v>526.41999999999996</v>
      </c>
      <c r="BK195" s="211">
        <v>44.86</v>
      </c>
      <c r="BL195" s="211">
        <v>43.5</v>
      </c>
      <c r="BM195" s="211">
        <v>44.18</v>
      </c>
      <c r="BN195" s="211">
        <v>1.1100000000000001</v>
      </c>
      <c r="BO195" s="211">
        <v>0.87000000000000011</v>
      </c>
      <c r="BP195" s="211">
        <v>0.9900000000000001</v>
      </c>
      <c r="BQ195" s="211">
        <v>9.8800000000000008</v>
      </c>
      <c r="BR195" s="211">
        <v>7.8800000000000008</v>
      </c>
      <c r="BS195" s="211">
        <v>8.8800000000000008</v>
      </c>
      <c r="BT195" s="211">
        <v>11.86</v>
      </c>
      <c r="BU195" s="211">
        <v>11.459999999999999</v>
      </c>
      <c r="BV195" s="211">
        <v>11.66</v>
      </c>
      <c r="BW195" s="211">
        <v>2.91</v>
      </c>
      <c r="BX195" s="211">
        <v>2.63</v>
      </c>
      <c r="BY195" s="211">
        <v>2.77</v>
      </c>
      <c r="BZ195" s="211">
        <v>10.34</v>
      </c>
      <c r="CA195" s="211">
        <v>7.34</v>
      </c>
      <c r="CB195" s="211">
        <v>8.84</v>
      </c>
      <c r="CC195" s="211">
        <v>7.03</v>
      </c>
      <c r="CD195" s="211">
        <v>6.79</v>
      </c>
      <c r="CE195" s="211">
        <v>6.91</v>
      </c>
      <c r="CF195" s="211">
        <v>2.08</v>
      </c>
      <c r="CG195" s="211">
        <v>1.58</v>
      </c>
      <c r="CH195" s="211">
        <v>1.83</v>
      </c>
      <c r="CI195" s="211">
        <v>0.46</v>
      </c>
      <c r="CJ195" s="211">
        <v>0.42000000000000004</v>
      </c>
      <c r="CK195" s="211">
        <v>0.44000000000000006</v>
      </c>
      <c r="CL195" s="211">
        <v>41.84</v>
      </c>
      <c r="CM195" s="211">
        <v>39.440000000000005</v>
      </c>
      <c r="CN195" s="211">
        <v>40.64</v>
      </c>
      <c r="CO195" s="211">
        <v>7.44</v>
      </c>
      <c r="CP195" s="211">
        <v>2.4400000000000004</v>
      </c>
      <c r="CQ195" s="211">
        <v>4.9400000000000004</v>
      </c>
      <c r="CR195" s="211"/>
      <c r="CS195" s="211"/>
    </row>
    <row r="196" spans="1:97">
      <c r="A196" s="642">
        <v>45482</v>
      </c>
      <c r="B196" s="209" t="s">
        <v>215</v>
      </c>
      <c r="C196" s="211">
        <v>161.94999999999999</v>
      </c>
      <c r="D196" s="211">
        <v>159.94999999999999</v>
      </c>
      <c r="E196" s="211">
        <v>160.94999999999999</v>
      </c>
      <c r="F196" s="211">
        <v>175.76</v>
      </c>
      <c r="G196" s="211">
        <v>172.76</v>
      </c>
      <c r="H196" s="211">
        <v>174.26</v>
      </c>
      <c r="I196" s="211">
        <v>119.61</v>
      </c>
      <c r="J196" s="211">
        <v>116.41</v>
      </c>
      <c r="K196" s="211">
        <v>118.00999999999999</v>
      </c>
      <c r="L196" s="211">
        <v>210.16</v>
      </c>
      <c r="M196" s="211">
        <v>202.16</v>
      </c>
      <c r="N196" s="211">
        <v>206.16</v>
      </c>
      <c r="O196" s="211">
        <v>180.05</v>
      </c>
      <c r="P196" s="211">
        <v>178.25</v>
      </c>
      <c r="Q196" s="211">
        <v>179.15</v>
      </c>
      <c r="R196" s="211">
        <v>23.66</v>
      </c>
      <c r="S196" s="211">
        <v>23.06</v>
      </c>
      <c r="T196" s="211">
        <v>23.36</v>
      </c>
      <c r="U196" s="211">
        <v>15.46</v>
      </c>
      <c r="V196" s="211">
        <v>14.860000000000001</v>
      </c>
      <c r="W196" s="211">
        <v>15.16</v>
      </c>
      <c r="X196" s="211">
        <v>15.61</v>
      </c>
      <c r="Y196" s="211">
        <v>14.809999999999999</v>
      </c>
      <c r="Z196" s="211">
        <v>15.209999999999999</v>
      </c>
      <c r="AA196" s="211">
        <v>110.38</v>
      </c>
      <c r="AB196" s="211">
        <v>106.38</v>
      </c>
      <c r="AC196" s="211">
        <v>108.38</v>
      </c>
      <c r="AD196" s="211">
        <v>100.57</v>
      </c>
      <c r="AE196" s="211">
        <v>96.57</v>
      </c>
      <c r="AF196" s="211">
        <v>98.57</v>
      </c>
      <c r="AG196" s="211">
        <v>21.04</v>
      </c>
      <c r="AH196" s="211">
        <v>20.18</v>
      </c>
      <c r="AI196" s="211">
        <v>20.61</v>
      </c>
      <c r="AJ196" s="211"/>
      <c r="AK196" s="211"/>
      <c r="AL196" s="211"/>
      <c r="AM196" s="211">
        <v>120.04</v>
      </c>
      <c r="AN196" s="211">
        <v>118.38000000000001</v>
      </c>
      <c r="AO196" s="211">
        <v>119.21000000000001</v>
      </c>
      <c r="AP196" s="211">
        <v>43.78</v>
      </c>
      <c r="AQ196" s="211">
        <v>42.18</v>
      </c>
      <c r="AR196" s="211">
        <v>42.980000000000004</v>
      </c>
      <c r="AS196" s="211">
        <v>44.57</v>
      </c>
      <c r="AT196" s="211">
        <v>43.21</v>
      </c>
      <c r="AU196" s="211">
        <v>43.89</v>
      </c>
      <c r="AV196" s="211">
        <v>22.38</v>
      </c>
      <c r="AW196" s="211">
        <v>21.779999999999998</v>
      </c>
      <c r="AX196" s="211">
        <v>22.08</v>
      </c>
      <c r="AY196" s="211">
        <v>4.49</v>
      </c>
      <c r="AZ196" s="211">
        <v>4.33</v>
      </c>
      <c r="BA196" s="211">
        <v>4.41</v>
      </c>
      <c r="BB196" s="211">
        <v>2.09</v>
      </c>
      <c r="BC196" s="211">
        <v>1.7899999999999998</v>
      </c>
      <c r="BD196" s="211">
        <v>1.94</v>
      </c>
      <c r="BE196" s="211">
        <v>0.73</v>
      </c>
      <c r="BF196" s="211">
        <v>0.43</v>
      </c>
      <c r="BG196" s="211">
        <v>0.57999999999999996</v>
      </c>
      <c r="BH196" s="211">
        <v>535.01</v>
      </c>
      <c r="BI196" s="211">
        <v>519.01</v>
      </c>
      <c r="BJ196" s="211">
        <v>527.01</v>
      </c>
      <c r="BK196" s="211">
        <v>44.9</v>
      </c>
      <c r="BL196" s="211">
        <v>43.54</v>
      </c>
      <c r="BM196" s="211">
        <v>44.22</v>
      </c>
      <c r="BN196" s="211">
        <v>1.1100000000000001</v>
      </c>
      <c r="BO196" s="211">
        <v>0.87000000000000011</v>
      </c>
      <c r="BP196" s="211">
        <v>0.9900000000000001</v>
      </c>
      <c r="BQ196" s="211">
        <v>9.94</v>
      </c>
      <c r="BR196" s="211">
        <v>7.9399999999999995</v>
      </c>
      <c r="BS196" s="211">
        <v>8.94</v>
      </c>
      <c r="BT196" s="211">
        <v>11.84</v>
      </c>
      <c r="BU196" s="211">
        <v>11.44</v>
      </c>
      <c r="BV196" s="211">
        <v>11.64</v>
      </c>
      <c r="BW196" s="211">
        <v>2.91</v>
      </c>
      <c r="BX196" s="211">
        <v>2.63</v>
      </c>
      <c r="BY196" s="211">
        <v>2.77</v>
      </c>
      <c r="BZ196" s="211">
        <v>10.38</v>
      </c>
      <c r="CA196" s="211">
        <v>7.3800000000000008</v>
      </c>
      <c r="CB196" s="211">
        <v>8.8800000000000008</v>
      </c>
      <c r="CC196" s="211">
        <v>7.04</v>
      </c>
      <c r="CD196" s="211">
        <v>6.8</v>
      </c>
      <c r="CE196" s="211">
        <v>6.92</v>
      </c>
      <c r="CF196" s="211">
        <v>2.1</v>
      </c>
      <c r="CG196" s="211">
        <v>1.6</v>
      </c>
      <c r="CH196" s="211">
        <v>1.85</v>
      </c>
      <c r="CI196" s="211">
        <v>0.46</v>
      </c>
      <c r="CJ196" s="211">
        <v>0.42000000000000004</v>
      </c>
      <c r="CK196" s="211">
        <v>0.44000000000000006</v>
      </c>
      <c r="CL196" s="211">
        <v>42.05</v>
      </c>
      <c r="CM196" s="211">
        <v>39.65</v>
      </c>
      <c r="CN196" s="211">
        <v>40.849999999999994</v>
      </c>
      <c r="CO196" s="211">
        <v>7.43</v>
      </c>
      <c r="CP196" s="211">
        <v>2.4299999999999997</v>
      </c>
      <c r="CQ196" s="211">
        <v>4.93</v>
      </c>
      <c r="CR196" s="211"/>
      <c r="CS196" s="211"/>
    </row>
    <row r="197" spans="1:97">
      <c r="A197" s="642">
        <v>45483</v>
      </c>
      <c r="B197" s="209" t="s">
        <v>216</v>
      </c>
      <c r="C197" s="211">
        <v>162.55000000000001</v>
      </c>
      <c r="D197" s="211">
        <v>160.55000000000001</v>
      </c>
      <c r="E197" s="211">
        <v>161.55000000000001</v>
      </c>
      <c r="F197" s="211">
        <v>176.2</v>
      </c>
      <c r="G197" s="211">
        <v>173.2</v>
      </c>
      <c r="H197" s="211">
        <v>174.7</v>
      </c>
      <c r="I197" s="211">
        <v>120.09</v>
      </c>
      <c r="J197" s="211">
        <v>116.89</v>
      </c>
      <c r="K197" s="211">
        <v>118.49000000000001</v>
      </c>
      <c r="L197" s="211">
        <v>210.57</v>
      </c>
      <c r="M197" s="211">
        <v>202.57</v>
      </c>
      <c r="N197" s="211">
        <v>206.57</v>
      </c>
      <c r="O197" s="211">
        <v>180.78</v>
      </c>
      <c r="P197" s="211">
        <v>178.98</v>
      </c>
      <c r="Q197" s="211">
        <v>179.88</v>
      </c>
      <c r="R197" s="211">
        <v>23.72</v>
      </c>
      <c r="S197" s="211">
        <v>23.119999999999997</v>
      </c>
      <c r="T197" s="211">
        <v>23.419999999999998</v>
      </c>
      <c r="U197" s="211">
        <v>15.54</v>
      </c>
      <c r="V197" s="211">
        <v>14.94</v>
      </c>
      <c r="W197" s="211">
        <v>15.239999999999998</v>
      </c>
      <c r="X197" s="211">
        <v>15.72</v>
      </c>
      <c r="Y197" s="211">
        <v>14.92</v>
      </c>
      <c r="Z197" s="211">
        <v>15.32</v>
      </c>
      <c r="AA197" s="211">
        <v>110.77</v>
      </c>
      <c r="AB197" s="211">
        <v>106.77</v>
      </c>
      <c r="AC197" s="211">
        <v>108.77</v>
      </c>
      <c r="AD197" s="211">
        <v>100.98</v>
      </c>
      <c r="AE197" s="211">
        <v>96.98</v>
      </c>
      <c r="AF197" s="211">
        <v>98.98</v>
      </c>
      <c r="AG197" s="211">
        <v>21.11</v>
      </c>
      <c r="AH197" s="211">
        <v>20.25</v>
      </c>
      <c r="AI197" s="211">
        <v>20.68</v>
      </c>
      <c r="AJ197" s="211"/>
      <c r="AK197" s="211"/>
      <c r="AL197" s="211"/>
      <c r="AM197" s="211">
        <v>120.42</v>
      </c>
      <c r="AN197" s="211">
        <v>118.76</v>
      </c>
      <c r="AO197" s="211">
        <v>119.59</v>
      </c>
      <c r="AP197" s="211">
        <v>43.94</v>
      </c>
      <c r="AQ197" s="211">
        <v>42.339999999999996</v>
      </c>
      <c r="AR197" s="211">
        <v>43.14</v>
      </c>
      <c r="AS197" s="211">
        <v>44.74</v>
      </c>
      <c r="AT197" s="211">
        <v>43.38</v>
      </c>
      <c r="AU197" s="211">
        <v>44.06</v>
      </c>
      <c r="AV197" s="211">
        <v>22.46</v>
      </c>
      <c r="AW197" s="211">
        <v>21.86</v>
      </c>
      <c r="AX197" s="211">
        <v>22.16</v>
      </c>
      <c r="AY197" s="211">
        <v>4.5199999999999996</v>
      </c>
      <c r="AZ197" s="211">
        <v>4.3599999999999994</v>
      </c>
      <c r="BA197" s="211">
        <v>4.4399999999999995</v>
      </c>
      <c r="BB197" s="211">
        <v>2.09</v>
      </c>
      <c r="BC197" s="211">
        <v>1.7899999999999998</v>
      </c>
      <c r="BD197" s="211">
        <v>1.94</v>
      </c>
      <c r="BE197" s="211">
        <v>0.73</v>
      </c>
      <c r="BF197" s="211">
        <v>0.43</v>
      </c>
      <c r="BG197" s="211">
        <v>0.57999999999999996</v>
      </c>
      <c r="BH197" s="211">
        <v>536.98</v>
      </c>
      <c r="BI197" s="211">
        <v>520.98</v>
      </c>
      <c r="BJ197" s="211">
        <v>528.98</v>
      </c>
      <c r="BK197" s="211">
        <v>45.06</v>
      </c>
      <c r="BL197" s="211">
        <v>43.7</v>
      </c>
      <c r="BM197" s="211">
        <v>44.38</v>
      </c>
      <c r="BN197" s="211">
        <v>1.1200000000000001</v>
      </c>
      <c r="BO197" s="211">
        <v>0.88000000000000012</v>
      </c>
      <c r="BP197" s="211">
        <v>1</v>
      </c>
      <c r="BQ197" s="211">
        <v>10.02</v>
      </c>
      <c r="BR197" s="211">
        <v>8.02</v>
      </c>
      <c r="BS197" s="211">
        <v>9.02</v>
      </c>
      <c r="BT197" s="211">
        <v>11.87</v>
      </c>
      <c r="BU197" s="211">
        <v>11.469999999999999</v>
      </c>
      <c r="BV197" s="211">
        <v>11.669999999999998</v>
      </c>
      <c r="BW197" s="211">
        <v>2.92</v>
      </c>
      <c r="BX197" s="211">
        <v>2.6399999999999997</v>
      </c>
      <c r="BY197" s="211">
        <v>2.78</v>
      </c>
      <c r="BZ197" s="211">
        <v>10.39</v>
      </c>
      <c r="CA197" s="211">
        <v>7.3900000000000006</v>
      </c>
      <c r="CB197" s="211">
        <v>8.89</v>
      </c>
      <c r="CC197" s="211">
        <v>7.04</v>
      </c>
      <c r="CD197" s="211">
        <v>6.8</v>
      </c>
      <c r="CE197" s="211">
        <v>6.92</v>
      </c>
      <c r="CF197" s="211">
        <v>2.1</v>
      </c>
      <c r="CG197" s="211">
        <v>1.6</v>
      </c>
      <c r="CH197" s="211">
        <v>1.85</v>
      </c>
      <c r="CI197" s="211">
        <v>0.46</v>
      </c>
      <c r="CJ197" s="211">
        <v>0.42000000000000004</v>
      </c>
      <c r="CK197" s="211">
        <v>0.44000000000000006</v>
      </c>
      <c r="CL197" s="211">
        <v>42.27</v>
      </c>
      <c r="CM197" s="211">
        <v>39.870000000000005</v>
      </c>
      <c r="CN197" s="211">
        <v>41.070000000000007</v>
      </c>
      <c r="CO197" s="211">
        <v>7.42</v>
      </c>
      <c r="CP197" s="211">
        <v>2.42</v>
      </c>
      <c r="CQ197" s="211">
        <v>4.92</v>
      </c>
      <c r="CR197" s="211"/>
      <c r="CS197" s="211"/>
    </row>
    <row r="198" spans="1:97">
      <c r="A198" s="642">
        <v>45484</v>
      </c>
      <c r="B198" s="209" t="s">
        <v>217</v>
      </c>
      <c r="C198" s="211">
        <v>162.72999999999999</v>
      </c>
      <c r="D198" s="211">
        <v>160.72999999999999</v>
      </c>
      <c r="E198" s="211">
        <v>161.72999999999999</v>
      </c>
      <c r="F198" s="211">
        <v>176.7</v>
      </c>
      <c r="G198" s="211">
        <v>173.7</v>
      </c>
      <c r="H198" s="211">
        <v>175.2</v>
      </c>
      <c r="I198" s="211">
        <v>120.33</v>
      </c>
      <c r="J198" s="211">
        <v>117.13</v>
      </c>
      <c r="K198" s="211">
        <v>118.72999999999999</v>
      </c>
      <c r="L198" s="211">
        <v>211.94</v>
      </c>
      <c r="M198" s="211">
        <v>203.94</v>
      </c>
      <c r="N198" s="211">
        <v>207.94</v>
      </c>
      <c r="O198" s="211">
        <v>180.7</v>
      </c>
      <c r="P198" s="211">
        <v>178.89999999999998</v>
      </c>
      <c r="Q198" s="211">
        <v>179.79999999999998</v>
      </c>
      <c r="R198" s="211">
        <v>23.79</v>
      </c>
      <c r="S198" s="211">
        <v>23.189999999999998</v>
      </c>
      <c r="T198" s="211">
        <v>23.49</v>
      </c>
      <c r="U198" s="211">
        <v>15.39</v>
      </c>
      <c r="V198" s="211">
        <v>14.790000000000001</v>
      </c>
      <c r="W198" s="211">
        <v>15.09</v>
      </c>
      <c r="X198" s="211">
        <v>15.73</v>
      </c>
      <c r="Y198" s="211">
        <v>14.93</v>
      </c>
      <c r="Z198" s="211">
        <v>15.33</v>
      </c>
      <c r="AA198" s="211">
        <v>111.1</v>
      </c>
      <c r="AB198" s="211">
        <v>107.1</v>
      </c>
      <c r="AC198" s="211">
        <v>109.1</v>
      </c>
      <c r="AD198" s="211">
        <v>100.46</v>
      </c>
      <c r="AE198" s="211">
        <v>96.46</v>
      </c>
      <c r="AF198" s="211">
        <v>98.46</v>
      </c>
      <c r="AG198" s="211">
        <v>21.14</v>
      </c>
      <c r="AH198" s="211">
        <v>20.28</v>
      </c>
      <c r="AI198" s="211">
        <v>20.71</v>
      </c>
      <c r="AJ198" s="211"/>
      <c r="AK198" s="211"/>
      <c r="AL198" s="211"/>
      <c r="AM198" s="211">
        <v>120.76</v>
      </c>
      <c r="AN198" s="211">
        <v>119.10000000000001</v>
      </c>
      <c r="AO198" s="211">
        <v>119.93</v>
      </c>
      <c r="AP198" s="211">
        <v>43.99</v>
      </c>
      <c r="AQ198" s="211">
        <v>42.39</v>
      </c>
      <c r="AR198" s="211">
        <v>43.19</v>
      </c>
      <c r="AS198" s="211">
        <v>44.78</v>
      </c>
      <c r="AT198" s="211">
        <v>43.42</v>
      </c>
      <c r="AU198" s="211">
        <v>44.1</v>
      </c>
      <c r="AV198" s="211">
        <v>22.48</v>
      </c>
      <c r="AW198" s="211">
        <v>21.88</v>
      </c>
      <c r="AX198" s="211">
        <v>22.18</v>
      </c>
      <c r="AY198" s="211">
        <v>4.54</v>
      </c>
      <c r="AZ198" s="211">
        <v>4.38</v>
      </c>
      <c r="BA198" s="211">
        <v>4.46</v>
      </c>
      <c r="BB198" s="211">
        <v>2.1</v>
      </c>
      <c r="BC198" s="211">
        <v>1.8</v>
      </c>
      <c r="BD198" s="211">
        <v>1.9500000000000002</v>
      </c>
      <c r="BE198" s="211">
        <v>0.73</v>
      </c>
      <c r="BF198" s="211">
        <v>0.43</v>
      </c>
      <c r="BG198" s="211">
        <v>0.57999999999999996</v>
      </c>
      <c r="BH198" s="211">
        <v>537.57000000000005</v>
      </c>
      <c r="BI198" s="211">
        <v>521.57000000000005</v>
      </c>
      <c r="BJ198" s="211">
        <v>529.57000000000005</v>
      </c>
      <c r="BK198" s="211">
        <v>45.11</v>
      </c>
      <c r="BL198" s="211">
        <v>43.75</v>
      </c>
      <c r="BM198" s="211">
        <v>44.43</v>
      </c>
      <c r="BN198" s="211">
        <v>1.1200000000000001</v>
      </c>
      <c r="BO198" s="211">
        <v>0.88000000000000012</v>
      </c>
      <c r="BP198" s="211">
        <v>1</v>
      </c>
      <c r="BQ198" s="211">
        <v>10.07</v>
      </c>
      <c r="BR198" s="211">
        <v>8.07</v>
      </c>
      <c r="BS198" s="211">
        <v>9.07</v>
      </c>
      <c r="BT198" s="211">
        <v>11.92</v>
      </c>
      <c r="BU198" s="211">
        <v>11.52</v>
      </c>
      <c r="BV198" s="211">
        <v>11.719999999999999</v>
      </c>
      <c r="BW198" s="211">
        <v>2.93</v>
      </c>
      <c r="BX198" s="211">
        <v>2.6500000000000004</v>
      </c>
      <c r="BY198" s="211">
        <v>2.79</v>
      </c>
      <c r="BZ198" s="211">
        <v>10.43</v>
      </c>
      <c r="CA198" s="211">
        <v>7.43</v>
      </c>
      <c r="CB198" s="211">
        <v>8.93</v>
      </c>
      <c r="CC198" s="211">
        <v>7.02</v>
      </c>
      <c r="CD198" s="211">
        <v>6.7799999999999994</v>
      </c>
      <c r="CE198" s="211">
        <v>6.8999999999999995</v>
      </c>
      <c r="CF198" s="211">
        <v>2.08</v>
      </c>
      <c r="CG198" s="211">
        <v>1.58</v>
      </c>
      <c r="CH198" s="211">
        <v>1.83</v>
      </c>
      <c r="CI198" s="211">
        <v>0.46</v>
      </c>
      <c r="CJ198" s="211">
        <v>0.42000000000000004</v>
      </c>
      <c r="CK198" s="211">
        <v>0.44000000000000006</v>
      </c>
      <c r="CL198" s="211">
        <v>42.33</v>
      </c>
      <c r="CM198" s="211">
        <v>39.93</v>
      </c>
      <c r="CN198" s="211">
        <v>41.129999999999995</v>
      </c>
      <c r="CO198" s="211">
        <v>7.43</v>
      </c>
      <c r="CP198" s="211">
        <v>2.4299999999999997</v>
      </c>
      <c r="CQ198" s="211">
        <v>4.93</v>
      </c>
      <c r="CR198" s="211"/>
      <c r="CS198" s="211"/>
    </row>
    <row r="199" spans="1:97">
      <c r="A199" s="642">
        <v>45485</v>
      </c>
      <c r="B199" s="209" t="s">
        <v>218</v>
      </c>
      <c r="C199" s="211">
        <v>160.11000000000001</v>
      </c>
      <c r="D199" s="211">
        <v>158.11000000000001</v>
      </c>
      <c r="E199" s="211">
        <v>159.11000000000001</v>
      </c>
      <c r="F199" s="211">
        <v>174.44</v>
      </c>
      <c r="G199" s="211">
        <v>171.44</v>
      </c>
      <c r="H199" s="211">
        <v>172.94</v>
      </c>
      <c r="I199" s="211">
        <v>118.32</v>
      </c>
      <c r="J199" s="211">
        <v>115.11999999999999</v>
      </c>
      <c r="K199" s="211">
        <v>116.72</v>
      </c>
      <c r="L199" s="211">
        <v>209.47</v>
      </c>
      <c r="M199" s="211">
        <v>201.47</v>
      </c>
      <c r="N199" s="211">
        <v>205.47</v>
      </c>
      <c r="O199" s="211">
        <v>178.42</v>
      </c>
      <c r="P199" s="211">
        <v>176.61999999999998</v>
      </c>
      <c r="Q199" s="211">
        <v>177.51999999999998</v>
      </c>
      <c r="R199" s="211">
        <v>23.48</v>
      </c>
      <c r="S199" s="211">
        <v>22.88</v>
      </c>
      <c r="T199" s="211">
        <v>23.18</v>
      </c>
      <c r="U199" s="211">
        <v>15.12</v>
      </c>
      <c r="V199" s="211">
        <v>14.52</v>
      </c>
      <c r="W199" s="211">
        <v>14.82</v>
      </c>
      <c r="X199" s="211">
        <v>15.53</v>
      </c>
      <c r="Y199" s="211">
        <v>14.729999999999999</v>
      </c>
      <c r="Z199" s="211">
        <v>15.129999999999999</v>
      </c>
      <c r="AA199" s="211">
        <v>109.59</v>
      </c>
      <c r="AB199" s="211">
        <v>105.59</v>
      </c>
      <c r="AC199" s="211">
        <v>107.59</v>
      </c>
      <c r="AD199" s="211">
        <v>98.8</v>
      </c>
      <c r="AE199" s="211">
        <v>94.8</v>
      </c>
      <c r="AF199" s="211">
        <v>96.8</v>
      </c>
      <c r="AG199" s="211">
        <v>20.81</v>
      </c>
      <c r="AH199" s="211">
        <v>19.95</v>
      </c>
      <c r="AI199" s="211">
        <v>20.38</v>
      </c>
      <c r="AJ199" s="211"/>
      <c r="AK199" s="211"/>
      <c r="AL199" s="211"/>
      <c r="AM199" s="211">
        <v>119.24</v>
      </c>
      <c r="AN199" s="211">
        <v>117.58</v>
      </c>
      <c r="AO199" s="211">
        <v>118.41</v>
      </c>
      <c r="AP199" s="211">
        <v>43.29</v>
      </c>
      <c r="AQ199" s="211">
        <v>41.69</v>
      </c>
      <c r="AR199" s="211">
        <v>42.489999999999995</v>
      </c>
      <c r="AS199" s="211">
        <v>44.07</v>
      </c>
      <c r="AT199" s="211">
        <v>42.71</v>
      </c>
      <c r="AU199" s="211">
        <v>43.39</v>
      </c>
      <c r="AV199" s="211">
        <v>22.19</v>
      </c>
      <c r="AW199" s="211">
        <v>21.59</v>
      </c>
      <c r="AX199" s="211">
        <v>21.89</v>
      </c>
      <c r="AY199" s="211">
        <v>4.49</v>
      </c>
      <c r="AZ199" s="211">
        <v>4.33</v>
      </c>
      <c r="BA199" s="211">
        <v>4.41</v>
      </c>
      <c r="BB199" s="211">
        <v>2.0699999999999998</v>
      </c>
      <c r="BC199" s="211">
        <v>1.7699999999999998</v>
      </c>
      <c r="BD199" s="211">
        <v>1.92</v>
      </c>
      <c r="BE199" s="211">
        <v>0.72</v>
      </c>
      <c r="BF199" s="211">
        <v>0.42</v>
      </c>
      <c r="BG199" s="211">
        <v>0.56999999999999995</v>
      </c>
      <c r="BH199" s="211">
        <v>529.5</v>
      </c>
      <c r="BI199" s="211">
        <v>513.5</v>
      </c>
      <c r="BJ199" s="211">
        <v>521.5</v>
      </c>
      <c r="BK199" s="211">
        <v>44.4</v>
      </c>
      <c r="BL199" s="211">
        <v>43.04</v>
      </c>
      <c r="BM199" s="211">
        <v>43.72</v>
      </c>
      <c r="BN199" s="211">
        <v>1.1100000000000001</v>
      </c>
      <c r="BO199" s="211">
        <v>0.87000000000000011</v>
      </c>
      <c r="BP199" s="211">
        <v>0.9900000000000001</v>
      </c>
      <c r="BQ199" s="211">
        <v>9.9600000000000009</v>
      </c>
      <c r="BR199" s="211">
        <v>7.9600000000000009</v>
      </c>
      <c r="BS199" s="211">
        <v>8.9600000000000009</v>
      </c>
      <c r="BT199" s="211">
        <v>11.79</v>
      </c>
      <c r="BU199" s="211">
        <v>11.389999999999999</v>
      </c>
      <c r="BV199" s="211">
        <v>11.59</v>
      </c>
      <c r="BW199" s="211">
        <v>2.89</v>
      </c>
      <c r="BX199" s="211">
        <v>2.6100000000000003</v>
      </c>
      <c r="BY199" s="211">
        <v>2.75</v>
      </c>
      <c r="BZ199" s="211">
        <v>10.34</v>
      </c>
      <c r="CA199" s="211">
        <v>7.34</v>
      </c>
      <c r="CB199" s="211">
        <v>8.84</v>
      </c>
      <c r="CC199" s="211">
        <v>6.95</v>
      </c>
      <c r="CD199" s="211">
        <v>6.71</v>
      </c>
      <c r="CE199" s="211">
        <v>6.83</v>
      </c>
      <c r="CF199" s="211">
        <v>2.0699999999999998</v>
      </c>
      <c r="CG199" s="211">
        <v>1.5699999999999998</v>
      </c>
      <c r="CH199" s="211">
        <v>1.8199999999999998</v>
      </c>
      <c r="CI199" s="211">
        <v>0.46</v>
      </c>
      <c r="CJ199" s="211">
        <v>0.42000000000000004</v>
      </c>
      <c r="CK199" s="211">
        <v>0.44000000000000006</v>
      </c>
      <c r="CL199" s="211">
        <v>41.75</v>
      </c>
      <c r="CM199" s="211">
        <v>39.35</v>
      </c>
      <c r="CN199" s="211">
        <v>40.549999999999997</v>
      </c>
      <c r="CO199" s="211">
        <v>7.34</v>
      </c>
      <c r="CP199" s="211">
        <v>2.34</v>
      </c>
      <c r="CQ199" s="211">
        <v>4.84</v>
      </c>
      <c r="CR199" s="211"/>
      <c r="CS199" s="211"/>
    </row>
    <row r="200" spans="1:97">
      <c r="A200" s="642">
        <v>45486</v>
      </c>
      <c r="B200" s="209" t="s">
        <v>219</v>
      </c>
      <c r="C200" s="211"/>
      <c r="D200" s="211"/>
      <c r="E200" s="211"/>
      <c r="F200" s="211"/>
      <c r="G200" s="211"/>
      <c r="H200" s="211"/>
      <c r="I200" s="211"/>
      <c r="J200" s="211"/>
      <c r="K200" s="211"/>
      <c r="L200" s="211"/>
      <c r="M200" s="211"/>
      <c r="N200" s="211"/>
      <c r="O200" s="211"/>
      <c r="P200" s="211"/>
      <c r="Q200" s="211"/>
      <c r="R200" s="211"/>
      <c r="S200" s="211"/>
      <c r="T200" s="211"/>
      <c r="U200" s="211"/>
      <c r="V200" s="211"/>
      <c r="W200" s="211"/>
      <c r="X200" s="211"/>
      <c r="Y200" s="211"/>
      <c r="Z200" s="211"/>
      <c r="AA200" s="211"/>
      <c r="AB200" s="211"/>
      <c r="AC200" s="211"/>
      <c r="AD200" s="211"/>
      <c r="AE200" s="211"/>
      <c r="AF200" s="211"/>
      <c r="AG200" s="211"/>
      <c r="AH200" s="211"/>
      <c r="AI200" s="211"/>
      <c r="AJ200" s="211"/>
      <c r="AK200" s="211"/>
      <c r="AL200" s="211"/>
      <c r="AM200" s="211"/>
      <c r="AN200" s="211"/>
      <c r="AO200" s="211"/>
      <c r="AP200" s="211"/>
      <c r="AQ200" s="211"/>
      <c r="AR200" s="211"/>
      <c r="AS200" s="211"/>
      <c r="AT200" s="211"/>
      <c r="AU200" s="211"/>
      <c r="AV200" s="211"/>
      <c r="AW200" s="211"/>
      <c r="AX200" s="211"/>
      <c r="AY200" s="211"/>
      <c r="AZ200" s="211"/>
      <c r="BA200" s="211"/>
      <c r="BB200" s="211"/>
      <c r="BC200" s="211"/>
      <c r="BD200" s="211"/>
      <c r="BE200" s="211"/>
      <c r="BF200" s="211"/>
      <c r="BG200" s="211"/>
      <c r="BH200" s="211"/>
      <c r="BI200" s="211"/>
      <c r="BJ200" s="211"/>
      <c r="BK200" s="211"/>
      <c r="BL200" s="211"/>
      <c r="BM200" s="211"/>
      <c r="BN200" s="211"/>
      <c r="BO200" s="211"/>
      <c r="BP200" s="211"/>
      <c r="BQ200" s="211"/>
      <c r="BR200" s="211"/>
      <c r="BS200" s="211"/>
      <c r="BT200" s="211"/>
      <c r="BU200" s="211"/>
      <c r="BV200" s="211"/>
      <c r="BW200" s="211"/>
      <c r="BX200" s="211"/>
      <c r="BY200" s="211"/>
      <c r="BZ200" s="211"/>
      <c r="CA200" s="211"/>
      <c r="CB200" s="211"/>
      <c r="CC200" s="211"/>
      <c r="CD200" s="211"/>
      <c r="CE200" s="211"/>
      <c r="CF200" s="211"/>
      <c r="CG200" s="211"/>
      <c r="CH200" s="211"/>
      <c r="CI200" s="211"/>
      <c r="CJ200" s="211"/>
      <c r="CK200" s="211"/>
      <c r="CL200" s="211"/>
      <c r="CM200" s="211"/>
      <c r="CN200" s="211"/>
      <c r="CO200" s="211"/>
      <c r="CP200" s="211"/>
      <c r="CQ200" s="211"/>
      <c r="CR200" s="211"/>
      <c r="CS200" s="211"/>
    </row>
    <row r="201" spans="1:97">
      <c r="A201" s="642">
        <v>45487</v>
      </c>
      <c r="B201" s="209" t="s">
        <v>220</v>
      </c>
      <c r="C201" s="211"/>
      <c r="D201" s="211"/>
      <c r="E201" s="211"/>
      <c r="F201" s="211"/>
      <c r="G201" s="211"/>
      <c r="H201" s="211"/>
      <c r="I201" s="211"/>
      <c r="J201" s="211"/>
      <c r="K201" s="211"/>
      <c r="L201" s="211"/>
      <c r="M201" s="211"/>
      <c r="N201" s="211"/>
      <c r="O201" s="211"/>
      <c r="P201" s="211"/>
      <c r="Q201" s="211"/>
      <c r="R201" s="211"/>
      <c r="S201" s="211"/>
      <c r="T201" s="211"/>
      <c r="U201" s="211"/>
      <c r="V201" s="211"/>
      <c r="W201" s="211"/>
      <c r="X201" s="211"/>
      <c r="Y201" s="211"/>
      <c r="Z201" s="211"/>
      <c r="AA201" s="211"/>
      <c r="AB201" s="211"/>
      <c r="AC201" s="211"/>
      <c r="AD201" s="211"/>
      <c r="AE201" s="211"/>
      <c r="AF201" s="211"/>
      <c r="AG201" s="211"/>
      <c r="AH201" s="211"/>
      <c r="AI201" s="211"/>
      <c r="AJ201" s="211"/>
      <c r="AK201" s="211"/>
      <c r="AL201" s="211"/>
      <c r="AM201" s="211"/>
      <c r="AN201" s="211"/>
      <c r="AO201" s="211"/>
      <c r="AP201" s="211"/>
      <c r="AQ201" s="211"/>
      <c r="AR201" s="211"/>
      <c r="AS201" s="211"/>
      <c r="AT201" s="211"/>
      <c r="AU201" s="211"/>
      <c r="AV201" s="211"/>
      <c r="AW201" s="211"/>
      <c r="AX201" s="211"/>
      <c r="AY201" s="211"/>
      <c r="AZ201" s="211"/>
      <c r="BA201" s="211"/>
      <c r="BB201" s="211"/>
      <c r="BC201" s="211"/>
      <c r="BD201" s="211"/>
      <c r="BE201" s="211"/>
      <c r="BF201" s="211"/>
      <c r="BG201" s="211"/>
      <c r="BH201" s="211"/>
      <c r="BI201" s="211"/>
      <c r="BJ201" s="211"/>
      <c r="BK201" s="211"/>
      <c r="BL201" s="211"/>
      <c r="BM201" s="211"/>
      <c r="BN201" s="211"/>
      <c r="BO201" s="211"/>
      <c r="BP201" s="211"/>
      <c r="BQ201" s="211"/>
      <c r="BR201" s="211"/>
      <c r="BS201" s="211"/>
      <c r="BT201" s="211"/>
      <c r="BU201" s="211"/>
      <c r="BV201" s="211"/>
      <c r="BW201" s="211"/>
      <c r="BX201" s="211"/>
      <c r="BY201" s="211"/>
      <c r="BZ201" s="211"/>
      <c r="CA201" s="211"/>
      <c r="CB201" s="211"/>
      <c r="CC201" s="211"/>
      <c r="CD201" s="211"/>
      <c r="CE201" s="211"/>
      <c r="CF201" s="211"/>
      <c r="CG201" s="211"/>
      <c r="CH201" s="211"/>
      <c r="CI201" s="211"/>
      <c r="CJ201" s="211"/>
      <c r="CK201" s="211"/>
      <c r="CL201" s="211"/>
      <c r="CM201" s="211"/>
      <c r="CN201" s="211"/>
      <c r="CO201" s="211"/>
      <c r="CP201" s="211"/>
      <c r="CQ201" s="211"/>
      <c r="CR201" s="211"/>
      <c r="CS201" s="211"/>
    </row>
    <row r="202" spans="1:97">
      <c r="A202" s="642">
        <v>45488</v>
      </c>
      <c r="B202" s="209" t="s">
        <v>214</v>
      </c>
      <c r="C202" s="211"/>
      <c r="D202" s="211"/>
      <c r="E202" s="211"/>
      <c r="F202" s="211"/>
      <c r="G202" s="211"/>
      <c r="H202" s="211"/>
      <c r="I202" s="211"/>
      <c r="J202" s="211"/>
      <c r="K202" s="211"/>
      <c r="L202" s="211"/>
      <c r="M202" s="211"/>
      <c r="N202" s="211"/>
      <c r="O202" s="211"/>
      <c r="P202" s="211"/>
      <c r="Q202" s="211"/>
      <c r="R202" s="211"/>
      <c r="S202" s="211"/>
      <c r="T202" s="211"/>
      <c r="U202" s="211"/>
      <c r="V202" s="211"/>
      <c r="W202" s="211"/>
      <c r="X202" s="211"/>
      <c r="Y202" s="211"/>
      <c r="Z202" s="211"/>
      <c r="AA202" s="211"/>
      <c r="AB202" s="211"/>
      <c r="AC202" s="211"/>
      <c r="AD202" s="211"/>
      <c r="AE202" s="211"/>
      <c r="AF202" s="211"/>
      <c r="AG202" s="211"/>
      <c r="AH202" s="211"/>
      <c r="AI202" s="211"/>
      <c r="AJ202" s="211"/>
      <c r="AK202" s="211"/>
      <c r="AL202" s="211"/>
      <c r="AM202" s="211"/>
      <c r="AN202" s="211"/>
      <c r="AO202" s="211"/>
      <c r="AP202" s="211"/>
      <c r="AQ202" s="211"/>
      <c r="AR202" s="211"/>
      <c r="AS202" s="211"/>
      <c r="AT202" s="211"/>
      <c r="AU202" s="211"/>
      <c r="AV202" s="211"/>
      <c r="AW202" s="211"/>
      <c r="AX202" s="211"/>
      <c r="AY202" s="211"/>
      <c r="AZ202" s="211"/>
      <c r="BA202" s="211"/>
      <c r="BB202" s="211"/>
      <c r="BC202" s="211"/>
      <c r="BD202" s="211"/>
      <c r="BE202" s="211"/>
      <c r="BF202" s="211"/>
      <c r="BG202" s="211"/>
      <c r="BH202" s="211"/>
      <c r="BI202" s="211"/>
      <c r="BJ202" s="211"/>
      <c r="BK202" s="211"/>
      <c r="BL202" s="211"/>
      <c r="BM202" s="211"/>
      <c r="BN202" s="211"/>
      <c r="BO202" s="211"/>
      <c r="BP202" s="211"/>
      <c r="BQ202" s="211"/>
      <c r="BR202" s="211"/>
      <c r="BS202" s="211"/>
      <c r="BT202" s="211"/>
      <c r="BU202" s="211"/>
      <c r="BV202" s="211"/>
      <c r="BW202" s="211"/>
      <c r="BX202" s="211"/>
      <c r="BY202" s="211"/>
      <c r="BZ202" s="211"/>
      <c r="CA202" s="211"/>
      <c r="CB202" s="211"/>
      <c r="CC202" s="211"/>
      <c r="CD202" s="211"/>
      <c r="CE202" s="211"/>
      <c r="CF202" s="211"/>
      <c r="CG202" s="211"/>
      <c r="CH202" s="211"/>
      <c r="CI202" s="211"/>
      <c r="CJ202" s="211"/>
      <c r="CK202" s="211"/>
      <c r="CL202" s="211"/>
      <c r="CM202" s="211"/>
      <c r="CN202" s="211"/>
      <c r="CO202" s="211"/>
      <c r="CP202" s="211"/>
      <c r="CQ202" s="211"/>
      <c r="CR202" s="211"/>
      <c r="CS202" s="211"/>
    </row>
    <row r="203" spans="1:97">
      <c r="A203" s="642">
        <v>45489</v>
      </c>
      <c r="B203" s="209" t="s">
        <v>215</v>
      </c>
      <c r="C203" s="211">
        <v>159.44999999999999</v>
      </c>
      <c r="D203" s="211">
        <v>157.44999999999999</v>
      </c>
      <c r="E203" s="211">
        <v>158.44999999999999</v>
      </c>
      <c r="F203" s="211">
        <v>174.07</v>
      </c>
      <c r="G203" s="211">
        <v>171.07</v>
      </c>
      <c r="H203" s="211">
        <v>172.57</v>
      </c>
      <c r="I203" s="211">
        <v>117.41</v>
      </c>
      <c r="J203" s="211">
        <v>114.21</v>
      </c>
      <c r="K203" s="211">
        <v>115.81</v>
      </c>
      <c r="L203" s="211">
        <v>209.46</v>
      </c>
      <c r="M203" s="211">
        <v>201.46</v>
      </c>
      <c r="N203" s="211">
        <v>205.46</v>
      </c>
      <c r="O203" s="211">
        <v>177.76</v>
      </c>
      <c r="P203" s="211">
        <v>175.95999999999998</v>
      </c>
      <c r="Q203" s="211">
        <v>176.85999999999999</v>
      </c>
      <c r="R203" s="211">
        <v>23.43</v>
      </c>
      <c r="S203" s="211">
        <v>22.83</v>
      </c>
      <c r="T203" s="211">
        <v>23.13</v>
      </c>
      <c r="U203" s="211">
        <v>14.95</v>
      </c>
      <c r="V203" s="211">
        <v>14.35</v>
      </c>
      <c r="W203" s="211">
        <v>14.649999999999999</v>
      </c>
      <c r="X203" s="211">
        <v>15.32</v>
      </c>
      <c r="Y203" s="211">
        <v>14.52</v>
      </c>
      <c r="Z203" s="211">
        <v>14.92</v>
      </c>
      <c r="AA203" s="211">
        <v>108.99</v>
      </c>
      <c r="AB203" s="211">
        <v>104.99</v>
      </c>
      <c r="AC203" s="211">
        <v>106.99</v>
      </c>
      <c r="AD203" s="211">
        <v>98.1</v>
      </c>
      <c r="AE203" s="211">
        <v>94.1</v>
      </c>
      <c r="AF203" s="211">
        <v>96.1</v>
      </c>
      <c r="AG203" s="211">
        <v>20.73</v>
      </c>
      <c r="AH203" s="211">
        <v>19.87</v>
      </c>
      <c r="AI203" s="211">
        <v>20.3</v>
      </c>
      <c r="AJ203" s="211"/>
      <c r="AK203" s="211"/>
      <c r="AL203" s="211"/>
      <c r="AM203" s="211">
        <v>118.71</v>
      </c>
      <c r="AN203" s="211">
        <v>117.05</v>
      </c>
      <c r="AO203" s="211">
        <v>117.88</v>
      </c>
      <c r="AP203" s="211">
        <v>43.11</v>
      </c>
      <c r="AQ203" s="211">
        <v>41.51</v>
      </c>
      <c r="AR203" s="211">
        <v>42.31</v>
      </c>
      <c r="AS203" s="211">
        <v>43.75</v>
      </c>
      <c r="AT203" s="211">
        <v>42.39</v>
      </c>
      <c r="AU203" s="211">
        <v>43.07</v>
      </c>
      <c r="AV203" s="211">
        <v>22.08</v>
      </c>
      <c r="AW203" s="211">
        <v>21.479999999999997</v>
      </c>
      <c r="AX203" s="211">
        <v>21.779999999999998</v>
      </c>
      <c r="AY203" s="211">
        <v>4.46</v>
      </c>
      <c r="AZ203" s="211">
        <v>4.3</v>
      </c>
      <c r="BA203" s="211">
        <v>4.38</v>
      </c>
      <c r="BB203" s="211">
        <v>2.06</v>
      </c>
      <c r="BC203" s="211">
        <v>1.76</v>
      </c>
      <c r="BD203" s="211">
        <v>1.9100000000000001</v>
      </c>
      <c r="BE203" s="211">
        <v>0.72</v>
      </c>
      <c r="BF203" s="211">
        <v>0.42</v>
      </c>
      <c r="BG203" s="211">
        <v>0.56999999999999995</v>
      </c>
      <c r="BH203" s="211">
        <v>525.47</v>
      </c>
      <c r="BI203" s="211">
        <v>509.47</v>
      </c>
      <c r="BJ203" s="211">
        <v>517.47</v>
      </c>
      <c r="BK203" s="211">
        <v>44.2</v>
      </c>
      <c r="BL203" s="211">
        <v>42.84</v>
      </c>
      <c r="BM203" s="211">
        <v>43.52</v>
      </c>
      <c r="BN203" s="211">
        <v>1.1000000000000001</v>
      </c>
      <c r="BO203" s="211">
        <v>0.8600000000000001</v>
      </c>
      <c r="BP203" s="211">
        <v>0.98000000000000009</v>
      </c>
      <c r="BQ203" s="211">
        <v>9.93</v>
      </c>
      <c r="BR203" s="211">
        <v>7.93</v>
      </c>
      <c r="BS203" s="211">
        <v>8.93</v>
      </c>
      <c r="BT203" s="211">
        <v>11.64</v>
      </c>
      <c r="BU203" s="211">
        <v>11.24</v>
      </c>
      <c r="BV203" s="211">
        <v>11.440000000000001</v>
      </c>
      <c r="BW203" s="211">
        <v>2.87</v>
      </c>
      <c r="BX203" s="211">
        <v>2.59</v>
      </c>
      <c r="BY203" s="211">
        <v>2.73</v>
      </c>
      <c r="BZ203" s="211">
        <v>10.199999999999999</v>
      </c>
      <c r="CA203" s="211">
        <v>7.1999999999999993</v>
      </c>
      <c r="CB203" s="211">
        <v>8.6999999999999993</v>
      </c>
      <c r="CC203" s="211">
        <v>6.92</v>
      </c>
      <c r="CD203" s="211">
        <v>6.68</v>
      </c>
      <c r="CE203" s="211">
        <v>6.8</v>
      </c>
      <c r="CF203" s="211">
        <v>2.0499999999999998</v>
      </c>
      <c r="CG203" s="211">
        <v>1.5499999999999998</v>
      </c>
      <c r="CH203" s="211">
        <v>1.7999999999999998</v>
      </c>
      <c r="CI203" s="211">
        <v>0.46</v>
      </c>
      <c r="CJ203" s="211">
        <v>0.42000000000000004</v>
      </c>
      <c r="CK203" s="211">
        <v>0.44000000000000006</v>
      </c>
      <c r="CL203" s="211">
        <v>41.77</v>
      </c>
      <c r="CM203" s="211">
        <v>39.370000000000005</v>
      </c>
      <c r="CN203" s="211">
        <v>40.570000000000007</v>
      </c>
      <c r="CO203" s="211">
        <v>7.31</v>
      </c>
      <c r="CP203" s="211">
        <v>2.3099999999999996</v>
      </c>
      <c r="CQ203" s="211">
        <v>4.8099999999999996</v>
      </c>
      <c r="CR203" s="211"/>
      <c r="CS203" s="211"/>
    </row>
    <row r="204" spans="1:97">
      <c r="A204" s="642">
        <v>45490</v>
      </c>
      <c r="B204" s="209" t="s">
        <v>216</v>
      </c>
      <c r="C204" s="211">
        <v>159.56</v>
      </c>
      <c r="D204" s="211">
        <v>157.56</v>
      </c>
      <c r="E204" s="211">
        <v>158.56</v>
      </c>
      <c r="F204" s="211">
        <v>174.28</v>
      </c>
      <c r="G204" s="211">
        <v>171.28</v>
      </c>
      <c r="H204" s="211">
        <v>172.78</v>
      </c>
      <c r="I204" s="211">
        <v>117.52</v>
      </c>
      <c r="J204" s="211">
        <v>114.32</v>
      </c>
      <c r="K204" s="211">
        <v>115.91999999999999</v>
      </c>
      <c r="L204" s="211">
        <v>209.64</v>
      </c>
      <c r="M204" s="211">
        <v>201.64</v>
      </c>
      <c r="N204" s="211">
        <v>205.64</v>
      </c>
      <c r="O204" s="211">
        <v>178.2</v>
      </c>
      <c r="P204" s="211">
        <v>176.39999999999998</v>
      </c>
      <c r="Q204" s="211">
        <v>177.29999999999998</v>
      </c>
      <c r="R204" s="211">
        <v>23.47</v>
      </c>
      <c r="S204" s="211">
        <v>22.869999999999997</v>
      </c>
      <c r="T204" s="211">
        <v>23.169999999999998</v>
      </c>
      <c r="U204" s="211">
        <v>15.01</v>
      </c>
      <c r="V204" s="211">
        <v>14.41</v>
      </c>
      <c r="W204" s="211">
        <v>14.71</v>
      </c>
      <c r="X204" s="211">
        <v>15.38</v>
      </c>
      <c r="Y204" s="211">
        <v>14.58</v>
      </c>
      <c r="Z204" s="211">
        <v>14.98</v>
      </c>
      <c r="AA204" s="211">
        <v>108.74</v>
      </c>
      <c r="AB204" s="211">
        <v>104.74</v>
      </c>
      <c r="AC204" s="211">
        <v>106.74</v>
      </c>
      <c r="AD204" s="211">
        <v>98.39</v>
      </c>
      <c r="AE204" s="211">
        <v>94.39</v>
      </c>
      <c r="AF204" s="211">
        <v>96.39</v>
      </c>
      <c r="AG204" s="211">
        <v>20.74</v>
      </c>
      <c r="AH204" s="211">
        <v>19.88</v>
      </c>
      <c r="AI204" s="211">
        <v>20.309999999999999</v>
      </c>
      <c r="AJ204" s="211"/>
      <c r="AK204" s="211"/>
      <c r="AL204" s="211"/>
      <c r="AM204" s="211">
        <v>118.81</v>
      </c>
      <c r="AN204" s="211">
        <v>117.15</v>
      </c>
      <c r="AO204" s="211">
        <v>117.98</v>
      </c>
      <c r="AP204" s="211">
        <v>43.14</v>
      </c>
      <c r="AQ204" s="211">
        <v>41.54</v>
      </c>
      <c r="AR204" s="211">
        <v>42.34</v>
      </c>
      <c r="AS204" s="211">
        <v>43.92</v>
      </c>
      <c r="AT204" s="211">
        <v>42.56</v>
      </c>
      <c r="AU204" s="211">
        <v>43.24</v>
      </c>
      <c r="AV204" s="211">
        <v>22.06</v>
      </c>
      <c r="AW204" s="211">
        <v>21.459999999999997</v>
      </c>
      <c r="AX204" s="211">
        <v>21.759999999999998</v>
      </c>
      <c r="AY204" s="211">
        <v>4.49</v>
      </c>
      <c r="AZ204" s="211">
        <v>4.33</v>
      </c>
      <c r="BA204" s="211">
        <v>4.41</v>
      </c>
      <c r="BB204" s="211">
        <v>2.06</v>
      </c>
      <c r="BC204" s="211">
        <v>1.76</v>
      </c>
      <c r="BD204" s="211">
        <v>1.9100000000000001</v>
      </c>
      <c r="BE204" s="211">
        <v>0.72</v>
      </c>
      <c r="BF204" s="211">
        <v>0.42</v>
      </c>
      <c r="BG204" s="211">
        <v>0.56999999999999995</v>
      </c>
      <c r="BH204" s="211">
        <v>527.70000000000005</v>
      </c>
      <c r="BI204" s="211">
        <v>511.70000000000005</v>
      </c>
      <c r="BJ204" s="211">
        <v>519.70000000000005</v>
      </c>
      <c r="BK204" s="211">
        <v>44.24</v>
      </c>
      <c r="BL204" s="211">
        <v>42.88</v>
      </c>
      <c r="BM204" s="211">
        <v>43.56</v>
      </c>
      <c r="BN204" s="211">
        <v>1.1000000000000001</v>
      </c>
      <c r="BO204" s="211">
        <v>0.8600000000000001</v>
      </c>
      <c r="BP204" s="211">
        <v>0.98000000000000009</v>
      </c>
      <c r="BQ204" s="211">
        <v>9.98</v>
      </c>
      <c r="BR204" s="211">
        <v>7.98</v>
      </c>
      <c r="BS204" s="211">
        <v>8.98</v>
      </c>
      <c r="BT204" s="211">
        <v>11.68</v>
      </c>
      <c r="BU204" s="211">
        <v>11.28</v>
      </c>
      <c r="BV204" s="211">
        <v>11.48</v>
      </c>
      <c r="BW204" s="211">
        <v>2.87</v>
      </c>
      <c r="BX204" s="211">
        <v>2.59</v>
      </c>
      <c r="BY204" s="211">
        <v>2.73</v>
      </c>
      <c r="BZ204" s="211">
        <v>10.28</v>
      </c>
      <c r="CA204" s="211">
        <v>7.2799999999999994</v>
      </c>
      <c r="CB204" s="211">
        <v>8.7799999999999994</v>
      </c>
      <c r="CC204" s="211">
        <v>6.95</v>
      </c>
      <c r="CD204" s="211">
        <v>6.71</v>
      </c>
      <c r="CE204" s="211">
        <v>6.83</v>
      </c>
      <c r="CF204" s="211">
        <v>2.04</v>
      </c>
      <c r="CG204" s="211">
        <v>1.54</v>
      </c>
      <c r="CH204" s="211">
        <v>1.79</v>
      </c>
      <c r="CI204" s="211">
        <v>0.46</v>
      </c>
      <c r="CJ204" s="211">
        <v>0.42000000000000004</v>
      </c>
      <c r="CK204" s="211">
        <v>0.44000000000000006</v>
      </c>
      <c r="CL204" s="211">
        <v>41.52</v>
      </c>
      <c r="CM204" s="211">
        <v>39.120000000000005</v>
      </c>
      <c r="CN204" s="211">
        <v>40.320000000000007</v>
      </c>
      <c r="CO204" s="211">
        <v>7.31</v>
      </c>
      <c r="CP204" s="211">
        <v>2.3099999999999996</v>
      </c>
      <c r="CQ204" s="211">
        <v>4.8099999999999996</v>
      </c>
      <c r="CR204" s="211"/>
      <c r="CS204" s="211"/>
    </row>
    <row r="205" spans="1:97">
      <c r="A205" s="642">
        <v>45491</v>
      </c>
      <c r="B205" s="209" t="s">
        <v>217</v>
      </c>
      <c r="C205" s="211">
        <v>156.86000000000001</v>
      </c>
      <c r="D205" s="211">
        <v>154.86000000000001</v>
      </c>
      <c r="E205" s="211">
        <v>155.86000000000001</v>
      </c>
      <c r="F205" s="211">
        <v>171.93</v>
      </c>
      <c r="G205" s="211">
        <v>168.93</v>
      </c>
      <c r="H205" s="211">
        <v>170.43</v>
      </c>
      <c r="I205" s="211">
        <v>115.51</v>
      </c>
      <c r="J205" s="211">
        <v>112.31</v>
      </c>
      <c r="K205" s="211">
        <v>113.91</v>
      </c>
      <c r="L205" s="211">
        <v>206.68</v>
      </c>
      <c r="M205" s="211">
        <v>198.68</v>
      </c>
      <c r="N205" s="211">
        <v>202.68</v>
      </c>
      <c r="O205" s="211">
        <v>177.23</v>
      </c>
      <c r="P205" s="211">
        <v>175.42999999999998</v>
      </c>
      <c r="Q205" s="211">
        <v>176.32999999999998</v>
      </c>
      <c r="R205" s="211">
        <v>23.15</v>
      </c>
      <c r="S205" s="211">
        <v>22.549999999999997</v>
      </c>
      <c r="T205" s="211">
        <v>22.849999999999998</v>
      </c>
      <c r="U205" s="211">
        <v>14.84</v>
      </c>
      <c r="V205" s="211">
        <v>14.24</v>
      </c>
      <c r="W205" s="211">
        <v>14.54</v>
      </c>
      <c r="X205" s="211">
        <v>15.18</v>
      </c>
      <c r="Y205" s="211">
        <v>14.379999999999999</v>
      </c>
      <c r="Z205" s="211">
        <v>14.78</v>
      </c>
      <c r="AA205" s="211">
        <v>106.8</v>
      </c>
      <c r="AB205" s="211">
        <v>102.8</v>
      </c>
      <c r="AC205" s="211">
        <v>104.8</v>
      </c>
      <c r="AD205" s="211">
        <v>96.7</v>
      </c>
      <c r="AE205" s="211">
        <v>92.7</v>
      </c>
      <c r="AF205" s="211">
        <v>94.7</v>
      </c>
      <c r="AG205" s="211">
        <v>20.39</v>
      </c>
      <c r="AH205" s="211">
        <v>19.53</v>
      </c>
      <c r="AI205" s="211">
        <v>19.96</v>
      </c>
      <c r="AJ205" s="211"/>
      <c r="AK205" s="211"/>
      <c r="AL205" s="211"/>
      <c r="AM205" s="211">
        <v>117.18</v>
      </c>
      <c r="AN205" s="211">
        <v>115.52000000000001</v>
      </c>
      <c r="AO205" s="211">
        <v>116.35000000000001</v>
      </c>
      <c r="AP205" s="211">
        <v>42.42</v>
      </c>
      <c r="AQ205" s="211">
        <v>40.82</v>
      </c>
      <c r="AR205" s="211">
        <v>41.620000000000005</v>
      </c>
      <c r="AS205" s="211">
        <v>43.18</v>
      </c>
      <c r="AT205" s="211">
        <v>41.82</v>
      </c>
      <c r="AU205" s="211">
        <v>42.5</v>
      </c>
      <c r="AV205" s="211">
        <v>21.74</v>
      </c>
      <c r="AW205" s="211">
        <v>21.139999999999997</v>
      </c>
      <c r="AX205" s="211">
        <v>21.439999999999998</v>
      </c>
      <c r="AY205" s="211">
        <v>4.41</v>
      </c>
      <c r="AZ205" s="211">
        <v>4.25</v>
      </c>
      <c r="BA205" s="211">
        <v>4.33</v>
      </c>
      <c r="BB205" s="211">
        <v>2.0299999999999998</v>
      </c>
      <c r="BC205" s="211">
        <v>1.7299999999999998</v>
      </c>
      <c r="BD205" s="211">
        <v>1.88</v>
      </c>
      <c r="BE205" s="211">
        <v>0.71</v>
      </c>
      <c r="BF205" s="211">
        <v>0.41</v>
      </c>
      <c r="BG205" s="211">
        <v>0.55999999999999994</v>
      </c>
      <c r="BH205" s="211">
        <v>519.17999999999995</v>
      </c>
      <c r="BI205" s="211">
        <v>503.17999999999995</v>
      </c>
      <c r="BJ205" s="211">
        <v>511.17999999999995</v>
      </c>
      <c r="BK205" s="211">
        <v>43.5</v>
      </c>
      <c r="BL205" s="211">
        <v>42.14</v>
      </c>
      <c r="BM205" s="211">
        <v>42.82</v>
      </c>
      <c r="BN205" s="211">
        <v>1.0900000000000001</v>
      </c>
      <c r="BO205" s="211">
        <v>0.85000000000000009</v>
      </c>
      <c r="BP205" s="211">
        <v>0.97000000000000008</v>
      </c>
      <c r="BQ205" s="211">
        <v>9.7899999999999991</v>
      </c>
      <c r="BR205" s="211">
        <v>7.7899999999999991</v>
      </c>
      <c r="BS205" s="211">
        <v>8.7899999999999991</v>
      </c>
      <c r="BT205" s="211">
        <v>11.53</v>
      </c>
      <c r="BU205" s="211">
        <v>11.129999999999999</v>
      </c>
      <c r="BV205" s="211">
        <v>11.329999999999998</v>
      </c>
      <c r="BW205" s="211">
        <v>2.83</v>
      </c>
      <c r="BX205" s="211">
        <v>2.5499999999999998</v>
      </c>
      <c r="BY205" s="211">
        <v>2.69</v>
      </c>
      <c r="BZ205" s="211">
        <v>10.07</v>
      </c>
      <c r="CA205" s="211">
        <v>7.07</v>
      </c>
      <c r="CB205" s="211">
        <v>8.57</v>
      </c>
      <c r="CC205" s="211">
        <v>6.87</v>
      </c>
      <c r="CD205" s="211">
        <v>6.63</v>
      </c>
      <c r="CE205" s="211">
        <v>6.75</v>
      </c>
      <c r="CF205" s="211">
        <v>2.0099999999999998</v>
      </c>
      <c r="CG205" s="211">
        <v>1.5099999999999998</v>
      </c>
      <c r="CH205" s="211">
        <v>1.7599999999999998</v>
      </c>
      <c r="CI205" s="211">
        <v>0.46</v>
      </c>
      <c r="CJ205" s="211">
        <v>0.42000000000000004</v>
      </c>
      <c r="CK205" s="211">
        <v>0.44000000000000006</v>
      </c>
      <c r="CL205" s="211">
        <v>40.950000000000003</v>
      </c>
      <c r="CM205" s="211">
        <v>38.550000000000004</v>
      </c>
      <c r="CN205" s="211">
        <v>39.75</v>
      </c>
      <c r="CO205" s="211">
        <v>7.22</v>
      </c>
      <c r="CP205" s="211">
        <v>2.2199999999999998</v>
      </c>
      <c r="CQ205" s="211">
        <v>4.72</v>
      </c>
      <c r="CR205" s="211"/>
      <c r="CS205" s="211"/>
    </row>
    <row r="206" spans="1:97">
      <c r="A206" s="642">
        <v>45492</v>
      </c>
      <c r="B206" s="209" t="s">
        <v>218</v>
      </c>
      <c r="C206" s="211">
        <v>158.49</v>
      </c>
      <c r="D206" s="211">
        <v>156.49</v>
      </c>
      <c r="E206" s="211">
        <v>157.49</v>
      </c>
      <c r="F206" s="211">
        <v>173.02</v>
      </c>
      <c r="G206" s="211">
        <v>170.02</v>
      </c>
      <c r="H206" s="211">
        <v>171.52</v>
      </c>
      <c r="I206" s="211">
        <v>116.48</v>
      </c>
      <c r="J206" s="211">
        <v>113.28</v>
      </c>
      <c r="K206" s="211">
        <v>114.88</v>
      </c>
      <c r="L206" s="211">
        <v>207.86</v>
      </c>
      <c r="M206" s="211">
        <v>199.86</v>
      </c>
      <c r="N206" s="211">
        <v>203.86</v>
      </c>
      <c r="O206" s="211">
        <v>178.17</v>
      </c>
      <c r="P206" s="211">
        <v>176.36999999999998</v>
      </c>
      <c r="Q206" s="211">
        <v>177.26999999999998</v>
      </c>
      <c r="R206" s="211">
        <v>23.29</v>
      </c>
      <c r="S206" s="211">
        <v>22.689999999999998</v>
      </c>
      <c r="T206" s="211">
        <v>22.99</v>
      </c>
      <c r="U206" s="211">
        <v>14.85</v>
      </c>
      <c r="V206" s="211">
        <v>14.25</v>
      </c>
      <c r="W206" s="211">
        <v>14.55</v>
      </c>
      <c r="X206" s="211">
        <v>15.25</v>
      </c>
      <c r="Y206" s="211">
        <v>14.45</v>
      </c>
      <c r="Z206" s="211">
        <v>14.85</v>
      </c>
      <c r="AA206" s="211">
        <v>107.52</v>
      </c>
      <c r="AB206" s="211">
        <v>103.52</v>
      </c>
      <c r="AC206" s="211">
        <v>105.52</v>
      </c>
      <c r="AD206" s="211">
        <v>97.09</v>
      </c>
      <c r="AE206" s="211">
        <v>93.09</v>
      </c>
      <c r="AF206" s="211">
        <v>95.09</v>
      </c>
      <c r="AG206" s="211">
        <v>20.59</v>
      </c>
      <c r="AH206" s="211">
        <v>19.73</v>
      </c>
      <c r="AI206" s="211">
        <v>20.16</v>
      </c>
      <c r="AJ206" s="211"/>
      <c r="AK206" s="211"/>
      <c r="AL206" s="211"/>
      <c r="AM206" s="211">
        <v>117.94</v>
      </c>
      <c r="AN206" s="211">
        <v>116.28</v>
      </c>
      <c r="AO206" s="211">
        <v>117.11</v>
      </c>
      <c r="AP206" s="211">
        <v>42.85</v>
      </c>
      <c r="AQ206" s="211">
        <v>41.25</v>
      </c>
      <c r="AR206" s="211">
        <v>42.05</v>
      </c>
      <c r="AS206" s="211">
        <v>43.63</v>
      </c>
      <c r="AT206" s="211">
        <v>42.27</v>
      </c>
      <c r="AU206" s="211">
        <v>42.95</v>
      </c>
      <c r="AV206" s="211">
        <v>21.94</v>
      </c>
      <c r="AW206" s="211">
        <v>21.34</v>
      </c>
      <c r="AX206" s="211">
        <v>21.64</v>
      </c>
      <c r="AY206" s="211">
        <v>4.4400000000000004</v>
      </c>
      <c r="AZ206" s="211">
        <v>4.28</v>
      </c>
      <c r="BA206" s="211">
        <v>4.3600000000000003</v>
      </c>
      <c r="BB206" s="211">
        <v>2.04</v>
      </c>
      <c r="BC206" s="211">
        <v>1.74</v>
      </c>
      <c r="BD206" s="211">
        <v>1.8900000000000001</v>
      </c>
      <c r="BE206" s="211">
        <v>0.72</v>
      </c>
      <c r="BF206" s="211">
        <v>0.42</v>
      </c>
      <c r="BG206" s="211">
        <v>0.56999999999999995</v>
      </c>
      <c r="BH206" s="211">
        <v>524.19000000000005</v>
      </c>
      <c r="BI206" s="211">
        <v>508.19000000000005</v>
      </c>
      <c r="BJ206" s="211">
        <v>516.19000000000005</v>
      </c>
      <c r="BK206" s="211">
        <v>43.95</v>
      </c>
      <c r="BL206" s="211">
        <v>42.59</v>
      </c>
      <c r="BM206" s="211">
        <v>43.27</v>
      </c>
      <c r="BN206" s="211">
        <v>1.1000000000000001</v>
      </c>
      <c r="BO206" s="211">
        <v>0.8600000000000001</v>
      </c>
      <c r="BP206" s="211">
        <v>0.98000000000000009</v>
      </c>
      <c r="BQ206" s="211">
        <v>9.77</v>
      </c>
      <c r="BR206" s="211">
        <v>7.77</v>
      </c>
      <c r="BS206" s="211">
        <v>8.77</v>
      </c>
      <c r="BT206" s="211">
        <v>11.58</v>
      </c>
      <c r="BU206" s="211">
        <v>11.18</v>
      </c>
      <c r="BV206" s="211">
        <v>11.379999999999999</v>
      </c>
      <c r="BW206" s="211">
        <v>2.86</v>
      </c>
      <c r="BX206" s="211">
        <v>2.58</v>
      </c>
      <c r="BY206" s="211">
        <v>2.7199999999999998</v>
      </c>
      <c r="BZ206" s="211">
        <v>10.119999999999999</v>
      </c>
      <c r="CA206" s="211">
        <v>7.1199999999999992</v>
      </c>
      <c r="CB206" s="211">
        <v>8.6199999999999992</v>
      </c>
      <c r="CC206" s="211">
        <v>6.9</v>
      </c>
      <c r="CD206" s="211">
        <v>6.66</v>
      </c>
      <c r="CE206" s="211">
        <v>6.78</v>
      </c>
      <c r="CF206" s="211">
        <v>2.0299999999999998</v>
      </c>
      <c r="CG206" s="211">
        <v>1.5299999999999998</v>
      </c>
      <c r="CH206" s="211">
        <v>1.7799999999999998</v>
      </c>
      <c r="CI206" s="211">
        <v>0.46</v>
      </c>
      <c r="CJ206" s="211">
        <v>0.42000000000000004</v>
      </c>
      <c r="CK206" s="211">
        <v>0.44000000000000006</v>
      </c>
      <c r="CL206" s="211">
        <v>41.14</v>
      </c>
      <c r="CM206" s="211">
        <v>38.74</v>
      </c>
      <c r="CN206" s="211">
        <v>39.94</v>
      </c>
      <c r="CO206" s="211">
        <v>7.27</v>
      </c>
      <c r="CP206" s="211">
        <v>2.2699999999999996</v>
      </c>
      <c r="CQ206" s="211">
        <v>4.7699999999999996</v>
      </c>
      <c r="CR206" s="211"/>
      <c r="CS206" s="211"/>
    </row>
    <row r="207" spans="1:97">
      <c r="A207" s="642">
        <v>45493</v>
      </c>
      <c r="B207" s="209" t="s">
        <v>219</v>
      </c>
      <c r="C207" s="211"/>
      <c r="D207" s="211"/>
      <c r="E207" s="211"/>
      <c r="F207" s="211"/>
      <c r="G207" s="211"/>
      <c r="H207" s="211"/>
      <c r="I207" s="211"/>
      <c r="J207" s="211"/>
      <c r="K207" s="211"/>
      <c r="L207" s="211"/>
      <c r="M207" s="211"/>
      <c r="N207" s="211"/>
      <c r="O207" s="211"/>
      <c r="P207" s="211"/>
      <c r="Q207" s="211"/>
      <c r="R207" s="211"/>
      <c r="S207" s="211"/>
      <c r="T207" s="211"/>
      <c r="U207" s="211"/>
      <c r="V207" s="211"/>
      <c r="W207" s="211"/>
      <c r="X207" s="211"/>
      <c r="Y207" s="211"/>
      <c r="Z207" s="211"/>
      <c r="AA207" s="211"/>
      <c r="AB207" s="211"/>
      <c r="AC207" s="211"/>
      <c r="AD207" s="211"/>
      <c r="AE207" s="211"/>
      <c r="AF207" s="211"/>
      <c r="AG207" s="211"/>
      <c r="AH207" s="211"/>
      <c r="AI207" s="211"/>
      <c r="AJ207" s="211"/>
      <c r="AK207" s="211"/>
      <c r="AL207" s="211"/>
      <c r="AM207" s="211"/>
      <c r="AN207" s="211"/>
      <c r="AO207" s="211"/>
      <c r="AP207" s="211"/>
      <c r="AQ207" s="211"/>
      <c r="AR207" s="211"/>
      <c r="AS207" s="211"/>
      <c r="AT207" s="211"/>
      <c r="AU207" s="211"/>
      <c r="AV207" s="211"/>
      <c r="AW207" s="211"/>
      <c r="AX207" s="211"/>
      <c r="AY207" s="211"/>
      <c r="AZ207" s="211"/>
      <c r="BA207" s="211"/>
      <c r="BB207" s="211"/>
      <c r="BC207" s="211"/>
      <c r="BD207" s="211"/>
      <c r="BE207" s="211"/>
      <c r="BF207" s="211"/>
      <c r="BG207" s="211"/>
      <c r="BH207" s="211"/>
      <c r="BI207" s="211"/>
      <c r="BJ207" s="211"/>
      <c r="BK207" s="211"/>
      <c r="BL207" s="211"/>
      <c r="BM207" s="211"/>
      <c r="BN207" s="211"/>
      <c r="BO207" s="211"/>
      <c r="BP207" s="211"/>
      <c r="BQ207" s="211"/>
      <c r="BR207" s="211"/>
      <c r="BS207" s="211"/>
      <c r="BT207" s="211"/>
      <c r="BU207" s="211"/>
      <c r="BV207" s="211"/>
      <c r="BW207" s="211"/>
      <c r="BX207" s="211"/>
      <c r="BY207" s="211"/>
      <c r="BZ207" s="211"/>
      <c r="CA207" s="211"/>
      <c r="CB207" s="211"/>
      <c r="CC207" s="211"/>
      <c r="CD207" s="211"/>
      <c r="CE207" s="211"/>
      <c r="CF207" s="211"/>
      <c r="CG207" s="211"/>
      <c r="CH207" s="211"/>
      <c r="CI207" s="211"/>
      <c r="CJ207" s="211"/>
      <c r="CK207" s="211"/>
      <c r="CL207" s="211"/>
      <c r="CM207" s="211"/>
      <c r="CN207" s="211"/>
      <c r="CO207" s="211"/>
      <c r="CP207" s="211"/>
      <c r="CQ207" s="211"/>
      <c r="CR207" s="211"/>
      <c r="CS207" s="211"/>
    </row>
    <row r="208" spans="1:97">
      <c r="A208" s="642">
        <v>45494</v>
      </c>
      <c r="B208" s="209" t="s">
        <v>220</v>
      </c>
      <c r="C208" s="211"/>
      <c r="D208" s="211"/>
      <c r="E208" s="211"/>
      <c r="F208" s="211"/>
      <c r="G208" s="211"/>
      <c r="H208" s="211"/>
      <c r="I208" s="211"/>
      <c r="J208" s="211"/>
      <c r="K208" s="211"/>
      <c r="L208" s="211"/>
      <c r="M208" s="211"/>
      <c r="N208" s="211"/>
      <c r="O208" s="211"/>
      <c r="P208" s="211"/>
      <c r="Q208" s="211"/>
      <c r="R208" s="211"/>
      <c r="S208" s="211"/>
      <c r="T208" s="211"/>
      <c r="U208" s="211"/>
      <c r="V208" s="211"/>
      <c r="W208" s="211"/>
      <c r="X208" s="211"/>
      <c r="Y208" s="211"/>
      <c r="Z208" s="211"/>
      <c r="AA208" s="211"/>
      <c r="AB208" s="211"/>
      <c r="AC208" s="211"/>
      <c r="AD208" s="211"/>
      <c r="AE208" s="211"/>
      <c r="AF208" s="211"/>
      <c r="AG208" s="211"/>
      <c r="AH208" s="211"/>
      <c r="AI208" s="211"/>
      <c r="AJ208" s="211"/>
      <c r="AK208" s="211"/>
      <c r="AL208" s="211"/>
      <c r="AM208" s="211"/>
      <c r="AN208" s="211"/>
      <c r="AO208" s="211"/>
      <c r="AP208" s="211"/>
      <c r="AQ208" s="211"/>
      <c r="AR208" s="211"/>
      <c r="AS208" s="211"/>
      <c r="AT208" s="211"/>
      <c r="AU208" s="211"/>
      <c r="AV208" s="211"/>
      <c r="AW208" s="211"/>
      <c r="AX208" s="211"/>
      <c r="AY208" s="211"/>
      <c r="AZ208" s="211"/>
      <c r="BA208" s="211"/>
      <c r="BB208" s="211"/>
      <c r="BC208" s="211"/>
      <c r="BD208" s="211"/>
      <c r="BE208" s="211"/>
      <c r="BF208" s="211"/>
      <c r="BG208" s="211"/>
      <c r="BH208" s="211"/>
      <c r="BI208" s="211"/>
      <c r="BJ208" s="211"/>
      <c r="BK208" s="211"/>
      <c r="BL208" s="211"/>
      <c r="BM208" s="211"/>
      <c r="BN208" s="211"/>
      <c r="BO208" s="211"/>
      <c r="BP208" s="211"/>
      <c r="BQ208" s="211"/>
      <c r="BR208" s="211"/>
      <c r="BS208" s="211"/>
      <c r="BT208" s="211"/>
      <c r="BU208" s="211"/>
      <c r="BV208" s="211"/>
      <c r="BW208" s="211"/>
      <c r="BX208" s="211"/>
      <c r="BY208" s="211"/>
      <c r="BZ208" s="211"/>
      <c r="CA208" s="211"/>
      <c r="CB208" s="211"/>
      <c r="CC208" s="211"/>
      <c r="CD208" s="211"/>
      <c r="CE208" s="211"/>
      <c r="CF208" s="211"/>
      <c r="CG208" s="211"/>
      <c r="CH208" s="211"/>
      <c r="CI208" s="211"/>
      <c r="CJ208" s="211"/>
      <c r="CK208" s="211"/>
      <c r="CL208" s="211"/>
      <c r="CM208" s="211"/>
      <c r="CN208" s="211"/>
      <c r="CO208" s="211"/>
      <c r="CP208" s="211"/>
      <c r="CQ208" s="211"/>
      <c r="CR208" s="211"/>
      <c r="CS208" s="211"/>
    </row>
    <row r="209" spans="1:97">
      <c r="A209" s="642">
        <v>45495</v>
      </c>
      <c r="B209" s="209" t="s">
        <v>214</v>
      </c>
      <c r="C209" s="211">
        <v>158.54</v>
      </c>
      <c r="D209" s="211">
        <v>156.54</v>
      </c>
      <c r="E209" s="211">
        <v>157.54</v>
      </c>
      <c r="F209" s="211">
        <v>173.12</v>
      </c>
      <c r="G209" s="211">
        <v>170.12</v>
      </c>
      <c r="H209" s="211">
        <v>171.62</v>
      </c>
      <c r="I209" s="211">
        <v>116.48</v>
      </c>
      <c r="J209" s="211">
        <v>113.28</v>
      </c>
      <c r="K209" s="211">
        <v>114.88</v>
      </c>
      <c r="L209" s="211">
        <v>207.67</v>
      </c>
      <c r="M209" s="211">
        <v>199.67</v>
      </c>
      <c r="N209" s="211">
        <v>203.67</v>
      </c>
      <c r="O209" s="211">
        <v>178.23</v>
      </c>
      <c r="P209" s="211">
        <v>176.42999999999998</v>
      </c>
      <c r="Q209" s="211">
        <v>177.32999999999998</v>
      </c>
      <c r="R209" s="211">
        <v>23.3</v>
      </c>
      <c r="S209" s="211">
        <v>22.7</v>
      </c>
      <c r="T209" s="211">
        <v>23</v>
      </c>
      <c r="U209" s="211">
        <v>14.75</v>
      </c>
      <c r="V209" s="211">
        <v>14.15</v>
      </c>
      <c r="W209" s="211">
        <v>14.45</v>
      </c>
      <c r="X209" s="211">
        <v>15.19</v>
      </c>
      <c r="Y209" s="211">
        <v>14.389999999999999</v>
      </c>
      <c r="Z209" s="211">
        <v>14.79</v>
      </c>
      <c r="AA209" s="211">
        <v>107.38</v>
      </c>
      <c r="AB209" s="211">
        <v>103.38</v>
      </c>
      <c r="AC209" s="211">
        <v>105.38</v>
      </c>
      <c r="AD209" s="211">
        <v>96.76</v>
      </c>
      <c r="AE209" s="211">
        <v>92.76</v>
      </c>
      <c r="AF209" s="211">
        <v>94.76</v>
      </c>
      <c r="AG209" s="211">
        <v>20.6</v>
      </c>
      <c r="AH209" s="211">
        <v>19.740000000000002</v>
      </c>
      <c r="AI209" s="211">
        <v>20.170000000000002</v>
      </c>
      <c r="AJ209" s="211"/>
      <c r="AK209" s="211"/>
      <c r="AL209" s="211"/>
      <c r="AM209" s="211">
        <v>118</v>
      </c>
      <c r="AN209" s="211">
        <v>116.34</v>
      </c>
      <c r="AO209" s="211">
        <v>117.17</v>
      </c>
      <c r="AP209" s="211">
        <v>42.87</v>
      </c>
      <c r="AQ209" s="211">
        <v>41.269999999999996</v>
      </c>
      <c r="AR209" s="211">
        <v>42.069999999999993</v>
      </c>
      <c r="AS209" s="211">
        <v>43.64</v>
      </c>
      <c r="AT209" s="211">
        <v>42.28</v>
      </c>
      <c r="AU209" s="211">
        <v>42.96</v>
      </c>
      <c r="AV209" s="211">
        <v>21.92</v>
      </c>
      <c r="AW209" s="211">
        <v>21.32</v>
      </c>
      <c r="AX209" s="211">
        <v>21.62</v>
      </c>
      <c r="AY209" s="211">
        <v>4.41</v>
      </c>
      <c r="AZ209" s="211">
        <v>4.25</v>
      </c>
      <c r="BA209" s="211">
        <v>4.33</v>
      </c>
      <c r="BB209" s="211">
        <v>2.04</v>
      </c>
      <c r="BC209" s="211">
        <v>1.74</v>
      </c>
      <c r="BD209" s="211">
        <v>1.8900000000000001</v>
      </c>
      <c r="BE209" s="211">
        <v>0.72</v>
      </c>
      <c r="BF209" s="211">
        <v>0.42</v>
      </c>
      <c r="BG209" s="211">
        <v>0.56999999999999995</v>
      </c>
      <c r="BH209" s="211">
        <v>524.36</v>
      </c>
      <c r="BI209" s="211">
        <v>508.36</v>
      </c>
      <c r="BJ209" s="211">
        <v>516.36</v>
      </c>
      <c r="BK209" s="211">
        <v>43.96</v>
      </c>
      <c r="BL209" s="211">
        <v>42.6</v>
      </c>
      <c r="BM209" s="211">
        <v>43.28</v>
      </c>
      <c r="BN209" s="211">
        <v>1.1000000000000001</v>
      </c>
      <c r="BO209" s="211">
        <v>0.8600000000000001</v>
      </c>
      <c r="BP209" s="211">
        <v>0.98000000000000009</v>
      </c>
      <c r="BQ209" s="211">
        <v>9.75</v>
      </c>
      <c r="BR209" s="211">
        <v>7.75</v>
      </c>
      <c r="BS209" s="211">
        <v>8.75</v>
      </c>
      <c r="BT209" s="211">
        <v>11.56</v>
      </c>
      <c r="BU209" s="211">
        <v>11.16</v>
      </c>
      <c r="BV209" s="211">
        <v>11.36</v>
      </c>
      <c r="BW209" s="211">
        <v>2.86</v>
      </c>
      <c r="BX209" s="211">
        <v>2.58</v>
      </c>
      <c r="BY209" s="211">
        <v>2.7199999999999998</v>
      </c>
      <c r="BZ209" s="211">
        <v>10.14</v>
      </c>
      <c r="CA209" s="211">
        <v>7.1400000000000006</v>
      </c>
      <c r="CB209" s="211">
        <v>8.64</v>
      </c>
      <c r="CC209" s="211">
        <v>6.93</v>
      </c>
      <c r="CD209" s="211">
        <v>6.6899999999999995</v>
      </c>
      <c r="CE209" s="211">
        <v>6.81</v>
      </c>
      <c r="CF209" s="211">
        <v>2.0499999999999998</v>
      </c>
      <c r="CG209" s="211">
        <v>1.5499999999999998</v>
      </c>
      <c r="CH209" s="211">
        <v>1.7999999999999998</v>
      </c>
      <c r="CI209" s="211">
        <v>0.46</v>
      </c>
      <c r="CJ209" s="211">
        <v>0.42000000000000004</v>
      </c>
      <c r="CK209" s="211">
        <v>0.44000000000000006</v>
      </c>
      <c r="CL209" s="211">
        <v>41.26</v>
      </c>
      <c r="CM209" s="211">
        <v>38.86</v>
      </c>
      <c r="CN209" s="211">
        <v>40.06</v>
      </c>
      <c r="CO209" s="211">
        <v>7.26</v>
      </c>
      <c r="CP209" s="211">
        <v>2.2599999999999998</v>
      </c>
      <c r="CQ209" s="211">
        <v>4.76</v>
      </c>
      <c r="CR209" s="211"/>
      <c r="CS209" s="211"/>
    </row>
    <row r="210" spans="1:97">
      <c r="A210" s="642">
        <v>45496</v>
      </c>
      <c r="B210" s="209" t="s">
        <v>215</v>
      </c>
      <c r="C210" s="211">
        <v>157.74</v>
      </c>
      <c r="D210" s="211">
        <v>155.74</v>
      </c>
      <c r="E210" s="211">
        <v>156.74</v>
      </c>
      <c r="F210" s="211">
        <v>172.13</v>
      </c>
      <c r="G210" s="211">
        <v>169.13</v>
      </c>
      <c r="H210" s="211">
        <v>170.63</v>
      </c>
      <c r="I210" s="211">
        <v>115.44</v>
      </c>
      <c r="J210" s="211">
        <v>112.24</v>
      </c>
      <c r="K210" s="211">
        <v>113.84</v>
      </c>
      <c r="L210" s="211">
        <v>206.6</v>
      </c>
      <c r="M210" s="211">
        <v>198.6</v>
      </c>
      <c r="N210" s="211">
        <v>202.6</v>
      </c>
      <c r="O210" s="211">
        <v>177.09</v>
      </c>
      <c r="P210" s="211">
        <v>175.29</v>
      </c>
      <c r="Q210" s="211">
        <v>176.19</v>
      </c>
      <c r="R210" s="211">
        <v>23.17</v>
      </c>
      <c r="S210" s="211">
        <v>22.57</v>
      </c>
      <c r="T210" s="211">
        <v>22.87</v>
      </c>
      <c r="U210" s="211">
        <v>14.59</v>
      </c>
      <c r="V210" s="211">
        <v>13.99</v>
      </c>
      <c r="W210" s="211">
        <v>14.29</v>
      </c>
      <c r="X210" s="211">
        <v>15.01</v>
      </c>
      <c r="Y210" s="211">
        <v>14.209999999999999</v>
      </c>
      <c r="Z210" s="211">
        <v>14.61</v>
      </c>
      <c r="AA210" s="211">
        <v>105.95</v>
      </c>
      <c r="AB210" s="211">
        <v>101.95</v>
      </c>
      <c r="AC210" s="211">
        <v>103.95</v>
      </c>
      <c r="AD210" s="211">
        <v>95.53</v>
      </c>
      <c r="AE210" s="211">
        <v>91.53</v>
      </c>
      <c r="AF210" s="211">
        <v>93.53</v>
      </c>
      <c r="AG210" s="211">
        <v>20.51</v>
      </c>
      <c r="AH210" s="211">
        <v>19.650000000000002</v>
      </c>
      <c r="AI210" s="211">
        <v>20.080000000000002</v>
      </c>
      <c r="AJ210" s="211"/>
      <c r="AK210" s="211"/>
      <c r="AL210" s="211"/>
      <c r="AM210" s="211">
        <v>117.32</v>
      </c>
      <c r="AN210" s="211">
        <v>115.66</v>
      </c>
      <c r="AO210" s="211">
        <v>116.49</v>
      </c>
      <c r="AP210" s="211">
        <v>42.65</v>
      </c>
      <c r="AQ210" s="211">
        <v>41.05</v>
      </c>
      <c r="AR210" s="211">
        <v>41.849999999999994</v>
      </c>
      <c r="AS210" s="211">
        <v>43.42</v>
      </c>
      <c r="AT210" s="211">
        <v>42.06</v>
      </c>
      <c r="AU210" s="211">
        <v>42.74</v>
      </c>
      <c r="AV210" s="211">
        <v>21.78</v>
      </c>
      <c r="AW210" s="211">
        <v>21.18</v>
      </c>
      <c r="AX210" s="211">
        <v>21.48</v>
      </c>
      <c r="AY210" s="211">
        <v>4.4000000000000004</v>
      </c>
      <c r="AZ210" s="211">
        <v>4.24</v>
      </c>
      <c r="BA210" s="211">
        <v>4.32</v>
      </c>
      <c r="BB210" s="211">
        <v>2.0299999999999998</v>
      </c>
      <c r="BC210" s="211">
        <v>1.7299999999999998</v>
      </c>
      <c r="BD210" s="211">
        <v>1.88</v>
      </c>
      <c r="BE210" s="211">
        <v>0.72</v>
      </c>
      <c r="BF210" s="211">
        <v>0.42</v>
      </c>
      <c r="BG210" s="211">
        <v>0.56999999999999995</v>
      </c>
      <c r="BH210" s="211">
        <v>521.73</v>
      </c>
      <c r="BI210" s="211">
        <v>505.73</v>
      </c>
      <c r="BJ210" s="211">
        <v>513.73</v>
      </c>
      <c r="BK210" s="211">
        <v>43.74</v>
      </c>
      <c r="BL210" s="211">
        <v>42.38</v>
      </c>
      <c r="BM210" s="211">
        <v>43.06</v>
      </c>
      <c r="BN210" s="211">
        <v>1.0900000000000001</v>
      </c>
      <c r="BO210" s="211">
        <v>0.85000000000000009</v>
      </c>
      <c r="BP210" s="211">
        <v>0.97000000000000008</v>
      </c>
      <c r="BQ210" s="211">
        <v>9.73</v>
      </c>
      <c r="BR210" s="211">
        <v>7.73</v>
      </c>
      <c r="BS210" s="211">
        <v>8.73</v>
      </c>
      <c r="BT210" s="211">
        <v>11.51</v>
      </c>
      <c r="BU210" s="211">
        <v>11.11</v>
      </c>
      <c r="BV210" s="211">
        <v>11.309999999999999</v>
      </c>
      <c r="BW210" s="211">
        <v>2.84</v>
      </c>
      <c r="BX210" s="211">
        <v>2.5599999999999996</v>
      </c>
      <c r="BY210" s="211">
        <v>2.6999999999999997</v>
      </c>
      <c r="BZ210" s="211">
        <v>10.08</v>
      </c>
      <c r="CA210" s="211">
        <v>7.08</v>
      </c>
      <c r="CB210" s="211">
        <v>8.58</v>
      </c>
      <c r="CC210" s="211">
        <v>6.88</v>
      </c>
      <c r="CD210" s="211">
        <v>6.64</v>
      </c>
      <c r="CE210" s="211">
        <v>6.76</v>
      </c>
      <c r="CF210" s="211">
        <v>2.0299999999999998</v>
      </c>
      <c r="CG210" s="211">
        <v>1.5299999999999998</v>
      </c>
      <c r="CH210" s="211">
        <v>1.7799999999999998</v>
      </c>
      <c r="CI210" s="211">
        <v>0.46</v>
      </c>
      <c r="CJ210" s="211">
        <v>0.42000000000000004</v>
      </c>
      <c r="CK210" s="211">
        <v>0.44000000000000006</v>
      </c>
      <c r="CL210" s="211">
        <v>41.1</v>
      </c>
      <c r="CM210" s="211">
        <v>38.700000000000003</v>
      </c>
      <c r="CN210" s="211">
        <v>39.900000000000006</v>
      </c>
      <c r="CO210" s="211">
        <v>7.27</v>
      </c>
      <c r="CP210" s="211">
        <v>2.2699999999999996</v>
      </c>
      <c r="CQ210" s="211">
        <v>4.7699999999999996</v>
      </c>
      <c r="CR210" s="211"/>
      <c r="CS210" s="211"/>
    </row>
    <row r="211" spans="1:97">
      <c r="A211" s="642">
        <v>45497</v>
      </c>
      <c r="B211" s="209" t="s">
        <v>216</v>
      </c>
      <c r="C211" s="211">
        <v>156.87</v>
      </c>
      <c r="D211" s="211">
        <v>154.87</v>
      </c>
      <c r="E211" s="211">
        <v>155.87</v>
      </c>
      <c r="F211" s="211">
        <v>170.56</v>
      </c>
      <c r="G211" s="211">
        <v>167.56</v>
      </c>
      <c r="H211" s="211">
        <v>169.06</v>
      </c>
      <c r="I211" s="211">
        <v>114.66</v>
      </c>
      <c r="J211" s="211">
        <v>111.46</v>
      </c>
      <c r="K211" s="211">
        <v>113.06</v>
      </c>
      <c r="L211" s="211">
        <v>205.01</v>
      </c>
      <c r="M211" s="211">
        <v>197.01</v>
      </c>
      <c r="N211" s="211">
        <v>201.01</v>
      </c>
      <c r="O211" s="211">
        <v>175.62</v>
      </c>
      <c r="P211" s="211">
        <v>173.82</v>
      </c>
      <c r="Q211" s="211">
        <v>174.72</v>
      </c>
      <c r="R211" s="211">
        <v>22.95</v>
      </c>
      <c r="S211" s="211">
        <v>22.349999999999998</v>
      </c>
      <c r="T211" s="211">
        <v>22.65</v>
      </c>
      <c r="U211" s="211">
        <v>14.43</v>
      </c>
      <c r="V211" s="211">
        <v>13.83</v>
      </c>
      <c r="W211" s="211">
        <v>14.129999999999999</v>
      </c>
      <c r="X211" s="211">
        <v>14.85</v>
      </c>
      <c r="Y211" s="211">
        <v>14.049999999999999</v>
      </c>
      <c r="Z211" s="211">
        <v>14.45</v>
      </c>
      <c r="AA211" s="211">
        <v>104.98</v>
      </c>
      <c r="AB211" s="211">
        <v>100.98</v>
      </c>
      <c r="AC211" s="211">
        <v>102.98</v>
      </c>
      <c r="AD211" s="211">
        <v>94.65</v>
      </c>
      <c r="AE211" s="211">
        <v>90.65</v>
      </c>
      <c r="AF211" s="211">
        <v>92.65</v>
      </c>
      <c r="AG211" s="211">
        <v>20.39</v>
      </c>
      <c r="AH211" s="211">
        <v>19.53</v>
      </c>
      <c r="AI211" s="211">
        <v>19.96</v>
      </c>
      <c r="AJ211" s="211"/>
      <c r="AK211" s="211"/>
      <c r="AL211" s="211"/>
      <c r="AM211" s="211">
        <v>116.64</v>
      </c>
      <c r="AN211" s="211">
        <v>114.98</v>
      </c>
      <c r="AO211" s="211">
        <v>115.81</v>
      </c>
      <c r="AP211" s="211">
        <v>42.39</v>
      </c>
      <c r="AQ211" s="211">
        <v>40.79</v>
      </c>
      <c r="AR211" s="211">
        <v>41.59</v>
      </c>
      <c r="AS211" s="211">
        <v>43.19</v>
      </c>
      <c r="AT211" s="211">
        <v>41.83</v>
      </c>
      <c r="AU211" s="211">
        <v>42.51</v>
      </c>
      <c r="AV211" s="211">
        <v>21.68</v>
      </c>
      <c r="AW211" s="211">
        <v>21.08</v>
      </c>
      <c r="AX211" s="211">
        <v>21.38</v>
      </c>
      <c r="AY211" s="211">
        <v>4.3899999999999997</v>
      </c>
      <c r="AZ211" s="211">
        <v>4.2299999999999995</v>
      </c>
      <c r="BA211" s="211">
        <v>4.3099999999999996</v>
      </c>
      <c r="BB211" s="211">
        <v>2.02</v>
      </c>
      <c r="BC211" s="211">
        <v>1.72</v>
      </c>
      <c r="BD211" s="211">
        <v>1.87</v>
      </c>
      <c r="BE211" s="211">
        <v>0.71</v>
      </c>
      <c r="BF211" s="211">
        <v>0.41</v>
      </c>
      <c r="BG211" s="211">
        <v>0.55999999999999994</v>
      </c>
      <c r="BH211" s="211">
        <v>518.88</v>
      </c>
      <c r="BI211" s="211">
        <v>502.88</v>
      </c>
      <c r="BJ211" s="211">
        <v>510.88</v>
      </c>
      <c r="BK211" s="211">
        <v>43.5</v>
      </c>
      <c r="BL211" s="211">
        <v>42.14</v>
      </c>
      <c r="BM211" s="211">
        <v>42.82</v>
      </c>
      <c r="BN211" s="211">
        <v>1.08</v>
      </c>
      <c r="BO211" s="211">
        <v>0.84000000000000008</v>
      </c>
      <c r="BP211" s="211">
        <v>0.96000000000000008</v>
      </c>
      <c r="BQ211" s="211">
        <v>9.58</v>
      </c>
      <c r="BR211" s="211">
        <v>7.58</v>
      </c>
      <c r="BS211" s="211">
        <v>8.58</v>
      </c>
      <c r="BT211" s="211">
        <v>11.45</v>
      </c>
      <c r="BU211" s="211">
        <v>11.049999999999999</v>
      </c>
      <c r="BV211" s="211">
        <v>11.25</v>
      </c>
      <c r="BW211" s="211">
        <v>2.83</v>
      </c>
      <c r="BX211" s="211">
        <v>2.5499999999999998</v>
      </c>
      <c r="BY211" s="211">
        <v>2.69</v>
      </c>
      <c r="BZ211" s="211">
        <v>9.9700000000000006</v>
      </c>
      <c r="CA211" s="211">
        <v>6.9700000000000006</v>
      </c>
      <c r="CB211" s="211">
        <v>8.4700000000000006</v>
      </c>
      <c r="CC211" s="211">
        <v>6.78</v>
      </c>
      <c r="CD211" s="211">
        <v>6.54</v>
      </c>
      <c r="CE211" s="211">
        <v>6.66</v>
      </c>
      <c r="CF211" s="211">
        <v>2.0299999999999998</v>
      </c>
      <c r="CG211" s="211">
        <v>1.5299999999999998</v>
      </c>
      <c r="CH211" s="211">
        <v>1.7799999999999998</v>
      </c>
      <c r="CI211" s="211">
        <v>0.45</v>
      </c>
      <c r="CJ211" s="211">
        <v>0.41000000000000003</v>
      </c>
      <c r="CK211" s="211">
        <v>0.43000000000000005</v>
      </c>
      <c r="CL211" s="211">
        <v>40.75</v>
      </c>
      <c r="CM211" s="211">
        <v>38.35</v>
      </c>
      <c r="CN211" s="211">
        <v>39.549999999999997</v>
      </c>
      <c r="CO211" s="211">
        <v>7.26</v>
      </c>
      <c r="CP211" s="211">
        <v>2.2599999999999998</v>
      </c>
      <c r="CQ211" s="211">
        <v>4.76</v>
      </c>
      <c r="CR211" s="211"/>
      <c r="CS211" s="211"/>
    </row>
    <row r="212" spans="1:97">
      <c r="A212" s="642">
        <v>45498</v>
      </c>
      <c r="B212" s="209" t="s">
        <v>217</v>
      </c>
      <c r="C212" s="211">
        <v>154.36000000000001</v>
      </c>
      <c r="D212" s="211">
        <v>152.36000000000001</v>
      </c>
      <c r="E212" s="211">
        <v>153.36000000000001</v>
      </c>
      <c r="F212" s="211">
        <v>167.74</v>
      </c>
      <c r="G212" s="211">
        <v>164.74</v>
      </c>
      <c r="H212" s="211">
        <v>166.24</v>
      </c>
      <c r="I212" s="211">
        <v>112.62</v>
      </c>
      <c r="J212" s="211">
        <v>109.42</v>
      </c>
      <c r="K212" s="211">
        <v>111.02000000000001</v>
      </c>
      <c r="L212" s="211">
        <v>201.79</v>
      </c>
      <c r="M212" s="211">
        <v>193.79</v>
      </c>
      <c r="N212" s="211">
        <v>197.79</v>
      </c>
      <c r="O212" s="211">
        <v>174.21</v>
      </c>
      <c r="P212" s="211">
        <v>172.41</v>
      </c>
      <c r="Q212" s="211">
        <v>173.31</v>
      </c>
      <c r="R212" s="211">
        <v>22.57</v>
      </c>
      <c r="S212" s="211">
        <v>21.97</v>
      </c>
      <c r="T212" s="211">
        <v>22.27</v>
      </c>
      <c r="U212" s="211">
        <v>14.2</v>
      </c>
      <c r="V212" s="211">
        <v>13.6</v>
      </c>
      <c r="W212" s="211">
        <v>13.899999999999999</v>
      </c>
      <c r="X212" s="211">
        <v>14.63</v>
      </c>
      <c r="Y212" s="211">
        <v>13.83</v>
      </c>
      <c r="Z212" s="211">
        <v>14.23</v>
      </c>
      <c r="AA212" s="211">
        <v>102.6</v>
      </c>
      <c r="AB212" s="211">
        <v>98.6</v>
      </c>
      <c r="AC212" s="211">
        <v>100.6</v>
      </c>
      <c r="AD212" s="211">
        <v>92.77</v>
      </c>
      <c r="AE212" s="211">
        <v>88.77</v>
      </c>
      <c r="AF212" s="211">
        <v>90.77</v>
      </c>
      <c r="AG212" s="211">
        <v>20.07</v>
      </c>
      <c r="AH212" s="211">
        <v>19.21</v>
      </c>
      <c r="AI212" s="211">
        <v>19.64</v>
      </c>
      <c r="AJ212" s="211"/>
      <c r="AK212" s="211"/>
      <c r="AL212" s="211"/>
      <c r="AM212" s="211">
        <v>114.97</v>
      </c>
      <c r="AN212" s="211">
        <v>113.31</v>
      </c>
      <c r="AO212" s="211">
        <v>114.14</v>
      </c>
      <c r="AP212" s="211">
        <v>41.75</v>
      </c>
      <c r="AQ212" s="211">
        <v>40.15</v>
      </c>
      <c r="AR212" s="211">
        <v>40.950000000000003</v>
      </c>
      <c r="AS212" s="211">
        <v>42.5</v>
      </c>
      <c r="AT212" s="211">
        <v>41.14</v>
      </c>
      <c r="AU212" s="211">
        <v>41.82</v>
      </c>
      <c r="AV212" s="211">
        <v>21.4</v>
      </c>
      <c r="AW212" s="211">
        <v>20.799999999999997</v>
      </c>
      <c r="AX212" s="211">
        <v>21.099999999999998</v>
      </c>
      <c r="AY212" s="211">
        <v>4.34</v>
      </c>
      <c r="AZ212" s="211">
        <v>4.18</v>
      </c>
      <c r="BA212" s="211">
        <v>4.26</v>
      </c>
      <c r="BB212" s="211">
        <v>1.99</v>
      </c>
      <c r="BC212" s="211">
        <v>1.69</v>
      </c>
      <c r="BD212" s="211">
        <v>1.8399999999999999</v>
      </c>
      <c r="BE212" s="211">
        <v>0.7</v>
      </c>
      <c r="BF212" s="211">
        <v>0.39999999999999997</v>
      </c>
      <c r="BG212" s="211">
        <v>0.54999999999999993</v>
      </c>
      <c r="BH212" s="211">
        <v>510.65</v>
      </c>
      <c r="BI212" s="211">
        <v>494.65</v>
      </c>
      <c r="BJ212" s="211">
        <v>502.65</v>
      </c>
      <c r="BK212" s="211">
        <v>42.81</v>
      </c>
      <c r="BL212" s="211">
        <v>41.45</v>
      </c>
      <c r="BM212" s="211">
        <v>42.13</v>
      </c>
      <c r="BN212" s="211">
        <v>1.07</v>
      </c>
      <c r="BO212" s="211">
        <v>0.83000000000000007</v>
      </c>
      <c r="BP212" s="211">
        <v>0.95000000000000007</v>
      </c>
      <c r="BQ212" s="211">
        <v>9.33</v>
      </c>
      <c r="BR212" s="211">
        <v>7.33</v>
      </c>
      <c r="BS212" s="211">
        <v>8.33</v>
      </c>
      <c r="BT212" s="211">
        <v>11.3</v>
      </c>
      <c r="BU212" s="211">
        <v>10.9</v>
      </c>
      <c r="BV212" s="211">
        <v>11.100000000000001</v>
      </c>
      <c r="BW212" s="211">
        <v>2.78</v>
      </c>
      <c r="BX212" s="211">
        <v>2.5</v>
      </c>
      <c r="BY212" s="211">
        <v>2.6399999999999997</v>
      </c>
      <c r="BZ212" s="211">
        <v>9.85</v>
      </c>
      <c r="CA212" s="211">
        <v>6.85</v>
      </c>
      <c r="CB212" s="211">
        <v>8.35</v>
      </c>
      <c r="CC212" s="211">
        <v>6.67</v>
      </c>
      <c r="CD212" s="211">
        <v>6.43</v>
      </c>
      <c r="CE212" s="211">
        <v>6.55</v>
      </c>
      <c r="CF212" s="211">
        <v>2.0299999999999998</v>
      </c>
      <c r="CG212" s="211">
        <v>1.5299999999999998</v>
      </c>
      <c r="CH212" s="211">
        <v>1.7799999999999998</v>
      </c>
      <c r="CI212" s="211">
        <v>0.44</v>
      </c>
      <c r="CJ212" s="211">
        <v>0.4</v>
      </c>
      <c r="CK212" s="211">
        <v>0.42000000000000004</v>
      </c>
      <c r="CL212" s="211">
        <v>39.869999999999997</v>
      </c>
      <c r="CM212" s="211">
        <v>37.47</v>
      </c>
      <c r="CN212" s="211">
        <v>38.67</v>
      </c>
      <c r="CO212" s="211">
        <v>7.17</v>
      </c>
      <c r="CP212" s="211">
        <v>2.17</v>
      </c>
      <c r="CQ212" s="211">
        <v>4.67</v>
      </c>
      <c r="CR212" s="211"/>
      <c r="CS212" s="211"/>
    </row>
    <row r="213" spans="1:97">
      <c r="A213" s="642">
        <v>45499</v>
      </c>
      <c r="B213" s="209" t="s">
        <v>218</v>
      </c>
      <c r="C213" s="211">
        <v>155.13</v>
      </c>
      <c r="D213" s="211">
        <v>153.13</v>
      </c>
      <c r="E213" s="211">
        <v>154.13</v>
      </c>
      <c r="F213" s="211">
        <v>168.78</v>
      </c>
      <c r="G213" s="211">
        <v>165.78</v>
      </c>
      <c r="H213" s="211">
        <v>167.28</v>
      </c>
      <c r="I213" s="211">
        <v>113.12</v>
      </c>
      <c r="J213" s="211">
        <v>109.92</v>
      </c>
      <c r="K213" s="211">
        <v>111.52000000000001</v>
      </c>
      <c r="L213" s="211">
        <v>202.15</v>
      </c>
      <c r="M213" s="211">
        <v>194.15</v>
      </c>
      <c r="N213" s="211">
        <v>198.15</v>
      </c>
      <c r="O213" s="211">
        <v>175.73</v>
      </c>
      <c r="P213" s="211">
        <v>173.92999999999998</v>
      </c>
      <c r="Q213" s="211">
        <v>174.82999999999998</v>
      </c>
      <c r="R213" s="211">
        <v>22.71</v>
      </c>
      <c r="S213" s="211">
        <v>22.11</v>
      </c>
      <c r="T213" s="211">
        <v>22.41</v>
      </c>
      <c r="U213" s="211">
        <v>14.27</v>
      </c>
      <c r="V213" s="211">
        <v>13.67</v>
      </c>
      <c r="W213" s="211">
        <v>13.969999999999999</v>
      </c>
      <c r="X213" s="211">
        <v>14.63</v>
      </c>
      <c r="Y213" s="211">
        <v>13.83</v>
      </c>
      <c r="Z213" s="211">
        <v>14.23</v>
      </c>
      <c r="AA213" s="211">
        <v>102.88</v>
      </c>
      <c r="AB213" s="211">
        <v>98.88</v>
      </c>
      <c r="AC213" s="211">
        <v>100.88</v>
      </c>
      <c r="AD213" s="211">
        <v>92.75</v>
      </c>
      <c r="AE213" s="211">
        <v>88.75</v>
      </c>
      <c r="AF213" s="211">
        <v>90.75</v>
      </c>
      <c r="AG213" s="211">
        <v>20.170000000000002</v>
      </c>
      <c r="AH213" s="211">
        <v>19.310000000000002</v>
      </c>
      <c r="AI213" s="211">
        <v>19.740000000000002</v>
      </c>
      <c r="AJ213" s="211"/>
      <c r="AK213" s="211"/>
      <c r="AL213" s="211"/>
      <c r="AM213" s="211">
        <v>115.56</v>
      </c>
      <c r="AN213" s="211">
        <v>113.9</v>
      </c>
      <c r="AO213" s="211">
        <v>114.73</v>
      </c>
      <c r="AP213" s="211">
        <v>41.96</v>
      </c>
      <c r="AQ213" s="211">
        <v>40.36</v>
      </c>
      <c r="AR213" s="211">
        <v>41.16</v>
      </c>
      <c r="AS213" s="211">
        <v>42.71</v>
      </c>
      <c r="AT213" s="211">
        <v>41.35</v>
      </c>
      <c r="AU213" s="211">
        <v>42.03</v>
      </c>
      <c r="AV213" s="211">
        <v>21.56</v>
      </c>
      <c r="AW213" s="211">
        <v>20.959999999999997</v>
      </c>
      <c r="AX213" s="211">
        <v>21.259999999999998</v>
      </c>
      <c r="AY213" s="211">
        <v>4.34</v>
      </c>
      <c r="AZ213" s="211">
        <v>4.18</v>
      </c>
      <c r="BA213" s="211">
        <v>4.26</v>
      </c>
      <c r="BB213" s="211">
        <v>2</v>
      </c>
      <c r="BC213" s="211">
        <v>1.7</v>
      </c>
      <c r="BD213" s="211">
        <v>1.85</v>
      </c>
      <c r="BE213" s="211">
        <v>0.7</v>
      </c>
      <c r="BF213" s="211">
        <v>0.39999999999999997</v>
      </c>
      <c r="BG213" s="211">
        <v>0.54999999999999993</v>
      </c>
      <c r="BH213" s="211">
        <v>512.85</v>
      </c>
      <c r="BI213" s="211">
        <v>496.85</v>
      </c>
      <c r="BJ213" s="211">
        <v>504.85</v>
      </c>
      <c r="BK213" s="211">
        <v>43.02</v>
      </c>
      <c r="BL213" s="211">
        <v>41.660000000000004</v>
      </c>
      <c r="BM213" s="211">
        <v>42.34</v>
      </c>
      <c r="BN213" s="211">
        <v>1.07</v>
      </c>
      <c r="BO213" s="211">
        <v>0.83000000000000007</v>
      </c>
      <c r="BP213" s="211">
        <v>0.95000000000000007</v>
      </c>
      <c r="BQ213" s="211">
        <v>9.36</v>
      </c>
      <c r="BR213" s="211">
        <v>7.3599999999999994</v>
      </c>
      <c r="BS213" s="211">
        <v>8.36</v>
      </c>
      <c r="BT213" s="211">
        <v>11.34</v>
      </c>
      <c r="BU213" s="211">
        <v>10.94</v>
      </c>
      <c r="BV213" s="211">
        <v>11.14</v>
      </c>
      <c r="BW213" s="211">
        <v>2.8</v>
      </c>
      <c r="BX213" s="211">
        <v>2.5199999999999996</v>
      </c>
      <c r="BY213" s="211">
        <v>2.6599999999999997</v>
      </c>
      <c r="BZ213" s="211">
        <v>9.89</v>
      </c>
      <c r="CA213" s="211">
        <v>6.8900000000000006</v>
      </c>
      <c r="CB213" s="211">
        <v>8.39</v>
      </c>
      <c r="CC213" s="211">
        <v>6.71</v>
      </c>
      <c r="CD213" s="211">
        <v>6.47</v>
      </c>
      <c r="CE213" s="211">
        <v>6.59</v>
      </c>
      <c r="CF213" s="211">
        <v>2.0699999999999998</v>
      </c>
      <c r="CG213" s="211">
        <v>1.5699999999999998</v>
      </c>
      <c r="CH213" s="211">
        <v>1.8199999999999998</v>
      </c>
      <c r="CI213" s="211">
        <v>0.45</v>
      </c>
      <c r="CJ213" s="211">
        <v>0.41000000000000003</v>
      </c>
      <c r="CK213" s="211">
        <v>0.43000000000000005</v>
      </c>
      <c r="CL213" s="211">
        <v>40.26</v>
      </c>
      <c r="CM213" s="211">
        <v>37.86</v>
      </c>
      <c r="CN213" s="211">
        <v>39.06</v>
      </c>
      <c r="CO213" s="211">
        <v>7.17</v>
      </c>
      <c r="CP213" s="211">
        <v>2.17</v>
      </c>
      <c r="CQ213" s="211">
        <v>4.67</v>
      </c>
      <c r="CR213" s="211"/>
      <c r="CS213" s="211"/>
    </row>
    <row r="214" spans="1:97">
      <c r="A214" s="642">
        <v>45500</v>
      </c>
      <c r="B214" s="209" t="s">
        <v>219</v>
      </c>
      <c r="C214" s="211"/>
      <c r="D214" s="211"/>
      <c r="E214" s="211"/>
      <c r="F214" s="211"/>
      <c r="G214" s="211"/>
      <c r="H214" s="211"/>
      <c r="I214" s="211"/>
      <c r="J214" s="211"/>
      <c r="K214" s="211"/>
      <c r="L214" s="211"/>
      <c r="M214" s="211"/>
      <c r="N214" s="211"/>
      <c r="O214" s="211"/>
      <c r="P214" s="211"/>
      <c r="Q214" s="211"/>
      <c r="R214" s="211"/>
      <c r="S214" s="211"/>
      <c r="T214" s="211"/>
      <c r="U214" s="211"/>
      <c r="V214" s="211"/>
      <c r="W214" s="211"/>
      <c r="X214" s="211"/>
      <c r="Y214" s="211"/>
      <c r="Z214" s="211"/>
      <c r="AA214" s="211"/>
      <c r="AB214" s="211"/>
      <c r="AC214" s="211"/>
      <c r="AD214" s="211"/>
      <c r="AE214" s="211"/>
      <c r="AF214" s="211"/>
      <c r="AG214" s="211"/>
      <c r="AH214" s="211"/>
      <c r="AI214" s="211"/>
      <c r="AJ214" s="211"/>
      <c r="AK214" s="211"/>
      <c r="AL214" s="211"/>
      <c r="AM214" s="211"/>
      <c r="AN214" s="211"/>
      <c r="AO214" s="211"/>
      <c r="AP214" s="211"/>
      <c r="AQ214" s="211"/>
      <c r="AR214" s="211"/>
      <c r="AS214" s="211"/>
      <c r="AT214" s="211"/>
      <c r="AU214" s="211"/>
      <c r="AV214" s="211"/>
      <c r="AW214" s="211"/>
      <c r="AX214" s="211"/>
      <c r="AY214" s="211"/>
      <c r="AZ214" s="211"/>
      <c r="BA214" s="211"/>
      <c r="BB214" s="211"/>
      <c r="BC214" s="211"/>
      <c r="BD214" s="211"/>
      <c r="BE214" s="211"/>
      <c r="BF214" s="211"/>
      <c r="BG214" s="211"/>
      <c r="BH214" s="211"/>
      <c r="BI214" s="211"/>
      <c r="BJ214" s="211"/>
      <c r="BK214" s="211"/>
      <c r="BL214" s="211"/>
      <c r="BM214" s="211"/>
      <c r="BN214" s="211"/>
      <c r="BO214" s="211"/>
      <c r="BP214" s="211"/>
      <c r="BQ214" s="211"/>
      <c r="BR214" s="211"/>
      <c r="BS214" s="211"/>
      <c r="BT214" s="211"/>
      <c r="BU214" s="211"/>
      <c r="BV214" s="211"/>
      <c r="BW214" s="211"/>
      <c r="BX214" s="211"/>
      <c r="BY214" s="211"/>
      <c r="BZ214" s="211"/>
      <c r="CA214" s="211"/>
      <c r="CB214" s="211"/>
      <c r="CC214" s="211"/>
      <c r="CD214" s="211"/>
      <c r="CE214" s="211"/>
      <c r="CF214" s="211"/>
      <c r="CG214" s="211"/>
      <c r="CH214" s="211"/>
      <c r="CI214" s="211"/>
      <c r="CJ214" s="211"/>
      <c r="CK214" s="211"/>
      <c r="CL214" s="211"/>
      <c r="CM214" s="211"/>
      <c r="CN214" s="211"/>
      <c r="CO214" s="211"/>
      <c r="CP214" s="211"/>
      <c r="CQ214" s="211"/>
      <c r="CR214" s="211"/>
      <c r="CS214" s="211"/>
    </row>
    <row r="215" spans="1:97">
      <c r="A215" s="642">
        <v>45501</v>
      </c>
      <c r="B215" s="209" t="s">
        <v>220</v>
      </c>
      <c r="C215" s="211"/>
      <c r="D215" s="211"/>
      <c r="E215" s="211"/>
      <c r="F215" s="211"/>
      <c r="G215" s="211"/>
      <c r="H215" s="211"/>
      <c r="I215" s="211"/>
      <c r="J215" s="211"/>
      <c r="K215" s="211"/>
      <c r="L215" s="211"/>
      <c r="M215" s="211"/>
      <c r="N215" s="211"/>
      <c r="O215" s="211"/>
      <c r="P215" s="211"/>
      <c r="Q215" s="211"/>
      <c r="R215" s="211"/>
      <c r="S215" s="211"/>
      <c r="T215" s="211"/>
      <c r="U215" s="211"/>
      <c r="V215" s="211"/>
      <c r="W215" s="211"/>
      <c r="X215" s="211"/>
      <c r="Y215" s="211"/>
      <c r="Z215" s="211"/>
      <c r="AA215" s="211"/>
      <c r="AB215" s="211"/>
      <c r="AC215" s="211"/>
      <c r="AD215" s="211"/>
      <c r="AE215" s="211"/>
      <c r="AF215" s="211"/>
      <c r="AG215" s="211"/>
      <c r="AH215" s="211"/>
      <c r="AI215" s="211"/>
      <c r="AJ215" s="211"/>
      <c r="AK215" s="211"/>
      <c r="AL215" s="211"/>
      <c r="AM215" s="211"/>
      <c r="AN215" s="211"/>
      <c r="AO215" s="211"/>
      <c r="AP215" s="211"/>
      <c r="AQ215" s="211"/>
      <c r="AR215" s="211"/>
      <c r="AS215" s="211"/>
      <c r="AT215" s="211"/>
      <c r="AU215" s="211"/>
      <c r="AV215" s="211"/>
      <c r="AW215" s="211"/>
      <c r="AX215" s="211"/>
      <c r="AY215" s="211"/>
      <c r="AZ215" s="211"/>
      <c r="BA215" s="211"/>
      <c r="BB215" s="211"/>
      <c r="BC215" s="211"/>
      <c r="BD215" s="211"/>
      <c r="BE215" s="211"/>
      <c r="BF215" s="211"/>
      <c r="BG215" s="211"/>
      <c r="BH215" s="211"/>
      <c r="BI215" s="211"/>
      <c r="BJ215" s="211"/>
      <c r="BK215" s="211"/>
      <c r="BL215" s="211"/>
      <c r="BM215" s="211"/>
      <c r="BN215" s="211"/>
      <c r="BO215" s="211"/>
      <c r="BP215" s="211"/>
      <c r="BQ215" s="211"/>
      <c r="BR215" s="211"/>
      <c r="BS215" s="211"/>
      <c r="BT215" s="211"/>
      <c r="BU215" s="211"/>
      <c r="BV215" s="211"/>
      <c r="BW215" s="211"/>
      <c r="BX215" s="211"/>
      <c r="BY215" s="211"/>
      <c r="BZ215" s="211"/>
      <c r="CA215" s="211"/>
      <c r="CB215" s="211"/>
      <c r="CC215" s="211"/>
      <c r="CD215" s="211"/>
      <c r="CE215" s="211"/>
      <c r="CF215" s="211"/>
      <c r="CG215" s="211"/>
      <c r="CH215" s="211"/>
      <c r="CI215" s="211"/>
      <c r="CJ215" s="211"/>
      <c r="CK215" s="211"/>
      <c r="CL215" s="211"/>
      <c r="CM215" s="211"/>
      <c r="CN215" s="211"/>
      <c r="CO215" s="211"/>
      <c r="CP215" s="211"/>
      <c r="CQ215" s="211"/>
      <c r="CR215" s="211"/>
      <c r="CS215" s="211"/>
    </row>
    <row r="216" spans="1:97">
      <c r="A216" s="642">
        <v>45502</v>
      </c>
      <c r="B216" s="209" t="s">
        <v>214</v>
      </c>
      <c r="C216" s="211">
        <v>154.76</v>
      </c>
      <c r="D216" s="211">
        <v>152.76</v>
      </c>
      <c r="E216" s="211">
        <v>153.76</v>
      </c>
      <c r="F216" s="211">
        <v>168.51</v>
      </c>
      <c r="G216" s="211">
        <v>165.51</v>
      </c>
      <c r="H216" s="211">
        <v>167.01</v>
      </c>
      <c r="I216" s="211">
        <v>112.86</v>
      </c>
      <c r="J216" s="211">
        <v>109.66</v>
      </c>
      <c r="K216" s="211">
        <v>111.25999999999999</v>
      </c>
      <c r="L216" s="211">
        <v>202.12</v>
      </c>
      <c r="M216" s="211">
        <v>194.12</v>
      </c>
      <c r="N216" s="211">
        <v>198.12</v>
      </c>
      <c r="O216" s="211">
        <v>174.9</v>
      </c>
      <c r="P216" s="211">
        <v>173.1</v>
      </c>
      <c r="Q216" s="211">
        <v>174</v>
      </c>
      <c r="R216" s="211">
        <v>22.68</v>
      </c>
      <c r="S216" s="211">
        <v>22.08</v>
      </c>
      <c r="T216" s="211">
        <v>22.38</v>
      </c>
      <c r="U216" s="211">
        <v>14.29</v>
      </c>
      <c r="V216" s="211">
        <v>13.69</v>
      </c>
      <c r="W216" s="211">
        <v>13.989999999999998</v>
      </c>
      <c r="X216" s="211">
        <v>14.64</v>
      </c>
      <c r="Y216" s="211">
        <v>13.84</v>
      </c>
      <c r="Z216" s="211">
        <v>14.24</v>
      </c>
      <c r="AA216" s="211">
        <v>102.93</v>
      </c>
      <c r="AB216" s="211">
        <v>98.93</v>
      </c>
      <c r="AC216" s="211">
        <v>100.93</v>
      </c>
      <c r="AD216" s="211">
        <v>92.67</v>
      </c>
      <c r="AE216" s="211">
        <v>88.67</v>
      </c>
      <c r="AF216" s="211">
        <v>90.67</v>
      </c>
      <c r="AG216" s="211">
        <v>20.12</v>
      </c>
      <c r="AH216" s="211">
        <v>19.260000000000002</v>
      </c>
      <c r="AI216" s="211">
        <v>19.690000000000001</v>
      </c>
      <c r="AJ216" s="211"/>
      <c r="AK216" s="211"/>
      <c r="AL216" s="211"/>
      <c r="AM216" s="211">
        <v>115.41</v>
      </c>
      <c r="AN216" s="211">
        <v>113.75</v>
      </c>
      <c r="AO216" s="211">
        <v>114.58</v>
      </c>
      <c r="AP216" s="211">
        <v>41.85</v>
      </c>
      <c r="AQ216" s="211">
        <v>40.25</v>
      </c>
      <c r="AR216" s="211">
        <v>41.05</v>
      </c>
      <c r="AS216" s="211">
        <v>42.61</v>
      </c>
      <c r="AT216" s="211">
        <v>41.25</v>
      </c>
      <c r="AU216" s="211">
        <v>41.93</v>
      </c>
      <c r="AV216" s="211">
        <v>21.46</v>
      </c>
      <c r="AW216" s="211">
        <v>20.86</v>
      </c>
      <c r="AX216" s="211">
        <v>21.16</v>
      </c>
      <c r="AY216" s="211">
        <v>4.3499999999999996</v>
      </c>
      <c r="AZ216" s="211">
        <v>4.1899999999999995</v>
      </c>
      <c r="BA216" s="211">
        <v>4.2699999999999996</v>
      </c>
      <c r="BB216" s="211">
        <v>2</v>
      </c>
      <c r="BC216" s="211">
        <v>1.7</v>
      </c>
      <c r="BD216" s="211">
        <v>1.85</v>
      </c>
      <c r="BE216" s="211">
        <v>0.7</v>
      </c>
      <c r="BF216" s="211">
        <v>0.39999999999999997</v>
      </c>
      <c r="BG216" s="211">
        <v>0.54999999999999993</v>
      </c>
      <c r="BH216" s="211">
        <v>511.8</v>
      </c>
      <c r="BI216" s="211">
        <v>495.8</v>
      </c>
      <c r="BJ216" s="211">
        <v>503.8</v>
      </c>
      <c r="BK216" s="211">
        <v>42.92</v>
      </c>
      <c r="BL216" s="211">
        <v>41.56</v>
      </c>
      <c r="BM216" s="211">
        <v>42.24</v>
      </c>
      <c r="BN216" s="211">
        <v>1.07</v>
      </c>
      <c r="BO216" s="211">
        <v>0.83000000000000007</v>
      </c>
      <c r="BP216" s="211">
        <v>0.95000000000000007</v>
      </c>
      <c r="BQ216" s="211">
        <v>9.34</v>
      </c>
      <c r="BR216" s="211">
        <v>7.34</v>
      </c>
      <c r="BS216" s="211">
        <v>8.34</v>
      </c>
      <c r="BT216" s="211">
        <v>11.33</v>
      </c>
      <c r="BU216" s="211">
        <v>10.93</v>
      </c>
      <c r="BV216" s="211">
        <v>11.129999999999999</v>
      </c>
      <c r="BW216" s="211">
        <v>2.79</v>
      </c>
      <c r="BX216" s="211">
        <v>2.5099999999999998</v>
      </c>
      <c r="BY216" s="211">
        <v>2.65</v>
      </c>
      <c r="BZ216" s="211">
        <v>9.91</v>
      </c>
      <c r="CA216" s="211">
        <v>6.91</v>
      </c>
      <c r="CB216" s="211">
        <v>8.41</v>
      </c>
      <c r="CC216" s="211">
        <v>6.72</v>
      </c>
      <c r="CD216" s="211">
        <v>6.4799999999999995</v>
      </c>
      <c r="CE216" s="211">
        <v>6.6</v>
      </c>
      <c r="CF216" s="211">
        <v>2.04</v>
      </c>
      <c r="CG216" s="211">
        <v>1.54</v>
      </c>
      <c r="CH216" s="211">
        <v>1.79</v>
      </c>
      <c r="CI216" s="211">
        <v>0.45</v>
      </c>
      <c r="CJ216" s="211">
        <v>0.41000000000000003</v>
      </c>
      <c r="CK216" s="211">
        <v>0.43000000000000005</v>
      </c>
      <c r="CL216" s="211">
        <v>40.32</v>
      </c>
      <c r="CM216" s="211">
        <v>37.92</v>
      </c>
      <c r="CN216" s="211">
        <v>39.120000000000005</v>
      </c>
      <c r="CO216" s="211">
        <v>7.15</v>
      </c>
      <c r="CP216" s="211">
        <v>2.1500000000000004</v>
      </c>
      <c r="CQ216" s="211">
        <v>4.6500000000000004</v>
      </c>
      <c r="CR216" s="211"/>
      <c r="CS216" s="211"/>
    </row>
    <row r="217" spans="1:97">
      <c r="A217" s="642">
        <v>45503</v>
      </c>
      <c r="B217" s="209" t="s">
        <v>215</v>
      </c>
      <c r="C217" s="211">
        <v>155.08000000000001</v>
      </c>
      <c r="D217" s="211">
        <v>153.08000000000001</v>
      </c>
      <c r="E217" s="211">
        <v>154.08000000000001</v>
      </c>
      <c r="F217" s="211">
        <v>168.14</v>
      </c>
      <c r="G217" s="211">
        <v>165.14</v>
      </c>
      <c r="H217" s="211">
        <v>166.64</v>
      </c>
      <c r="I217" s="211">
        <v>112.83</v>
      </c>
      <c r="J217" s="211">
        <v>109.63</v>
      </c>
      <c r="K217" s="211">
        <v>111.22999999999999</v>
      </c>
      <c r="L217" s="211">
        <v>202.05</v>
      </c>
      <c r="M217" s="211">
        <v>194.05</v>
      </c>
      <c r="N217" s="211">
        <v>198.05</v>
      </c>
      <c r="O217" s="211">
        <v>174.69</v>
      </c>
      <c r="P217" s="211">
        <v>172.89</v>
      </c>
      <c r="Q217" s="211">
        <v>173.79</v>
      </c>
      <c r="R217" s="211">
        <v>22.63</v>
      </c>
      <c r="S217" s="211">
        <v>22.029999999999998</v>
      </c>
      <c r="T217" s="211">
        <v>22.33</v>
      </c>
      <c r="U217" s="211">
        <v>14.31</v>
      </c>
      <c r="V217" s="211">
        <v>13.71</v>
      </c>
      <c r="W217" s="211">
        <v>14.010000000000002</v>
      </c>
      <c r="X217" s="211">
        <v>14.62</v>
      </c>
      <c r="Y217" s="211">
        <v>13.819999999999999</v>
      </c>
      <c r="Z217" s="211">
        <v>14.219999999999999</v>
      </c>
      <c r="AA217" s="211">
        <v>102.88</v>
      </c>
      <c r="AB217" s="211">
        <v>98.88</v>
      </c>
      <c r="AC217" s="211">
        <v>100.88</v>
      </c>
      <c r="AD217" s="211">
        <v>92.55</v>
      </c>
      <c r="AE217" s="211">
        <v>88.55</v>
      </c>
      <c r="AF217" s="211">
        <v>90.55</v>
      </c>
      <c r="AG217" s="211">
        <v>20.149999999999999</v>
      </c>
      <c r="AH217" s="211">
        <v>19.29</v>
      </c>
      <c r="AI217" s="211">
        <v>19.72</v>
      </c>
      <c r="AJ217" s="211"/>
      <c r="AK217" s="211"/>
      <c r="AL217" s="211"/>
      <c r="AM217" s="211">
        <v>115.54</v>
      </c>
      <c r="AN217" s="211">
        <v>113.88000000000001</v>
      </c>
      <c r="AO217" s="211">
        <v>114.71000000000001</v>
      </c>
      <c r="AP217" s="211">
        <v>41.93</v>
      </c>
      <c r="AQ217" s="211">
        <v>40.33</v>
      </c>
      <c r="AR217" s="211">
        <v>41.129999999999995</v>
      </c>
      <c r="AS217" s="211">
        <v>42.7</v>
      </c>
      <c r="AT217" s="211">
        <v>41.34</v>
      </c>
      <c r="AU217" s="211">
        <v>42.02</v>
      </c>
      <c r="AV217" s="211">
        <v>21.49</v>
      </c>
      <c r="AW217" s="211">
        <v>20.889999999999997</v>
      </c>
      <c r="AX217" s="211">
        <v>21.189999999999998</v>
      </c>
      <c r="AY217" s="211">
        <v>4.3600000000000003</v>
      </c>
      <c r="AZ217" s="211">
        <v>4.2</v>
      </c>
      <c r="BA217" s="211">
        <v>4.28</v>
      </c>
      <c r="BB217" s="211">
        <v>2</v>
      </c>
      <c r="BC217" s="211">
        <v>1.7</v>
      </c>
      <c r="BD217" s="211">
        <v>1.85</v>
      </c>
      <c r="BE217" s="211">
        <v>0.71</v>
      </c>
      <c r="BF217" s="211">
        <v>0.41</v>
      </c>
      <c r="BG217" s="211">
        <v>0.55999999999999994</v>
      </c>
      <c r="BH217" s="211">
        <v>512.67999999999995</v>
      </c>
      <c r="BI217" s="211">
        <v>496.67999999999995</v>
      </c>
      <c r="BJ217" s="211">
        <v>504.67999999999995</v>
      </c>
      <c r="BK217" s="211">
        <v>43.01</v>
      </c>
      <c r="BL217" s="211">
        <v>41.65</v>
      </c>
      <c r="BM217" s="211">
        <v>42.33</v>
      </c>
      <c r="BN217" s="211">
        <v>1.07</v>
      </c>
      <c r="BO217" s="211">
        <v>0.83000000000000007</v>
      </c>
      <c r="BP217" s="211">
        <v>0.95000000000000007</v>
      </c>
      <c r="BQ217" s="211">
        <v>9.26</v>
      </c>
      <c r="BR217" s="211">
        <v>7.26</v>
      </c>
      <c r="BS217" s="211">
        <v>8.26</v>
      </c>
      <c r="BT217" s="211">
        <v>11.34</v>
      </c>
      <c r="BU217" s="211">
        <v>10.94</v>
      </c>
      <c r="BV217" s="211">
        <v>11.14</v>
      </c>
      <c r="BW217" s="211">
        <v>2.79</v>
      </c>
      <c r="BX217" s="211">
        <v>2.5099999999999998</v>
      </c>
      <c r="BY217" s="211">
        <v>2.65</v>
      </c>
      <c r="BZ217" s="211">
        <v>9.85</v>
      </c>
      <c r="CA217" s="211">
        <v>6.85</v>
      </c>
      <c r="CB217" s="211">
        <v>8.35</v>
      </c>
      <c r="CC217" s="211">
        <v>6.69</v>
      </c>
      <c r="CD217" s="211">
        <v>6.45</v>
      </c>
      <c r="CE217" s="211">
        <v>6.57</v>
      </c>
      <c r="CF217" s="211">
        <v>2.0299999999999998</v>
      </c>
      <c r="CG217" s="211">
        <v>1.5299999999999998</v>
      </c>
      <c r="CH217" s="211">
        <v>1.7799999999999998</v>
      </c>
      <c r="CI217" s="211">
        <v>0.44</v>
      </c>
      <c r="CJ217" s="211">
        <v>0.4</v>
      </c>
      <c r="CK217" s="211">
        <v>0.42000000000000004</v>
      </c>
      <c r="CL217" s="211">
        <v>40.04</v>
      </c>
      <c r="CM217" s="211">
        <v>37.64</v>
      </c>
      <c r="CN217" s="211">
        <v>38.840000000000003</v>
      </c>
      <c r="CO217" s="211">
        <v>7.17</v>
      </c>
      <c r="CP217" s="211">
        <v>2.17</v>
      </c>
      <c r="CQ217" s="211">
        <v>4.67</v>
      </c>
      <c r="CR217" s="211"/>
      <c r="CS217" s="211"/>
    </row>
    <row r="218" spans="1:97">
      <c r="A218" s="642">
        <v>45504</v>
      </c>
      <c r="B218" s="209" t="s">
        <v>216</v>
      </c>
      <c r="C218" s="211">
        <v>153.44</v>
      </c>
      <c r="D218" s="211">
        <v>151.44</v>
      </c>
      <c r="E218" s="211">
        <v>152.44</v>
      </c>
      <c r="F218" s="211">
        <v>166.39</v>
      </c>
      <c r="G218" s="211">
        <v>163.38999999999999</v>
      </c>
      <c r="H218" s="211">
        <v>164.89</v>
      </c>
      <c r="I218" s="211">
        <v>111.63</v>
      </c>
      <c r="J218" s="211">
        <v>108.42999999999999</v>
      </c>
      <c r="K218" s="211">
        <v>110.03</v>
      </c>
      <c r="L218" s="211">
        <v>199.76</v>
      </c>
      <c r="M218" s="211">
        <v>191.76</v>
      </c>
      <c r="N218" s="211">
        <v>195.76</v>
      </c>
      <c r="O218" s="211">
        <v>173.75</v>
      </c>
      <c r="P218" s="211">
        <v>171.95</v>
      </c>
      <c r="Q218" s="211">
        <v>172.85</v>
      </c>
      <c r="R218" s="211">
        <v>22.4</v>
      </c>
      <c r="S218" s="211">
        <v>21.799999999999997</v>
      </c>
      <c r="T218" s="211">
        <v>22.099999999999998</v>
      </c>
      <c r="U218" s="211">
        <v>14.23</v>
      </c>
      <c r="V218" s="211">
        <v>13.63</v>
      </c>
      <c r="W218" s="211">
        <v>13.93</v>
      </c>
      <c r="X218" s="211">
        <v>14.56</v>
      </c>
      <c r="Y218" s="211">
        <v>13.76</v>
      </c>
      <c r="Z218" s="211">
        <v>14.16</v>
      </c>
      <c r="AA218" s="211">
        <v>101.65</v>
      </c>
      <c r="AB218" s="211">
        <v>97.65</v>
      </c>
      <c r="AC218" s="211">
        <v>99.65</v>
      </c>
      <c r="AD218" s="211">
        <v>92</v>
      </c>
      <c r="AE218" s="211">
        <v>88</v>
      </c>
      <c r="AF218" s="211">
        <v>90</v>
      </c>
      <c r="AG218" s="211">
        <v>19.940000000000001</v>
      </c>
      <c r="AH218" s="211">
        <v>19.080000000000002</v>
      </c>
      <c r="AI218" s="211">
        <v>19.510000000000002</v>
      </c>
      <c r="AJ218" s="211"/>
      <c r="AK218" s="211"/>
      <c r="AL218" s="211"/>
      <c r="AM218" s="211">
        <v>114.49</v>
      </c>
      <c r="AN218" s="211">
        <v>112.83</v>
      </c>
      <c r="AO218" s="211">
        <v>113.66</v>
      </c>
      <c r="AP218" s="211">
        <v>41.5</v>
      </c>
      <c r="AQ218" s="211">
        <v>39.9</v>
      </c>
      <c r="AR218" s="211">
        <v>40.700000000000003</v>
      </c>
      <c r="AS218" s="211">
        <v>42.25</v>
      </c>
      <c r="AT218" s="211">
        <v>40.89</v>
      </c>
      <c r="AU218" s="211">
        <v>41.57</v>
      </c>
      <c r="AV218" s="211">
        <v>21.37</v>
      </c>
      <c r="AW218" s="211">
        <v>20.77</v>
      </c>
      <c r="AX218" s="211">
        <v>21.07</v>
      </c>
      <c r="AY218" s="211">
        <v>4.33</v>
      </c>
      <c r="AZ218" s="211">
        <v>4.17</v>
      </c>
      <c r="BA218" s="211">
        <v>4.25</v>
      </c>
      <c r="BB218" s="211">
        <v>1.98</v>
      </c>
      <c r="BC218" s="211">
        <v>1.68</v>
      </c>
      <c r="BD218" s="211">
        <v>1.83</v>
      </c>
      <c r="BE218" s="211">
        <v>0.7</v>
      </c>
      <c r="BF218" s="211">
        <v>0.39999999999999997</v>
      </c>
      <c r="BG218" s="211">
        <v>0.54999999999999993</v>
      </c>
      <c r="BH218" s="211">
        <v>508.13</v>
      </c>
      <c r="BI218" s="211">
        <v>492.13</v>
      </c>
      <c r="BJ218" s="211">
        <v>500.13</v>
      </c>
      <c r="BK218" s="211">
        <v>42.56</v>
      </c>
      <c r="BL218" s="211">
        <v>41.2</v>
      </c>
      <c r="BM218" s="211">
        <v>41.88</v>
      </c>
      <c r="BN218" s="211">
        <v>1.06</v>
      </c>
      <c r="BO218" s="211">
        <v>0.82000000000000006</v>
      </c>
      <c r="BP218" s="211">
        <v>0.94000000000000006</v>
      </c>
      <c r="BQ218" s="211">
        <v>9.11</v>
      </c>
      <c r="BR218" s="211">
        <v>7.1099999999999994</v>
      </c>
      <c r="BS218" s="211">
        <v>8.11</v>
      </c>
      <c r="BT218" s="211">
        <v>11.25</v>
      </c>
      <c r="BU218" s="211">
        <v>10.85</v>
      </c>
      <c r="BV218" s="211">
        <v>11.05</v>
      </c>
      <c r="BW218" s="211">
        <v>2.76</v>
      </c>
      <c r="BX218" s="211">
        <v>2.4799999999999995</v>
      </c>
      <c r="BY218" s="211">
        <v>2.6199999999999997</v>
      </c>
      <c r="BZ218" s="211">
        <v>9.82</v>
      </c>
      <c r="CA218" s="211">
        <v>6.82</v>
      </c>
      <c r="CB218" s="211">
        <v>8.32</v>
      </c>
      <c r="CC218" s="211">
        <v>6.62</v>
      </c>
      <c r="CD218" s="211">
        <v>6.38</v>
      </c>
      <c r="CE218" s="211">
        <v>6.5</v>
      </c>
      <c r="CF218" s="211">
        <v>2.0299999999999998</v>
      </c>
      <c r="CG218" s="211">
        <v>1.5299999999999998</v>
      </c>
      <c r="CH218" s="211">
        <v>1.7799999999999998</v>
      </c>
      <c r="CI218" s="211">
        <v>0.44</v>
      </c>
      <c r="CJ218" s="211">
        <v>0.4</v>
      </c>
      <c r="CK218" s="211">
        <v>0.42000000000000004</v>
      </c>
      <c r="CL218" s="211">
        <v>39.619999999999997</v>
      </c>
      <c r="CM218" s="211">
        <v>37.22</v>
      </c>
      <c r="CN218" s="211">
        <v>38.42</v>
      </c>
      <c r="CO218" s="211">
        <v>7.11</v>
      </c>
      <c r="CP218" s="211">
        <v>2.1100000000000003</v>
      </c>
      <c r="CQ218" s="211">
        <v>4.6100000000000003</v>
      </c>
      <c r="CR218" s="211"/>
      <c r="CS218" s="211"/>
    </row>
    <row r="219" spans="1:97">
      <c r="A219" s="642">
        <v>45505</v>
      </c>
      <c r="B219" s="209" t="s">
        <v>217</v>
      </c>
      <c r="C219" s="211">
        <v>150.62</v>
      </c>
      <c r="D219" s="211">
        <v>148.62</v>
      </c>
      <c r="E219" s="211">
        <v>149.62</v>
      </c>
      <c r="F219" s="211">
        <v>163.46</v>
      </c>
      <c r="G219" s="211">
        <v>160.46</v>
      </c>
      <c r="H219" s="211">
        <v>161.96</v>
      </c>
      <c r="I219" s="211">
        <v>109.93</v>
      </c>
      <c r="J219" s="211">
        <v>106.73</v>
      </c>
      <c r="K219" s="211">
        <v>108.33000000000001</v>
      </c>
      <c r="L219" s="211">
        <v>196.34</v>
      </c>
      <c r="M219" s="211">
        <v>188.34</v>
      </c>
      <c r="N219" s="211">
        <v>192.34</v>
      </c>
      <c r="O219" s="211">
        <v>171.33</v>
      </c>
      <c r="P219" s="211">
        <v>169.53</v>
      </c>
      <c r="Q219" s="211">
        <v>170.43</v>
      </c>
      <c r="R219" s="211">
        <v>22</v>
      </c>
      <c r="S219" s="211">
        <v>21.4</v>
      </c>
      <c r="T219" s="211">
        <v>21.7</v>
      </c>
      <c r="U219" s="211">
        <v>14.03</v>
      </c>
      <c r="V219" s="211">
        <v>13.43</v>
      </c>
      <c r="W219" s="211">
        <v>13.73</v>
      </c>
      <c r="X219" s="211">
        <v>14.39</v>
      </c>
      <c r="Y219" s="211">
        <v>13.59</v>
      </c>
      <c r="Z219" s="211">
        <v>13.99</v>
      </c>
      <c r="AA219" s="211">
        <v>99.81</v>
      </c>
      <c r="AB219" s="211">
        <v>95.81</v>
      </c>
      <c r="AC219" s="211">
        <v>97.81</v>
      </c>
      <c r="AD219" s="211">
        <v>91.16</v>
      </c>
      <c r="AE219" s="211">
        <v>87.16</v>
      </c>
      <c r="AF219" s="211">
        <v>89.16</v>
      </c>
      <c r="AG219" s="211">
        <v>19.579999999999998</v>
      </c>
      <c r="AH219" s="211">
        <v>18.72</v>
      </c>
      <c r="AI219" s="211">
        <v>19.149999999999999</v>
      </c>
      <c r="AJ219" s="211"/>
      <c r="AK219" s="211"/>
      <c r="AL219" s="211"/>
      <c r="AM219" s="211">
        <v>112.78</v>
      </c>
      <c r="AN219" s="211">
        <v>111.12</v>
      </c>
      <c r="AO219" s="211">
        <v>111.95</v>
      </c>
      <c r="AP219" s="211">
        <v>40.74</v>
      </c>
      <c r="AQ219" s="211">
        <v>39.14</v>
      </c>
      <c r="AR219" s="211">
        <v>39.94</v>
      </c>
      <c r="AS219" s="211">
        <v>41.48</v>
      </c>
      <c r="AT219" s="211">
        <v>40.119999999999997</v>
      </c>
      <c r="AU219" s="211">
        <v>40.799999999999997</v>
      </c>
      <c r="AV219" s="211">
        <v>21.03</v>
      </c>
      <c r="AW219" s="211">
        <v>20.43</v>
      </c>
      <c r="AX219" s="211">
        <v>20.73</v>
      </c>
      <c r="AY219" s="211">
        <v>4.3</v>
      </c>
      <c r="AZ219" s="211">
        <v>4.1399999999999997</v>
      </c>
      <c r="BA219" s="211">
        <v>4.22</v>
      </c>
      <c r="BB219" s="211">
        <v>1.95</v>
      </c>
      <c r="BC219" s="211">
        <v>1.65</v>
      </c>
      <c r="BD219" s="211">
        <v>1.7999999999999998</v>
      </c>
      <c r="BE219" s="211">
        <v>0.69</v>
      </c>
      <c r="BF219" s="211">
        <v>0.38999999999999996</v>
      </c>
      <c r="BG219" s="211">
        <v>0.53999999999999992</v>
      </c>
      <c r="BH219" s="211">
        <v>498.88</v>
      </c>
      <c r="BI219" s="211">
        <v>482.88</v>
      </c>
      <c r="BJ219" s="211">
        <v>490.88</v>
      </c>
      <c r="BK219" s="211">
        <v>41.78</v>
      </c>
      <c r="BL219" s="211">
        <v>40.42</v>
      </c>
      <c r="BM219" s="211">
        <v>41.1</v>
      </c>
      <c r="BN219" s="211">
        <v>1.04</v>
      </c>
      <c r="BO219" s="211">
        <v>0.8</v>
      </c>
      <c r="BP219" s="211">
        <v>0.92</v>
      </c>
      <c r="BQ219" s="211">
        <v>9.0299999999999994</v>
      </c>
      <c r="BR219" s="211">
        <v>7.0299999999999994</v>
      </c>
      <c r="BS219" s="211">
        <v>8.0299999999999994</v>
      </c>
      <c r="BT219" s="211">
        <v>11.15</v>
      </c>
      <c r="BU219" s="211">
        <v>10.75</v>
      </c>
      <c r="BV219" s="211">
        <v>10.95</v>
      </c>
      <c r="BW219" s="211">
        <v>2.72</v>
      </c>
      <c r="BX219" s="211">
        <v>2.4400000000000004</v>
      </c>
      <c r="BY219" s="211">
        <v>2.58</v>
      </c>
      <c r="BZ219" s="211">
        <v>9.7200000000000006</v>
      </c>
      <c r="CA219" s="211">
        <v>6.7200000000000006</v>
      </c>
      <c r="CB219" s="211">
        <v>8.2200000000000006</v>
      </c>
      <c r="CC219" s="211">
        <v>6.5</v>
      </c>
      <c r="CD219" s="211">
        <v>6.26</v>
      </c>
      <c r="CE219" s="211">
        <v>6.38</v>
      </c>
      <c r="CF219" s="211">
        <v>1.99</v>
      </c>
      <c r="CG219" s="211">
        <v>1.49</v>
      </c>
      <c r="CH219" s="211">
        <v>1.74</v>
      </c>
      <c r="CI219" s="211">
        <v>0.43</v>
      </c>
      <c r="CJ219" s="211">
        <v>0.39</v>
      </c>
      <c r="CK219" s="211">
        <v>0.41000000000000003</v>
      </c>
      <c r="CL219" s="211">
        <v>38.93</v>
      </c>
      <c r="CM219" s="211">
        <v>36.53</v>
      </c>
      <c r="CN219" s="211">
        <v>37.730000000000004</v>
      </c>
      <c r="CO219" s="211">
        <v>7.02</v>
      </c>
      <c r="CP219" s="211">
        <v>2.0199999999999996</v>
      </c>
      <c r="CQ219" s="211">
        <v>4.5199999999999996</v>
      </c>
      <c r="CR219" s="211"/>
      <c r="CS219" s="211"/>
    </row>
    <row r="220" spans="1:97">
      <c r="A220" s="642">
        <v>45506</v>
      </c>
      <c r="B220" s="209" t="s">
        <v>218</v>
      </c>
      <c r="C220" s="211">
        <v>150.52000000000001</v>
      </c>
      <c r="D220" s="211">
        <v>148.52000000000001</v>
      </c>
      <c r="E220" s="211">
        <v>149.52000000000001</v>
      </c>
      <c r="F220" s="211">
        <v>162.85</v>
      </c>
      <c r="G220" s="211">
        <v>159.85</v>
      </c>
      <c r="H220" s="211">
        <v>161.35</v>
      </c>
      <c r="I220" s="211">
        <v>109.3</v>
      </c>
      <c r="J220" s="211">
        <v>106.1</v>
      </c>
      <c r="K220" s="211">
        <v>107.69999999999999</v>
      </c>
      <c r="L220" s="211">
        <v>194.28</v>
      </c>
      <c r="M220" s="211">
        <v>186.28</v>
      </c>
      <c r="N220" s="211">
        <v>190.28</v>
      </c>
      <c r="O220" s="211">
        <v>172.25</v>
      </c>
      <c r="P220" s="211">
        <v>170.45</v>
      </c>
      <c r="Q220" s="211">
        <v>171.35</v>
      </c>
      <c r="R220" s="211">
        <v>21.92</v>
      </c>
      <c r="S220" s="211">
        <v>21.32</v>
      </c>
      <c r="T220" s="211">
        <v>21.62</v>
      </c>
      <c r="U220" s="211">
        <v>13.94</v>
      </c>
      <c r="V220" s="211">
        <v>13.34</v>
      </c>
      <c r="W220" s="211">
        <v>13.64</v>
      </c>
      <c r="X220" s="211">
        <v>14.33</v>
      </c>
      <c r="Y220" s="211">
        <v>13.53</v>
      </c>
      <c r="Z220" s="211">
        <v>13.93</v>
      </c>
      <c r="AA220" s="211">
        <v>99.02</v>
      </c>
      <c r="AB220" s="211">
        <v>95.02</v>
      </c>
      <c r="AC220" s="211">
        <v>97.02</v>
      </c>
      <c r="AD220" s="211">
        <v>90.78</v>
      </c>
      <c r="AE220" s="211">
        <v>86.78</v>
      </c>
      <c r="AF220" s="211">
        <v>88.78</v>
      </c>
      <c r="AG220" s="211">
        <v>19.559999999999999</v>
      </c>
      <c r="AH220" s="211">
        <v>18.7</v>
      </c>
      <c r="AI220" s="211">
        <v>19.13</v>
      </c>
      <c r="AJ220" s="211"/>
      <c r="AK220" s="211"/>
      <c r="AL220" s="211"/>
      <c r="AM220" s="211">
        <v>112.7</v>
      </c>
      <c r="AN220" s="211">
        <v>111.04</v>
      </c>
      <c r="AO220" s="211">
        <v>111.87</v>
      </c>
      <c r="AP220" s="211">
        <v>40.71</v>
      </c>
      <c r="AQ220" s="211">
        <v>39.11</v>
      </c>
      <c r="AR220" s="211">
        <v>39.909999999999997</v>
      </c>
      <c r="AS220" s="211">
        <v>41.45</v>
      </c>
      <c r="AT220" s="211">
        <v>40.090000000000003</v>
      </c>
      <c r="AU220" s="211">
        <v>40.770000000000003</v>
      </c>
      <c r="AV220" s="211">
        <v>20.93</v>
      </c>
      <c r="AW220" s="211">
        <v>20.329999999999998</v>
      </c>
      <c r="AX220" s="211">
        <v>20.63</v>
      </c>
      <c r="AY220" s="211">
        <v>4.29</v>
      </c>
      <c r="AZ220" s="211">
        <v>4.13</v>
      </c>
      <c r="BA220" s="211">
        <v>4.21</v>
      </c>
      <c r="BB220" s="211">
        <v>1.95</v>
      </c>
      <c r="BC220" s="211">
        <v>1.65</v>
      </c>
      <c r="BD220" s="211">
        <v>1.7999999999999998</v>
      </c>
      <c r="BE220" s="211">
        <v>0.69</v>
      </c>
      <c r="BF220" s="211">
        <v>0.38999999999999996</v>
      </c>
      <c r="BG220" s="211">
        <v>0.53999999999999992</v>
      </c>
      <c r="BH220" s="211">
        <v>498.23</v>
      </c>
      <c r="BI220" s="211">
        <v>482.23</v>
      </c>
      <c r="BJ220" s="211">
        <v>490.23</v>
      </c>
      <c r="BK220" s="211">
        <v>41.76</v>
      </c>
      <c r="BL220" s="211">
        <v>40.4</v>
      </c>
      <c r="BM220" s="211">
        <v>41.08</v>
      </c>
      <c r="BN220" s="211">
        <v>1.04</v>
      </c>
      <c r="BO220" s="211">
        <v>0.8</v>
      </c>
      <c r="BP220" s="211">
        <v>0.92</v>
      </c>
      <c r="BQ220" s="211">
        <v>8.89</v>
      </c>
      <c r="BR220" s="211">
        <v>6.8900000000000006</v>
      </c>
      <c r="BS220" s="211">
        <v>7.8900000000000006</v>
      </c>
      <c r="BT220" s="211">
        <v>11.09</v>
      </c>
      <c r="BU220" s="211">
        <v>10.69</v>
      </c>
      <c r="BV220" s="211">
        <v>10.89</v>
      </c>
      <c r="BW220" s="211">
        <v>2.72</v>
      </c>
      <c r="BX220" s="211">
        <v>2.4400000000000004</v>
      </c>
      <c r="BY220" s="211">
        <v>2.58</v>
      </c>
      <c r="BZ220" s="211">
        <v>9.68</v>
      </c>
      <c r="CA220" s="211">
        <v>6.68</v>
      </c>
      <c r="CB220" s="211">
        <v>8.18</v>
      </c>
      <c r="CC220" s="211">
        <v>6.5</v>
      </c>
      <c r="CD220" s="211">
        <v>6.26</v>
      </c>
      <c r="CE220" s="211">
        <v>6.38</v>
      </c>
      <c r="CF220" s="211">
        <v>2</v>
      </c>
      <c r="CG220" s="211">
        <v>1.5</v>
      </c>
      <c r="CH220" s="211">
        <v>1.75</v>
      </c>
      <c r="CI220" s="211">
        <v>0.43</v>
      </c>
      <c r="CJ220" s="211">
        <v>0.39</v>
      </c>
      <c r="CK220" s="211">
        <v>0.41000000000000003</v>
      </c>
      <c r="CL220" s="211">
        <v>38.68</v>
      </c>
      <c r="CM220" s="211">
        <v>36.28</v>
      </c>
      <c r="CN220" s="211">
        <v>37.480000000000004</v>
      </c>
      <c r="CO220" s="211">
        <v>7.02</v>
      </c>
      <c r="CP220" s="211">
        <v>2.0199999999999996</v>
      </c>
      <c r="CQ220" s="211">
        <v>4.5199999999999996</v>
      </c>
      <c r="CR220" s="211"/>
      <c r="CS220" s="211"/>
    </row>
    <row r="221" spans="1:97">
      <c r="A221" s="642">
        <v>45507</v>
      </c>
      <c r="B221" s="209" t="s">
        <v>219</v>
      </c>
      <c r="C221" s="211"/>
      <c r="D221" s="211"/>
      <c r="E221" s="211"/>
      <c r="F221" s="211"/>
      <c r="G221" s="211"/>
      <c r="H221" s="211"/>
      <c r="I221" s="211"/>
      <c r="J221" s="211"/>
      <c r="K221" s="211"/>
      <c r="L221" s="211"/>
      <c r="M221" s="211"/>
      <c r="N221" s="211"/>
      <c r="O221" s="211"/>
      <c r="P221" s="211"/>
      <c r="Q221" s="211"/>
      <c r="R221" s="211"/>
      <c r="S221" s="211"/>
      <c r="T221" s="211"/>
      <c r="U221" s="211"/>
      <c r="V221" s="211"/>
      <c r="W221" s="211"/>
      <c r="X221" s="211"/>
      <c r="Y221" s="211"/>
      <c r="Z221" s="211"/>
      <c r="AA221" s="211"/>
      <c r="AB221" s="211"/>
      <c r="AC221" s="211"/>
      <c r="AD221" s="211"/>
      <c r="AE221" s="211"/>
      <c r="AF221" s="211"/>
      <c r="AG221" s="211"/>
      <c r="AH221" s="211"/>
      <c r="AI221" s="211"/>
      <c r="AJ221" s="211"/>
      <c r="AK221" s="211"/>
      <c r="AL221" s="211"/>
      <c r="AM221" s="211"/>
      <c r="AN221" s="211"/>
      <c r="AO221" s="211"/>
      <c r="AP221" s="211"/>
      <c r="AQ221" s="211"/>
      <c r="AR221" s="211"/>
      <c r="AS221" s="211"/>
      <c r="AT221" s="211"/>
      <c r="AU221" s="211"/>
      <c r="AV221" s="211"/>
      <c r="AW221" s="211"/>
      <c r="AX221" s="211"/>
      <c r="AY221" s="211"/>
      <c r="AZ221" s="211"/>
      <c r="BA221" s="211"/>
      <c r="BB221" s="211"/>
      <c r="BC221" s="211"/>
      <c r="BD221" s="211"/>
      <c r="BE221" s="211"/>
      <c r="BF221" s="211"/>
      <c r="BG221" s="211"/>
      <c r="BH221" s="211"/>
      <c r="BI221" s="211"/>
      <c r="BJ221" s="211"/>
      <c r="BK221" s="211"/>
      <c r="BL221" s="211"/>
      <c r="BM221" s="211"/>
      <c r="BN221" s="211"/>
      <c r="BO221" s="211"/>
      <c r="BP221" s="211"/>
      <c r="BQ221" s="211"/>
      <c r="BR221" s="211"/>
      <c r="BS221" s="211"/>
      <c r="BT221" s="211"/>
      <c r="BU221" s="211"/>
      <c r="BV221" s="211"/>
      <c r="BW221" s="211"/>
      <c r="BX221" s="211"/>
      <c r="BY221" s="211"/>
      <c r="BZ221" s="211"/>
      <c r="CA221" s="211"/>
      <c r="CB221" s="211"/>
      <c r="CC221" s="211"/>
      <c r="CD221" s="211"/>
      <c r="CE221" s="211"/>
      <c r="CF221" s="211"/>
      <c r="CG221" s="211"/>
      <c r="CH221" s="211"/>
      <c r="CI221" s="211"/>
      <c r="CJ221" s="211"/>
      <c r="CK221" s="211"/>
      <c r="CL221" s="211"/>
      <c r="CM221" s="211"/>
      <c r="CN221" s="211"/>
      <c r="CO221" s="211"/>
      <c r="CP221" s="211"/>
      <c r="CQ221" s="211"/>
      <c r="CR221" s="211"/>
      <c r="CS221" s="211"/>
    </row>
    <row r="222" spans="1:97">
      <c r="A222" s="642">
        <v>45508</v>
      </c>
      <c r="B222" s="209" t="s">
        <v>220</v>
      </c>
      <c r="C222" s="211"/>
      <c r="D222" s="211"/>
      <c r="E222" s="211"/>
      <c r="F222" s="211"/>
      <c r="G222" s="211"/>
      <c r="H222" s="211"/>
      <c r="I222" s="211"/>
      <c r="J222" s="211"/>
      <c r="K222" s="211"/>
      <c r="L222" s="211"/>
      <c r="M222" s="211"/>
      <c r="N222" s="211"/>
      <c r="O222" s="211"/>
      <c r="P222" s="211"/>
      <c r="Q222" s="211"/>
      <c r="R222" s="211"/>
      <c r="S222" s="211"/>
      <c r="T222" s="211"/>
      <c r="U222" s="211"/>
      <c r="V222" s="211"/>
      <c r="W222" s="211"/>
      <c r="X222" s="211"/>
      <c r="Y222" s="211"/>
      <c r="Z222" s="211"/>
      <c r="AA222" s="211"/>
      <c r="AB222" s="211"/>
      <c r="AC222" s="211"/>
      <c r="AD222" s="211"/>
      <c r="AE222" s="211"/>
      <c r="AF222" s="211"/>
      <c r="AG222" s="211"/>
      <c r="AH222" s="211"/>
      <c r="AI222" s="211"/>
      <c r="AJ222" s="211"/>
      <c r="AK222" s="211"/>
      <c r="AL222" s="211"/>
      <c r="AM222" s="211"/>
      <c r="AN222" s="211"/>
      <c r="AO222" s="211"/>
      <c r="AP222" s="211"/>
      <c r="AQ222" s="211"/>
      <c r="AR222" s="211"/>
      <c r="AS222" s="211"/>
      <c r="AT222" s="211"/>
      <c r="AU222" s="211"/>
      <c r="AV222" s="211"/>
      <c r="AW222" s="211"/>
      <c r="AX222" s="211"/>
      <c r="AY222" s="211"/>
      <c r="AZ222" s="211"/>
      <c r="BA222" s="211"/>
      <c r="BB222" s="211"/>
      <c r="BC222" s="211"/>
      <c r="BD222" s="211"/>
      <c r="BE222" s="211"/>
      <c r="BF222" s="211"/>
      <c r="BG222" s="211"/>
      <c r="BH222" s="211"/>
      <c r="BI222" s="211"/>
      <c r="BJ222" s="211"/>
      <c r="BK222" s="211"/>
      <c r="BL222" s="211"/>
      <c r="BM222" s="211"/>
      <c r="BN222" s="211"/>
      <c r="BO222" s="211"/>
      <c r="BP222" s="211"/>
      <c r="BQ222" s="211"/>
      <c r="BR222" s="211"/>
      <c r="BS222" s="211"/>
      <c r="BT222" s="211"/>
      <c r="BU222" s="211"/>
      <c r="BV222" s="211"/>
      <c r="BW222" s="211"/>
      <c r="BX222" s="211"/>
      <c r="BY222" s="211"/>
      <c r="BZ222" s="211"/>
      <c r="CA222" s="211"/>
      <c r="CB222" s="211"/>
      <c r="CC222" s="211"/>
      <c r="CD222" s="211"/>
      <c r="CE222" s="211"/>
      <c r="CF222" s="211"/>
      <c r="CG222" s="211"/>
      <c r="CH222" s="211"/>
      <c r="CI222" s="211"/>
      <c r="CJ222" s="211"/>
      <c r="CK222" s="211"/>
      <c r="CL222" s="211"/>
      <c r="CM222" s="211"/>
      <c r="CN222" s="211"/>
      <c r="CO222" s="211"/>
      <c r="CP222" s="211"/>
      <c r="CQ222" s="211"/>
      <c r="CR222" s="211"/>
      <c r="CS222" s="211"/>
    </row>
    <row r="223" spans="1:97">
      <c r="A223" s="642">
        <v>45509</v>
      </c>
      <c r="B223" s="209" t="s">
        <v>214</v>
      </c>
      <c r="C223" s="211">
        <v>146.47</v>
      </c>
      <c r="D223" s="211">
        <v>144.47</v>
      </c>
      <c r="E223" s="211">
        <v>145.47</v>
      </c>
      <c r="F223" s="211">
        <v>160.31</v>
      </c>
      <c r="G223" s="211">
        <v>157.31</v>
      </c>
      <c r="H223" s="211">
        <v>158.81</v>
      </c>
      <c r="I223" s="211">
        <v>106.37</v>
      </c>
      <c r="J223" s="211">
        <v>103.17</v>
      </c>
      <c r="K223" s="211">
        <v>104.77000000000001</v>
      </c>
      <c r="L223" s="211">
        <v>190.01</v>
      </c>
      <c r="M223" s="211">
        <v>182.01</v>
      </c>
      <c r="N223" s="211">
        <v>186.01</v>
      </c>
      <c r="O223" s="211">
        <v>171.16</v>
      </c>
      <c r="P223" s="211">
        <v>169.35999999999999</v>
      </c>
      <c r="Q223" s="211">
        <v>170.26</v>
      </c>
      <c r="R223" s="211">
        <v>21.58</v>
      </c>
      <c r="S223" s="211">
        <v>20.979999999999997</v>
      </c>
      <c r="T223" s="211">
        <v>21.279999999999998</v>
      </c>
      <c r="U223" s="211">
        <v>13.55</v>
      </c>
      <c r="V223" s="211">
        <v>12.950000000000001</v>
      </c>
      <c r="W223" s="211">
        <v>13.25</v>
      </c>
      <c r="X223" s="211">
        <v>14.13</v>
      </c>
      <c r="Y223" s="211">
        <v>13.33</v>
      </c>
      <c r="Z223" s="211">
        <v>13.73</v>
      </c>
      <c r="AA223" s="211">
        <v>96.4</v>
      </c>
      <c r="AB223" s="211">
        <v>92.4</v>
      </c>
      <c r="AC223" s="211">
        <v>94.4</v>
      </c>
      <c r="AD223" s="211">
        <v>88.58</v>
      </c>
      <c r="AE223" s="211">
        <v>84.58</v>
      </c>
      <c r="AF223" s="211">
        <v>86.58</v>
      </c>
      <c r="AG223" s="211">
        <v>19.14</v>
      </c>
      <c r="AH223" s="211">
        <v>18.28</v>
      </c>
      <c r="AI223" s="211">
        <v>18.71</v>
      </c>
      <c r="AJ223" s="211"/>
      <c r="AK223" s="211"/>
      <c r="AL223" s="211"/>
      <c r="AM223" s="211">
        <v>110.59</v>
      </c>
      <c r="AN223" s="211">
        <v>108.93</v>
      </c>
      <c r="AO223" s="211">
        <v>109.76</v>
      </c>
      <c r="AP223" s="211">
        <v>39.619999999999997</v>
      </c>
      <c r="AQ223" s="211">
        <v>38.019999999999996</v>
      </c>
      <c r="AR223" s="211">
        <v>38.819999999999993</v>
      </c>
      <c r="AS223" s="211">
        <v>40.22</v>
      </c>
      <c r="AT223" s="211">
        <v>38.86</v>
      </c>
      <c r="AU223" s="211">
        <v>39.54</v>
      </c>
      <c r="AV223" s="211">
        <v>20.71</v>
      </c>
      <c r="AW223" s="211">
        <v>20.11</v>
      </c>
      <c r="AX223" s="211">
        <v>20.41</v>
      </c>
      <c r="AY223" s="211">
        <v>4.2</v>
      </c>
      <c r="AZ223" s="211">
        <v>4.04</v>
      </c>
      <c r="BA223" s="211">
        <v>4.12</v>
      </c>
      <c r="BB223" s="211">
        <v>1.89</v>
      </c>
      <c r="BC223" s="211">
        <v>1.5899999999999999</v>
      </c>
      <c r="BD223" s="211">
        <v>1.7399999999999998</v>
      </c>
      <c r="BE223" s="211">
        <v>0.67</v>
      </c>
      <c r="BF223" s="211">
        <v>0.37000000000000005</v>
      </c>
      <c r="BG223" s="211">
        <v>0.52</v>
      </c>
      <c r="BH223" s="211">
        <v>485.26</v>
      </c>
      <c r="BI223" s="211">
        <v>469.26</v>
      </c>
      <c r="BJ223" s="211">
        <v>477.26</v>
      </c>
      <c r="BK223" s="211">
        <v>40.64</v>
      </c>
      <c r="BL223" s="211">
        <v>39.28</v>
      </c>
      <c r="BM223" s="211">
        <v>39.96</v>
      </c>
      <c r="BN223" s="211">
        <v>1.02</v>
      </c>
      <c r="BO223" s="211">
        <v>0.78</v>
      </c>
      <c r="BP223" s="211">
        <v>0.9</v>
      </c>
      <c r="BQ223" s="211">
        <v>8.48</v>
      </c>
      <c r="BR223" s="211">
        <v>6.48</v>
      </c>
      <c r="BS223" s="211">
        <v>7.48</v>
      </c>
      <c r="BT223" s="211">
        <v>10.88</v>
      </c>
      <c r="BU223" s="211">
        <v>10.48</v>
      </c>
      <c r="BV223" s="211">
        <v>10.68</v>
      </c>
      <c r="BW223" s="211">
        <v>2.66</v>
      </c>
      <c r="BX223" s="211">
        <v>2.38</v>
      </c>
      <c r="BY223" s="211">
        <v>2.52</v>
      </c>
      <c r="BZ223" s="211">
        <v>9.43</v>
      </c>
      <c r="CA223" s="211">
        <v>6.43</v>
      </c>
      <c r="CB223" s="211">
        <v>7.93</v>
      </c>
      <c r="CC223" s="211">
        <v>6.4</v>
      </c>
      <c r="CD223" s="211">
        <v>6.16</v>
      </c>
      <c r="CE223" s="211">
        <v>6.28</v>
      </c>
      <c r="CF223" s="211">
        <v>1.95</v>
      </c>
      <c r="CG223" s="211">
        <v>1.45</v>
      </c>
      <c r="CH223" s="211">
        <v>1.7</v>
      </c>
      <c r="CI223" s="211">
        <v>0.42</v>
      </c>
      <c r="CJ223" s="211">
        <v>0.38</v>
      </c>
      <c r="CK223" s="211">
        <v>0.4</v>
      </c>
      <c r="CL223" s="211">
        <v>38.18</v>
      </c>
      <c r="CM223" s="211">
        <v>35.78</v>
      </c>
      <c r="CN223" s="211">
        <v>36.980000000000004</v>
      </c>
      <c r="CO223" s="211">
        <v>6.88</v>
      </c>
      <c r="CP223" s="211">
        <v>1.88</v>
      </c>
      <c r="CQ223" s="211">
        <v>4.38</v>
      </c>
      <c r="CR223" s="211"/>
      <c r="CS223" s="211"/>
    </row>
    <row r="224" spans="1:97">
      <c r="A224" s="642">
        <v>45510</v>
      </c>
      <c r="B224" s="209" t="s">
        <v>215</v>
      </c>
      <c r="C224" s="211">
        <v>145.97999999999999</v>
      </c>
      <c r="D224" s="211">
        <v>143.97999999999999</v>
      </c>
      <c r="E224" s="211">
        <v>144.97999999999999</v>
      </c>
      <c r="F224" s="211">
        <v>160.38</v>
      </c>
      <c r="G224" s="211">
        <v>157.38</v>
      </c>
      <c r="H224" s="211">
        <v>158.88</v>
      </c>
      <c r="I224" s="211">
        <v>106.66</v>
      </c>
      <c r="J224" s="211">
        <v>103.46</v>
      </c>
      <c r="K224" s="211">
        <v>105.06</v>
      </c>
      <c r="L224" s="211">
        <v>189.52</v>
      </c>
      <c r="M224" s="211">
        <v>181.52</v>
      </c>
      <c r="N224" s="211">
        <v>185.52</v>
      </c>
      <c r="O224" s="211">
        <v>170.53</v>
      </c>
      <c r="P224" s="211">
        <v>168.73</v>
      </c>
      <c r="Q224" s="211">
        <v>169.63</v>
      </c>
      <c r="R224" s="211">
        <v>21.59</v>
      </c>
      <c r="S224" s="211">
        <v>20.99</v>
      </c>
      <c r="T224" s="211">
        <v>21.29</v>
      </c>
      <c r="U224" s="211">
        <v>13.49</v>
      </c>
      <c r="V224" s="211">
        <v>12.89</v>
      </c>
      <c r="W224" s="211">
        <v>13.190000000000001</v>
      </c>
      <c r="X224" s="211">
        <v>14.17</v>
      </c>
      <c r="Y224" s="211">
        <v>13.37</v>
      </c>
      <c r="Z224" s="211">
        <v>13.77</v>
      </c>
      <c r="AA224" s="211">
        <v>96.69</v>
      </c>
      <c r="AB224" s="211">
        <v>92.69</v>
      </c>
      <c r="AC224" s="211">
        <v>94.69</v>
      </c>
      <c r="AD224" s="211">
        <v>88.63</v>
      </c>
      <c r="AE224" s="211">
        <v>84.63</v>
      </c>
      <c r="AF224" s="211">
        <v>86.63</v>
      </c>
      <c r="AG224" s="211">
        <v>19.04</v>
      </c>
      <c r="AH224" s="211">
        <v>18.18</v>
      </c>
      <c r="AI224" s="211">
        <v>18.61</v>
      </c>
      <c r="AJ224" s="211"/>
      <c r="AK224" s="211"/>
      <c r="AL224" s="211"/>
      <c r="AM224" s="211">
        <v>110.4</v>
      </c>
      <c r="AN224" s="211">
        <v>108.74000000000001</v>
      </c>
      <c r="AO224" s="211">
        <v>109.57000000000001</v>
      </c>
      <c r="AP224" s="211">
        <v>39.479999999999997</v>
      </c>
      <c r="AQ224" s="211">
        <v>37.879999999999995</v>
      </c>
      <c r="AR224" s="211">
        <v>38.679999999999993</v>
      </c>
      <c r="AS224" s="211">
        <v>40.22</v>
      </c>
      <c r="AT224" s="211">
        <v>38.86</v>
      </c>
      <c r="AU224" s="211">
        <v>39.54</v>
      </c>
      <c r="AV224" s="211">
        <v>20.6</v>
      </c>
      <c r="AW224" s="211">
        <v>20</v>
      </c>
      <c r="AX224" s="211">
        <v>20.3</v>
      </c>
      <c r="AY224" s="211">
        <v>4.16</v>
      </c>
      <c r="AZ224" s="211">
        <v>4</v>
      </c>
      <c r="BA224" s="211">
        <v>4.08</v>
      </c>
      <c r="BB224" s="211">
        <v>1.89</v>
      </c>
      <c r="BC224" s="211">
        <v>1.5899999999999999</v>
      </c>
      <c r="BD224" s="211">
        <v>1.7399999999999998</v>
      </c>
      <c r="BE224" s="211">
        <v>0.67</v>
      </c>
      <c r="BF224" s="211">
        <v>0.37000000000000005</v>
      </c>
      <c r="BG224" s="211">
        <v>0.52</v>
      </c>
      <c r="BH224" s="211">
        <v>481.79</v>
      </c>
      <c r="BI224" s="211">
        <v>465.79</v>
      </c>
      <c r="BJ224" s="211">
        <v>473.79</v>
      </c>
      <c r="BK224" s="211">
        <v>40.51</v>
      </c>
      <c r="BL224" s="211">
        <v>39.15</v>
      </c>
      <c r="BM224" s="211">
        <v>39.83</v>
      </c>
      <c r="BN224" s="211">
        <v>1.01</v>
      </c>
      <c r="BO224" s="211">
        <v>0.77</v>
      </c>
      <c r="BP224" s="211">
        <v>0.89</v>
      </c>
      <c r="BQ224" s="211">
        <v>8.5299999999999994</v>
      </c>
      <c r="BR224" s="211">
        <v>6.5299999999999994</v>
      </c>
      <c r="BS224" s="211">
        <v>7.5299999999999994</v>
      </c>
      <c r="BT224" s="211">
        <v>10.81</v>
      </c>
      <c r="BU224" s="211">
        <v>10.41</v>
      </c>
      <c r="BV224" s="211">
        <v>10.61</v>
      </c>
      <c r="BW224" s="211">
        <v>2.66</v>
      </c>
      <c r="BX224" s="211">
        <v>2.38</v>
      </c>
      <c r="BY224" s="211">
        <v>2.52</v>
      </c>
      <c r="BZ224" s="211">
        <v>9.3699999999999992</v>
      </c>
      <c r="CA224" s="211">
        <v>6.3699999999999992</v>
      </c>
      <c r="CB224" s="211">
        <v>7.8699999999999992</v>
      </c>
      <c r="CC224" s="211">
        <v>6.42</v>
      </c>
      <c r="CD224" s="211">
        <v>6.18</v>
      </c>
      <c r="CE224" s="211">
        <v>6.3</v>
      </c>
      <c r="CF224" s="211">
        <v>1.96</v>
      </c>
      <c r="CG224" s="211">
        <v>1.46</v>
      </c>
      <c r="CH224" s="211">
        <v>1.71</v>
      </c>
      <c r="CI224" s="211">
        <v>0.42</v>
      </c>
      <c r="CJ224" s="211">
        <v>0.38</v>
      </c>
      <c r="CK224" s="211">
        <v>0.4</v>
      </c>
      <c r="CL224" s="211">
        <v>38.119999999999997</v>
      </c>
      <c r="CM224" s="211">
        <v>35.72</v>
      </c>
      <c r="CN224" s="211">
        <v>36.92</v>
      </c>
      <c r="CO224" s="211">
        <v>6.86</v>
      </c>
      <c r="CP224" s="211">
        <v>1.8600000000000003</v>
      </c>
      <c r="CQ224" s="211">
        <v>4.3600000000000003</v>
      </c>
      <c r="CR224" s="211"/>
      <c r="CS224" s="211"/>
    </row>
    <row r="225" spans="1:97">
      <c r="A225" s="642">
        <v>45511</v>
      </c>
      <c r="B225" s="209" t="s">
        <v>216</v>
      </c>
      <c r="C225" s="211">
        <v>148.04</v>
      </c>
      <c r="D225" s="211">
        <v>146.04</v>
      </c>
      <c r="E225" s="211">
        <v>147.04</v>
      </c>
      <c r="F225" s="211">
        <v>162.19999999999999</v>
      </c>
      <c r="G225" s="211">
        <v>159.19999999999999</v>
      </c>
      <c r="H225" s="211">
        <v>160.69999999999999</v>
      </c>
      <c r="I225" s="211">
        <v>108.31</v>
      </c>
      <c r="J225" s="211">
        <v>105.11</v>
      </c>
      <c r="K225" s="211">
        <v>106.71000000000001</v>
      </c>
      <c r="L225" s="211">
        <v>190.77</v>
      </c>
      <c r="M225" s="211">
        <v>182.77</v>
      </c>
      <c r="N225" s="211">
        <v>186.77</v>
      </c>
      <c r="O225" s="211">
        <v>173.1</v>
      </c>
      <c r="P225" s="211">
        <v>171.29999999999998</v>
      </c>
      <c r="Q225" s="211">
        <v>172.2</v>
      </c>
      <c r="R225" s="211">
        <v>21.83</v>
      </c>
      <c r="S225" s="211">
        <v>21.229999999999997</v>
      </c>
      <c r="T225" s="211">
        <v>21.529999999999998</v>
      </c>
      <c r="U225" s="211">
        <v>13.77</v>
      </c>
      <c r="V225" s="211">
        <v>13.17</v>
      </c>
      <c r="W225" s="211">
        <v>13.469999999999999</v>
      </c>
      <c r="X225" s="211">
        <v>14.36</v>
      </c>
      <c r="Y225" s="211">
        <v>13.559999999999999</v>
      </c>
      <c r="Z225" s="211">
        <v>13.959999999999999</v>
      </c>
      <c r="AA225" s="211">
        <v>98.12</v>
      </c>
      <c r="AB225" s="211">
        <v>94.12</v>
      </c>
      <c r="AC225" s="211">
        <v>96.12</v>
      </c>
      <c r="AD225" s="211">
        <v>90.19</v>
      </c>
      <c r="AE225" s="211">
        <v>86.19</v>
      </c>
      <c r="AF225" s="211">
        <v>88.19</v>
      </c>
      <c r="AG225" s="211">
        <v>19.29</v>
      </c>
      <c r="AH225" s="211">
        <v>18.43</v>
      </c>
      <c r="AI225" s="211">
        <v>18.86</v>
      </c>
      <c r="AJ225" s="211"/>
      <c r="AK225" s="211"/>
      <c r="AL225" s="211"/>
      <c r="AM225" s="211">
        <v>111.78</v>
      </c>
      <c r="AN225" s="211">
        <v>110.12</v>
      </c>
      <c r="AO225" s="211">
        <v>110.95</v>
      </c>
      <c r="AP225" s="211">
        <v>40.03</v>
      </c>
      <c r="AQ225" s="211">
        <v>38.43</v>
      </c>
      <c r="AR225" s="211">
        <v>39.230000000000004</v>
      </c>
      <c r="AS225" s="211">
        <v>40.78</v>
      </c>
      <c r="AT225" s="211">
        <v>39.42</v>
      </c>
      <c r="AU225" s="211">
        <v>40.1</v>
      </c>
      <c r="AV225" s="211">
        <v>20.83</v>
      </c>
      <c r="AW225" s="211">
        <v>20.229999999999997</v>
      </c>
      <c r="AX225" s="211">
        <v>20.529999999999998</v>
      </c>
      <c r="AY225" s="211">
        <v>4.22</v>
      </c>
      <c r="AZ225" s="211">
        <v>4.0599999999999996</v>
      </c>
      <c r="BA225" s="211">
        <v>4.1399999999999997</v>
      </c>
      <c r="BB225" s="211">
        <v>1.91</v>
      </c>
      <c r="BC225" s="211">
        <v>1.6099999999999999</v>
      </c>
      <c r="BD225" s="211">
        <v>1.7599999999999998</v>
      </c>
      <c r="BE225" s="211">
        <v>0.68</v>
      </c>
      <c r="BF225" s="211">
        <v>0.38000000000000006</v>
      </c>
      <c r="BG225" s="211">
        <v>0.53</v>
      </c>
      <c r="BH225" s="211">
        <v>489.94</v>
      </c>
      <c r="BI225" s="211">
        <v>473.94</v>
      </c>
      <c r="BJ225" s="211">
        <v>481.94</v>
      </c>
      <c r="BK225" s="211">
        <v>41.08</v>
      </c>
      <c r="BL225" s="211">
        <v>39.72</v>
      </c>
      <c r="BM225" s="211">
        <v>40.4</v>
      </c>
      <c r="BN225" s="211">
        <v>1.03</v>
      </c>
      <c r="BO225" s="211">
        <v>0.79</v>
      </c>
      <c r="BP225" s="211">
        <v>0.91</v>
      </c>
      <c r="BQ225" s="211">
        <v>8.5299999999999994</v>
      </c>
      <c r="BR225" s="211">
        <v>6.5299999999999994</v>
      </c>
      <c r="BS225" s="211">
        <v>7.5299999999999994</v>
      </c>
      <c r="BT225" s="211">
        <v>10.91</v>
      </c>
      <c r="BU225" s="211">
        <v>10.51</v>
      </c>
      <c r="BV225" s="211">
        <v>10.71</v>
      </c>
      <c r="BW225" s="211">
        <v>2.7</v>
      </c>
      <c r="BX225" s="211">
        <v>2.42</v>
      </c>
      <c r="BY225" s="211">
        <v>2.56</v>
      </c>
      <c r="BZ225" s="211">
        <v>9.4499999999999993</v>
      </c>
      <c r="CA225" s="211">
        <v>6.4499999999999993</v>
      </c>
      <c r="CB225" s="211">
        <v>7.9499999999999993</v>
      </c>
      <c r="CC225" s="211">
        <v>6.49</v>
      </c>
      <c r="CD225" s="211">
        <v>6.25</v>
      </c>
      <c r="CE225" s="211">
        <v>6.37</v>
      </c>
      <c r="CF225" s="211">
        <v>1.97</v>
      </c>
      <c r="CG225" s="211">
        <v>1.47</v>
      </c>
      <c r="CH225" s="211">
        <v>1.72</v>
      </c>
      <c r="CI225" s="211">
        <v>0.42</v>
      </c>
      <c r="CJ225" s="211">
        <v>0.38</v>
      </c>
      <c r="CK225" s="211">
        <v>0.4</v>
      </c>
      <c r="CL225" s="211">
        <v>38.46</v>
      </c>
      <c r="CM225" s="211">
        <v>36.06</v>
      </c>
      <c r="CN225" s="211">
        <v>37.260000000000005</v>
      </c>
      <c r="CO225" s="211">
        <v>6.88</v>
      </c>
      <c r="CP225" s="211">
        <v>1.88</v>
      </c>
      <c r="CQ225" s="211">
        <v>4.38</v>
      </c>
      <c r="CR225" s="211"/>
      <c r="CS225" s="211"/>
    </row>
    <row r="226" spans="1:97">
      <c r="A226" s="642">
        <v>45512</v>
      </c>
      <c r="B226" s="209" t="s">
        <v>217</v>
      </c>
      <c r="C226" s="211">
        <v>147.19999999999999</v>
      </c>
      <c r="D226" s="211">
        <v>145.19999999999999</v>
      </c>
      <c r="E226" s="211">
        <v>146.19999999999999</v>
      </c>
      <c r="F226" s="211">
        <v>161.22</v>
      </c>
      <c r="G226" s="211">
        <v>158.22</v>
      </c>
      <c r="H226" s="211">
        <v>159.72</v>
      </c>
      <c r="I226" s="211">
        <v>107.94</v>
      </c>
      <c r="J226" s="211">
        <v>104.74</v>
      </c>
      <c r="K226" s="211">
        <v>106.34</v>
      </c>
      <c r="L226" s="211">
        <v>189.35</v>
      </c>
      <c r="M226" s="211">
        <v>181.35</v>
      </c>
      <c r="N226" s="211">
        <v>185.35</v>
      </c>
      <c r="O226" s="211">
        <v>171.16</v>
      </c>
      <c r="P226" s="211">
        <v>169.35999999999999</v>
      </c>
      <c r="Q226" s="211">
        <v>170.26</v>
      </c>
      <c r="R226" s="211">
        <v>21.7</v>
      </c>
      <c r="S226" s="211">
        <v>21.099999999999998</v>
      </c>
      <c r="T226" s="211">
        <v>21.4</v>
      </c>
      <c r="U226" s="211">
        <v>13.81</v>
      </c>
      <c r="V226" s="211">
        <v>13.21</v>
      </c>
      <c r="W226" s="211">
        <v>13.510000000000002</v>
      </c>
      <c r="X226" s="211">
        <v>14.35</v>
      </c>
      <c r="Y226" s="211">
        <v>13.549999999999999</v>
      </c>
      <c r="Z226" s="211">
        <v>13.95</v>
      </c>
      <c r="AA226" s="211">
        <v>97.22</v>
      </c>
      <c r="AB226" s="211">
        <v>93.22</v>
      </c>
      <c r="AC226" s="211">
        <v>95.22</v>
      </c>
      <c r="AD226" s="211">
        <v>89.65</v>
      </c>
      <c r="AE226" s="211">
        <v>85.65</v>
      </c>
      <c r="AF226" s="211">
        <v>87.65</v>
      </c>
      <c r="AG226" s="211">
        <v>19.2</v>
      </c>
      <c r="AH226" s="211">
        <v>18.34</v>
      </c>
      <c r="AI226" s="211">
        <v>18.77</v>
      </c>
      <c r="AJ226" s="211"/>
      <c r="AK226" s="211"/>
      <c r="AL226" s="211"/>
      <c r="AM226" s="211">
        <v>111.03</v>
      </c>
      <c r="AN226" s="211">
        <v>109.37</v>
      </c>
      <c r="AO226" s="211">
        <v>110.2</v>
      </c>
      <c r="AP226" s="211">
        <v>39.81</v>
      </c>
      <c r="AQ226" s="211">
        <v>38.21</v>
      </c>
      <c r="AR226" s="211">
        <v>39.010000000000005</v>
      </c>
      <c r="AS226" s="211">
        <v>40.549999999999997</v>
      </c>
      <c r="AT226" s="211">
        <v>39.19</v>
      </c>
      <c r="AU226" s="211">
        <v>39.869999999999997</v>
      </c>
      <c r="AV226" s="211">
        <v>20.71</v>
      </c>
      <c r="AW226" s="211">
        <v>20.11</v>
      </c>
      <c r="AX226" s="211">
        <v>20.41</v>
      </c>
      <c r="AY226" s="211">
        <v>4.1900000000000004</v>
      </c>
      <c r="AZ226" s="211">
        <v>4.03</v>
      </c>
      <c r="BA226" s="211">
        <v>4.1100000000000003</v>
      </c>
      <c r="BB226" s="211">
        <v>1.9</v>
      </c>
      <c r="BC226" s="211">
        <v>1.5999999999999999</v>
      </c>
      <c r="BD226" s="211">
        <v>1.75</v>
      </c>
      <c r="BE226" s="211">
        <v>0.68</v>
      </c>
      <c r="BF226" s="211">
        <v>0.38000000000000006</v>
      </c>
      <c r="BG226" s="211">
        <v>0.53</v>
      </c>
      <c r="BH226" s="211">
        <v>487.03</v>
      </c>
      <c r="BI226" s="211">
        <v>471.03</v>
      </c>
      <c r="BJ226" s="211">
        <v>479.03</v>
      </c>
      <c r="BK226" s="211">
        <v>40.840000000000003</v>
      </c>
      <c r="BL226" s="211">
        <v>39.480000000000004</v>
      </c>
      <c r="BM226" s="211">
        <v>40.160000000000004</v>
      </c>
      <c r="BN226" s="211">
        <v>1.04</v>
      </c>
      <c r="BO226" s="211">
        <v>0.8</v>
      </c>
      <c r="BP226" s="211">
        <v>0.92</v>
      </c>
      <c r="BQ226" s="211">
        <v>8.57</v>
      </c>
      <c r="BR226" s="211">
        <v>6.57</v>
      </c>
      <c r="BS226" s="211">
        <v>7.57</v>
      </c>
      <c r="BT226" s="211">
        <v>10.82</v>
      </c>
      <c r="BU226" s="211">
        <v>10.42</v>
      </c>
      <c r="BV226" s="211">
        <v>10.620000000000001</v>
      </c>
      <c r="BW226" s="211">
        <v>2.7</v>
      </c>
      <c r="BX226" s="211">
        <v>2.42</v>
      </c>
      <c r="BY226" s="211">
        <v>2.56</v>
      </c>
      <c r="BZ226" s="211">
        <v>9.44</v>
      </c>
      <c r="CA226" s="211">
        <v>6.4399999999999995</v>
      </c>
      <c r="CB226" s="211">
        <v>7.9399999999999995</v>
      </c>
      <c r="CC226" s="211">
        <v>6.45</v>
      </c>
      <c r="CD226" s="211">
        <v>6.21</v>
      </c>
      <c r="CE226" s="211">
        <v>6.33</v>
      </c>
      <c r="CF226" s="211">
        <v>1.96</v>
      </c>
      <c r="CG226" s="211">
        <v>1.46</v>
      </c>
      <c r="CH226" s="211">
        <v>1.71</v>
      </c>
      <c r="CI226" s="211">
        <v>0.42</v>
      </c>
      <c r="CJ226" s="211">
        <v>0.38</v>
      </c>
      <c r="CK226" s="211">
        <v>0.4</v>
      </c>
      <c r="CL226" s="211">
        <v>38.119999999999997</v>
      </c>
      <c r="CM226" s="211">
        <v>35.72</v>
      </c>
      <c r="CN226" s="211">
        <v>36.92</v>
      </c>
      <c r="CO226" s="211">
        <v>6.87</v>
      </c>
      <c r="CP226" s="211">
        <v>1.87</v>
      </c>
      <c r="CQ226" s="211">
        <v>4.37</v>
      </c>
      <c r="CR226" s="211"/>
      <c r="CS226" s="211"/>
    </row>
    <row r="227" spans="1:97">
      <c r="A227" s="642">
        <v>45513</v>
      </c>
      <c r="B227" s="209" t="s">
        <v>218</v>
      </c>
      <c r="C227" s="211">
        <v>148.66</v>
      </c>
      <c r="D227" s="211">
        <v>146.66</v>
      </c>
      <c r="E227" s="211">
        <v>147.66</v>
      </c>
      <c r="F227" s="211">
        <v>162.63999999999999</v>
      </c>
      <c r="G227" s="211">
        <v>159.63999999999999</v>
      </c>
      <c r="H227" s="211">
        <v>161.13999999999999</v>
      </c>
      <c r="I227" s="211">
        <v>109.05</v>
      </c>
      <c r="J227" s="211">
        <v>105.85</v>
      </c>
      <c r="K227" s="211">
        <v>107.44999999999999</v>
      </c>
      <c r="L227" s="211">
        <v>192.15</v>
      </c>
      <c r="M227" s="211">
        <v>184.15</v>
      </c>
      <c r="N227" s="211">
        <v>188.15</v>
      </c>
      <c r="O227" s="211">
        <v>171.33</v>
      </c>
      <c r="P227" s="211">
        <v>169.53</v>
      </c>
      <c r="Q227" s="211">
        <v>170.43</v>
      </c>
      <c r="R227" s="211">
        <v>21.89</v>
      </c>
      <c r="S227" s="211">
        <v>21.29</v>
      </c>
      <c r="T227" s="211">
        <v>21.59</v>
      </c>
      <c r="U227" s="211">
        <v>13.91</v>
      </c>
      <c r="V227" s="211">
        <v>13.31</v>
      </c>
      <c r="W227" s="211">
        <v>13.61</v>
      </c>
      <c r="X227" s="211">
        <v>14.43</v>
      </c>
      <c r="Y227" s="211">
        <v>13.629999999999999</v>
      </c>
      <c r="Z227" s="211">
        <v>14.03</v>
      </c>
      <c r="AA227" s="211">
        <v>99.25</v>
      </c>
      <c r="AB227" s="211">
        <v>95.25</v>
      </c>
      <c r="AC227" s="211">
        <v>97.25</v>
      </c>
      <c r="AD227" s="211">
        <v>90.7</v>
      </c>
      <c r="AE227" s="211">
        <v>86.7</v>
      </c>
      <c r="AF227" s="211">
        <v>88.7</v>
      </c>
      <c r="AG227" s="211">
        <v>19.37</v>
      </c>
      <c r="AH227" s="211">
        <v>18.510000000000002</v>
      </c>
      <c r="AI227" s="211">
        <v>18.940000000000001</v>
      </c>
      <c r="AJ227" s="211"/>
      <c r="AK227" s="211"/>
      <c r="AL227" s="211"/>
      <c r="AM227" s="211">
        <v>112.18</v>
      </c>
      <c r="AN227" s="211">
        <v>110.52000000000001</v>
      </c>
      <c r="AO227" s="211">
        <v>111.35000000000001</v>
      </c>
      <c r="AP227" s="211">
        <v>40.24</v>
      </c>
      <c r="AQ227" s="211">
        <v>38.64</v>
      </c>
      <c r="AR227" s="211">
        <v>39.44</v>
      </c>
      <c r="AS227" s="211">
        <v>40.950000000000003</v>
      </c>
      <c r="AT227" s="211">
        <v>39.590000000000003</v>
      </c>
      <c r="AU227" s="211">
        <v>40.270000000000003</v>
      </c>
      <c r="AV227" s="211">
        <v>20.83</v>
      </c>
      <c r="AW227" s="211">
        <v>20.229999999999997</v>
      </c>
      <c r="AX227" s="211">
        <v>20.529999999999998</v>
      </c>
      <c r="AY227" s="211">
        <v>4.2699999999999996</v>
      </c>
      <c r="AZ227" s="211">
        <v>4.1099999999999994</v>
      </c>
      <c r="BA227" s="211">
        <v>4.1899999999999995</v>
      </c>
      <c r="BB227" s="211">
        <v>1.92</v>
      </c>
      <c r="BC227" s="211">
        <v>1.6199999999999999</v>
      </c>
      <c r="BD227" s="211">
        <v>1.77</v>
      </c>
      <c r="BE227" s="211">
        <v>0.68</v>
      </c>
      <c r="BF227" s="211">
        <v>0.38000000000000006</v>
      </c>
      <c r="BG227" s="211">
        <v>0.53</v>
      </c>
      <c r="BH227" s="211">
        <v>489.29</v>
      </c>
      <c r="BI227" s="211">
        <v>473.29</v>
      </c>
      <c r="BJ227" s="211">
        <v>481.29</v>
      </c>
      <c r="BK227" s="211">
        <v>41.25</v>
      </c>
      <c r="BL227" s="211">
        <v>39.89</v>
      </c>
      <c r="BM227" s="211">
        <v>40.57</v>
      </c>
      <c r="BN227" s="211">
        <v>1.05</v>
      </c>
      <c r="BO227" s="211">
        <v>0.81</v>
      </c>
      <c r="BP227" s="211">
        <v>0.93</v>
      </c>
      <c r="BQ227" s="211">
        <v>8.82</v>
      </c>
      <c r="BR227" s="211">
        <v>6.82</v>
      </c>
      <c r="BS227" s="211">
        <v>7.82</v>
      </c>
      <c r="BT227" s="211">
        <v>10.94</v>
      </c>
      <c r="BU227" s="211">
        <v>10.54</v>
      </c>
      <c r="BV227" s="211">
        <v>10.739999999999998</v>
      </c>
      <c r="BW227" s="211">
        <v>2.74</v>
      </c>
      <c r="BX227" s="211">
        <v>2.46</v>
      </c>
      <c r="BY227" s="211">
        <v>2.6</v>
      </c>
      <c r="BZ227" s="211">
        <v>9.5399999999999991</v>
      </c>
      <c r="CA227" s="211">
        <v>6.5399999999999991</v>
      </c>
      <c r="CB227" s="211">
        <v>8.0399999999999991</v>
      </c>
      <c r="CC227" s="211">
        <v>6.51</v>
      </c>
      <c r="CD227" s="211">
        <v>6.27</v>
      </c>
      <c r="CE227" s="211">
        <v>6.39</v>
      </c>
      <c r="CF227" s="211">
        <v>1.96</v>
      </c>
      <c r="CG227" s="211">
        <v>1.46</v>
      </c>
      <c r="CH227" s="211">
        <v>1.71</v>
      </c>
      <c r="CI227" s="211">
        <v>0.43</v>
      </c>
      <c r="CJ227" s="211">
        <v>0.39</v>
      </c>
      <c r="CK227" s="211">
        <v>0.41000000000000003</v>
      </c>
      <c r="CL227" s="211">
        <v>38.53</v>
      </c>
      <c r="CM227" s="211">
        <v>36.130000000000003</v>
      </c>
      <c r="CN227" s="211">
        <v>37.33</v>
      </c>
      <c r="CO227" s="211">
        <v>6.92</v>
      </c>
      <c r="CP227" s="211">
        <v>1.92</v>
      </c>
      <c r="CQ227" s="211">
        <v>4.42</v>
      </c>
      <c r="CR227" s="211"/>
      <c r="CS227" s="211"/>
    </row>
    <row r="228" spans="1:97">
      <c r="A228" s="642">
        <v>45514</v>
      </c>
      <c r="B228" s="209" t="s">
        <v>219</v>
      </c>
      <c r="C228" s="211"/>
      <c r="D228" s="211"/>
      <c r="E228" s="211"/>
      <c r="F228" s="211"/>
      <c r="G228" s="211"/>
      <c r="H228" s="211"/>
      <c r="I228" s="211"/>
      <c r="J228" s="211"/>
      <c r="K228" s="211"/>
      <c r="L228" s="211"/>
      <c r="M228" s="211"/>
      <c r="N228" s="211"/>
      <c r="O228" s="211"/>
      <c r="P228" s="211"/>
      <c r="Q228" s="211"/>
      <c r="R228" s="211"/>
      <c r="S228" s="211"/>
      <c r="T228" s="211"/>
      <c r="U228" s="211"/>
      <c r="V228" s="211"/>
      <c r="W228" s="211"/>
      <c r="X228" s="211"/>
      <c r="Y228" s="211"/>
      <c r="Z228" s="211"/>
      <c r="AA228" s="211"/>
      <c r="AB228" s="211"/>
      <c r="AC228" s="211"/>
      <c r="AD228" s="211"/>
      <c r="AE228" s="211"/>
      <c r="AF228" s="211"/>
      <c r="AG228" s="211"/>
      <c r="AH228" s="211"/>
      <c r="AI228" s="211"/>
      <c r="AJ228" s="211"/>
      <c r="AK228" s="211"/>
      <c r="AL228" s="211"/>
      <c r="AM228" s="211"/>
      <c r="AN228" s="211"/>
      <c r="AO228" s="211"/>
      <c r="AP228" s="211"/>
      <c r="AQ228" s="211"/>
      <c r="AR228" s="211"/>
      <c r="AS228" s="211"/>
      <c r="AT228" s="211"/>
      <c r="AU228" s="211"/>
      <c r="AV228" s="211"/>
      <c r="AW228" s="211"/>
      <c r="AX228" s="211"/>
      <c r="AY228" s="211"/>
      <c r="AZ228" s="211"/>
      <c r="BA228" s="211"/>
      <c r="BB228" s="211"/>
      <c r="BC228" s="211"/>
      <c r="BD228" s="211"/>
      <c r="BE228" s="211"/>
      <c r="BF228" s="211"/>
      <c r="BG228" s="211"/>
      <c r="BH228" s="211"/>
      <c r="BI228" s="211"/>
      <c r="BJ228" s="211"/>
      <c r="BK228" s="211"/>
      <c r="BL228" s="211"/>
      <c r="BM228" s="211"/>
      <c r="BN228" s="211"/>
      <c r="BO228" s="211"/>
      <c r="BP228" s="211"/>
      <c r="BQ228" s="211"/>
      <c r="BR228" s="211"/>
      <c r="BS228" s="211"/>
      <c r="BT228" s="211"/>
      <c r="BU228" s="211"/>
      <c r="BV228" s="211"/>
      <c r="BW228" s="211"/>
      <c r="BX228" s="211"/>
      <c r="BY228" s="211"/>
      <c r="BZ228" s="211"/>
      <c r="CA228" s="211"/>
      <c r="CB228" s="211"/>
      <c r="CC228" s="211"/>
      <c r="CD228" s="211"/>
      <c r="CE228" s="211"/>
      <c r="CF228" s="211"/>
      <c r="CG228" s="211"/>
      <c r="CH228" s="211"/>
      <c r="CI228" s="211"/>
      <c r="CJ228" s="211"/>
      <c r="CK228" s="211"/>
      <c r="CL228" s="211"/>
      <c r="CM228" s="211"/>
      <c r="CN228" s="211"/>
      <c r="CO228" s="211"/>
      <c r="CP228" s="211"/>
      <c r="CQ228" s="211"/>
      <c r="CR228" s="211"/>
      <c r="CS228" s="211"/>
    </row>
    <row r="229" spans="1:97">
      <c r="A229" s="642">
        <v>45515</v>
      </c>
      <c r="B229" s="209" t="s">
        <v>220</v>
      </c>
      <c r="C229" s="211"/>
      <c r="D229" s="211"/>
      <c r="E229" s="211"/>
      <c r="F229" s="211"/>
      <c r="G229" s="211"/>
      <c r="H229" s="211"/>
      <c r="I229" s="211"/>
      <c r="J229" s="211"/>
      <c r="K229" s="211"/>
      <c r="L229" s="211"/>
      <c r="M229" s="211"/>
      <c r="N229" s="211"/>
      <c r="O229" s="211"/>
      <c r="P229" s="211"/>
      <c r="Q229" s="211"/>
      <c r="R229" s="211"/>
      <c r="S229" s="211"/>
      <c r="T229" s="211"/>
      <c r="U229" s="211"/>
      <c r="V229" s="211"/>
      <c r="W229" s="211"/>
      <c r="X229" s="211"/>
      <c r="Y229" s="211"/>
      <c r="Z229" s="211"/>
      <c r="AA229" s="211"/>
      <c r="AB229" s="211"/>
      <c r="AC229" s="211"/>
      <c r="AD229" s="211"/>
      <c r="AE229" s="211"/>
      <c r="AF229" s="211"/>
      <c r="AG229" s="211"/>
      <c r="AH229" s="211"/>
      <c r="AI229" s="211"/>
      <c r="AJ229" s="211"/>
      <c r="AK229" s="211"/>
      <c r="AL229" s="211"/>
      <c r="AM229" s="211"/>
      <c r="AN229" s="211"/>
      <c r="AO229" s="211"/>
      <c r="AP229" s="211"/>
      <c r="AQ229" s="211"/>
      <c r="AR229" s="211"/>
      <c r="AS229" s="211"/>
      <c r="AT229" s="211"/>
      <c r="AU229" s="211"/>
      <c r="AV229" s="211"/>
      <c r="AW229" s="211"/>
      <c r="AX229" s="211"/>
      <c r="AY229" s="211"/>
      <c r="AZ229" s="211"/>
      <c r="BA229" s="211"/>
      <c r="BB229" s="211"/>
      <c r="BC229" s="211"/>
      <c r="BD229" s="211"/>
      <c r="BE229" s="211"/>
      <c r="BF229" s="211"/>
      <c r="BG229" s="211"/>
      <c r="BH229" s="211"/>
      <c r="BI229" s="211"/>
      <c r="BJ229" s="211"/>
      <c r="BK229" s="211"/>
      <c r="BL229" s="211"/>
      <c r="BM229" s="211"/>
      <c r="BN229" s="211"/>
      <c r="BO229" s="211"/>
      <c r="BP229" s="211"/>
      <c r="BQ229" s="211"/>
      <c r="BR229" s="211"/>
      <c r="BS229" s="211"/>
      <c r="BT229" s="211"/>
      <c r="BU229" s="211"/>
      <c r="BV229" s="211"/>
      <c r="BW229" s="211"/>
      <c r="BX229" s="211"/>
      <c r="BY229" s="211"/>
      <c r="BZ229" s="211"/>
      <c r="CA229" s="211"/>
      <c r="CB229" s="211"/>
      <c r="CC229" s="211"/>
      <c r="CD229" s="211"/>
      <c r="CE229" s="211"/>
      <c r="CF229" s="211"/>
      <c r="CG229" s="211"/>
      <c r="CH229" s="211"/>
      <c r="CI229" s="211"/>
      <c r="CJ229" s="211"/>
      <c r="CK229" s="211"/>
      <c r="CL229" s="211"/>
      <c r="CM229" s="211"/>
      <c r="CN229" s="211"/>
      <c r="CO229" s="211"/>
      <c r="CP229" s="211"/>
      <c r="CQ229" s="211"/>
      <c r="CR229" s="211"/>
      <c r="CS229" s="211"/>
    </row>
    <row r="230" spans="1:97">
      <c r="A230" s="642">
        <v>45516</v>
      </c>
      <c r="B230" s="209" t="s">
        <v>214</v>
      </c>
      <c r="C230" s="211"/>
      <c r="D230" s="211"/>
      <c r="E230" s="211"/>
      <c r="F230" s="211"/>
      <c r="G230" s="211"/>
      <c r="H230" s="211"/>
      <c r="I230" s="211"/>
      <c r="J230" s="211"/>
      <c r="K230" s="211"/>
      <c r="L230" s="211"/>
      <c r="M230" s="211"/>
      <c r="N230" s="211"/>
      <c r="O230" s="211"/>
      <c r="P230" s="211"/>
      <c r="Q230" s="211"/>
      <c r="R230" s="211"/>
      <c r="S230" s="211"/>
      <c r="T230" s="211"/>
      <c r="U230" s="211"/>
      <c r="V230" s="211"/>
      <c r="W230" s="211"/>
      <c r="X230" s="211"/>
      <c r="Y230" s="211"/>
      <c r="Z230" s="211"/>
      <c r="AA230" s="211"/>
      <c r="AB230" s="211"/>
      <c r="AC230" s="211"/>
      <c r="AD230" s="211"/>
      <c r="AE230" s="211"/>
      <c r="AF230" s="211"/>
      <c r="AG230" s="211"/>
      <c r="AH230" s="211"/>
      <c r="AI230" s="211"/>
      <c r="AJ230" s="211"/>
      <c r="AK230" s="211"/>
      <c r="AL230" s="211"/>
      <c r="AM230" s="211"/>
      <c r="AN230" s="211"/>
      <c r="AO230" s="211"/>
      <c r="AP230" s="211"/>
      <c r="AQ230" s="211"/>
      <c r="AR230" s="211"/>
      <c r="AS230" s="211"/>
      <c r="AT230" s="211"/>
      <c r="AU230" s="211"/>
      <c r="AV230" s="211"/>
      <c r="AW230" s="211"/>
      <c r="AX230" s="211"/>
      <c r="AY230" s="211"/>
      <c r="AZ230" s="211"/>
      <c r="BA230" s="211"/>
      <c r="BB230" s="211"/>
      <c r="BC230" s="211"/>
      <c r="BD230" s="211"/>
      <c r="BE230" s="211"/>
      <c r="BF230" s="211"/>
      <c r="BG230" s="211"/>
      <c r="BH230" s="211"/>
      <c r="BI230" s="211"/>
      <c r="BJ230" s="211"/>
      <c r="BK230" s="211"/>
      <c r="BL230" s="211"/>
      <c r="BM230" s="211"/>
      <c r="BN230" s="211"/>
      <c r="BO230" s="211"/>
      <c r="BP230" s="211"/>
      <c r="BQ230" s="211"/>
      <c r="BR230" s="211"/>
      <c r="BS230" s="211"/>
      <c r="BT230" s="211"/>
      <c r="BU230" s="211"/>
      <c r="BV230" s="211"/>
      <c r="BW230" s="211"/>
      <c r="BX230" s="211"/>
      <c r="BY230" s="211"/>
      <c r="BZ230" s="211"/>
      <c r="CA230" s="211"/>
      <c r="CB230" s="211"/>
      <c r="CC230" s="211"/>
      <c r="CD230" s="211"/>
      <c r="CE230" s="211"/>
      <c r="CF230" s="211"/>
      <c r="CG230" s="211"/>
      <c r="CH230" s="211"/>
      <c r="CI230" s="211"/>
      <c r="CJ230" s="211"/>
      <c r="CK230" s="211"/>
      <c r="CL230" s="211"/>
      <c r="CM230" s="211"/>
      <c r="CN230" s="211"/>
      <c r="CO230" s="211"/>
      <c r="CP230" s="211"/>
      <c r="CQ230" s="211"/>
      <c r="CR230" s="211"/>
      <c r="CS230" s="211"/>
    </row>
    <row r="231" spans="1:97">
      <c r="A231" s="642">
        <v>45517</v>
      </c>
      <c r="B231" s="209" t="s">
        <v>215</v>
      </c>
      <c r="C231" s="211">
        <v>148.34</v>
      </c>
      <c r="D231" s="211">
        <v>146.34</v>
      </c>
      <c r="E231" s="211">
        <v>147.34</v>
      </c>
      <c r="F231" s="211">
        <v>162.54</v>
      </c>
      <c r="G231" s="211">
        <v>159.54</v>
      </c>
      <c r="H231" s="211">
        <v>161.04</v>
      </c>
      <c r="I231" s="211">
        <v>108.79</v>
      </c>
      <c r="J231" s="211">
        <v>105.59</v>
      </c>
      <c r="K231" s="211">
        <v>107.19</v>
      </c>
      <c r="L231" s="211">
        <v>192.09</v>
      </c>
      <c r="M231" s="211">
        <v>184.09</v>
      </c>
      <c r="N231" s="211">
        <v>188.09</v>
      </c>
      <c r="O231" s="211">
        <v>170.92</v>
      </c>
      <c r="P231" s="211">
        <v>169.11999999999998</v>
      </c>
      <c r="Q231" s="211">
        <v>170.01999999999998</v>
      </c>
      <c r="R231" s="211">
        <v>21.88</v>
      </c>
      <c r="S231" s="211">
        <v>21.279999999999998</v>
      </c>
      <c r="T231" s="211">
        <v>21.58</v>
      </c>
      <c r="U231" s="211">
        <v>13.93</v>
      </c>
      <c r="V231" s="211">
        <v>13.33</v>
      </c>
      <c r="W231" s="211">
        <v>13.629999999999999</v>
      </c>
      <c r="X231" s="211">
        <v>14.4</v>
      </c>
      <c r="Y231" s="211">
        <v>13.6</v>
      </c>
      <c r="Z231" s="211">
        <v>14</v>
      </c>
      <c r="AA231" s="211">
        <v>98.95</v>
      </c>
      <c r="AB231" s="211">
        <v>94.95</v>
      </c>
      <c r="AC231" s="211">
        <v>96.95</v>
      </c>
      <c r="AD231" s="211">
        <v>90.76</v>
      </c>
      <c r="AE231" s="211">
        <v>86.76</v>
      </c>
      <c r="AF231" s="211">
        <v>88.76</v>
      </c>
      <c r="AG231" s="211">
        <v>19.34</v>
      </c>
      <c r="AH231" s="211">
        <v>18.48</v>
      </c>
      <c r="AI231" s="211">
        <v>18.91</v>
      </c>
      <c r="AJ231" s="211"/>
      <c r="AK231" s="211"/>
      <c r="AL231" s="211"/>
      <c r="AM231" s="211">
        <v>112.09</v>
      </c>
      <c r="AN231" s="211">
        <v>110.43</v>
      </c>
      <c r="AO231" s="211">
        <v>111.26</v>
      </c>
      <c r="AP231" s="211">
        <v>40.119999999999997</v>
      </c>
      <c r="AQ231" s="211">
        <v>38.519999999999996</v>
      </c>
      <c r="AR231" s="211">
        <v>39.319999999999993</v>
      </c>
      <c r="AS231" s="211">
        <v>40.86</v>
      </c>
      <c r="AT231" s="211">
        <v>39.5</v>
      </c>
      <c r="AU231" s="211">
        <v>40.18</v>
      </c>
      <c r="AV231" s="211">
        <v>20.82</v>
      </c>
      <c r="AW231" s="211">
        <v>20.22</v>
      </c>
      <c r="AX231" s="211">
        <v>20.52</v>
      </c>
      <c r="AY231" s="211">
        <v>4.28</v>
      </c>
      <c r="AZ231" s="211">
        <v>4.12</v>
      </c>
      <c r="BA231" s="211">
        <v>4.2</v>
      </c>
      <c r="BB231" s="211">
        <v>1.91</v>
      </c>
      <c r="BC231" s="211">
        <v>1.6099999999999999</v>
      </c>
      <c r="BD231" s="211">
        <v>1.7599999999999998</v>
      </c>
      <c r="BE231" s="211">
        <v>0.68</v>
      </c>
      <c r="BF231" s="211">
        <v>0.38000000000000006</v>
      </c>
      <c r="BG231" s="211">
        <v>0.53</v>
      </c>
      <c r="BH231" s="211">
        <v>489.98</v>
      </c>
      <c r="BI231" s="211">
        <v>473.98</v>
      </c>
      <c r="BJ231" s="211">
        <v>481.98</v>
      </c>
      <c r="BK231" s="211">
        <v>41.16</v>
      </c>
      <c r="BL231" s="211">
        <v>39.799999999999997</v>
      </c>
      <c r="BM231" s="211">
        <v>40.479999999999997</v>
      </c>
      <c r="BN231" s="211">
        <v>1.05</v>
      </c>
      <c r="BO231" s="211">
        <v>0.81</v>
      </c>
      <c r="BP231" s="211">
        <v>0.93</v>
      </c>
      <c r="BQ231" s="211">
        <v>8.73</v>
      </c>
      <c r="BR231" s="211">
        <v>6.73</v>
      </c>
      <c r="BS231" s="211">
        <v>7.73</v>
      </c>
      <c r="BT231" s="211">
        <v>10.96</v>
      </c>
      <c r="BU231" s="211">
        <v>10.56</v>
      </c>
      <c r="BV231" s="211">
        <v>10.760000000000002</v>
      </c>
      <c r="BW231" s="211">
        <v>2.73</v>
      </c>
      <c r="BX231" s="211">
        <v>2.4500000000000002</v>
      </c>
      <c r="BY231" s="211">
        <v>2.59</v>
      </c>
      <c r="BZ231" s="211">
        <v>9.57</v>
      </c>
      <c r="CA231" s="211">
        <v>6.57</v>
      </c>
      <c r="CB231" s="211">
        <v>8.07</v>
      </c>
      <c r="CC231" s="211">
        <v>6.52</v>
      </c>
      <c r="CD231" s="211">
        <v>6.2799999999999994</v>
      </c>
      <c r="CE231" s="211">
        <v>6.3999999999999995</v>
      </c>
      <c r="CF231" s="211">
        <v>1.87</v>
      </c>
      <c r="CG231" s="211">
        <v>1.37</v>
      </c>
      <c r="CH231" s="211">
        <v>1.62</v>
      </c>
      <c r="CI231" s="211">
        <v>0.43</v>
      </c>
      <c r="CJ231" s="211">
        <v>0.39</v>
      </c>
      <c r="CK231" s="211">
        <v>0.41000000000000003</v>
      </c>
      <c r="CL231" s="211">
        <v>38.630000000000003</v>
      </c>
      <c r="CM231" s="211">
        <v>36.230000000000004</v>
      </c>
      <c r="CN231" s="211">
        <v>37.430000000000007</v>
      </c>
      <c r="CO231" s="211">
        <v>6.91</v>
      </c>
      <c r="CP231" s="211">
        <v>1.9100000000000001</v>
      </c>
      <c r="CQ231" s="211">
        <v>4.41</v>
      </c>
      <c r="CR231" s="211"/>
      <c r="CS231" s="211"/>
    </row>
    <row r="232" spans="1:97">
      <c r="A232" s="642">
        <v>45518</v>
      </c>
      <c r="B232" s="209" t="s">
        <v>216</v>
      </c>
      <c r="C232" s="211">
        <v>148.12</v>
      </c>
      <c r="D232" s="211">
        <v>146.12</v>
      </c>
      <c r="E232" s="211">
        <v>147.12</v>
      </c>
      <c r="F232" s="211">
        <v>163.22999999999999</v>
      </c>
      <c r="G232" s="211">
        <v>160.22999999999999</v>
      </c>
      <c r="H232" s="211">
        <v>161.72999999999999</v>
      </c>
      <c r="I232" s="211">
        <v>108.92</v>
      </c>
      <c r="J232" s="211">
        <v>105.72</v>
      </c>
      <c r="K232" s="211">
        <v>107.32</v>
      </c>
      <c r="L232" s="211">
        <v>193.28</v>
      </c>
      <c r="M232" s="211">
        <v>185.28</v>
      </c>
      <c r="N232" s="211">
        <v>189.28</v>
      </c>
      <c r="O232" s="211">
        <v>170.9</v>
      </c>
      <c r="P232" s="211">
        <v>169.1</v>
      </c>
      <c r="Q232" s="211">
        <v>170</v>
      </c>
      <c r="R232" s="211">
        <v>21.97</v>
      </c>
      <c r="S232" s="211">
        <v>21.369999999999997</v>
      </c>
      <c r="T232" s="211">
        <v>21.669999999999998</v>
      </c>
      <c r="U232" s="211">
        <v>14</v>
      </c>
      <c r="V232" s="211">
        <v>13.4</v>
      </c>
      <c r="W232" s="211">
        <v>13.7</v>
      </c>
      <c r="X232" s="211">
        <v>14.46</v>
      </c>
      <c r="Y232" s="211">
        <v>13.66</v>
      </c>
      <c r="Z232" s="211">
        <v>14.06</v>
      </c>
      <c r="AA232" s="211">
        <v>99.69</v>
      </c>
      <c r="AB232" s="211">
        <v>95.69</v>
      </c>
      <c r="AC232" s="211">
        <v>97.69</v>
      </c>
      <c r="AD232" s="211">
        <v>91.46</v>
      </c>
      <c r="AE232" s="211">
        <v>87.46</v>
      </c>
      <c r="AF232" s="211">
        <v>89.46</v>
      </c>
      <c r="AG232" s="211">
        <v>19.32</v>
      </c>
      <c r="AH232" s="211">
        <v>18.46</v>
      </c>
      <c r="AI232" s="211">
        <v>18.89</v>
      </c>
      <c r="AJ232" s="211"/>
      <c r="AK232" s="211"/>
      <c r="AL232" s="211"/>
      <c r="AM232" s="211">
        <v>112.54</v>
      </c>
      <c r="AN232" s="211">
        <v>110.88000000000001</v>
      </c>
      <c r="AO232" s="211">
        <v>111.71000000000001</v>
      </c>
      <c r="AP232" s="211">
        <v>40.049999999999997</v>
      </c>
      <c r="AQ232" s="211">
        <v>38.449999999999996</v>
      </c>
      <c r="AR232" s="211">
        <v>39.25</v>
      </c>
      <c r="AS232" s="211">
        <v>40.799999999999997</v>
      </c>
      <c r="AT232" s="211">
        <v>39.44</v>
      </c>
      <c r="AU232" s="211">
        <v>40.119999999999997</v>
      </c>
      <c r="AV232" s="211">
        <v>20.87</v>
      </c>
      <c r="AW232" s="211">
        <v>20.27</v>
      </c>
      <c r="AX232" s="211">
        <v>20.57</v>
      </c>
      <c r="AY232" s="211">
        <v>4.29</v>
      </c>
      <c r="AZ232" s="211">
        <v>4.13</v>
      </c>
      <c r="BA232" s="211">
        <v>4.21</v>
      </c>
      <c r="BB232" s="211">
        <v>1.91</v>
      </c>
      <c r="BC232" s="211">
        <v>1.6099999999999999</v>
      </c>
      <c r="BD232" s="211">
        <v>1.7599999999999998</v>
      </c>
      <c r="BE232" s="211">
        <v>0.68</v>
      </c>
      <c r="BF232" s="211">
        <v>0.38000000000000006</v>
      </c>
      <c r="BG232" s="211">
        <v>0.53</v>
      </c>
      <c r="BH232" s="211">
        <v>489.73</v>
      </c>
      <c r="BI232" s="211">
        <v>473.73</v>
      </c>
      <c r="BJ232" s="211">
        <v>481.73</v>
      </c>
      <c r="BK232" s="211">
        <v>41.09</v>
      </c>
      <c r="BL232" s="211">
        <v>39.730000000000004</v>
      </c>
      <c r="BM232" s="211">
        <v>40.410000000000004</v>
      </c>
      <c r="BN232" s="211">
        <v>1.05</v>
      </c>
      <c r="BO232" s="211">
        <v>0.81</v>
      </c>
      <c r="BP232" s="211">
        <v>0.93</v>
      </c>
      <c r="BQ232" s="211">
        <v>8.74</v>
      </c>
      <c r="BR232" s="211">
        <v>6.74</v>
      </c>
      <c r="BS232" s="211">
        <v>7.74</v>
      </c>
      <c r="BT232" s="211">
        <v>11.02</v>
      </c>
      <c r="BU232" s="211">
        <v>10.62</v>
      </c>
      <c r="BV232" s="211">
        <v>10.82</v>
      </c>
      <c r="BW232" s="211">
        <v>2.74</v>
      </c>
      <c r="BX232" s="211">
        <v>2.46</v>
      </c>
      <c r="BY232" s="211">
        <v>2.6</v>
      </c>
      <c r="BZ232" s="211">
        <v>9.6199999999999992</v>
      </c>
      <c r="CA232" s="211">
        <v>6.6199999999999992</v>
      </c>
      <c r="CB232" s="211">
        <v>8.1199999999999992</v>
      </c>
      <c r="CC232" s="211">
        <v>6.55</v>
      </c>
      <c r="CD232" s="211">
        <v>6.31</v>
      </c>
      <c r="CE232" s="211">
        <v>6.43</v>
      </c>
      <c r="CF232" s="211">
        <v>1.85</v>
      </c>
      <c r="CG232" s="211">
        <v>1.35</v>
      </c>
      <c r="CH232" s="211">
        <v>1.6</v>
      </c>
      <c r="CI232" s="211">
        <v>0.43</v>
      </c>
      <c r="CJ232" s="211">
        <v>0.39</v>
      </c>
      <c r="CK232" s="211">
        <v>0.41000000000000003</v>
      </c>
      <c r="CL232" s="211">
        <v>38.94</v>
      </c>
      <c r="CM232" s="211">
        <v>36.54</v>
      </c>
      <c r="CN232" s="211">
        <v>37.739999999999995</v>
      </c>
      <c r="CO232" s="211">
        <v>6.9</v>
      </c>
      <c r="CP232" s="211">
        <v>1.9000000000000004</v>
      </c>
      <c r="CQ232" s="211">
        <v>4.4000000000000004</v>
      </c>
      <c r="CR232" s="211"/>
      <c r="CS232" s="211"/>
    </row>
    <row r="233" spans="1:97">
      <c r="A233" s="642">
        <v>45519</v>
      </c>
      <c r="B233" s="209" t="s">
        <v>217</v>
      </c>
      <c r="C233" s="211">
        <v>148.38999999999999</v>
      </c>
      <c r="D233" s="211">
        <v>146.38999999999999</v>
      </c>
      <c r="E233" s="211">
        <v>147.38999999999999</v>
      </c>
      <c r="F233" s="211">
        <v>163.76</v>
      </c>
      <c r="G233" s="211">
        <v>160.76</v>
      </c>
      <c r="H233" s="211">
        <v>162.26</v>
      </c>
      <c r="I233" s="211">
        <v>109.07</v>
      </c>
      <c r="J233" s="211">
        <v>105.86999999999999</v>
      </c>
      <c r="K233" s="211">
        <v>107.47</v>
      </c>
      <c r="L233" s="211">
        <v>193.06</v>
      </c>
      <c r="M233" s="211">
        <v>185.06</v>
      </c>
      <c r="N233" s="211">
        <v>189.06</v>
      </c>
      <c r="O233" s="211">
        <v>171.19</v>
      </c>
      <c r="P233" s="211">
        <v>169.39</v>
      </c>
      <c r="Q233" s="211">
        <v>170.29</v>
      </c>
      <c r="R233" s="211">
        <v>22.05</v>
      </c>
      <c r="S233" s="211">
        <v>21.45</v>
      </c>
      <c r="T233" s="211">
        <v>21.75</v>
      </c>
      <c r="U233" s="211">
        <v>14.04</v>
      </c>
      <c r="V233" s="211">
        <v>13.44</v>
      </c>
      <c r="W233" s="211">
        <v>13.739999999999998</v>
      </c>
      <c r="X233" s="211">
        <v>14.47</v>
      </c>
      <c r="Y233" s="211">
        <v>13.67</v>
      </c>
      <c r="Z233" s="211">
        <v>14.07</v>
      </c>
      <c r="AA233" s="211">
        <v>99.2</v>
      </c>
      <c r="AB233" s="211">
        <v>95.2</v>
      </c>
      <c r="AC233" s="211">
        <v>97.2</v>
      </c>
      <c r="AD233" s="211">
        <v>90.36</v>
      </c>
      <c r="AE233" s="211">
        <v>86.36</v>
      </c>
      <c r="AF233" s="211">
        <v>88.36</v>
      </c>
      <c r="AG233" s="211">
        <v>19.34</v>
      </c>
      <c r="AH233" s="211">
        <v>18.48</v>
      </c>
      <c r="AI233" s="211">
        <v>18.91</v>
      </c>
      <c r="AJ233" s="211"/>
      <c r="AK233" s="211"/>
      <c r="AL233" s="211"/>
      <c r="AM233" s="211">
        <v>112.77</v>
      </c>
      <c r="AN233" s="211">
        <v>111.11</v>
      </c>
      <c r="AO233" s="211">
        <v>111.94</v>
      </c>
      <c r="AP233" s="211">
        <v>40.14</v>
      </c>
      <c r="AQ233" s="211">
        <v>38.54</v>
      </c>
      <c r="AR233" s="211">
        <v>39.340000000000003</v>
      </c>
      <c r="AS233" s="211">
        <v>40.869999999999997</v>
      </c>
      <c r="AT233" s="211">
        <v>39.51</v>
      </c>
      <c r="AU233" s="211">
        <v>40.19</v>
      </c>
      <c r="AV233" s="211">
        <v>20.91</v>
      </c>
      <c r="AW233" s="211">
        <v>20.309999999999999</v>
      </c>
      <c r="AX233" s="211">
        <v>20.61</v>
      </c>
      <c r="AY233" s="211">
        <v>4.28</v>
      </c>
      <c r="AZ233" s="211">
        <v>4.12</v>
      </c>
      <c r="BA233" s="211">
        <v>4.2</v>
      </c>
      <c r="BB233" s="211">
        <v>1.92</v>
      </c>
      <c r="BC233" s="211">
        <v>1.6199999999999999</v>
      </c>
      <c r="BD233" s="211">
        <v>1.77</v>
      </c>
      <c r="BE233" s="211">
        <v>0.68</v>
      </c>
      <c r="BF233" s="211">
        <v>0.38000000000000006</v>
      </c>
      <c r="BG233" s="211">
        <v>0.53</v>
      </c>
      <c r="BH233" s="211">
        <v>490.45</v>
      </c>
      <c r="BI233" s="211">
        <v>474.45</v>
      </c>
      <c r="BJ233" s="211">
        <v>482.45</v>
      </c>
      <c r="BK233" s="211">
        <v>41.16</v>
      </c>
      <c r="BL233" s="211">
        <v>39.799999999999997</v>
      </c>
      <c r="BM233" s="211">
        <v>40.479999999999997</v>
      </c>
      <c r="BN233" s="211">
        <v>1.06</v>
      </c>
      <c r="BO233" s="211">
        <v>0.82000000000000006</v>
      </c>
      <c r="BP233" s="211">
        <v>0.94000000000000006</v>
      </c>
      <c r="BQ233" s="211">
        <v>8.83</v>
      </c>
      <c r="BR233" s="211">
        <v>6.83</v>
      </c>
      <c r="BS233" s="211">
        <v>7.83</v>
      </c>
      <c r="BT233" s="211">
        <v>11.08</v>
      </c>
      <c r="BU233" s="211">
        <v>10.68</v>
      </c>
      <c r="BV233" s="211">
        <v>10.879999999999999</v>
      </c>
      <c r="BW233" s="211">
        <v>2.75</v>
      </c>
      <c r="BX233" s="211">
        <v>2.4699999999999998</v>
      </c>
      <c r="BY233" s="211">
        <v>2.61</v>
      </c>
      <c r="BZ233" s="211">
        <v>9.67</v>
      </c>
      <c r="CA233" s="211">
        <v>6.67</v>
      </c>
      <c r="CB233" s="211">
        <v>8.17</v>
      </c>
      <c r="CC233" s="211">
        <v>6.58</v>
      </c>
      <c r="CD233" s="211">
        <v>6.34</v>
      </c>
      <c r="CE233" s="211">
        <v>6.46</v>
      </c>
      <c r="CF233" s="211">
        <v>1.89</v>
      </c>
      <c r="CG233" s="211">
        <v>1.39</v>
      </c>
      <c r="CH233" s="211">
        <v>1.64</v>
      </c>
      <c r="CI233" s="211">
        <v>0.43</v>
      </c>
      <c r="CJ233" s="211">
        <v>0.39</v>
      </c>
      <c r="CK233" s="211">
        <v>0.41000000000000003</v>
      </c>
      <c r="CL233" s="211">
        <v>39</v>
      </c>
      <c r="CM233" s="211">
        <v>36.6</v>
      </c>
      <c r="CN233" s="211">
        <v>37.799999999999997</v>
      </c>
      <c r="CO233" s="211">
        <v>6.89</v>
      </c>
      <c r="CP233" s="211">
        <v>1.8899999999999997</v>
      </c>
      <c r="CQ233" s="211">
        <v>4.3899999999999997</v>
      </c>
      <c r="CR233" s="211"/>
      <c r="CS233" s="211"/>
    </row>
    <row r="234" spans="1:97">
      <c r="A234" s="642">
        <v>45520</v>
      </c>
      <c r="B234" s="209" t="s">
        <v>218</v>
      </c>
      <c r="C234" s="211">
        <v>150.13</v>
      </c>
      <c r="D234" s="211">
        <v>148.13</v>
      </c>
      <c r="E234" s="211">
        <v>149.13</v>
      </c>
      <c r="F234" s="211">
        <v>165.14</v>
      </c>
      <c r="G234" s="211">
        <v>162.13999999999999</v>
      </c>
      <c r="H234" s="211">
        <v>163.63999999999999</v>
      </c>
      <c r="I234" s="211">
        <v>110.21</v>
      </c>
      <c r="J234" s="211">
        <v>107.00999999999999</v>
      </c>
      <c r="K234" s="211">
        <v>108.60999999999999</v>
      </c>
      <c r="L234" s="211">
        <v>195.83</v>
      </c>
      <c r="M234" s="211">
        <v>187.83</v>
      </c>
      <c r="N234" s="211">
        <v>191.83</v>
      </c>
      <c r="O234" s="211">
        <v>171.92</v>
      </c>
      <c r="P234" s="211">
        <v>170.11999999999998</v>
      </c>
      <c r="Q234" s="211">
        <v>171.01999999999998</v>
      </c>
      <c r="R234" s="211">
        <v>22.23</v>
      </c>
      <c r="S234" s="211">
        <v>21.63</v>
      </c>
      <c r="T234" s="211">
        <v>21.93</v>
      </c>
      <c r="U234" s="211">
        <v>14.18</v>
      </c>
      <c r="V234" s="211">
        <v>13.58</v>
      </c>
      <c r="W234" s="211">
        <v>13.879999999999999</v>
      </c>
      <c r="X234" s="211">
        <v>14.55</v>
      </c>
      <c r="Y234" s="211">
        <v>13.75</v>
      </c>
      <c r="Z234" s="211">
        <v>14.15</v>
      </c>
      <c r="AA234" s="211">
        <v>100.65</v>
      </c>
      <c r="AB234" s="211">
        <v>96.65</v>
      </c>
      <c r="AC234" s="211">
        <v>98.65</v>
      </c>
      <c r="AD234" s="211">
        <v>91.31</v>
      </c>
      <c r="AE234" s="211">
        <v>87.31</v>
      </c>
      <c r="AF234" s="211">
        <v>89.31</v>
      </c>
      <c r="AG234" s="211">
        <v>19.559999999999999</v>
      </c>
      <c r="AH234" s="211">
        <v>18.7</v>
      </c>
      <c r="AI234" s="211">
        <v>19.13</v>
      </c>
      <c r="AJ234" s="211"/>
      <c r="AK234" s="211"/>
      <c r="AL234" s="211"/>
      <c r="AM234" s="211">
        <v>113.67</v>
      </c>
      <c r="AN234" s="211">
        <v>112.01</v>
      </c>
      <c r="AO234" s="211">
        <v>112.84</v>
      </c>
      <c r="AP234" s="211">
        <v>40.61</v>
      </c>
      <c r="AQ234" s="211">
        <v>39.01</v>
      </c>
      <c r="AR234" s="211">
        <v>39.81</v>
      </c>
      <c r="AS234" s="211">
        <v>41.35</v>
      </c>
      <c r="AT234" s="211">
        <v>39.99</v>
      </c>
      <c r="AU234" s="211">
        <v>40.67</v>
      </c>
      <c r="AV234" s="211">
        <v>21.06</v>
      </c>
      <c r="AW234" s="211">
        <v>20.459999999999997</v>
      </c>
      <c r="AX234" s="211">
        <v>20.759999999999998</v>
      </c>
      <c r="AY234" s="211">
        <v>4.34</v>
      </c>
      <c r="AZ234" s="211">
        <v>4.18</v>
      </c>
      <c r="BA234" s="211">
        <v>4.26</v>
      </c>
      <c r="BB234" s="211">
        <v>1.94</v>
      </c>
      <c r="BC234" s="211">
        <v>1.64</v>
      </c>
      <c r="BD234" s="211">
        <v>1.79</v>
      </c>
      <c r="BE234" s="211">
        <v>0.69</v>
      </c>
      <c r="BF234" s="211">
        <v>0.38999999999999996</v>
      </c>
      <c r="BG234" s="211">
        <v>0.53999999999999992</v>
      </c>
      <c r="BH234" s="211">
        <v>496.15</v>
      </c>
      <c r="BI234" s="211">
        <v>480.15</v>
      </c>
      <c r="BJ234" s="211">
        <v>488.15</v>
      </c>
      <c r="BK234" s="211">
        <v>41.64</v>
      </c>
      <c r="BL234" s="211">
        <v>40.28</v>
      </c>
      <c r="BM234" s="211">
        <v>40.96</v>
      </c>
      <c r="BN234" s="211">
        <v>1.07</v>
      </c>
      <c r="BO234" s="211">
        <v>0.83000000000000007</v>
      </c>
      <c r="BP234" s="211">
        <v>0.95000000000000007</v>
      </c>
      <c r="BQ234" s="211">
        <v>9</v>
      </c>
      <c r="BR234" s="211">
        <v>7</v>
      </c>
      <c r="BS234" s="211">
        <v>8</v>
      </c>
      <c r="BT234" s="211">
        <v>11.17</v>
      </c>
      <c r="BU234" s="211">
        <v>10.77</v>
      </c>
      <c r="BV234" s="211">
        <v>10.969999999999999</v>
      </c>
      <c r="BW234" s="211">
        <v>2.78</v>
      </c>
      <c r="BX234" s="211">
        <v>2.5</v>
      </c>
      <c r="BY234" s="211">
        <v>2.6399999999999997</v>
      </c>
      <c r="BZ234" s="211">
        <v>9.7799999999999994</v>
      </c>
      <c r="CA234" s="211">
        <v>6.7799999999999994</v>
      </c>
      <c r="CB234" s="211">
        <v>8.2799999999999994</v>
      </c>
      <c r="CC234" s="211">
        <v>6.61</v>
      </c>
      <c r="CD234" s="211">
        <v>6.37</v>
      </c>
      <c r="CE234" s="211">
        <v>6.49</v>
      </c>
      <c r="CF234" s="211">
        <v>1.93</v>
      </c>
      <c r="CG234" s="211">
        <v>1.43</v>
      </c>
      <c r="CH234" s="211">
        <v>1.68</v>
      </c>
      <c r="CI234" s="211">
        <v>0.43</v>
      </c>
      <c r="CJ234" s="211">
        <v>0.39</v>
      </c>
      <c r="CK234" s="211">
        <v>0.41000000000000003</v>
      </c>
      <c r="CL234" s="211">
        <v>39.39</v>
      </c>
      <c r="CM234" s="211">
        <v>36.99</v>
      </c>
      <c r="CN234" s="211">
        <v>38.19</v>
      </c>
      <c r="CO234" s="211">
        <v>6.93</v>
      </c>
      <c r="CP234" s="211">
        <v>1.9299999999999997</v>
      </c>
      <c r="CQ234" s="211">
        <v>4.43</v>
      </c>
      <c r="CR234" s="211"/>
      <c r="CS234" s="211"/>
    </row>
    <row r="235" spans="1:97">
      <c r="A235" s="642">
        <v>45521</v>
      </c>
      <c r="B235" s="209" t="s">
        <v>219</v>
      </c>
      <c r="C235" s="211"/>
      <c r="D235" s="211"/>
      <c r="E235" s="211"/>
      <c r="F235" s="211"/>
      <c r="G235" s="211"/>
      <c r="H235" s="211"/>
      <c r="I235" s="211"/>
      <c r="J235" s="211"/>
      <c r="K235" s="211"/>
      <c r="L235" s="211"/>
      <c r="M235" s="211"/>
      <c r="N235" s="211"/>
      <c r="O235" s="211"/>
      <c r="P235" s="211"/>
      <c r="Q235" s="211"/>
      <c r="R235" s="211"/>
      <c r="S235" s="211"/>
      <c r="T235" s="211"/>
      <c r="U235" s="211"/>
      <c r="V235" s="211"/>
      <c r="W235" s="211"/>
      <c r="X235" s="211"/>
      <c r="Y235" s="211"/>
      <c r="Z235" s="211"/>
      <c r="AA235" s="211"/>
      <c r="AB235" s="211"/>
      <c r="AC235" s="211"/>
      <c r="AD235" s="211"/>
      <c r="AE235" s="211"/>
      <c r="AF235" s="211"/>
      <c r="AG235" s="211"/>
      <c r="AH235" s="211"/>
      <c r="AI235" s="211"/>
      <c r="AJ235" s="211"/>
      <c r="AK235" s="211"/>
      <c r="AL235" s="211"/>
      <c r="AM235" s="211"/>
      <c r="AN235" s="211"/>
      <c r="AO235" s="211"/>
      <c r="AP235" s="211"/>
      <c r="AQ235" s="211"/>
      <c r="AR235" s="211"/>
      <c r="AS235" s="211"/>
      <c r="AT235" s="211"/>
      <c r="AU235" s="211"/>
      <c r="AV235" s="211"/>
      <c r="AW235" s="211"/>
      <c r="AX235" s="211"/>
      <c r="AY235" s="211"/>
      <c r="AZ235" s="211"/>
      <c r="BA235" s="211"/>
      <c r="BB235" s="211"/>
      <c r="BC235" s="211"/>
      <c r="BD235" s="211"/>
      <c r="BE235" s="211"/>
      <c r="BF235" s="211"/>
      <c r="BG235" s="211"/>
      <c r="BH235" s="211"/>
      <c r="BI235" s="211"/>
      <c r="BJ235" s="211"/>
      <c r="BK235" s="211"/>
      <c r="BL235" s="211"/>
      <c r="BM235" s="211"/>
      <c r="BN235" s="211"/>
      <c r="BO235" s="211"/>
      <c r="BP235" s="211"/>
      <c r="BQ235" s="211"/>
      <c r="BR235" s="211"/>
      <c r="BS235" s="211"/>
      <c r="BT235" s="211"/>
      <c r="BU235" s="211"/>
      <c r="BV235" s="211"/>
      <c r="BW235" s="211"/>
      <c r="BX235" s="211"/>
      <c r="BY235" s="211"/>
      <c r="BZ235" s="211"/>
      <c r="CA235" s="211"/>
      <c r="CB235" s="211"/>
      <c r="CC235" s="211"/>
      <c r="CD235" s="211"/>
      <c r="CE235" s="211"/>
      <c r="CF235" s="211"/>
      <c r="CG235" s="211"/>
      <c r="CH235" s="211"/>
      <c r="CI235" s="211"/>
      <c r="CJ235" s="211"/>
      <c r="CK235" s="211"/>
      <c r="CL235" s="211"/>
      <c r="CM235" s="211"/>
      <c r="CN235" s="211"/>
      <c r="CO235" s="211"/>
      <c r="CP235" s="211"/>
      <c r="CQ235" s="211"/>
      <c r="CR235" s="211"/>
      <c r="CS235" s="211"/>
    </row>
    <row r="236" spans="1:97">
      <c r="A236" s="642">
        <v>45522</v>
      </c>
      <c r="B236" s="209" t="s">
        <v>220</v>
      </c>
      <c r="C236" s="211"/>
      <c r="D236" s="211"/>
      <c r="E236" s="211"/>
      <c r="F236" s="211"/>
      <c r="G236" s="211"/>
      <c r="H236" s="211"/>
      <c r="I236" s="211"/>
      <c r="J236" s="211"/>
      <c r="K236" s="211"/>
      <c r="L236" s="211"/>
      <c r="M236" s="211"/>
      <c r="N236" s="211"/>
      <c r="O236" s="211"/>
      <c r="P236" s="211"/>
      <c r="Q236" s="211"/>
      <c r="R236" s="211"/>
      <c r="S236" s="211"/>
      <c r="T236" s="211"/>
      <c r="U236" s="211"/>
      <c r="V236" s="211"/>
      <c r="W236" s="211"/>
      <c r="X236" s="211"/>
      <c r="Y236" s="211"/>
      <c r="Z236" s="211"/>
      <c r="AA236" s="211"/>
      <c r="AB236" s="211"/>
      <c r="AC236" s="211"/>
      <c r="AD236" s="211"/>
      <c r="AE236" s="211"/>
      <c r="AF236" s="211"/>
      <c r="AG236" s="211"/>
      <c r="AH236" s="211"/>
      <c r="AI236" s="211"/>
      <c r="AJ236" s="211"/>
      <c r="AK236" s="211"/>
      <c r="AL236" s="211"/>
      <c r="AM236" s="211"/>
      <c r="AN236" s="211"/>
      <c r="AO236" s="211"/>
      <c r="AP236" s="211"/>
      <c r="AQ236" s="211"/>
      <c r="AR236" s="211"/>
      <c r="AS236" s="211"/>
      <c r="AT236" s="211"/>
      <c r="AU236" s="211"/>
      <c r="AV236" s="211"/>
      <c r="AW236" s="211"/>
      <c r="AX236" s="211"/>
      <c r="AY236" s="211"/>
      <c r="AZ236" s="211"/>
      <c r="BA236" s="211"/>
      <c r="BB236" s="211"/>
      <c r="BC236" s="211"/>
      <c r="BD236" s="211"/>
      <c r="BE236" s="211"/>
      <c r="BF236" s="211"/>
      <c r="BG236" s="211"/>
      <c r="BH236" s="211"/>
      <c r="BI236" s="211"/>
      <c r="BJ236" s="211"/>
      <c r="BK236" s="211"/>
      <c r="BL236" s="211"/>
      <c r="BM236" s="211"/>
      <c r="BN236" s="211"/>
      <c r="BO236" s="211"/>
      <c r="BP236" s="211"/>
      <c r="BQ236" s="211"/>
      <c r="BR236" s="211"/>
      <c r="BS236" s="211"/>
      <c r="BT236" s="211"/>
      <c r="BU236" s="211"/>
      <c r="BV236" s="211"/>
      <c r="BW236" s="211"/>
      <c r="BX236" s="211"/>
      <c r="BY236" s="211"/>
      <c r="BZ236" s="211"/>
      <c r="CA236" s="211"/>
      <c r="CB236" s="211"/>
      <c r="CC236" s="211"/>
      <c r="CD236" s="211"/>
      <c r="CE236" s="211"/>
      <c r="CF236" s="211"/>
      <c r="CG236" s="211"/>
      <c r="CH236" s="211"/>
      <c r="CI236" s="211"/>
      <c r="CJ236" s="211"/>
      <c r="CK236" s="211"/>
      <c r="CL236" s="211"/>
      <c r="CM236" s="211"/>
      <c r="CN236" s="211"/>
      <c r="CO236" s="211"/>
      <c r="CP236" s="211"/>
      <c r="CQ236" s="211"/>
      <c r="CR236" s="211"/>
      <c r="CS236" s="211"/>
    </row>
    <row r="237" spans="1:97">
      <c r="A237" s="642">
        <v>45523</v>
      </c>
      <c r="B237" s="209" t="s">
        <v>214</v>
      </c>
      <c r="C237" s="211">
        <v>148.93</v>
      </c>
      <c r="D237" s="211">
        <v>146.93</v>
      </c>
      <c r="E237" s="211">
        <v>147.93</v>
      </c>
      <c r="F237" s="211">
        <v>164.65</v>
      </c>
      <c r="G237" s="211">
        <v>161.65</v>
      </c>
      <c r="H237" s="211">
        <v>163.15</v>
      </c>
      <c r="I237" s="211">
        <v>109.82</v>
      </c>
      <c r="J237" s="211">
        <v>106.61999999999999</v>
      </c>
      <c r="K237" s="211">
        <v>108.22</v>
      </c>
      <c r="L237" s="211">
        <v>195.47</v>
      </c>
      <c r="M237" s="211">
        <v>187.47</v>
      </c>
      <c r="N237" s="211">
        <v>191.47</v>
      </c>
      <c r="O237" s="211">
        <v>171.52</v>
      </c>
      <c r="P237" s="211">
        <v>169.72</v>
      </c>
      <c r="Q237" s="211">
        <v>170.62</v>
      </c>
      <c r="R237" s="211">
        <v>22.17</v>
      </c>
      <c r="S237" s="211">
        <v>21.57</v>
      </c>
      <c r="T237" s="211">
        <v>21.87</v>
      </c>
      <c r="U237" s="211">
        <v>14.13</v>
      </c>
      <c r="V237" s="211">
        <v>13.530000000000001</v>
      </c>
      <c r="W237" s="211">
        <v>13.830000000000002</v>
      </c>
      <c r="X237" s="211">
        <v>14.58</v>
      </c>
      <c r="Y237" s="211">
        <v>13.78</v>
      </c>
      <c r="Z237" s="211">
        <v>14.18</v>
      </c>
      <c r="AA237" s="211">
        <v>100.85</v>
      </c>
      <c r="AB237" s="211">
        <v>96.85</v>
      </c>
      <c r="AC237" s="211">
        <v>98.85</v>
      </c>
      <c r="AD237" s="211">
        <v>91.65</v>
      </c>
      <c r="AE237" s="211">
        <v>87.65</v>
      </c>
      <c r="AF237" s="211">
        <v>89.65</v>
      </c>
      <c r="AG237" s="211">
        <v>19.41</v>
      </c>
      <c r="AH237" s="211">
        <v>18.55</v>
      </c>
      <c r="AI237" s="211">
        <v>18.98</v>
      </c>
      <c r="AJ237" s="211"/>
      <c r="AK237" s="211"/>
      <c r="AL237" s="211"/>
      <c r="AM237" s="211">
        <v>113.35</v>
      </c>
      <c r="AN237" s="211">
        <v>111.69</v>
      </c>
      <c r="AO237" s="211">
        <v>112.52</v>
      </c>
      <c r="AP237" s="211">
        <v>40.299999999999997</v>
      </c>
      <c r="AQ237" s="211">
        <v>38.699999999999996</v>
      </c>
      <c r="AR237" s="211">
        <v>39.5</v>
      </c>
      <c r="AS237" s="211">
        <v>41.02</v>
      </c>
      <c r="AT237" s="211">
        <v>39.660000000000004</v>
      </c>
      <c r="AU237" s="211">
        <v>40.340000000000003</v>
      </c>
      <c r="AV237" s="211">
        <v>20.96</v>
      </c>
      <c r="AW237" s="211">
        <v>20.36</v>
      </c>
      <c r="AX237" s="211">
        <v>20.66</v>
      </c>
      <c r="AY237" s="211">
        <v>4.37</v>
      </c>
      <c r="AZ237" s="211">
        <v>4.21</v>
      </c>
      <c r="BA237" s="211">
        <v>4.29</v>
      </c>
      <c r="BB237" s="211">
        <v>1.92</v>
      </c>
      <c r="BC237" s="211">
        <v>1.6199999999999999</v>
      </c>
      <c r="BD237" s="211">
        <v>1.77</v>
      </c>
      <c r="BE237" s="211">
        <v>0.68</v>
      </c>
      <c r="BF237" s="211">
        <v>0.38000000000000006</v>
      </c>
      <c r="BG237" s="211">
        <v>0.53</v>
      </c>
      <c r="BH237" s="211">
        <v>491.43</v>
      </c>
      <c r="BI237" s="211">
        <v>475.43</v>
      </c>
      <c r="BJ237" s="211">
        <v>483.43</v>
      </c>
      <c r="BK237" s="211">
        <v>41.31</v>
      </c>
      <c r="BL237" s="211">
        <v>39.950000000000003</v>
      </c>
      <c r="BM237" s="211">
        <v>40.630000000000003</v>
      </c>
      <c r="BN237" s="211">
        <v>1.07</v>
      </c>
      <c r="BO237" s="211">
        <v>0.83000000000000007</v>
      </c>
      <c r="BP237" s="211">
        <v>0.95000000000000007</v>
      </c>
      <c r="BQ237" s="211">
        <v>8.94</v>
      </c>
      <c r="BR237" s="211">
        <v>6.9399999999999995</v>
      </c>
      <c r="BS237" s="211">
        <v>7.9399999999999995</v>
      </c>
      <c r="BT237" s="211">
        <v>11.21</v>
      </c>
      <c r="BU237" s="211">
        <v>10.81</v>
      </c>
      <c r="BV237" s="211">
        <v>11.010000000000002</v>
      </c>
      <c r="BW237" s="211">
        <v>2.74</v>
      </c>
      <c r="BX237" s="211">
        <v>2.46</v>
      </c>
      <c r="BY237" s="211">
        <v>2.6</v>
      </c>
      <c r="BZ237" s="211">
        <v>9.7799999999999994</v>
      </c>
      <c r="CA237" s="211">
        <v>6.7799999999999994</v>
      </c>
      <c r="CB237" s="211">
        <v>8.2799999999999994</v>
      </c>
      <c r="CC237" s="211">
        <v>6.6</v>
      </c>
      <c r="CD237" s="211">
        <v>6.3599999999999994</v>
      </c>
      <c r="CE237" s="211">
        <v>6.4799999999999995</v>
      </c>
      <c r="CF237" s="211">
        <v>1.9</v>
      </c>
      <c r="CG237" s="211">
        <v>1.4</v>
      </c>
      <c r="CH237" s="211">
        <v>1.65</v>
      </c>
      <c r="CI237" s="211">
        <v>0.43</v>
      </c>
      <c r="CJ237" s="211">
        <v>0.39</v>
      </c>
      <c r="CK237" s="211">
        <v>0.41000000000000003</v>
      </c>
      <c r="CL237" s="211">
        <v>39.42</v>
      </c>
      <c r="CM237" s="211">
        <v>37.020000000000003</v>
      </c>
      <c r="CN237" s="211">
        <v>38.22</v>
      </c>
      <c r="CO237" s="211">
        <v>6.9</v>
      </c>
      <c r="CP237" s="211">
        <v>1.9000000000000004</v>
      </c>
      <c r="CQ237" s="211">
        <v>4.4000000000000004</v>
      </c>
      <c r="CR237" s="211"/>
      <c r="CS237" s="211"/>
    </row>
    <row r="238" spans="1:97">
      <c r="A238" s="642">
        <v>45524</v>
      </c>
      <c r="B238" s="209" t="s">
        <v>215</v>
      </c>
      <c r="C238" s="211">
        <v>147.44999999999999</v>
      </c>
      <c r="D238" s="211">
        <v>145.44999999999999</v>
      </c>
      <c r="E238" s="211">
        <v>146.44999999999999</v>
      </c>
      <c r="F238" s="211">
        <v>163.81</v>
      </c>
      <c r="G238" s="211">
        <v>160.81</v>
      </c>
      <c r="H238" s="211">
        <v>162.31</v>
      </c>
      <c r="I238" s="211">
        <v>109</v>
      </c>
      <c r="J238" s="211">
        <v>105.8</v>
      </c>
      <c r="K238" s="211">
        <v>107.4</v>
      </c>
      <c r="L238" s="211">
        <v>194.17</v>
      </c>
      <c r="M238" s="211">
        <v>186.17</v>
      </c>
      <c r="N238" s="211">
        <v>190.17</v>
      </c>
      <c r="O238" s="211">
        <v>170.76</v>
      </c>
      <c r="P238" s="211">
        <v>168.95999999999998</v>
      </c>
      <c r="Q238" s="211">
        <v>169.85999999999999</v>
      </c>
      <c r="R238" s="211">
        <v>22.05</v>
      </c>
      <c r="S238" s="211">
        <v>21.45</v>
      </c>
      <c r="T238" s="211">
        <v>21.75</v>
      </c>
      <c r="U238" s="211">
        <v>14.19</v>
      </c>
      <c r="V238" s="211">
        <v>13.59</v>
      </c>
      <c r="W238" s="211">
        <v>13.89</v>
      </c>
      <c r="X238" s="211">
        <v>14.62</v>
      </c>
      <c r="Y238" s="211">
        <v>13.819999999999999</v>
      </c>
      <c r="Z238" s="211">
        <v>14.219999999999999</v>
      </c>
      <c r="AA238" s="211">
        <v>100.49</v>
      </c>
      <c r="AB238" s="211">
        <v>96.49</v>
      </c>
      <c r="AC238" s="211">
        <v>98.49</v>
      </c>
      <c r="AD238" s="211">
        <v>91.6</v>
      </c>
      <c r="AE238" s="211">
        <v>87.6</v>
      </c>
      <c r="AF238" s="211">
        <v>89.6</v>
      </c>
      <c r="AG238" s="211">
        <v>19.239999999999998</v>
      </c>
      <c r="AH238" s="211">
        <v>18.38</v>
      </c>
      <c r="AI238" s="211">
        <v>18.809999999999999</v>
      </c>
      <c r="AJ238" s="211"/>
      <c r="AK238" s="211"/>
      <c r="AL238" s="211"/>
      <c r="AM238" s="211">
        <v>112.78</v>
      </c>
      <c r="AN238" s="211">
        <v>111.12</v>
      </c>
      <c r="AO238" s="211">
        <v>111.95</v>
      </c>
      <c r="AP238" s="211">
        <v>39.9</v>
      </c>
      <c r="AQ238" s="211">
        <v>38.299999999999997</v>
      </c>
      <c r="AR238" s="211">
        <v>39.099999999999994</v>
      </c>
      <c r="AS238" s="211">
        <v>40.619999999999997</v>
      </c>
      <c r="AT238" s="211">
        <v>39.26</v>
      </c>
      <c r="AU238" s="211">
        <v>39.94</v>
      </c>
      <c r="AV238" s="211">
        <v>20.84</v>
      </c>
      <c r="AW238" s="211">
        <v>20.239999999999998</v>
      </c>
      <c r="AX238" s="211">
        <v>20.54</v>
      </c>
      <c r="AY238" s="211">
        <v>4.3499999999999996</v>
      </c>
      <c r="AZ238" s="211">
        <v>4.1899999999999995</v>
      </c>
      <c r="BA238" s="211">
        <v>4.2699999999999996</v>
      </c>
      <c r="BB238" s="211">
        <v>1.91</v>
      </c>
      <c r="BC238" s="211">
        <v>1.6099999999999999</v>
      </c>
      <c r="BD238" s="211">
        <v>1.7599999999999998</v>
      </c>
      <c r="BE238" s="211">
        <v>0.68</v>
      </c>
      <c r="BF238" s="211">
        <v>0.38000000000000006</v>
      </c>
      <c r="BG238" s="211">
        <v>0.53</v>
      </c>
      <c r="BH238" s="211">
        <v>486.28</v>
      </c>
      <c r="BI238" s="211">
        <v>470.28</v>
      </c>
      <c r="BJ238" s="211">
        <v>478.28</v>
      </c>
      <c r="BK238" s="211">
        <v>40.9</v>
      </c>
      <c r="BL238" s="211">
        <v>39.54</v>
      </c>
      <c r="BM238" s="211">
        <v>40.22</v>
      </c>
      <c r="BN238" s="211">
        <v>1.07</v>
      </c>
      <c r="BO238" s="211">
        <v>0.83000000000000007</v>
      </c>
      <c r="BP238" s="211">
        <v>0.95000000000000007</v>
      </c>
      <c r="BQ238" s="211">
        <v>8.84</v>
      </c>
      <c r="BR238" s="211">
        <v>6.84</v>
      </c>
      <c r="BS238" s="211">
        <v>7.84</v>
      </c>
      <c r="BT238" s="211">
        <v>11.2</v>
      </c>
      <c r="BU238" s="211">
        <v>10.799999999999999</v>
      </c>
      <c r="BV238" s="211">
        <v>11</v>
      </c>
      <c r="BW238" s="211">
        <v>2.74</v>
      </c>
      <c r="BX238" s="211">
        <v>2.46</v>
      </c>
      <c r="BY238" s="211">
        <v>2.6</v>
      </c>
      <c r="BZ238" s="211">
        <v>9.76</v>
      </c>
      <c r="CA238" s="211">
        <v>6.76</v>
      </c>
      <c r="CB238" s="211">
        <v>8.26</v>
      </c>
      <c r="CC238" s="211">
        <v>6.58</v>
      </c>
      <c r="CD238" s="211">
        <v>6.34</v>
      </c>
      <c r="CE238" s="211">
        <v>6.46</v>
      </c>
      <c r="CF238" s="211">
        <v>1.88</v>
      </c>
      <c r="CG238" s="211">
        <v>1.38</v>
      </c>
      <c r="CH238" s="211">
        <v>1.63</v>
      </c>
      <c r="CI238" s="211">
        <v>0.43</v>
      </c>
      <c r="CJ238" s="211">
        <v>0.39</v>
      </c>
      <c r="CK238" s="211">
        <v>0.41000000000000003</v>
      </c>
      <c r="CL238" s="211">
        <v>39.229999999999997</v>
      </c>
      <c r="CM238" s="211">
        <v>36.83</v>
      </c>
      <c r="CN238" s="211">
        <v>38.03</v>
      </c>
      <c r="CO238" s="211">
        <v>6.84</v>
      </c>
      <c r="CP238" s="211">
        <v>1.8399999999999999</v>
      </c>
      <c r="CQ238" s="211">
        <v>4.34</v>
      </c>
      <c r="CR238" s="211"/>
      <c r="CS238" s="211"/>
    </row>
    <row r="239" spans="1:97">
      <c r="A239" s="642">
        <v>45525</v>
      </c>
      <c r="B239" s="209" t="s">
        <v>216</v>
      </c>
      <c r="C239" s="211">
        <v>146.6</v>
      </c>
      <c r="D239" s="211">
        <v>144.6</v>
      </c>
      <c r="E239" s="211">
        <v>145.6</v>
      </c>
      <c r="F239" s="211">
        <v>163.47999999999999</v>
      </c>
      <c r="G239" s="211">
        <v>160.47999999999999</v>
      </c>
      <c r="H239" s="211">
        <v>161.97999999999999</v>
      </c>
      <c r="I239" s="211">
        <v>108.52</v>
      </c>
      <c r="J239" s="211">
        <v>105.32</v>
      </c>
      <c r="K239" s="211">
        <v>106.91999999999999</v>
      </c>
      <c r="L239" s="211">
        <v>193.78</v>
      </c>
      <c r="M239" s="211">
        <v>185.78</v>
      </c>
      <c r="N239" s="211">
        <v>189.78</v>
      </c>
      <c r="O239" s="211">
        <v>171.41</v>
      </c>
      <c r="P239" s="211">
        <v>169.60999999999999</v>
      </c>
      <c r="Q239" s="211">
        <v>170.51</v>
      </c>
      <c r="R239" s="211">
        <v>22.01</v>
      </c>
      <c r="S239" s="211">
        <v>21.41</v>
      </c>
      <c r="T239" s="211">
        <v>21.71</v>
      </c>
      <c r="U239" s="211">
        <v>14.18</v>
      </c>
      <c r="V239" s="211">
        <v>13.58</v>
      </c>
      <c r="W239" s="211">
        <v>13.879999999999999</v>
      </c>
      <c r="X239" s="211">
        <v>14.68</v>
      </c>
      <c r="Y239" s="211">
        <v>13.879999999999999</v>
      </c>
      <c r="Z239" s="211">
        <v>14.28</v>
      </c>
      <c r="AA239" s="211">
        <v>100.27</v>
      </c>
      <c r="AB239" s="211">
        <v>96.27</v>
      </c>
      <c r="AC239" s="211">
        <v>98.27</v>
      </c>
      <c r="AD239" s="211">
        <v>91.69</v>
      </c>
      <c r="AE239" s="211">
        <v>87.69</v>
      </c>
      <c r="AF239" s="211">
        <v>89.69</v>
      </c>
      <c r="AG239" s="211">
        <v>19.12</v>
      </c>
      <c r="AH239" s="211">
        <v>18.260000000000002</v>
      </c>
      <c r="AI239" s="211">
        <v>18.690000000000001</v>
      </c>
      <c r="AJ239" s="211"/>
      <c r="AK239" s="211"/>
      <c r="AL239" s="211"/>
      <c r="AM239" s="211">
        <v>112.4</v>
      </c>
      <c r="AN239" s="211">
        <v>110.74000000000001</v>
      </c>
      <c r="AO239" s="211">
        <v>111.57000000000001</v>
      </c>
      <c r="AP239" s="211">
        <v>39.67</v>
      </c>
      <c r="AQ239" s="211">
        <v>38.07</v>
      </c>
      <c r="AR239" s="211">
        <v>38.870000000000005</v>
      </c>
      <c r="AS239" s="211">
        <v>40.39</v>
      </c>
      <c r="AT239" s="211">
        <v>39.03</v>
      </c>
      <c r="AU239" s="211">
        <v>39.71</v>
      </c>
      <c r="AV239" s="211">
        <v>20.74</v>
      </c>
      <c r="AW239" s="211">
        <v>20.139999999999997</v>
      </c>
      <c r="AX239" s="211">
        <v>20.439999999999998</v>
      </c>
      <c r="AY239" s="211">
        <v>4.3499999999999996</v>
      </c>
      <c r="AZ239" s="211">
        <v>4.1899999999999995</v>
      </c>
      <c r="BA239" s="211">
        <v>4.2699999999999996</v>
      </c>
      <c r="BB239" s="211">
        <v>1.9</v>
      </c>
      <c r="BC239" s="211">
        <v>1.5999999999999999</v>
      </c>
      <c r="BD239" s="211">
        <v>1.75</v>
      </c>
      <c r="BE239" s="211">
        <v>0.68</v>
      </c>
      <c r="BF239" s="211">
        <v>0.38000000000000006</v>
      </c>
      <c r="BG239" s="211">
        <v>0.53</v>
      </c>
      <c r="BH239" s="211">
        <v>484.28</v>
      </c>
      <c r="BI239" s="211">
        <v>468.28</v>
      </c>
      <c r="BJ239" s="211">
        <v>476.28</v>
      </c>
      <c r="BK239" s="211">
        <v>40.67</v>
      </c>
      <c r="BL239" s="211">
        <v>39.31</v>
      </c>
      <c r="BM239" s="211">
        <v>39.99</v>
      </c>
      <c r="BN239" s="211">
        <v>1.07</v>
      </c>
      <c r="BO239" s="211">
        <v>0.83000000000000007</v>
      </c>
      <c r="BP239" s="211">
        <v>0.95000000000000007</v>
      </c>
      <c r="BQ239" s="211">
        <v>8.66</v>
      </c>
      <c r="BR239" s="211">
        <v>6.66</v>
      </c>
      <c r="BS239" s="211">
        <v>7.66</v>
      </c>
      <c r="BT239" s="211">
        <v>11.17</v>
      </c>
      <c r="BU239" s="211">
        <v>10.77</v>
      </c>
      <c r="BV239" s="211">
        <v>10.969999999999999</v>
      </c>
      <c r="BW239" s="211">
        <v>2.73</v>
      </c>
      <c r="BX239" s="211">
        <v>2.4500000000000002</v>
      </c>
      <c r="BY239" s="211">
        <v>2.59</v>
      </c>
      <c r="BZ239" s="211">
        <v>9.68</v>
      </c>
      <c r="CA239" s="211">
        <v>6.68</v>
      </c>
      <c r="CB239" s="211">
        <v>8.18</v>
      </c>
      <c r="CC239" s="211">
        <v>6.57</v>
      </c>
      <c r="CD239" s="211">
        <v>6.33</v>
      </c>
      <c r="CE239" s="211">
        <v>6.45</v>
      </c>
      <c r="CF239" s="211">
        <v>1.85</v>
      </c>
      <c r="CG239" s="211">
        <v>1.35</v>
      </c>
      <c r="CH239" s="211">
        <v>1.6</v>
      </c>
      <c r="CI239" s="211">
        <v>0.43</v>
      </c>
      <c r="CJ239" s="211">
        <v>0.39</v>
      </c>
      <c r="CK239" s="211">
        <v>0.41000000000000003</v>
      </c>
      <c r="CL239" s="211">
        <v>39.11</v>
      </c>
      <c r="CM239" s="211">
        <v>36.71</v>
      </c>
      <c r="CN239" s="211">
        <v>37.909999999999997</v>
      </c>
      <c r="CO239" s="211">
        <v>6.8</v>
      </c>
      <c r="CP239" s="211">
        <v>1.7999999999999998</v>
      </c>
      <c r="CQ239" s="211">
        <v>4.3</v>
      </c>
      <c r="CR239" s="211"/>
      <c r="CS239" s="211"/>
    </row>
    <row r="240" spans="1:97">
      <c r="A240" s="642">
        <v>45526</v>
      </c>
      <c r="B240" s="209" t="s">
        <v>217</v>
      </c>
      <c r="C240" s="211">
        <v>146.41</v>
      </c>
      <c r="D240" s="211">
        <v>144.41</v>
      </c>
      <c r="E240" s="211">
        <v>145.41</v>
      </c>
      <c r="F240" s="211">
        <v>163.57</v>
      </c>
      <c r="G240" s="211">
        <v>160.57</v>
      </c>
      <c r="H240" s="211">
        <v>162.07</v>
      </c>
      <c r="I240" s="211">
        <v>108.65</v>
      </c>
      <c r="J240" s="211">
        <v>105.45</v>
      </c>
      <c r="K240" s="211">
        <v>107.05000000000001</v>
      </c>
      <c r="L240" s="211">
        <v>194.33</v>
      </c>
      <c r="M240" s="211">
        <v>186.33</v>
      </c>
      <c r="N240" s="211">
        <v>190.33</v>
      </c>
      <c r="O240" s="211">
        <v>171.55</v>
      </c>
      <c r="P240" s="211">
        <v>169.75</v>
      </c>
      <c r="Q240" s="211">
        <v>170.65</v>
      </c>
      <c r="R240" s="211">
        <v>22.02</v>
      </c>
      <c r="S240" s="211">
        <v>21.419999999999998</v>
      </c>
      <c r="T240" s="211">
        <v>21.72</v>
      </c>
      <c r="U240" s="211">
        <v>14.13</v>
      </c>
      <c r="V240" s="211">
        <v>13.530000000000001</v>
      </c>
      <c r="W240" s="211">
        <v>13.830000000000002</v>
      </c>
      <c r="X240" s="211">
        <v>14.65</v>
      </c>
      <c r="Y240" s="211">
        <v>13.85</v>
      </c>
      <c r="Z240" s="211">
        <v>14.25</v>
      </c>
      <c r="AA240" s="211">
        <v>100.08</v>
      </c>
      <c r="AB240" s="211">
        <v>96.08</v>
      </c>
      <c r="AC240" s="211">
        <v>98.08</v>
      </c>
      <c r="AD240" s="211">
        <v>91.51</v>
      </c>
      <c r="AE240" s="211">
        <v>87.51</v>
      </c>
      <c r="AF240" s="211">
        <v>89.51</v>
      </c>
      <c r="AG240" s="211">
        <v>19.09</v>
      </c>
      <c r="AH240" s="211">
        <v>18.23</v>
      </c>
      <c r="AI240" s="211">
        <v>18.66</v>
      </c>
      <c r="AJ240" s="211"/>
      <c r="AK240" s="211"/>
      <c r="AL240" s="211"/>
      <c r="AM240" s="211">
        <v>112.2</v>
      </c>
      <c r="AN240" s="211">
        <v>110.54</v>
      </c>
      <c r="AO240" s="211">
        <v>111.37</v>
      </c>
      <c r="AP240" s="211">
        <v>39.619999999999997</v>
      </c>
      <c r="AQ240" s="211">
        <v>38.019999999999996</v>
      </c>
      <c r="AR240" s="211">
        <v>38.819999999999993</v>
      </c>
      <c r="AS240" s="211">
        <v>40.33</v>
      </c>
      <c r="AT240" s="211">
        <v>38.97</v>
      </c>
      <c r="AU240" s="211">
        <v>39.65</v>
      </c>
      <c r="AV240" s="211">
        <v>20.69</v>
      </c>
      <c r="AW240" s="211">
        <v>20.09</v>
      </c>
      <c r="AX240" s="211">
        <v>20.39</v>
      </c>
      <c r="AY240" s="211">
        <v>4.33</v>
      </c>
      <c r="AZ240" s="211">
        <v>4.17</v>
      </c>
      <c r="BA240" s="211">
        <v>4.25</v>
      </c>
      <c r="BB240" s="211">
        <v>1.89</v>
      </c>
      <c r="BC240" s="211">
        <v>1.5899999999999999</v>
      </c>
      <c r="BD240" s="211">
        <v>1.7399999999999998</v>
      </c>
      <c r="BE240" s="211">
        <v>0.68</v>
      </c>
      <c r="BF240" s="211">
        <v>0.38000000000000006</v>
      </c>
      <c r="BG240" s="211">
        <v>0.53</v>
      </c>
      <c r="BH240" s="211">
        <v>485.07</v>
      </c>
      <c r="BI240" s="211">
        <v>469.07</v>
      </c>
      <c r="BJ240" s="211">
        <v>477.07</v>
      </c>
      <c r="BK240" s="211">
        <v>40.630000000000003</v>
      </c>
      <c r="BL240" s="211">
        <v>39.270000000000003</v>
      </c>
      <c r="BM240" s="211">
        <v>39.950000000000003</v>
      </c>
      <c r="BN240" s="211">
        <v>1.06</v>
      </c>
      <c r="BO240" s="211">
        <v>0.82000000000000006</v>
      </c>
      <c r="BP240" s="211">
        <v>0.94000000000000006</v>
      </c>
      <c r="BQ240" s="211">
        <v>8.5399999999999991</v>
      </c>
      <c r="BR240" s="211">
        <v>6.5399999999999991</v>
      </c>
      <c r="BS240" s="211">
        <v>7.5399999999999991</v>
      </c>
      <c r="BT240" s="211">
        <v>11.13</v>
      </c>
      <c r="BU240" s="211">
        <v>10.73</v>
      </c>
      <c r="BV240" s="211">
        <v>10.93</v>
      </c>
      <c r="BW240" s="211">
        <v>2.73</v>
      </c>
      <c r="BX240" s="211">
        <v>2.4500000000000002</v>
      </c>
      <c r="BY240" s="211">
        <v>2.59</v>
      </c>
      <c r="BZ240" s="211">
        <v>9.64</v>
      </c>
      <c r="CA240" s="211">
        <v>6.6400000000000006</v>
      </c>
      <c r="CB240" s="211">
        <v>8.14</v>
      </c>
      <c r="CC240" s="211">
        <v>6.58</v>
      </c>
      <c r="CD240" s="211">
        <v>6.34</v>
      </c>
      <c r="CE240" s="211">
        <v>6.46</v>
      </c>
      <c r="CF240" s="211">
        <v>1.84</v>
      </c>
      <c r="CG240" s="211">
        <v>1.34</v>
      </c>
      <c r="CH240" s="211">
        <v>1.59</v>
      </c>
      <c r="CI240" s="211">
        <v>0.43</v>
      </c>
      <c r="CJ240" s="211">
        <v>0.39</v>
      </c>
      <c r="CK240" s="211">
        <v>0.41000000000000003</v>
      </c>
      <c r="CL240" s="211">
        <v>39.119999999999997</v>
      </c>
      <c r="CM240" s="211">
        <v>36.72</v>
      </c>
      <c r="CN240" s="211">
        <v>37.92</v>
      </c>
      <c r="CO240" s="211">
        <v>6.79</v>
      </c>
      <c r="CP240" s="211">
        <v>1.79</v>
      </c>
      <c r="CQ240" s="211">
        <v>4.29</v>
      </c>
      <c r="CR240" s="211"/>
      <c r="CS240" s="211"/>
    </row>
    <row r="241" spans="1:97">
      <c r="A241" s="642">
        <v>45527</v>
      </c>
      <c r="B241" s="209" t="s">
        <v>218</v>
      </c>
      <c r="C241" s="211">
        <v>147.27000000000001</v>
      </c>
      <c r="D241" s="211">
        <v>145.27000000000001</v>
      </c>
      <c r="E241" s="211">
        <v>146.27000000000001</v>
      </c>
      <c r="F241" s="211">
        <v>164.17</v>
      </c>
      <c r="G241" s="211">
        <v>161.16999999999999</v>
      </c>
      <c r="H241" s="211">
        <v>162.66999999999999</v>
      </c>
      <c r="I241" s="211">
        <v>109.12</v>
      </c>
      <c r="J241" s="211">
        <v>105.92</v>
      </c>
      <c r="K241" s="211">
        <v>107.52000000000001</v>
      </c>
      <c r="L241" s="211">
        <v>195.63</v>
      </c>
      <c r="M241" s="211">
        <v>187.63</v>
      </c>
      <c r="N241" s="211">
        <v>191.63</v>
      </c>
      <c r="O241" s="211">
        <v>172.62</v>
      </c>
      <c r="P241" s="211">
        <v>170.82</v>
      </c>
      <c r="Q241" s="211">
        <v>171.72</v>
      </c>
      <c r="R241" s="211">
        <v>22.1</v>
      </c>
      <c r="S241" s="211">
        <v>21.5</v>
      </c>
      <c r="T241" s="211">
        <v>21.8</v>
      </c>
      <c r="U241" s="211">
        <v>14.11</v>
      </c>
      <c r="V241" s="211">
        <v>13.51</v>
      </c>
      <c r="W241" s="211">
        <v>13.809999999999999</v>
      </c>
      <c r="X241" s="211">
        <v>14.7</v>
      </c>
      <c r="Y241" s="211">
        <v>13.899999999999999</v>
      </c>
      <c r="Z241" s="211">
        <v>14.299999999999999</v>
      </c>
      <c r="AA241" s="211">
        <v>100.15</v>
      </c>
      <c r="AB241" s="211">
        <v>96.15</v>
      </c>
      <c r="AC241" s="211">
        <v>98.15</v>
      </c>
      <c r="AD241" s="211">
        <v>91.93</v>
      </c>
      <c r="AE241" s="211">
        <v>87.93</v>
      </c>
      <c r="AF241" s="211">
        <v>89.93</v>
      </c>
      <c r="AG241" s="211">
        <v>19.190000000000001</v>
      </c>
      <c r="AH241" s="211">
        <v>18.330000000000002</v>
      </c>
      <c r="AI241" s="211">
        <v>18.760000000000002</v>
      </c>
      <c r="AJ241" s="211"/>
      <c r="AK241" s="211"/>
      <c r="AL241" s="211"/>
      <c r="AM241" s="211">
        <v>112.5</v>
      </c>
      <c r="AN241" s="211">
        <v>110.84</v>
      </c>
      <c r="AO241" s="211">
        <v>111.67</v>
      </c>
      <c r="AP241" s="211">
        <v>39.85</v>
      </c>
      <c r="AQ241" s="211">
        <v>38.25</v>
      </c>
      <c r="AR241" s="211">
        <v>39.049999999999997</v>
      </c>
      <c r="AS241" s="211">
        <v>40.47</v>
      </c>
      <c r="AT241" s="211">
        <v>39.11</v>
      </c>
      <c r="AU241" s="211">
        <v>39.79</v>
      </c>
      <c r="AV241" s="211">
        <v>20.77</v>
      </c>
      <c r="AW241" s="211">
        <v>20.169999999999998</v>
      </c>
      <c r="AX241" s="211">
        <v>20.47</v>
      </c>
      <c r="AY241" s="211">
        <v>4.33</v>
      </c>
      <c r="AZ241" s="211">
        <v>4.17</v>
      </c>
      <c r="BA241" s="211">
        <v>4.25</v>
      </c>
      <c r="BB241" s="211">
        <v>1.9</v>
      </c>
      <c r="BC241" s="211">
        <v>1.5999999999999999</v>
      </c>
      <c r="BD241" s="211">
        <v>1.75</v>
      </c>
      <c r="BE241" s="211">
        <v>0.68</v>
      </c>
      <c r="BF241" s="211">
        <v>0.38000000000000006</v>
      </c>
      <c r="BG241" s="211">
        <v>0.53</v>
      </c>
      <c r="BH241" s="211">
        <v>487.57</v>
      </c>
      <c r="BI241" s="211">
        <v>471.57</v>
      </c>
      <c r="BJ241" s="211">
        <v>479.57</v>
      </c>
      <c r="BK241" s="211">
        <v>40.880000000000003</v>
      </c>
      <c r="BL241" s="211">
        <v>39.520000000000003</v>
      </c>
      <c r="BM241" s="211">
        <v>40.200000000000003</v>
      </c>
      <c r="BN241" s="211">
        <v>1.06</v>
      </c>
      <c r="BO241" s="211">
        <v>0.82000000000000006</v>
      </c>
      <c r="BP241" s="211">
        <v>0.94000000000000006</v>
      </c>
      <c r="BQ241" s="211">
        <v>8.51</v>
      </c>
      <c r="BR241" s="211">
        <v>6.51</v>
      </c>
      <c r="BS241" s="211">
        <v>7.51</v>
      </c>
      <c r="BT241" s="211">
        <v>11.13</v>
      </c>
      <c r="BU241" s="211">
        <v>10.73</v>
      </c>
      <c r="BV241" s="211">
        <v>10.93</v>
      </c>
      <c r="BW241" s="211">
        <v>2.76</v>
      </c>
      <c r="BX241" s="211">
        <v>2.4799999999999995</v>
      </c>
      <c r="BY241" s="211">
        <v>2.6199999999999997</v>
      </c>
      <c r="BZ241" s="211">
        <v>9.6199999999999992</v>
      </c>
      <c r="CA241" s="211">
        <v>6.6199999999999992</v>
      </c>
      <c r="CB241" s="211">
        <v>8.1199999999999992</v>
      </c>
      <c r="CC241" s="211">
        <v>6.61</v>
      </c>
      <c r="CD241" s="211">
        <v>6.37</v>
      </c>
      <c r="CE241" s="211">
        <v>6.49</v>
      </c>
      <c r="CF241" s="211">
        <v>1.85</v>
      </c>
      <c r="CG241" s="211">
        <v>1.35</v>
      </c>
      <c r="CH241" s="211">
        <v>1.6</v>
      </c>
      <c r="CI241" s="211">
        <v>0.43</v>
      </c>
      <c r="CJ241" s="211">
        <v>0.39</v>
      </c>
      <c r="CK241" s="211">
        <v>0.41000000000000003</v>
      </c>
      <c r="CL241" s="211">
        <v>39.17</v>
      </c>
      <c r="CM241" s="211">
        <v>36.770000000000003</v>
      </c>
      <c r="CN241" s="211">
        <v>37.97</v>
      </c>
      <c r="CO241" s="211">
        <v>6.83</v>
      </c>
      <c r="CP241" s="211">
        <v>1.83</v>
      </c>
      <c r="CQ241" s="211">
        <v>4.33</v>
      </c>
      <c r="CR241" s="211"/>
      <c r="CS241" s="211"/>
    </row>
    <row r="242" spans="1:97">
      <c r="A242" s="642">
        <v>45528</v>
      </c>
      <c r="B242" s="209" t="s">
        <v>219</v>
      </c>
      <c r="C242" s="211"/>
      <c r="D242" s="211"/>
      <c r="E242" s="211"/>
      <c r="F242" s="211"/>
      <c r="G242" s="211"/>
      <c r="H242" s="211"/>
      <c r="I242" s="211"/>
      <c r="J242" s="211"/>
      <c r="K242" s="211"/>
      <c r="L242" s="211"/>
      <c r="M242" s="211"/>
      <c r="N242" s="211"/>
      <c r="O242" s="211"/>
      <c r="P242" s="211"/>
      <c r="Q242" s="211"/>
      <c r="R242" s="211"/>
      <c r="S242" s="211"/>
      <c r="T242" s="211"/>
      <c r="U242" s="211"/>
      <c r="V242" s="211"/>
      <c r="W242" s="211"/>
      <c r="X242" s="211"/>
      <c r="Y242" s="211"/>
      <c r="Z242" s="211"/>
      <c r="AA242" s="211"/>
      <c r="AB242" s="211"/>
      <c r="AC242" s="211"/>
      <c r="AD242" s="211"/>
      <c r="AE242" s="211"/>
      <c r="AF242" s="211"/>
      <c r="AG242" s="211"/>
      <c r="AH242" s="211"/>
      <c r="AI242" s="211"/>
      <c r="AJ242" s="211"/>
      <c r="AK242" s="211"/>
      <c r="AL242" s="211"/>
      <c r="AM242" s="211"/>
      <c r="AN242" s="211"/>
      <c r="AO242" s="211"/>
      <c r="AP242" s="211"/>
      <c r="AQ242" s="211"/>
      <c r="AR242" s="211"/>
      <c r="AS242" s="211"/>
      <c r="AT242" s="211"/>
      <c r="AU242" s="211"/>
      <c r="AV242" s="211"/>
      <c r="AW242" s="211"/>
      <c r="AX242" s="211"/>
      <c r="AY242" s="211"/>
      <c r="AZ242" s="211"/>
      <c r="BA242" s="211"/>
      <c r="BB242" s="211"/>
      <c r="BC242" s="211"/>
      <c r="BD242" s="211"/>
      <c r="BE242" s="211"/>
      <c r="BF242" s="211"/>
      <c r="BG242" s="211"/>
      <c r="BH242" s="211"/>
      <c r="BI242" s="211"/>
      <c r="BJ242" s="211"/>
      <c r="BK242" s="211"/>
      <c r="BL242" s="211"/>
      <c r="BM242" s="211"/>
      <c r="BN242" s="211"/>
      <c r="BO242" s="211"/>
      <c r="BP242" s="211"/>
      <c r="BQ242" s="211"/>
      <c r="BR242" s="211"/>
      <c r="BS242" s="211"/>
      <c r="BT242" s="211"/>
      <c r="BU242" s="211"/>
      <c r="BV242" s="211"/>
      <c r="BW242" s="211"/>
      <c r="BX242" s="211"/>
      <c r="BY242" s="211"/>
      <c r="BZ242" s="211"/>
      <c r="CA242" s="211"/>
      <c r="CB242" s="211"/>
      <c r="CC242" s="211"/>
      <c r="CD242" s="211"/>
      <c r="CE242" s="211"/>
      <c r="CF242" s="211"/>
      <c r="CG242" s="211"/>
      <c r="CH242" s="211"/>
      <c r="CI242" s="211"/>
      <c r="CJ242" s="211"/>
      <c r="CK242" s="211"/>
      <c r="CL242" s="211"/>
      <c r="CM242" s="211"/>
      <c r="CN242" s="211"/>
      <c r="CO242" s="211"/>
      <c r="CP242" s="211"/>
      <c r="CQ242" s="211"/>
      <c r="CR242" s="211"/>
      <c r="CS242" s="211"/>
    </row>
    <row r="243" spans="1:97">
      <c r="A243" s="642">
        <v>45529</v>
      </c>
      <c r="B243" s="209" t="s">
        <v>220</v>
      </c>
      <c r="C243" s="211"/>
      <c r="D243" s="211"/>
      <c r="E243" s="211"/>
      <c r="F243" s="211"/>
      <c r="G243" s="211"/>
      <c r="H243" s="211"/>
      <c r="I243" s="211"/>
      <c r="J243" s="211"/>
      <c r="K243" s="211"/>
      <c r="L243" s="211"/>
      <c r="M243" s="211"/>
      <c r="N243" s="211"/>
      <c r="O243" s="211"/>
      <c r="P243" s="211"/>
      <c r="Q243" s="211"/>
      <c r="R243" s="211"/>
      <c r="S243" s="211"/>
      <c r="T243" s="211"/>
      <c r="U243" s="211"/>
      <c r="V243" s="211"/>
      <c r="W243" s="211"/>
      <c r="X243" s="211"/>
      <c r="Y243" s="211"/>
      <c r="Z243" s="211"/>
      <c r="AA243" s="211"/>
      <c r="AB243" s="211"/>
      <c r="AC243" s="211"/>
      <c r="AD243" s="211"/>
      <c r="AE243" s="211"/>
      <c r="AF243" s="211"/>
      <c r="AG243" s="211"/>
      <c r="AH243" s="211"/>
      <c r="AI243" s="211"/>
      <c r="AJ243" s="211"/>
      <c r="AK243" s="211"/>
      <c r="AL243" s="211"/>
      <c r="AM243" s="211"/>
      <c r="AN243" s="211"/>
      <c r="AO243" s="211"/>
      <c r="AP243" s="211"/>
      <c r="AQ243" s="211"/>
      <c r="AR243" s="211"/>
      <c r="AS243" s="211"/>
      <c r="AT243" s="211"/>
      <c r="AU243" s="211"/>
      <c r="AV243" s="211"/>
      <c r="AW243" s="211"/>
      <c r="AX243" s="211"/>
      <c r="AY243" s="211"/>
      <c r="AZ243" s="211"/>
      <c r="BA243" s="211"/>
      <c r="BB243" s="211"/>
      <c r="BC243" s="211"/>
      <c r="BD243" s="211"/>
      <c r="BE243" s="211"/>
      <c r="BF243" s="211"/>
      <c r="BG243" s="211"/>
      <c r="BH243" s="211"/>
      <c r="BI243" s="211"/>
      <c r="BJ243" s="211"/>
      <c r="BK243" s="211"/>
      <c r="BL243" s="211"/>
      <c r="BM243" s="211"/>
      <c r="BN243" s="211"/>
      <c r="BO243" s="211"/>
      <c r="BP243" s="211"/>
      <c r="BQ243" s="211"/>
      <c r="BR243" s="211"/>
      <c r="BS243" s="211"/>
      <c r="BT243" s="211"/>
      <c r="BU243" s="211"/>
      <c r="BV243" s="211"/>
      <c r="BW243" s="211"/>
      <c r="BX243" s="211"/>
      <c r="BY243" s="211"/>
      <c r="BZ243" s="211"/>
      <c r="CA243" s="211"/>
      <c r="CB243" s="211"/>
      <c r="CC243" s="211"/>
      <c r="CD243" s="211"/>
      <c r="CE243" s="211"/>
      <c r="CF243" s="211"/>
      <c r="CG243" s="211"/>
      <c r="CH243" s="211"/>
      <c r="CI243" s="211"/>
      <c r="CJ243" s="211"/>
      <c r="CK243" s="211"/>
      <c r="CL243" s="211"/>
      <c r="CM243" s="211"/>
      <c r="CN243" s="211"/>
      <c r="CO243" s="211"/>
      <c r="CP243" s="211"/>
      <c r="CQ243" s="211"/>
      <c r="CR243" s="211"/>
      <c r="CS243" s="211"/>
    </row>
    <row r="244" spans="1:97">
      <c r="A244" s="642">
        <v>45530</v>
      </c>
      <c r="B244" s="209" t="s">
        <v>214</v>
      </c>
      <c r="C244" s="211">
        <v>144.56</v>
      </c>
      <c r="D244" s="211">
        <v>142.56</v>
      </c>
      <c r="E244" s="211">
        <v>143.56</v>
      </c>
      <c r="F244" s="211">
        <v>162.26</v>
      </c>
      <c r="G244" s="211">
        <v>159.26</v>
      </c>
      <c r="H244" s="211">
        <v>160.76</v>
      </c>
      <c r="I244" s="211">
        <v>107.92</v>
      </c>
      <c r="J244" s="211">
        <v>104.72</v>
      </c>
      <c r="K244" s="211">
        <v>106.32</v>
      </c>
      <c r="L244" s="211">
        <v>193.77</v>
      </c>
      <c r="M244" s="211">
        <v>185.77</v>
      </c>
      <c r="N244" s="211">
        <v>189.77</v>
      </c>
      <c r="O244" s="211">
        <v>170.61</v>
      </c>
      <c r="P244" s="211">
        <v>168.81</v>
      </c>
      <c r="Q244" s="211">
        <v>169.71</v>
      </c>
      <c r="R244" s="211">
        <v>21.85</v>
      </c>
      <c r="S244" s="211">
        <v>21.25</v>
      </c>
      <c r="T244" s="211">
        <v>21.55</v>
      </c>
      <c r="U244" s="211">
        <v>14.04</v>
      </c>
      <c r="V244" s="211">
        <v>13.44</v>
      </c>
      <c r="W244" s="211">
        <v>13.739999999999998</v>
      </c>
      <c r="X244" s="211">
        <v>14.48</v>
      </c>
      <c r="Y244" s="211">
        <v>13.68</v>
      </c>
      <c r="Z244" s="211">
        <v>14.08</v>
      </c>
      <c r="AA244" s="211">
        <v>99.51</v>
      </c>
      <c r="AB244" s="211">
        <v>95.51</v>
      </c>
      <c r="AC244" s="211">
        <v>97.51</v>
      </c>
      <c r="AD244" s="211">
        <v>91.41</v>
      </c>
      <c r="AE244" s="211">
        <v>87.41</v>
      </c>
      <c r="AF244" s="211">
        <v>89.41</v>
      </c>
      <c r="AG244" s="211">
        <v>18.850000000000001</v>
      </c>
      <c r="AH244" s="211">
        <v>17.990000000000002</v>
      </c>
      <c r="AI244" s="211">
        <v>18.420000000000002</v>
      </c>
      <c r="AJ244" s="211"/>
      <c r="AK244" s="211"/>
      <c r="AL244" s="211"/>
      <c r="AM244" s="211">
        <v>111.26</v>
      </c>
      <c r="AN244" s="211">
        <v>109.60000000000001</v>
      </c>
      <c r="AO244" s="211">
        <v>110.43</v>
      </c>
      <c r="AP244" s="211">
        <v>39.119999999999997</v>
      </c>
      <c r="AQ244" s="211">
        <v>37.519999999999996</v>
      </c>
      <c r="AR244" s="211">
        <v>38.319999999999993</v>
      </c>
      <c r="AS244" s="211">
        <v>39.83</v>
      </c>
      <c r="AT244" s="211">
        <v>38.47</v>
      </c>
      <c r="AU244" s="211">
        <v>39.15</v>
      </c>
      <c r="AV244" s="211">
        <v>20.49</v>
      </c>
      <c r="AW244" s="211">
        <v>19.889999999999997</v>
      </c>
      <c r="AX244" s="211">
        <v>20.189999999999998</v>
      </c>
      <c r="AY244" s="211">
        <v>4.32</v>
      </c>
      <c r="AZ244" s="211">
        <v>4.16</v>
      </c>
      <c r="BA244" s="211">
        <v>4.24</v>
      </c>
      <c r="BB244" s="211">
        <v>1.87</v>
      </c>
      <c r="BC244" s="211">
        <v>1.57</v>
      </c>
      <c r="BD244" s="211">
        <v>1.7200000000000002</v>
      </c>
      <c r="BE244" s="211">
        <v>0.67</v>
      </c>
      <c r="BF244" s="211">
        <v>0.37000000000000005</v>
      </c>
      <c r="BG244" s="211">
        <v>0.52</v>
      </c>
      <c r="BH244" s="211">
        <v>480.08</v>
      </c>
      <c r="BI244" s="211">
        <v>464.08</v>
      </c>
      <c r="BJ244" s="211">
        <v>472.08</v>
      </c>
      <c r="BK244" s="211">
        <v>40.119999999999997</v>
      </c>
      <c r="BL244" s="211">
        <v>38.76</v>
      </c>
      <c r="BM244" s="211">
        <v>39.44</v>
      </c>
      <c r="BN244" s="211">
        <v>1.05</v>
      </c>
      <c r="BO244" s="211">
        <v>0.81</v>
      </c>
      <c r="BP244" s="211">
        <v>0.93</v>
      </c>
      <c r="BQ244" s="211">
        <v>8.4700000000000006</v>
      </c>
      <c r="BR244" s="211">
        <v>6.4700000000000006</v>
      </c>
      <c r="BS244" s="211">
        <v>7.4700000000000006</v>
      </c>
      <c r="BT244" s="211">
        <v>11.08</v>
      </c>
      <c r="BU244" s="211">
        <v>10.68</v>
      </c>
      <c r="BV244" s="211">
        <v>10.879999999999999</v>
      </c>
      <c r="BW244" s="211">
        <v>2.7</v>
      </c>
      <c r="BX244" s="211">
        <v>2.42</v>
      </c>
      <c r="BY244" s="211">
        <v>2.56</v>
      </c>
      <c r="BZ244" s="211">
        <v>9.59</v>
      </c>
      <c r="CA244" s="211">
        <v>6.59</v>
      </c>
      <c r="CB244" s="211">
        <v>8.09</v>
      </c>
      <c r="CC244" s="211">
        <v>6.55</v>
      </c>
      <c r="CD244" s="211">
        <v>6.31</v>
      </c>
      <c r="CE244" s="211">
        <v>6.43</v>
      </c>
      <c r="CF244" s="211">
        <v>1.82</v>
      </c>
      <c r="CG244" s="211">
        <v>1.32</v>
      </c>
      <c r="CH244" s="211">
        <v>1.57</v>
      </c>
      <c r="CI244" s="211">
        <v>0.43</v>
      </c>
      <c r="CJ244" s="211">
        <v>0.39</v>
      </c>
      <c r="CK244" s="211">
        <v>0.41000000000000003</v>
      </c>
      <c r="CL244" s="211">
        <v>38.86</v>
      </c>
      <c r="CM244" s="211">
        <v>36.46</v>
      </c>
      <c r="CN244" s="211">
        <v>37.659999999999997</v>
      </c>
      <c r="CO244" s="211">
        <v>6.73</v>
      </c>
      <c r="CP244" s="211">
        <v>1.7300000000000004</v>
      </c>
      <c r="CQ244" s="211">
        <v>4.2300000000000004</v>
      </c>
      <c r="CR244" s="211"/>
      <c r="CS244" s="211"/>
    </row>
    <row r="245" spans="1:97">
      <c r="A245" s="642">
        <v>45531</v>
      </c>
      <c r="B245" s="209" t="s">
        <v>215</v>
      </c>
      <c r="C245" s="211">
        <v>145.86000000000001</v>
      </c>
      <c r="D245" s="211">
        <v>143.86000000000001</v>
      </c>
      <c r="E245" s="211">
        <v>144.86000000000001</v>
      </c>
      <c r="F245" s="211">
        <v>163.15</v>
      </c>
      <c r="G245" s="211">
        <v>160.15</v>
      </c>
      <c r="H245" s="211">
        <v>161.65</v>
      </c>
      <c r="I245" s="211">
        <v>109</v>
      </c>
      <c r="J245" s="211">
        <v>105.8</v>
      </c>
      <c r="K245" s="211">
        <v>107.4</v>
      </c>
      <c r="L245" s="211">
        <v>194.93</v>
      </c>
      <c r="M245" s="211">
        <v>186.93</v>
      </c>
      <c r="N245" s="211">
        <v>190.93</v>
      </c>
      <c r="O245" s="211">
        <v>171.79</v>
      </c>
      <c r="P245" s="211">
        <v>169.98999999999998</v>
      </c>
      <c r="Q245" s="211">
        <v>170.89</v>
      </c>
      <c r="R245" s="211">
        <v>21.97</v>
      </c>
      <c r="S245" s="211">
        <v>21.369999999999997</v>
      </c>
      <c r="T245" s="211">
        <v>21.669999999999998</v>
      </c>
      <c r="U245" s="211">
        <v>14.03</v>
      </c>
      <c r="V245" s="211">
        <v>13.43</v>
      </c>
      <c r="W245" s="211">
        <v>13.73</v>
      </c>
      <c r="X245" s="211">
        <v>14.58</v>
      </c>
      <c r="Y245" s="211">
        <v>13.78</v>
      </c>
      <c r="Z245" s="211">
        <v>14.18</v>
      </c>
      <c r="AA245" s="211">
        <v>99.94</v>
      </c>
      <c r="AB245" s="211">
        <v>95.94</v>
      </c>
      <c r="AC245" s="211">
        <v>97.94</v>
      </c>
      <c r="AD245" s="211">
        <v>91.74</v>
      </c>
      <c r="AE245" s="211">
        <v>87.74</v>
      </c>
      <c r="AF245" s="211">
        <v>89.74</v>
      </c>
      <c r="AG245" s="211">
        <v>19</v>
      </c>
      <c r="AH245" s="211">
        <v>18.14</v>
      </c>
      <c r="AI245" s="211">
        <v>18.57</v>
      </c>
      <c r="AJ245" s="211"/>
      <c r="AK245" s="211"/>
      <c r="AL245" s="211"/>
      <c r="AM245" s="211">
        <v>111.85</v>
      </c>
      <c r="AN245" s="211">
        <v>110.19</v>
      </c>
      <c r="AO245" s="211">
        <v>111.02</v>
      </c>
      <c r="AP245" s="211">
        <v>39.47</v>
      </c>
      <c r="AQ245" s="211">
        <v>37.869999999999997</v>
      </c>
      <c r="AR245" s="211">
        <v>38.67</v>
      </c>
      <c r="AS245" s="211">
        <v>40.18</v>
      </c>
      <c r="AT245" s="211">
        <v>38.82</v>
      </c>
      <c r="AU245" s="211">
        <v>39.5</v>
      </c>
      <c r="AV245" s="211">
        <v>20.62</v>
      </c>
      <c r="AW245" s="211">
        <v>20.02</v>
      </c>
      <c r="AX245" s="211">
        <v>20.32</v>
      </c>
      <c r="AY245" s="211">
        <v>4.33</v>
      </c>
      <c r="AZ245" s="211">
        <v>4.17</v>
      </c>
      <c r="BA245" s="211">
        <v>4.25</v>
      </c>
      <c r="BB245" s="211">
        <v>1.89</v>
      </c>
      <c r="BC245" s="211">
        <v>1.5899999999999999</v>
      </c>
      <c r="BD245" s="211">
        <v>1.7399999999999998</v>
      </c>
      <c r="BE245" s="211">
        <v>0.67</v>
      </c>
      <c r="BF245" s="211">
        <v>0.37000000000000005</v>
      </c>
      <c r="BG245" s="211">
        <v>0.52</v>
      </c>
      <c r="BH245" s="211">
        <v>482.95</v>
      </c>
      <c r="BI245" s="211">
        <v>466.95</v>
      </c>
      <c r="BJ245" s="211">
        <v>474.95</v>
      </c>
      <c r="BK245" s="211">
        <v>40.479999999999997</v>
      </c>
      <c r="BL245" s="211">
        <v>39.119999999999997</v>
      </c>
      <c r="BM245" s="211">
        <v>39.799999999999997</v>
      </c>
      <c r="BN245" s="211">
        <v>1.06</v>
      </c>
      <c r="BO245" s="211">
        <v>0.82000000000000006</v>
      </c>
      <c r="BP245" s="211">
        <v>0.94000000000000006</v>
      </c>
      <c r="BQ245" s="211">
        <v>8.4600000000000009</v>
      </c>
      <c r="BR245" s="211">
        <v>6.4600000000000009</v>
      </c>
      <c r="BS245" s="211">
        <v>7.4600000000000009</v>
      </c>
      <c r="BT245" s="211">
        <v>11.1</v>
      </c>
      <c r="BU245" s="211">
        <v>10.7</v>
      </c>
      <c r="BV245" s="211">
        <v>10.899999999999999</v>
      </c>
      <c r="BW245" s="211">
        <v>2.72</v>
      </c>
      <c r="BX245" s="211">
        <v>2.4400000000000004</v>
      </c>
      <c r="BY245" s="211">
        <v>2.58</v>
      </c>
      <c r="BZ245" s="211">
        <v>9.67</v>
      </c>
      <c r="CA245" s="211">
        <v>6.67</v>
      </c>
      <c r="CB245" s="211">
        <v>8.17</v>
      </c>
      <c r="CC245" s="211">
        <v>6.57</v>
      </c>
      <c r="CD245" s="211">
        <v>6.33</v>
      </c>
      <c r="CE245" s="211">
        <v>6.45</v>
      </c>
      <c r="CF245" s="211">
        <v>1.82</v>
      </c>
      <c r="CG245" s="211">
        <v>1.32</v>
      </c>
      <c r="CH245" s="211">
        <v>1.57</v>
      </c>
      <c r="CI245" s="211">
        <v>0.43</v>
      </c>
      <c r="CJ245" s="211">
        <v>0.39</v>
      </c>
      <c r="CK245" s="211">
        <v>0.41000000000000003</v>
      </c>
      <c r="CL245" s="211">
        <v>38.979999999999997</v>
      </c>
      <c r="CM245" s="211">
        <v>36.58</v>
      </c>
      <c r="CN245" s="211">
        <v>37.78</v>
      </c>
      <c r="CO245" s="211">
        <v>6.77</v>
      </c>
      <c r="CP245" s="211">
        <v>1.7699999999999996</v>
      </c>
      <c r="CQ245" s="211">
        <v>4.2699999999999996</v>
      </c>
      <c r="CR245" s="211"/>
      <c r="CS245" s="211"/>
    </row>
    <row r="246" spans="1:97">
      <c r="A246" s="642">
        <v>45532</v>
      </c>
      <c r="B246" s="209" t="s">
        <v>216</v>
      </c>
      <c r="C246" s="211">
        <v>145.27000000000001</v>
      </c>
      <c r="D246" s="211">
        <v>143.27000000000001</v>
      </c>
      <c r="E246" s="211">
        <v>144.27000000000001</v>
      </c>
      <c r="F246" s="211">
        <v>162.72</v>
      </c>
      <c r="G246" s="211">
        <v>159.72</v>
      </c>
      <c r="H246" s="211">
        <v>161.22</v>
      </c>
      <c r="I246" s="211">
        <v>108.91</v>
      </c>
      <c r="J246" s="211">
        <v>105.71</v>
      </c>
      <c r="K246" s="211">
        <v>107.31</v>
      </c>
      <c r="L246" s="211">
        <v>195.24</v>
      </c>
      <c r="M246" s="211">
        <v>187.24</v>
      </c>
      <c r="N246" s="211">
        <v>191.24</v>
      </c>
      <c r="O246" s="211">
        <v>172.22</v>
      </c>
      <c r="P246" s="211">
        <v>170.42</v>
      </c>
      <c r="Q246" s="211">
        <v>171.32</v>
      </c>
      <c r="R246" s="211">
        <v>21.91</v>
      </c>
      <c r="S246" s="211">
        <v>21.31</v>
      </c>
      <c r="T246" s="211">
        <v>21.61</v>
      </c>
      <c r="U246" s="211">
        <v>14.1</v>
      </c>
      <c r="V246" s="211">
        <v>13.5</v>
      </c>
      <c r="W246" s="211">
        <v>13.8</v>
      </c>
      <c r="X246" s="211">
        <v>14.61</v>
      </c>
      <c r="Y246" s="211">
        <v>13.809999999999999</v>
      </c>
      <c r="Z246" s="211">
        <v>14.209999999999999</v>
      </c>
      <c r="AA246" s="211">
        <v>99.92</v>
      </c>
      <c r="AB246" s="211">
        <v>95.92</v>
      </c>
      <c r="AC246" s="211">
        <v>97.92</v>
      </c>
      <c r="AD246" s="211">
        <v>92.13</v>
      </c>
      <c r="AE246" s="211">
        <v>88.13</v>
      </c>
      <c r="AF246" s="211">
        <v>90.13</v>
      </c>
      <c r="AG246" s="211">
        <v>18.920000000000002</v>
      </c>
      <c r="AH246" s="211">
        <v>18.060000000000002</v>
      </c>
      <c r="AI246" s="211">
        <v>18.490000000000002</v>
      </c>
      <c r="AJ246" s="211"/>
      <c r="AK246" s="211"/>
      <c r="AL246" s="211"/>
      <c r="AM246" s="211">
        <v>111.67</v>
      </c>
      <c r="AN246" s="211">
        <v>110.01</v>
      </c>
      <c r="AO246" s="211">
        <v>110.84</v>
      </c>
      <c r="AP246" s="211">
        <v>39.31</v>
      </c>
      <c r="AQ246" s="211">
        <v>37.71</v>
      </c>
      <c r="AR246" s="211">
        <v>38.510000000000005</v>
      </c>
      <c r="AS246" s="211">
        <v>40.020000000000003</v>
      </c>
      <c r="AT246" s="211">
        <v>38.660000000000004</v>
      </c>
      <c r="AU246" s="211">
        <v>39.340000000000003</v>
      </c>
      <c r="AV246" s="211">
        <v>20.54</v>
      </c>
      <c r="AW246" s="211">
        <v>19.939999999999998</v>
      </c>
      <c r="AX246" s="211">
        <v>20.239999999999998</v>
      </c>
      <c r="AY246" s="211">
        <v>4.34</v>
      </c>
      <c r="AZ246" s="211">
        <v>4.18</v>
      </c>
      <c r="BA246" s="211">
        <v>4.26</v>
      </c>
      <c r="BB246" s="211">
        <v>1.88</v>
      </c>
      <c r="BC246" s="211">
        <v>1.5799999999999998</v>
      </c>
      <c r="BD246" s="211">
        <v>1.73</v>
      </c>
      <c r="BE246" s="211">
        <v>0.67</v>
      </c>
      <c r="BF246" s="211">
        <v>0.37000000000000005</v>
      </c>
      <c r="BG246" s="211">
        <v>0.52</v>
      </c>
      <c r="BH246" s="211">
        <v>481.79</v>
      </c>
      <c r="BI246" s="211">
        <v>465.79</v>
      </c>
      <c r="BJ246" s="211">
        <v>473.79</v>
      </c>
      <c r="BK246" s="211">
        <v>40.33</v>
      </c>
      <c r="BL246" s="211">
        <v>38.97</v>
      </c>
      <c r="BM246" s="211">
        <v>39.65</v>
      </c>
      <c r="BN246" s="211">
        <v>1.05</v>
      </c>
      <c r="BO246" s="211">
        <v>0.81</v>
      </c>
      <c r="BP246" s="211">
        <v>0.93</v>
      </c>
      <c r="BQ246" s="211">
        <v>8.31</v>
      </c>
      <c r="BR246" s="211">
        <v>6.3100000000000005</v>
      </c>
      <c r="BS246" s="211">
        <v>7.3100000000000005</v>
      </c>
      <c r="BT246" s="211">
        <v>11.05</v>
      </c>
      <c r="BU246" s="211">
        <v>10.65</v>
      </c>
      <c r="BV246" s="211">
        <v>10.850000000000001</v>
      </c>
      <c r="BW246" s="211">
        <v>2.72</v>
      </c>
      <c r="BX246" s="211">
        <v>2.4400000000000004</v>
      </c>
      <c r="BY246" s="211">
        <v>2.58</v>
      </c>
      <c r="BZ246" s="211">
        <v>9.64</v>
      </c>
      <c r="CA246" s="211">
        <v>6.6400000000000006</v>
      </c>
      <c r="CB246" s="211">
        <v>8.14</v>
      </c>
      <c r="CC246" s="211">
        <v>6.57</v>
      </c>
      <c r="CD246" s="211">
        <v>6.33</v>
      </c>
      <c r="CE246" s="211">
        <v>6.45</v>
      </c>
      <c r="CF246" s="211">
        <v>1.83</v>
      </c>
      <c r="CG246" s="211">
        <v>1.33</v>
      </c>
      <c r="CH246" s="211">
        <v>1.58</v>
      </c>
      <c r="CI246" s="211">
        <v>0.43</v>
      </c>
      <c r="CJ246" s="211">
        <v>0.39</v>
      </c>
      <c r="CK246" s="211">
        <v>0.41000000000000003</v>
      </c>
      <c r="CL246" s="211">
        <v>38.869999999999997</v>
      </c>
      <c r="CM246" s="211">
        <v>36.47</v>
      </c>
      <c r="CN246" s="211">
        <v>37.67</v>
      </c>
      <c r="CO246" s="211">
        <v>6.75</v>
      </c>
      <c r="CP246" s="211">
        <v>1.75</v>
      </c>
      <c r="CQ246" s="211">
        <v>4.25</v>
      </c>
      <c r="CR246" s="211"/>
      <c r="CS246" s="211"/>
    </row>
    <row r="247" spans="1:97">
      <c r="A247" s="642">
        <v>45533</v>
      </c>
      <c r="B247" s="209" t="s">
        <v>217</v>
      </c>
      <c r="C247" s="211">
        <v>145.53</v>
      </c>
      <c r="D247" s="211">
        <v>143.53</v>
      </c>
      <c r="E247" s="211">
        <v>144.53</v>
      </c>
      <c r="F247" s="211">
        <v>162.36000000000001</v>
      </c>
      <c r="G247" s="211">
        <v>159.36000000000001</v>
      </c>
      <c r="H247" s="211">
        <v>160.86000000000001</v>
      </c>
      <c r="I247" s="211">
        <v>108.87</v>
      </c>
      <c r="J247" s="211">
        <v>105.67</v>
      </c>
      <c r="K247" s="211">
        <v>107.27000000000001</v>
      </c>
      <c r="L247" s="211">
        <v>194.84</v>
      </c>
      <c r="M247" s="211">
        <v>186.84</v>
      </c>
      <c r="N247" s="211">
        <v>190.84</v>
      </c>
      <c r="O247" s="211">
        <v>172.51</v>
      </c>
      <c r="P247" s="211">
        <v>170.70999999999998</v>
      </c>
      <c r="Q247" s="211">
        <v>171.60999999999999</v>
      </c>
      <c r="R247" s="211">
        <v>21.86</v>
      </c>
      <c r="S247" s="211">
        <v>21.259999999999998</v>
      </c>
      <c r="T247" s="211">
        <v>21.56</v>
      </c>
      <c r="U247" s="211">
        <v>14.07</v>
      </c>
      <c r="V247" s="211">
        <v>13.47</v>
      </c>
      <c r="W247" s="211">
        <v>13.77</v>
      </c>
      <c r="X247" s="211">
        <v>14.6</v>
      </c>
      <c r="Y247" s="211">
        <v>13.799999999999999</v>
      </c>
      <c r="Z247" s="211">
        <v>14.2</v>
      </c>
      <c r="AA247" s="211">
        <v>100.21</v>
      </c>
      <c r="AB247" s="211">
        <v>96.21</v>
      </c>
      <c r="AC247" s="211">
        <v>98.21</v>
      </c>
      <c r="AD247" s="211">
        <v>92.45</v>
      </c>
      <c r="AE247" s="211">
        <v>88.45</v>
      </c>
      <c r="AF247" s="211">
        <v>90.45</v>
      </c>
      <c r="AG247" s="211">
        <v>18.96</v>
      </c>
      <c r="AH247" s="211">
        <v>18.100000000000001</v>
      </c>
      <c r="AI247" s="211">
        <v>18.53</v>
      </c>
      <c r="AJ247" s="211"/>
      <c r="AK247" s="211"/>
      <c r="AL247" s="211"/>
      <c r="AM247" s="211">
        <v>111.78</v>
      </c>
      <c r="AN247" s="211">
        <v>110.12</v>
      </c>
      <c r="AO247" s="211">
        <v>110.95</v>
      </c>
      <c r="AP247" s="211">
        <v>39.380000000000003</v>
      </c>
      <c r="AQ247" s="211">
        <v>37.78</v>
      </c>
      <c r="AR247" s="211">
        <v>38.58</v>
      </c>
      <c r="AS247" s="211">
        <v>40.1</v>
      </c>
      <c r="AT247" s="211">
        <v>38.74</v>
      </c>
      <c r="AU247" s="211">
        <v>39.42</v>
      </c>
      <c r="AV247" s="211">
        <v>20.55</v>
      </c>
      <c r="AW247" s="211">
        <v>19.95</v>
      </c>
      <c r="AX247" s="211">
        <v>20.25</v>
      </c>
      <c r="AY247" s="211">
        <v>4.33</v>
      </c>
      <c r="AZ247" s="211">
        <v>4.17</v>
      </c>
      <c r="BA247" s="211">
        <v>4.25</v>
      </c>
      <c r="BB247" s="211">
        <v>1.88</v>
      </c>
      <c r="BC247" s="211">
        <v>1.5799999999999998</v>
      </c>
      <c r="BD247" s="211">
        <v>1.73</v>
      </c>
      <c r="BE247" s="211">
        <v>0.67</v>
      </c>
      <c r="BF247" s="211">
        <v>0.37000000000000005</v>
      </c>
      <c r="BG247" s="211">
        <v>0.52</v>
      </c>
      <c r="BH247" s="211">
        <v>482.34</v>
      </c>
      <c r="BI247" s="211">
        <v>466.34</v>
      </c>
      <c r="BJ247" s="211">
        <v>474.34</v>
      </c>
      <c r="BK247" s="211">
        <v>40.4</v>
      </c>
      <c r="BL247" s="211">
        <v>39.04</v>
      </c>
      <c r="BM247" s="211">
        <v>39.72</v>
      </c>
      <c r="BN247" s="211">
        <v>1.06</v>
      </c>
      <c r="BO247" s="211">
        <v>0.82000000000000006</v>
      </c>
      <c r="BP247" s="211">
        <v>0.94000000000000006</v>
      </c>
      <c r="BQ247" s="211">
        <v>8.36</v>
      </c>
      <c r="BR247" s="211">
        <v>6.3599999999999994</v>
      </c>
      <c r="BS247" s="211">
        <v>7.3599999999999994</v>
      </c>
      <c r="BT247" s="211">
        <v>11.04</v>
      </c>
      <c r="BU247" s="211">
        <v>10.639999999999999</v>
      </c>
      <c r="BV247" s="211">
        <v>10.84</v>
      </c>
      <c r="BW247" s="211">
        <v>2.73</v>
      </c>
      <c r="BX247" s="211">
        <v>2.4500000000000002</v>
      </c>
      <c r="BY247" s="211">
        <v>2.59</v>
      </c>
      <c r="BZ247" s="211">
        <v>9.61</v>
      </c>
      <c r="CA247" s="211">
        <v>6.6099999999999994</v>
      </c>
      <c r="CB247" s="211">
        <v>8.11</v>
      </c>
      <c r="CC247" s="211">
        <v>6.54</v>
      </c>
      <c r="CD247" s="211">
        <v>6.3</v>
      </c>
      <c r="CE247" s="211">
        <v>6.42</v>
      </c>
      <c r="CF247" s="211">
        <v>1.83</v>
      </c>
      <c r="CG247" s="211">
        <v>1.33</v>
      </c>
      <c r="CH247" s="211">
        <v>1.58</v>
      </c>
      <c r="CI247" s="211">
        <v>0.43</v>
      </c>
      <c r="CJ247" s="211">
        <v>0.39</v>
      </c>
      <c r="CK247" s="211">
        <v>0.41000000000000003</v>
      </c>
      <c r="CL247" s="211">
        <v>38.65</v>
      </c>
      <c r="CM247" s="211">
        <v>36.25</v>
      </c>
      <c r="CN247" s="211">
        <v>37.450000000000003</v>
      </c>
      <c r="CO247" s="211">
        <v>6.76</v>
      </c>
      <c r="CP247" s="211">
        <v>1.7599999999999998</v>
      </c>
      <c r="CQ247" s="211">
        <v>4.26</v>
      </c>
      <c r="CR247" s="211"/>
      <c r="CS247" s="211"/>
    </row>
    <row r="248" spans="1:97">
      <c r="A248" s="642">
        <v>45534</v>
      </c>
      <c r="B248" s="209" t="s">
        <v>218</v>
      </c>
      <c r="C248" s="211">
        <v>145.80000000000001</v>
      </c>
      <c r="D248" s="211">
        <v>143.80000000000001</v>
      </c>
      <c r="E248" s="211">
        <v>144.80000000000001</v>
      </c>
      <c r="F248" s="211">
        <v>161.94</v>
      </c>
      <c r="G248" s="211">
        <v>158.94</v>
      </c>
      <c r="H248" s="211">
        <v>160.44</v>
      </c>
      <c r="I248" s="211">
        <v>108.94</v>
      </c>
      <c r="J248" s="211">
        <v>105.74</v>
      </c>
      <c r="K248" s="211">
        <v>107.34</v>
      </c>
      <c r="L248" s="211">
        <v>194.7</v>
      </c>
      <c r="M248" s="211">
        <v>186.7</v>
      </c>
      <c r="N248" s="211">
        <v>190.7</v>
      </c>
      <c r="O248" s="211">
        <v>171.74</v>
      </c>
      <c r="P248" s="211">
        <v>169.94</v>
      </c>
      <c r="Q248" s="211">
        <v>170.84</v>
      </c>
      <c r="R248" s="211">
        <v>21.81</v>
      </c>
      <c r="S248" s="211">
        <v>21.209999999999997</v>
      </c>
      <c r="T248" s="211">
        <v>21.509999999999998</v>
      </c>
      <c r="U248" s="211">
        <v>14.09</v>
      </c>
      <c r="V248" s="211">
        <v>13.49</v>
      </c>
      <c r="W248" s="211">
        <v>13.79</v>
      </c>
      <c r="X248" s="211">
        <v>14.57</v>
      </c>
      <c r="Y248" s="211">
        <v>13.77</v>
      </c>
      <c r="Z248" s="211">
        <v>14.17</v>
      </c>
      <c r="AA248" s="211">
        <v>100.44</v>
      </c>
      <c r="AB248" s="211">
        <v>96.44</v>
      </c>
      <c r="AC248" s="211">
        <v>98.44</v>
      </c>
      <c r="AD248" s="211">
        <v>92.79</v>
      </c>
      <c r="AE248" s="211">
        <v>88.79</v>
      </c>
      <c r="AF248" s="211">
        <v>90.79</v>
      </c>
      <c r="AG248" s="211">
        <v>19</v>
      </c>
      <c r="AH248" s="211">
        <v>18.14</v>
      </c>
      <c r="AI248" s="211">
        <v>18.57</v>
      </c>
      <c r="AJ248" s="211"/>
      <c r="AK248" s="211"/>
      <c r="AL248" s="211"/>
      <c r="AM248" s="211">
        <v>111.98</v>
      </c>
      <c r="AN248" s="211">
        <v>110.32000000000001</v>
      </c>
      <c r="AO248" s="211">
        <v>111.15</v>
      </c>
      <c r="AP248" s="211">
        <v>39.450000000000003</v>
      </c>
      <c r="AQ248" s="211">
        <v>37.85</v>
      </c>
      <c r="AR248" s="211">
        <v>38.650000000000006</v>
      </c>
      <c r="AS248" s="211">
        <v>40.17</v>
      </c>
      <c r="AT248" s="211">
        <v>38.81</v>
      </c>
      <c r="AU248" s="211">
        <v>39.49</v>
      </c>
      <c r="AV248" s="211">
        <v>20.7</v>
      </c>
      <c r="AW248" s="211">
        <v>20.099999999999998</v>
      </c>
      <c r="AX248" s="211">
        <v>20.399999999999999</v>
      </c>
      <c r="AY248" s="211">
        <v>4.3499999999999996</v>
      </c>
      <c r="AZ248" s="211">
        <v>4.1899999999999995</v>
      </c>
      <c r="BA248" s="211">
        <v>4.2699999999999996</v>
      </c>
      <c r="BB248" s="211">
        <v>1.89</v>
      </c>
      <c r="BC248" s="211">
        <v>1.5899999999999999</v>
      </c>
      <c r="BD248" s="211">
        <v>1.7399999999999998</v>
      </c>
      <c r="BE248" s="211">
        <v>0.67</v>
      </c>
      <c r="BF248" s="211">
        <v>0.37000000000000005</v>
      </c>
      <c r="BG248" s="211">
        <v>0.52</v>
      </c>
      <c r="BH248" s="211">
        <v>483.07</v>
      </c>
      <c r="BI248" s="211">
        <v>467.07</v>
      </c>
      <c r="BJ248" s="211">
        <v>475.07</v>
      </c>
      <c r="BK248" s="211">
        <v>40.47</v>
      </c>
      <c r="BL248" s="211">
        <v>39.11</v>
      </c>
      <c r="BM248" s="211">
        <v>39.79</v>
      </c>
      <c r="BN248" s="211">
        <v>1.06</v>
      </c>
      <c r="BO248" s="211">
        <v>0.82000000000000006</v>
      </c>
      <c r="BP248" s="211">
        <v>0.94000000000000006</v>
      </c>
      <c r="BQ248" s="211">
        <v>8.2899999999999991</v>
      </c>
      <c r="BR248" s="211">
        <v>6.2899999999999991</v>
      </c>
      <c r="BS248" s="211">
        <v>7.2899999999999991</v>
      </c>
      <c r="BT248" s="211">
        <v>11.06</v>
      </c>
      <c r="BU248" s="211">
        <v>10.66</v>
      </c>
      <c r="BV248" s="211">
        <v>10.86</v>
      </c>
      <c r="BW248" s="211">
        <v>2.73</v>
      </c>
      <c r="BX248" s="211">
        <v>2.4500000000000002</v>
      </c>
      <c r="BY248" s="211">
        <v>2.59</v>
      </c>
      <c r="BZ248" s="211">
        <v>9.65</v>
      </c>
      <c r="CA248" s="211">
        <v>6.65</v>
      </c>
      <c r="CB248" s="211">
        <v>8.15</v>
      </c>
      <c r="CC248" s="211">
        <v>6.53</v>
      </c>
      <c r="CD248" s="211">
        <v>6.29</v>
      </c>
      <c r="CE248" s="211">
        <v>6.41</v>
      </c>
      <c r="CF248" s="211">
        <v>1.84</v>
      </c>
      <c r="CG248" s="211">
        <v>1.34</v>
      </c>
      <c r="CH248" s="211">
        <v>1.59</v>
      </c>
      <c r="CI248" s="211">
        <v>0.43</v>
      </c>
      <c r="CJ248" s="211">
        <v>0.39</v>
      </c>
      <c r="CK248" s="211">
        <v>0.41000000000000003</v>
      </c>
      <c r="CL248" s="211">
        <v>38.67</v>
      </c>
      <c r="CM248" s="211">
        <v>36.270000000000003</v>
      </c>
      <c r="CN248" s="211">
        <v>37.47</v>
      </c>
      <c r="CO248" s="211">
        <v>6.77</v>
      </c>
      <c r="CP248" s="211">
        <v>1.7699999999999996</v>
      </c>
      <c r="CQ248" s="211">
        <v>4.2699999999999996</v>
      </c>
      <c r="CR248" s="211"/>
      <c r="CS248" s="211"/>
    </row>
    <row r="249" spans="1:97">
      <c r="A249" s="642">
        <v>45535</v>
      </c>
      <c r="B249" s="209" t="s">
        <v>219</v>
      </c>
      <c r="C249" s="211"/>
      <c r="D249" s="211"/>
      <c r="E249" s="211"/>
      <c r="F249" s="211"/>
      <c r="G249" s="211"/>
      <c r="H249" s="211"/>
      <c r="I249" s="211"/>
      <c r="J249" s="211"/>
      <c r="K249" s="211"/>
      <c r="L249" s="211"/>
      <c r="M249" s="211"/>
      <c r="N249" s="211"/>
      <c r="O249" s="211"/>
      <c r="P249" s="211"/>
      <c r="Q249" s="211"/>
      <c r="R249" s="211"/>
      <c r="S249" s="211"/>
      <c r="T249" s="211"/>
      <c r="U249" s="211"/>
      <c r="V249" s="211"/>
      <c r="W249" s="211"/>
      <c r="X249" s="211"/>
      <c r="Y249" s="211"/>
      <c r="Z249" s="211"/>
      <c r="AA249" s="211"/>
      <c r="AB249" s="211"/>
      <c r="AC249" s="211"/>
      <c r="AD249" s="211"/>
      <c r="AE249" s="211"/>
      <c r="AF249" s="211"/>
      <c r="AG249" s="211"/>
      <c r="AH249" s="211"/>
      <c r="AI249" s="211"/>
      <c r="AJ249" s="211"/>
      <c r="AK249" s="211"/>
      <c r="AL249" s="211"/>
      <c r="AM249" s="211"/>
      <c r="AN249" s="211"/>
      <c r="AO249" s="211"/>
      <c r="AP249" s="211"/>
      <c r="AQ249" s="211"/>
      <c r="AR249" s="211"/>
      <c r="AS249" s="211"/>
      <c r="AT249" s="211"/>
      <c r="AU249" s="211"/>
      <c r="AV249" s="211"/>
      <c r="AW249" s="211"/>
      <c r="AX249" s="211"/>
      <c r="AY249" s="211"/>
      <c r="AZ249" s="211"/>
      <c r="BA249" s="211"/>
      <c r="BB249" s="211"/>
      <c r="BC249" s="211"/>
      <c r="BD249" s="211"/>
      <c r="BE249" s="211"/>
      <c r="BF249" s="211"/>
      <c r="BG249" s="211"/>
      <c r="BH249" s="211"/>
      <c r="BI249" s="211"/>
      <c r="BJ249" s="211"/>
      <c r="BK249" s="211"/>
      <c r="BL249" s="211"/>
      <c r="BM249" s="211"/>
      <c r="BN249" s="211"/>
      <c r="BO249" s="211"/>
      <c r="BP249" s="211"/>
      <c r="BQ249" s="211"/>
      <c r="BR249" s="211"/>
      <c r="BS249" s="211"/>
      <c r="BT249" s="211"/>
      <c r="BU249" s="211"/>
      <c r="BV249" s="211"/>
      <c r="BW249" s="211"/>
      <c r="BX249" s="211"/>
      <c r="BY249" s="211"/>
      <c r="BZ249" s="211"/>
      <c r="CA249" s="211"/>
      <c r="CB249" s="211"/>
      <c r="CC249" s="211"/>
      <c r="CD249" s="211"/>
      <c r="CE249" s="211"/>
      <c r="CF249" s="211"/>
      <c r="CG249" s="211"/>
      <c r="CH249" s="211"/>
      <c r="CI249" s="211"/>
      <c r="CJ249" s="211"/>
      <c r="CK249" s="211"/>
      <c r="CL249" s="211"/>
      <c r="CM249" s="211"/>
      <c r="CN249" s="211"/>
      <c r="CO249" s="211"/>
      <c r="CP249" s="211"/>
      <c r="CQ249" s="211"/>
      <c r="CR249" s="211"/>
      <c r="CS249" s="211"/>
    </row>
    <row r="250" spans="1:97">
      <c r="A250" s="642">
        <v>45536</v>
      </c>
      <c r="B250" s="209" t="s">
        <v>220</v>
      </c>
      <c r="C250" s="211"/>
      <c r="D250" s="211"/>
      <c r="E250" s="211"/>
      <c r="F250" s="211"/>
      <c r="G250" s="211"/>
      <c r="H250" s="211"/>
      <c r="I250" s="211"/>
      <c r="J250" s="211"/>
      <c r="K250" s="211"/>
      <c r="L250" s="211"/>
      <c r="M250" s="211"/>
      <c r="N250" s="211"/>
      <c r="O250" s="211"/>
      <c r="P250" s="211"/>
      <c r="Q250" s="211"/>
      <c r="R250" s="211"/>
      <c r="S250" s="211"/>
      <c r="T250" s="211"/>
      <c r="U250" s="211"/>
      <c r="V250" s="211"/>
      <c r="W250" s="211"/>
      <c r="X250" s="211"/>
      <c r="Y250" s="211"/>
      <c r="Z250" s="211"/>
      <c r="AA250" s="211"/>
      <c r="AB250" s="211"/>
      <c r="AC250" s="211"/>
      <c r="AD250" s="211"/>
      <c r="AE250" s="211"/>
      <c r="AF250" s="211"/>
      <c r="AG250" s="211"/>
      <c r="AH250" s="211"/>
      <c r="AI250" s="211"/>
      <c r="AJ250" s="211"/>
      <c r="AK250" s="211"/>
      <c r="AL250" s="211"/>
      <c r="AM250" s="211"/>
      <c r="AN250" s="211"/>
      <c r="AO250" s="211"/>
      <c r="AP250" s="211"/>
      <c r="AQ250" s="211"/>
      <c r="AR250" s="211"/>
      <c r="AS250" s="211"/>
      <c r="AT250" s="211"/>
      <c r="AU250" s="211"/>
      <c r="AV250" s="211"/>
      <c r="AW250" s="211"/>
      <c r="AX250" s="211"/>
      <c r="AY250" s="211"/>
      <c r="AZ250" s="211"/>
      <c r="BA250" s="211"/>
      <c r="BB250" s="211"/>
      <c r="BC250" s="211"/>
      <c r="BD250" s="211"/>
      <c r="BE250" s="211"/>
      <c r="BF250" s="211"/>
      <c r="BG250" s="211"/>
      <c r="BH250" s="211"/>
      <c r="BI250" s="211"/>
      <c r="BJ250" s="211"/>
      <c r="BK250" s="211"/>
      <c r="BL250" s="211"/>
      <c r="BM250" s="211"/>
      <c r="BN250" s="211"/>
      <c r="BO250" s="211"/>
      <c r="BP250" s="211"/>
      <c r="BQ250" s="211"/>
      <c r="BR250" s="211"/>
      <c r="BS250" s="211"/>
      <c r="BT250" s="211"/>
      <c r="BU250" s="211"/>
      <c r="BV250" s="211"/>
      <c r="BW250" s="211"/>
      <c r="BX250" s="211"/>
      <c r="BY250" s="211"/>
      <c r="BZ250" s="211"/>
      <c r="CA250" s="211"/>
      <c r="CB250" s="211"/>
      <c r="CC250" s="211"/>
      <c r="CD250" s="211"/>
      <c r="CE250" s="211"/>
      <c r="CF250" s="211"/>
      <c r="CG250" s="211"/>
      <c r="CH250" s="211"/>
      <c r="CI250" s="211"/>
      <c r="CJ250" s="211"/>
      <c r="CK250" s="211"/>
      <c r="CL250" s="211"/>
      <c r="CM250" s="211"/>
      <c r="CN250" s="211"/>
      <c r="CO250" s="211"/>
      <c r="CP250" s="211"/>
      <c r="CQ250" s="211"/>
      <c r="CR250" s="211"/>
      <c r="CS250" s="211"/>
    </row>
    <row r="251" spans="1:97">
      <c r="A251" s="642">
        <v>45537</v>
      </c>
      <c r="B251" s="209" t="s">
        <v>214</v>
      </c>
      <c r="C251" s="211">
        <v>147.24</v>
      </c>
      <c r="D251" s="211">
        <v>145.24</v>
      </c>
      <c r="E251" s="211">
        <v>146.24</v>
      </c>
      <c r="F251" s="211">
        <v>163.13999999999999</v>
      </c>
      <c r="G251" s="211">
        <v>160.13999999999999</v>
      </c>
      <c r="H251" s="211">
        <v>161.63999999999999</v>
      </c>
      <c r="I251" s="211">
        <v>110.01</v>
      </c>
      <c r="J251" s="211">
        <v>106.81</v>
      </c>
      <c r="K251" s="211">
        <v>108.41</v>
      </c>
      <c r="L251" s="211">
        <v>196.1</v>
      </c>
      <c r="M251" s="211">
        <v>188.1</v>
      </c>
      <c r="N251" s="211">
        <v>192.1</v>
      </c>
      <c r="O251" s="211">
        <v>172.89</v>
      </c>
      <c r="P251" s="211">
        <v>171.08999999999997</v>
      </c>
      <c r="Q251" s="211">
        <v>171.98999999999998</v>
      </c>
      <c r="R251" s="211">
        <v>21.97</v>
      </c>
      <c r="S251" s="211">
        <v>21.369999999999997</v>
      </c>
      <c r="T251" s="211">
        <v>21.669999999999998</v>
      </c>
      <c r="U251" s="211">
        <v>14.08</v>
      </c>
      <c r="V251" s="211">
        <v>13.48</v>
      </c>
      <c r="W251" s="211">
        <v>13.780000000000001</v>
      </c>
      <c r="X251" s="211">
        <v>14.66</v>
      </c>
      <c r="Y251" s="211">
        <v>13.86</v>
      </c>
      <c r="Z251" s="211">
        <v>14.26</v>
      </c>
      <c r="AA251" s="211">
        <v>101.09</v>
      </c>
      <c r="AB251" s="211">
        <v>97.09</v>
      </c>
      <c r="AC251" s="211">
        <v>99.09</v>
      </c>
      <c r="AD251" s="211">
        <v>93.37</v>
      </c>
      <c r="AE251" s="211">
        <v>89.37</v>
      </c>
      <c r="AF251" s="211">
        <v>91.37</v>
      </c>
      <c r="AG251" s="211">
        <v>19.18</v>
      </c>
      <c r="AH251" s="211">
        <v>18.32</v>
      </c>
      <c r="AI251" s="211">
        <v>18.75</v>
      </c>
      <c r="AJ251" s="211"/>
      <c r="AK251" s="211"/>
      <c r="AL251" s="211"/>
      <c r="AM251" s="211">
        <v>112.81</v>
      </c>
      <c r="AN251" s="211">
        <v>111.15</v>
      </c>
      <c r="AO251" s="211">
        <v>111.98</v>
      </c>
      <c r="AP251" s="211">
        <v>39.83</v>
      </c>
      <c r="AQ251" s="211">
        <v>38.229999999999997</v>
      </c>
      <c r="AR251" s="211">
        <v>39.03</v>
      </c>
      <c r="AS251" s="211">
        <v>40.56</v>
      </c>
      <c r="AT251" s="211">
        <v>39.200000000000003</v>
      </c>
      <c r="AU251" s="211">
        <v>39.880000000000003</v>
      </c>
      <c r="AV251" s="211">
        <v>20.9</v>
      </c>
      <c r="AW251" s="211">
        <v>20.299999999999997</v>
      </c>
      <c r="AX251" s="211">
        <v>20.599999999999998</v>
      </c>
      <c r="AY251" s="211">
        <v>4.37</v>
      </c>
      <c r="AZ251" s="211">
        <v>4.21</v>
      </c>
      <c r="BA251" s="211">
        <v>4.29</v>
      </c>
      <c r="BB251" s="211">
        <v>1.9</v>
      </c>
      <c r="BC251" s="211">
        <v>1.5999999999999999</v>
      </c>
      <c r="BD251" s="211">
        <v>1.75</v>
      </c>
      <c r="BE251" s="211">
        <v>0.68</v>
      </c>
      <c r="BF251" s="211">
        <v>0.38000000000000006</v>
      </c>
      <c r="BG251" s="211">
        <v>0.53</v>
      </c>
      <c r="BH251" s="211">
        <v>486.85</v>
      </c>
      <c r="BI251" s="211">
        <v>470.85</v>
      </c>
      <c r="BJ251" s="211">
        <v>478.85</v>
      </c>
      <c r="BK251" s="211">
        <v>40.869999999999997</v>
      </c>
      <c r="BL251" s="211">
        <v>39.51</v>
      </c>
      <c r="BM251" s="211">
        <v>40.19</v>
      </c>
      <c r="BN251" s="211">
        <v>1.07</v>
      </c>
      <c r="BO251" s="211">
        <v>0.83000000000000007</v>
      </c>
      <c r="BP251" s="211">
        <v>0.95000000000000007</v>
      </c>
      <c r="BQ251" s="211">
        <v>8.41</v>
      </c>
      <c r="BR251" s="211">
        <v>6.41</v>
      </c>
      <c r="BS251" s="211">
        <v>7.41</v>
      </c>
      <c r="BT251" s="211">
        <v>11.13</v>
      </c>
      <c r="BU251" s="211">
        <v>10.73</v>
      </c>
      <c r="BV251" s="211">
        <v>10.93</v>
      </c>
      <c r="BW251" s="211">
        <v>2.76</v>
      </c>
      <c r="BX251" s="211">
        <v>2.4799999999999995</v>
      </c>
      <c r="BY251" s="211">
        <v>2.6199999999999997</v>
      </c>
      <c r="BZ251" s="211">
        <v>9.69</v>
      </c>
      <c r="CA251" s="211">
        <v>6.6899999999999995</v>
      </c>
      <c r="CB251" s="211">
        <v>8.19</v>
      </c>
      <c r="CC251" s="211">
        <v>6.58</v>
      </c>
      <c r="CD251" s="211">
        <v>6.34</v>
      </c>
      <c r="CE251" s="211">
        <v>6.46</v>
      </c>
      <c r="CF251" s="211">
        <v>1.86</v>
      </c>
      <c r="CG251" s="211">
        <v>1.36</v>
      </c>
      <c r="CH251" s="211">
        <v>1.61</v>
      </c>
      <c r="CI251" s="211">
        <v>0.43</v>
      </c>
      <c r="CJ251" s="211">
        <v>0.39</v>
      </c>
      <c r="CK251" s="211">
        <v>0.41000000000000003</v>
      </c>
      <c r="CL251" s="211">
        <v>38.950000000000003</v>
      </c>
      <c r="CM251" s="211">
        <v>36.550000000000004</v>
      </c>
      <c r="CN251" s="211">
        <v>37.75</v>
      </c>
      <c r="CO251" s="211">
        <v>6.8</v>
      </c>
      <c r="CP251" s="211">
        <v>1.7999999999999998</v>
      </c>
      <c r="CQ251" s="211">
        <v>4.3</v>
      </c>
      <c r="CR251" s="211"/>
      <c r="CS251" s="211"/>
    </row>
    <row r="252" spans="1:97">
      <c r="A252" s="642">
        <v>45538</v>
      </c>
      <c r="B252" s="209" t="s">
        <v>215</v>
      </c>
      <c r="C252" s="211">
        <v>148.16</v>
      </c>
      <c r="D252" s="211">
        <v>146.16</v>
      </c>
      <c r="E252" s="211">
        <v>147.16</v>
      </c>
      <c r="F252" s="211">
        <v>164.26</v>
      </c>
      <c r="G252" s="211">
        <v>161.26</v>
      </c>
      <c r="H252" s="211">
        <v>162.76</v>
      </c>
      <c r="I252" s="211">
        <v>110.6</v>
      </c>
      <c r="J252" s="211">
        <v>107.39999999999999</v>
      </c>
      <c r="K252" s="211">
        <v>109</v>
      </c>
      <c r="L252" s="211">
        <v>197.31</v>
      </c>
      <c r="M252" s="211">
        <v>189.31</v>
      </c>
      <c r="N252" s="211">
        <v>193.31</v>
      </c>
      <c r="O252" s="211">
        <v>173.5</v>
      </c>
      <c r="P252" s="211">
        <v>171.7</v>
      </c>
      <c r="Q252" s="211">
        <v>172.6</v>
      </c>
      <c r="R252" s="211">
        <v>22.12</v>
      </c>
      <c r="S252" s="211">
        <v>21.52</v>
      </c>
      <c r="T252" s="211">
        <v>21.82</v>
      </c>
      <c r="U252" s="211">
        <v>14.19</v>
      </c>
      <c r="V252" s="211">
        <v>13.59</v>
      </c>
      <c r="W252" s="211">
        <v>13.89</v>
      </c>
      <c r="X252" s="211">
        <v>14.76</v>
      </c>
      <c r="Y252" s="211">
        <v>13.959999999999999</v>
      </c>
      <c r="Z252" s="211">
        <v>14.36</v>
      </c>
      <c r="AA252" s="211">
        <v>101.82</v>
      </c>
      <c r="AB252" s="211">
        <v>97.82</v>
      </c>
      <c r="AC252" s="211">
        <v>99.82</v>
      </c>
      <c r="AD252" s="211">
        <v>93.52</v>
      </c>
      <c r="AE252" s="211">
        <v>89.52</v>
      </c>
      <c r="AF252" s="211">
        <v>91.52</v>
      </c>
      <c r="AG252" s="211">
        <v>19.3</v>
      </c>
      <c r="AH252" s="211">
        <v>18.440000000000001</v>
      </c>
      <c r="AI252" s="211">
        <v>18.87</v>
      </c>
      <c r="AJ252" s="211"/>
      <c r="AK252" s="211"/>
      <c r="AL252" s="211"/>
      <c r="AM252" s="211">
        <v>113.34</v>
      </c>
      <c r="AN252" s="211">
        <v>111.68</v>
      </c>
      <c r="AO252" s="211">
        <v>112.51</v>
      </c>
      <c r="AP252" s="211">
        <v>40.07</v>
      </c>
      <c r="AQ252" s="211">
        <v>38.47</v>
      </c>
      <c r="AR252" s="211">
        <v>39.269999999999996</v>
      </c>
      <c r="AS252" s="211">
        <v>40.81</v>
      </c>
      <c r="AT252" s="211">
        <v>39.450000000000003</v>
      </c>
      <c r="AU252" s="211">
        <v>40.130000000000003</v>
      </c>
      <c r="AV252" s="211">
        <v>20.97</v>
      </c>
      <c r="AW252" s="211">
        <v>20.369999999999997</v>
      </c>
      <c r="AX252" s="211">
        <v>20.669999999999998</v>
      </c>
      <c r="AY252" s="211">
        <v>4.38</v>
      </c>
      <c r="AZ252" s="211">
        <v>4.22</v>
      </c>
      <c r="BA252" s="211">
        <v>4.3</v>
      </c>
      <c r="BB252" s="211">
        <v>1.91</v>
      </c>
      <c r="BC252" s="211">
        <v>1.6099999999999999</v>
      </c>
      <c r="BD252" s="211">
        <v>1.7599999999999998</v>
      </c>
      <c r="BE252" s="211">
        <v>0.68</v>
      </c>
      <c r="BF252" s="211">
        <v>0.38000000000000006</v>
      </c>
      <c r="BG252" s="211">
        <v>0.53</v>
      </c>
      <c r="BH252" s="211">
        <v>488.76</v>
      </c>
      <c r="BI252" s="211">
        <v>472.76</v>
      </c>
      <c r="BJ252" s="211">
        <v>480.76</v>
      </c>
      <c r="BK252" s="211">
        <v>41.12</v>
      </c>
      <c r="BL252" s="211">
        <v>39.76</v>
      </c>
      <c r="BM252" s="211">
        <v>40.44</v>
      </c>
      <c r="BN252" s="211">
        <v>1.07</v>
      </c>
      <c r="BO252" s="211">
        <v>0.83000000000000007</v>
      </c>
      <c r="BP252" s="211">
        <v>0.95000000000000007</v>
      </c>
      <c r="BQ252" s="211">
        <v>8.42</v>
      </c>
      <c r="BR252" s="211">
        <v>6.42</v>
      </c>
      <c r="BS252" s="211">
        <v>7.42</v>
      </c>
      <c r="BT252" s="211">
        <v>11.19</v>
      </c>
      <c r="BU252" s="211">
        <v>10.79</v>
      </c>
      <c r="BV252" s="211">
        <v>10.989999999999998</v>
      </c>
      <c r="BW252" s="211">
        <v>2.77</v>
      </c>
      <c r="BX252" s="211">
        <v>2.4900000000000002</v>
      </c>
      <c r="BY252" s="211">
        <v>2.63</v>
      </c>
      <c r="BZ252" s="211">
        <v>9.75</v>
      </c>
      <c r="CA252" s="211">
        <v>6.75</v>
      </c>
      <c r="CB252" s="211">
        <v>8.25</v>
      </c>
      <c r="CC252" s="211">
        <v>6.63</v>
      </c>
      <c r="CD252" s="211">
        <v>6.39</v>
      </c>
      <c r="CE252" s="211">
        <v>6.51</v>
      </c>
      <c r="CF252" s="211">
        <v>1.89</v>
      </c>
      <c r="CG252" s="211">
        <v>1.39</v>
      </c>
      <c r="CH252" s="211">
        <v>1.64</v>
      </c>
      <c r="CI252" s="211">
        <v>0.44</v>
      </c>
      <c r="CJ252" s="211">
        <v>0.4</v>
      </c>
      <c r="CK252" s="211">
        <v>0.42000000000000004</v>
      </c>
      <c r="CL252" s="211">
        <v>39.35</v>
      </c>
      <c r="CM252" s="211">
        <v>36.950000000000003</v>
      </c>
      <c r="CN252" s="211">
        <v>38.150000000000006</v>
      </c>
      <c r="CO252" s="211">
        <v>6.85</v>
      </c>
      <c r="CP252" s="211">
        <v>1.8499999999999996</v>
      </c>
      <c r="CQ252" s="211">
        <v>4.3499999999999996</v>
      </c>
      <c r="CR252" s="211"/>
      <c r="CS252" s="211"/>
    </row>
    <row r="253" spans="1:97">
      <c r="A253" s="642">
        <v>45539</v>
      </c>
      <c r="B253" s="209" t="s">
        <v>216</v>
      </c>
      <c r="C253" s="211">
        <v>146.4</v>
      </c>
      <c r="D253" s="211">
        <v>144.4</v>
      </c>
      <c r="E253" s="211">
        <v>145.4</v>
      </c>
      <c r="F253" s="211">
        <v>162.13999999999999</v>
      </c>
      <c r="G253" s="211">
        <v>159.13999999999999</v>
      </c>
      <c r="H253" s="211">
        <v>160.63999999999999</v>
      </c>
      <c r="I253" s="211">
        <v>108.91</v>
      </c>
      <c r="J253" s="211">
        <v>105.71</v>
      </c>
      <c r="K253" s="211">
        <v>107.31</v>
      </c>
      <c r="L253" s="211">
        <v>194.56</v>
      </c>
      <c r="M253" s="211">
        <v>186.56</v>
      </c>
      <c r="N253" s="211">
        <v>190.56</v>
      </c>
      <c r="O253" s="211">
        <v>172.18</v>
      </c>
      <c r="P253" s="211">
        <v>170.38</v>
      </c>
      <c r="Q253" s="211">
        <v>171.28</v>
      </c>
      <c r="R253" s="211">
        <v>21.83</v>
      </c>
      <c r="S253" s="211">
        <v>21.229999999999997</v>
      </c>
      <c r="T253" s="211">
        <v>21.529999999999998</v>
      </c>
      <c r="U253" s="211">
        <v>13.89</v>
      </c>
      <c r="V253" s="211">
        <v>13.290000000000001</v>
      </c>
      <c r="W253" s="211">
        <v>13.59</v>
      </c>
      <c r="X253" s="211">
        <v>14.52</v>
      </c>
      <c r="Y253" s="211">
        <v>13.719999999999999</v>
      </c>
      <c r="Z253" s="211">
        <v>14.12</v>
      </c>
      <c r="AA253" s="211">
        <v>99.39</v>
      </c>
      <c r="AB253" s="211">
        <v>95.39</v>
      </c>
      <c r="AC253" s="211">
        <v>97.39</v>
      </c>
      <c r="AD253" s="211">
        <v>91.83</v>
      </c>
      <c r="AE253" s="211">
        <v>87.83</v>
      </c>
      <c r="AF253" s="211">
        <v>89.83</v>
      </c>
      <c r="AG253" s="211">
        <v>19.079999999999998</v>
      </c>
      <c r="AH253" s="211">
        <v>18.22</v>
      </c>
      <c r="AI253" s="211">
        <v>18.649999999999999</v>
      </c>
      <c r="AJ253" s="211"/>
      <c r="AK253" s="211"/>
      <c r="AL253" s="211"/>
      <c r="AM253" s="211">
        <v>112.03</v>
      </c>
      <c r="AN253" s="211">
        <v>110.37</v>
      </c>
      <c r="AO253" s="211">
        <v>111.2</v>
      </c>
      <c r="AP253" s="211">
        <v>39.64</v>
      </c>
      <c r="AQ253" s="211">
        <v>38.04</v>
      </c>
      <c r="AR253" s="211">
        <v>38.840000000000003</v>
      </c>
      <c r="AS253" s="211">
        <v>40.33</v>
      </c>
      <c r="AT253" s="211">
        <v>38.97</v>
      </c>
      <c r="AU253" s="211">
        <v>39.65</v>
      </c>
      <c r="AV253" s="211">
        <v>20.73</v>
      </c>
      <c r="AW253" s="211">
        <v>20.13</v>
      </c>
      <c r="AX253" s="211">
        <v>20.43</v>
      </c>
      <c r="AY253" s="211">
        <v>4.33</v>
      </c>
      <c r="AZ253" s="211">
        <v>4.17</v>
      </c>
      <c r="BA253" s="211">
        <v>4.25</v>
      </c>
      <c r="BB253" s="211">
        <v>1.89</v>
      </c>
      <c r="BC253" s="211">
        <v>1.5899999999999999</v>
      </c>
      <c r="BD253" s="211">
        <v>1.7399999999999998</v>
      </c>
      <c r="BE253" s="211">
        <v>0.67</v>
      </c>
      <c r="BF253" s="211">
        <v>0.37000000000000005</v>
      </c>
      <c r="BG253" s="211">
        <v>0.52</v>
      </c>
      <c r="BH253" s="211">
        <v>484.88</v>
      </c>
      <c r="BI253" s="211">
        <v>468.88</v>
      </c>
      <c r="BJ253" s="211">
        <v>476.88</v>
      </c>
      <c r="BK253" s="211">
        <v>40.64</v>
      </c>
      <c r="BL253" s="211">
        <v>39.28</v>
      </c>
      <c r="BM253" s="211">
        <v>39.96</v>
      </c>
      <c r="BN253" s="211">
        <v>1.06</v>
      </c>
      <c r="BO253" s="211">
        <v>0.82000000000000006</v>
      </c>
      <c r="BP253" s="211">
        <v>0.94000000000000006</v>
      </c>
      <c r="BQ253" s="211">
        <v>8.34</v>
      </c>
      <c r="BR253" s="211">
        <v>6.34</v>
      </c>
      <c r="BS253" s="211">
        <v>7.34</v>
      </c>
      <c r="BT253" s="211">
        <v>11.04</v>
      </c>
      <c r="BU253" s="211">
        <v>10.639999999999999</v>
      </c>
      <c r="BV253" s="211">
        <v>10.84</v>
      </c>
      <c r="BW253" s="211">
        <v>2.73</v>
      </c>
      <c r="BX253" s="211">
        <v>2.4500000000000002</v>
      </c>
      <c r="BY253" s="211">
        <v>2.59</v>
      </c>
      <c r="BZ253" s="211">
        <v>9.58</v>
      </c>
      <c r="CA253" s="211">
        <v>6.58</v>
      </c>
      <c r="CB253" s="211">
        <v>8.08</v>
      </c>
      <c r="CC253" s="211">
        <v>6.53</v>
      </c>
      <c r="CD253" s="211">
        <v>6.29</v>
      </c>
      <c r="CE253" s="211">
        <v>6.41</v>
      </c>
      <c r="CF253" s="211">
        <v>1.9</v>
      </c>
      <c r="CG253" s="211">
        <v>1.4</v>
      </c>
      <c r="CH253" s="211">
        <v>1.65</v>
      </c>
      <c r="CI253" s="211">
        <v>0.43</v>
      </c>
      <c r="CJ253" s="211">
        <v>0.39</v>
      </c>
      <c r="CK253" s="211">
        <v>0.41000000000000003</v>
      </c>
      <c r="CL253" s="211">
        <v>38.71</v>
      </c>
      <c r="CM253" s="211">
        <v>36.31</v>
      </c>
      <c r="CN253" s="211">
        <v>37.510000000000005</v>
      </c>
      <c r="CO253" s="211">
        <v>6.78</v>
      </c>
      <c r="CP253" s="211">
        <v>1.7800000000000002</v>
      </c>
      <c r="CQ253" s="211">
        <v>4.28</v>
      </c>
      <c r="CR253" s="211"/>
      <c r="CS253" s="211"/>
    </row>
    <row r="254" spans="1:97">
      <c r="A254" s="642">
        <v>45540</v>
      </c>
      <c r="B254" s="209" t="s">
        <v>217</v>
      </c>
      <c r="C254" s="211">
        <v>144.79</v>
      </c>
      <c r="D254" s="211">
        <v>142.79</v>
      </c>
      <c r="E254" s="211">
        <v>143.79</v>
      </c>
      <c r="F254" s="211">
        <v>160.75</v>
      </c>
      <c r="G254" s="211">
        <v>157.75</v>
      </c>
      <c r="H254" s="211">
        <v>159.25</v>
      </c>
      <c r="I254" s="211">
        <v>108.05</v>
      </c>
      <c r="J254" s="211">
        <v>104.85</v>
      </c>
      <c r="K254" s="211">
        <v>106.44999999999999</v>
      </c>
      <c r="L254" s="211">
        <v>192.98</v>
      </c>
      <c r="M254" s="211">
        <v>184.98</v>
      </c>
      <c r="N254" s="211">
        <v>188.98</v>
      </c>
      <c r="O254" s="211">
        <v>170.6</v>
      </c>
      <c r="P254" s="211">
        <v>168.79999999999998</v>
      </c>
      <c r="Q254" s="211">
        <v>169.7</v>
      </c>
      <c r="R254" s="211">
        <v>21.65</v>
      </c>
      <c r="S254" s="211">
        <v>21.049999999999997</v>
      </c>
      <c r="T254" s="211">
        <v>21.349999999999998</v>
      </c>
      <c r="U254" s="211">
        <v>13.8</v>
      </c>
      <c r="V254" s="211">
        <v>13.200000000000001</v>
      </c>
      <c r="W254" s="211">
        <v>13.5</v>
      </c>
      <c r="X254" s="211">
        <v>14.39</v>
      </c>
      <c r="Y254" s="211">
        <v>13.59</v>
      </c>
      <c r="Z254" s="211">
        <v>13.99</v>
      </c>
      <c r="AA254" s="211">
        <v>98.64</v>
      </c>
      <c r="AB254" s="211">
        <v>94.64</v>
      </c>
      <c r="AC254" s="211">
        <v>96.64</v>
      </c>
      <c r="AD254" s="211">
        <v>90.93</v>
      </c>
      <c r="AE254" s="211">
        <v>86.93</v>
      </c>
      <c r="AF254" s="211">
        <v>88.93</v>
      </c>
      <c r="AG254" s="211">
        <v>18.87</v>
      </c>
      <c r="AH254" s="211">
        <v>18.010000000000002</v>
      </c>
      <c r="AI254" s="211">
        <v>18.440000000000001</v>
      </c>
      <c r="AJ254" s="211"/>
      <c r="AK254" s="211"/>
      <c r="AL254" s="211"/>
      <c r="AM254" s="211">
        <v>111.15</v>
      </c>
      <c r="AN254" s="211">
        <v>109.49000000000001</v>
      </c>
      <c r="AO254" s="211">
        <v>110.32000000000001</v>
      </c>
      <c r="AP254" s="211">
        <v>39.17</v>
      </c>
      <c r="AQ254" s="211">
        <v>37.57</v>
      </c>
      <c r="AR254" s="211">
        <v>38.370000000000005</v>
      </c>
      <c r="AS254" s="211">
        <v>39.89</v>
      </c>
      <c r="AT254" s="211">
        <v>38.53</v>
      </c>
      <c r="AU254" s="211">
        <v>39.21</v>
      </c>
      <c r="AV254" s="211">
        <v>20.52</v>
      </c>
      <c r="AW254" s="211">
        <v>19.919999999999998</v>
      </c>
      <c r="AX254" s="211">
        <v>20.22</v>
      </c>
      <c r="AY254" s="211">
        <v>4.3099999999999996</v>
      </c>
      <c r="AZ254" s="211">
        <v>4.1499999999999995</v>
      </c>
      <c r="BA254" s="211">
        <v>4.2299999999999995</v>
      </c>
      <c r="BB254" s="211">
        <v>1.87</v>
      </c>
      <c r="BC254" s="211">
        <v>1.57</v>
      </c>
      <c r="BD254" s="211">
        <v>1.7200000000000002</v>
      </c>
      <c r="BE254" s="211">
        <v>0.67</v>
      </c>
      <c r="BF254" s="211">
        <v>0.37000000000000005</v>
      </c>
      <c r="BG254" s="211">
        <v>0.52</v>
      </c>
      <c r="BH254" s="211">
        <v>478.52</v>
      </c>
      <c r="BI254" s="211">
        <v>462.52</v>
      </c>
      <c r="BJ254" s="211">
        <v>470.52</v>
      </c>
      <c r="BK254" s="211">
        <v>40.19</v>
      </c>
      <c r="BL254" s="211">
        <v>38.83</v>
      </c>
      <c r="BM254" s="211">
        <v>39.51</v>
      </c>
      <c r="BN254" s="211">
        <v>1.05</v>
      </c>
      <c r="BO254" s="211">
        <v>0.81</v>
      </c>
      <c r="BP254" s="211">
        <v>0.93</v>
      </c>
      <c r="BQ254" s="211">
        <v>8.2200000000000006</v>
      </c>
      <c r="BR254" s="211">
        <v>6.2200000000000006</v>
      </c>
      <c r="BS254" s="211">
        <v>7.2200000000000006</v>
      </c>
      <c r="BT254" s="211">
        <v>10.98</v>
      </c>
      <c r="BU254" s="211">
        <v>10.58</v>
      </c>
      <c r="BV254" s="211">
        <v>10.780000000000001</v>
      </c>
      <c r="BW254" s="211">
        <v>2.7</v>
      </c>
      <c r="BX254" s="211">
        <v>2.42</v>
      </c>
      <c r="BY254" s="211">
        <v>2.56</v>
      </c>
      <c r="BZ254" s="211">
        <v>9.5399999999999991</v>
      </c>
      <c r="CA254" s="211">
        <v>6.5399999999999991</v>
      </c>
      <c r="CB254" s="211">
        <v>8.0399999999999991</v>
      </c>
      <c r="CC254" s="211">
        <v>6.48</v>
      </c>
      <c r="CD254" s="211">
        <v>6.24</v>
      </c>
      <c r="CE254" s="211">
        <v>6.36</v>
      </c>
      <c r="CF254" s="211">
        <v>1.9</v>
      </c>
      <c r="CG254" s="211">
        <v>1.4</v>
      </c>
      <c r="CH254" s="211">
        <v>1.65</v>
      </c>
      <c r="CI254" s="211">
        <v>0.42</v>
      </c>
      <c r="CJ254" s="211">
        <v>0.38</v>
      </c>
      <c r="CK254" s="211">
        <v>0.4</v>
      </c>
      <c r="CL254" s="211">
        <v>38.450000000000003</v>
      </c>
      <c r="CM254" s="211">
        <v>36.050000000000004</v>
      </c>
      <c r="CN254" s="211">
        <v>37.25</v>
      </c>
      <c r="CO254" s="211">
        <v>6.73</v>
      </c>
      <c r="CP254" s="211">
        <v>1.7300000000000004</v>
      </c>
      <c r="CQ254" s="211">
        <v>4.2300000000000004</v>
      </c>
      <c r="CR254" s="211"/>
      <c r="CS254" s="211"/>
    </row>
    <row r="255" spans="1:97">
      <c r="A255" s="642">
        <v>45541</v>
      </c>
      <c r="B255" s="209" t="s">
        <v>218</v>
      </c>
      <c r="C255" s="211">
        <v>144.24</v>
      </c>
      <c r="D255" s="211">
        <v>142.24</v>
      </c>
      <c r="E255" s="211">
        <v>143.24</v>
      </c>
      <c r="F255" s="211">
        <v>160.68</v>
      </c>
      <c r="G255" s="211">
        <v>157.68</v>
      </c>
      <c r="H255" s="211">
        <v>159.18</v>
      </c>
      <c r="I255" s="211">
        <v>107.73</v>
      </c>
      <c r="J255" s="211">
        <v>104.53</v>
      </c>
      <c r="K255" s="211">
        <v>106.13</v>
      </c>
      <c r="L255" s="211">
        <v>192.83</v>
      </c>
      <c r="M255" s="211">
        <v>184.83</v>
      </c>
      <c r="N255" s="211">
        <v>188.83</v>
      </c>
      <c r="O255" s="211">
        <v>170.72</v>
      </c>
      <c r="P255" s="211">
        <v>168.92</v>
      </c>
      <c r="Q255" s="211">
        <v>169.82</v>
      </c>
      <c r="R255" s="211">
        <v>21.64</v>
      </c>
      <c r="S255" s="211">
        <v>21.04</v>
      </c>
      <c r="T255" s="211">
        <v>21.34</v>
      </c>
      <c r="U255" s="211">
        <v>13.78</v>
      </c>
      <c r="V255" s="211">
        <v>13.18</v>
      </c>
      <c r="W255" s="211">
        <v>13.48</v>
      </c>
      <c r="X255" s="211">
        <v>14.38</v>
      </c>
      <c r="Y255" s="211">
        <v>13.58</v>
      </c>
      <c r="Z255" s="211">
        <v>13.98</v>
      </c>
      <c r="AA255" s="211">
        <v>98.59</v>
      </c>
      <c r="AB255" s="211">
        <v>94.59</v>
      </c>
      <c r="AC255" s="211">
        <v>96.59</v>
      </c>
      <c r="AD255" s="211">
        <v>91.14</v>
      </c>
      <c r="AE255" s="211">
        <v>87.14</v>
      </c>
      <c r="AF255" s="211">
        <v>89.14</v>
      </c>
      <c r="AG255" s="211">
        <v>18.809999999999999</v>
      </c>
      <c r="AH255" s="211">
        <v>17.95</v>
      </c>
      <c r="AI255" s="211">
        <v>18.38</v>
      </c>
      <c r="AJ255" s="211"/>
      <c r="AK255" s="211"/>
      <c r="AL255" s="211"/>
      <c r="AM255" s="211">
        <v>111.07</v>
      </c>
      <c r="AN255" s="211">
        <v>109.41</v>
      </c>
      <c r="AO255" s="211">
        <v>110.24</v>
      </c>
      <c r="AP255" s="211">
        <v>39.020000000000003</v>
      </c>
      <c r="AQ255" s="211">
        <v>37.42</v>
      </c>
      <c r="AR255" s="211">
        <v>38.22</v>
      </c>
      <c r="AS255" s="211">
        <v>39.74</v>
      </c>
      <c r="AT255" s="211">
        <v>38.380000000000003</v>
      </c>
      <c r="AU255" s="211">
        <v>39.06</v>
      </c>
      <c r="AV255" s="211">
        <v>20.51</v>
      </c>
      <c r="AW255" s="211">
        <v>19.91</v>
      </c>
      <c r="AX255" s="211">
        <v>20.21</v>
      </c>
      <c r="AY255" s="211">
        <v>4.3499999999999996</v>
      </c>
      <c r="AZ255" s="211">
        <v>4.1899999999999995</v>
      </c>
      <c r="BA255" s="211">
        <v>4.2699999999999996</v>
      </c>
      <c r="BB255" s="211">
        <v>1.87</v>
      </c>
      <c r="BC255" s="211">
        <v>1.57</v>
      </c>
      <c r="BD255" s="211">
        <v>1.7200000000000002</v>
      </c>
      <c r="BE255" s="211">
        <v>0.67</v>
      </c>
      <c r="BF255" s="211">
        <v>0.37000000000000005</v>
      </c>
      <c r="BG255" s="211">
        <v>0.52</v>
      </c>
      <c r="BH255" s="211">
        <v>477.95</v>
      </c>
      <c r="BI255" s="211">
        <v>461.95</v>
      </c>
      <c r="BJ255" s="211">
        <v>469.95</v>
      </c>
      <c r="BK255" s="211">
        <v>40.04</v>
      </c>
      <c r="BL255" s="211">
        <v>38.68</v>
      </c>
      <c r="BM255" s="211">
        <v>39.36</v>
      </c>
      <c r="BN255" s="211">
        <v>1.05</v>
      </c>
      <c r="BO255" s="211">
        <v>0.81</v>
      </c>
      <c r="BP255" s="211">
        <v>0.93</v>
      </c>
      <c r="BQ255" s="211">
        <v>8.1999999999999993</v>
      </c>
      <c r="BR255" s="211">
        <v>6.1999999999999993</v>
      </c>
      <c r="BS255" s="211">
        <v>7.1999999999999993</v>
      </c>
      <c r="BT255" s="211">
        <v>10.97</v>
      </c>
      <c r="BU255" s="211">
        <v>10.57</v>
      </c>
      <c r="BV255" s="211">
        <v>10.77</v>
      </c>
      <c r="BW255" s="211">
        <v>2.71</v>
      </c>
      <c r="BX255" s="211">
        <v>2.4299999999999997</v>
      </c>
      <c r="BY255" s="211">
        <v>2.57</v>
      </c>
      <c r="BZ255" s="211">
        <v>9.59</v>
      </c>
      <c r="CA255" s="211">
        <v>6.59</v>
      </c>
      <c r="CB255" s="211">
        <v>8.09</v>
      </c>
      <c r="CC255" s="211">
        <v>6.49</v>
      </c>
      <c r="CD255" s="211">
        <v>6.25</v>
      </c>
      <c r="CE255" s="211">
        <v>6.37</v>
      </c>
      <c r="CF255" s="211">
        <v>1.88</v>
      </c>
      <c r="CG255" s="211">
        <v>1.38</v>
      </c>
      <c r="CH255" s="211">
        <v>1.63</v>
      </c>
      <c r="CI255" s="211">
        <v>0.43</v>
      </c>
      <c r="CJ255" s="211">
        <v>0.39</v>
      </c>
      <c r="CK255" s="211">
        <v>0.41000000000000003</v>
      </c>
      <c r="CL255" s="211">
        <v>38.4</v>
      </c>
      <c r="CM255" s="211">
        <v>36</v>
      </c>
      <c r="CN255" s="211">
        <v>37.200000000000003</v>
      </c>
      <c r="CO255" s="211">
        <v>6.73</v>
      </c>
      <c r="CP255" s="211">
        <v>1.7300000000000004</v>
      </c>
      <c r="CQ255" s="211">
        <v>4.2300000000000004</v>
      </c>
      <c r="CR255" s="211"/>
      <c r="CS255" s="211"/>
    </row>
    <row r="256" spans="1:97">
      <c r="A256" s="642">
        <v>45542</v>
      </c>
      <c r="B256" s="209" t="s">
        <v>219</v>
      </c>
      <c r="C256" s="211"/>
      <c r="D256" s="211"/>
      <c r="E256" s="211"/>
      <c r="F256" s="211"/>
      <c r="G256" s="211"/>
      <c r="H256" s="211"/>
      <c r="I256" s="211"/>
      <c r="J256" s="211"/>
      <c r="K256" s="211"/>
      <c r="L256" s="211"/>
      <c r="M256" s="211"/>
      <c r="N256" s="211"/>
      <c r="O256" s="211"/>
      <c r="P256" s="211"/>
      <c r="Q256" s="211"/>
      <c r="R256" s="211"/>
      <c r="S256" s="211"/>
      <c r="T256" s="211"/>
      <c r="U256" s="211"/>
      <c r="V256" s="211"/>
      <c r="W256" s="211"/>
      <c r="X256" s="211"/>
      <c r="Y256" s="211"/>
      <c r="Z256" s="211"/>
      <c r="AA256" s="211"/>
      <c r="AB256" s="211"/>
      <c r="AC256" s="211"/>
      <c r="AD256" s="211"/>
      <c r="AE256" s="211"/>
      <c r="AF256" s="211"/>
      <c r="AG256" s="211"/>
      <c r="AH256" s="211"/>
      <c r="AI256" s="211"/>
      <c r="AJ256" s="211"/>
      <c r="AK256" s="211"/>
      <c r="AL256" s="211"/>
      <c r="AM256" s="211"/>
      <c r="AN256" s="211"/>
      <c r="AO256" s="211"/>
      <c r="AP256" s="211"/>
      <c r="AQ256" s="211"/>
      <c r="AR256" s="211"/>
      <c r="AS256" s="211"/>
      <c r="AT256" s="211"/>
      <c r="AU256" s="211"/>
      <c r="AV256" s="211"/>
      <c r="AW256" s="211"/>
      <c r="AX256" s="211"/>
      <c r="AY256" s="211"/>
      <c r="AZ256" s="211"/>
      <c r="BA256" s="211"/>
      <c r="BB256" s="211"/>
      <c r="BC256" s="211"/>
      <c r="BD256" s="211"/>
      <c r="BE256" s="211"/>
      <c r="BF256" s="211"/>
      <c r="BG256" s="211"/>
      <c r="BH256" s="211"/>
      <c r="BI256" s="211"/>
      <c r="BJ256" s="211"/>
      <c r="BK256" s="211"/>
      <c r="BL256" s="211"/>
      <c r="BM256" s="211"/>
      <c r="BN256" s="211"/>
      <c r="BO256" s="211"/>
      <c r="BP256" s="211"/>
      <c r="BQ256" s="211"/>
      <c r="BR256" s="211"/>
      <c r="BS256" s="211"/>
      <c r="BT256" s="211"/>
      <c r="BU256" s="211"/>
      <c r="BV256" s="211"/>
      <c r="BW256" s="211"/>
      <c r="BX256" s="211"/>
      <c r="BY256" s="211"/>
      <c r="BZ256" s="211"/>
      <c r="CA256" s="211"/>
      <c r="CB256" s="211"/>
      <c r="CC256" s="211"/>
      <c r="CD256" s="211"/>
      <c r="CE256" s="211"/>
      <c r="CF256" s="211"/>
      <c r="CG256" s="211"/>
      <c r="CH256" s="211"/>
      <c r="CI256" s="211"/>
      <c r="CJ256" s="211"/>
      <c r="CK256" s="211"/>
      <c r="CL256" s="211"/>
      <c r="CM256" s="211"/>
      <c r="CN256" s="211"/>
      <c r="CO256" s="211"/>
      <c r="CP256" s="211"/>
      <c r="CQ256" s="211"/>
      <c r="CR256" s="211"/>
      <c r="CS256" s="211"/>
    </row>
    <row r="257" spans="1:97">
      <c r="A257" s="642">
        <v>45543</v>
      </c>
      <c r="B257" s="209" t="s">
        <v>220</v>
      </c>
      <c r="C257" s="211"/>
      <c r="D257" s="211"/>
      <c r="E257" s="211"/>
      <c r="F257" s="211"/>
      <c r="G257" s="211"/>
      <c r="H257" s="211"/>
      <c r="I257" s="211"/>
      <c r="J257" s="211"/>
      <c r="K257" s="211"/>
      <c r="L257" s="211"/>
      <c r="M257" s="211"/>
      <c r="N257" s="211"/>
      <c r="O257" s="211"/>
      <c r="P257" s="211"/>
      <c r="Q257" s="211"/>
      <c r="R257" s="211"/>
      <c r="S257" s="211"/>
      <c r="T257" s="211"/>
      <c r="U257" s="211"/>
      <c r="V257" s="211"/>
      <c r="W257" s="211"/>
      <c r="X257" s="211"/>
      <c r="Y257" s="211"/>
      <c r="Z257" s="211"/>
      <c r="AA257" s="211"/>
      <c r="AB257" s="211"/>
      <c r="AC257" s="211"/>
      <c r="AD257" s="211"/>
      <c r="AE257" s="211"/>
      <c r="AF257" s="211"/>
      <c r="AG257" s="211"/>
      <c r="AH257" s="211"/>
      <c r="AI257" s="211"/>
      <c r="AJ257" s="211"/>
      <c r="AK257" s="211"/>
      <c r="AL257" s="211"/>
      <c r="AM257" s="211"/>
      <c r="AN257" s="211"/>
      <c r="AO257" s="211"/>
      <c r="AP257" s="211"/>
      <c r="AQ257" s="211"/>
      <c r="AR257" s="211"/>
      <c r="AS257" s="211"/>
      <c r="AT257" s="211"/>
      <c r="AU257" s="211"/>
      <c r="AV257" s="211"/>
      <c r="AW257" s="211"/>
      <c r="AX257" s="211"/>
      <c r="AY257" s="211"/>
      <c r="AZ257" s="211"/>
      <c r="BA257" s="211"/>
      <c r="BB257" s="211"/>
      <c r="BC257" s="211"/>
      <c r="BD257" s="211"/>
      <c r="BE257" s="211"/>
      <c r="BF257" s="211"/>
      <c r="BG257" s="211"/>
      <c r="BH257" s="211"/>
      <c r="BI257" s="211"/>
      <c r="BJ257" s="211"/>
      <c r="BK257" s="211"/>
      <c r="BL257" s="211"/>
      <c r="BM257" s="211"/>
      <c r="BN257" s="211"/>
      <c r="BO257" s="211"/>
      <c r="BP257" s="211"/>
      <c r="BQ257" s="211"/>
      <c r="BR257" s="211"/>
      <c r="BS257" s="211"/>
      <c r="BT257" s="211"/>
      <c r="BU257" s="211"/>
      <c r="BV257" s="211"/>
      <c r="BW257" s="211"/>
      <c r="BX257" s="211"/>
      <c r="BY257" s="211"/>
      <c r="BZ257" s="211"/>
      <c r="CA257" s="211"/>
      <c r="CB257" s="211"/>
      <c r="CC257" s="211"/>
      <c r="CD257" s="211"/>
      <c r="CE257" s="211"/>
      <c r="CF257" s="211"/>
      <c r="CG257" s="211"/>
      <c r="CH257" s="211"/>
      <c r="CI257" s="211"/>
      <c r="CJ257" s="211"/>
      <c r="CK257" s="211"/>
      <c r="CL257" s="211"/>
      <c r="CM257" s="211"/>
      <c r="CN257" s="211"/>
      <c r="CO257" s="211"/>
      <c r="CP257" s="211"/>
      <c r="CQ257" s="211"/>
      <c r="CR257" s="211"/>
      <c r="CS257" s="211"/>
    </row>
    <row r="258" spans="1:97">
      <c r="A258" s="642">
        <v>45544</v>
      </c>
      <c r="B258" s="209" t="s">
        <v>214</v>
      </c>
      <c r="C258" s="211">
        <v>143.78</v>
      </c>
      <c r="D258" s="211">
        <v>141.78</v>
      </c>
      <c r="E258" s="211">
        <v>142.78</v>
      </c>
      <c r="F258" s="211">
        <v>159.72999999999999</v>
      </c>
      <c r="G258" s="211">
        <v>156.72999999999999</v>
      </c>
      <c r="H258" s="211">
        <v>158.22999999999999</v>
      </c>
      <c r="I258" s="211">
        <v>106.87</v>
      </c>
      <c r="J258" s="211">
        <v>103.67</v>
      </c>
      <c r="K258" s="211">
        <v>105.27000000000001</v>
      </c>
      <c r="L258" s="211">
        <v>191.51</v>
      </c>
      <c r="M258" s="211">
        <v>183.51</v>
      </c>
      <c r="N258" s="211">
        <v>187.51</v>
      </c>
      <c r="O258" s="211">
        <v>169.97</v>
      </c>
      <c r="P258" s="211">
        <v>168.17</v>
      </c>
      <c r="Q258" s="211">
        <v>169.07</v>
      </c>
      <c r="R258" s="211">
        <v>21.51</v>
      </c>
      <c r="S258" s="211">
        <v>20.91</v>
      </c>
      <c r="T258" s="211">
        <v>21.21</v>
      </c>
      <c r="U258" s="211">
        <v>13.62</v>
      </c>
      <c r="V258" s="211">
        <v>13.02</v>
      </c>
      <c r="W258" s="211">
        <v>13.32</v>
      </c>
      <c r="X258" s="211">
        <v>14.24</v>
      </c>
      <c r="Y258" s="211">
        <v>13.44</v>
      </c>
      <c r="Z258" s="211">
        <v>13.84</v>
      </c>
      <c r="AA258" s="211">
        <v>97.28</v>
      </c>
      <c r="AB258" s="211">
        <v>93.28</v>
      </c>
      <c r="AC258" s="211">
        <v>95.28</v>
      </c>
      <c r="AD258" s="211">
        <v>90.17</v>
      </c>
      <c r="AE258" s="211">
        <v>86.17</v>
      </c>
      <c r="AF258" s="211">
        <v>88.17</v>
      </c>
      <c r="AG258" s="211">
        <v>18.739999999999998</v>
      </c>
      <c r="AH258" s="211">
        <v>17.88</v>
      </c>
      <c r="AI258" s="211">
        <v>18.309999999999999</v>
      </c>
      <c r="AJ258" s="211"/>
      <c r="AK258" s="211"/>
      <c r="AL258" s="211"/>
      <c r="AM258" s="211">
        <v>110.34</v>
      </c>
      <c r="AN258" s="211">
        <v>108.68</v>
      </c>
      <c r="AO258" s="211">
        <v>109.51</v>
      </c>
      <c r="AP258" s="211">
        <v>38.89</v>
      </c>
      <c r="AQ258" s="211">
        <v>37.29</v>
      </c>
      <c r="AR258" s="211">
        <v>38.090000000000003</v>
      </c>
      <c r="AS258" s="211">
        <v>39.619999999999997</v>
      </c>
      <c r="AT258" s="211">
        <v>38.26</v>
      </c>
      <c r="AU258" s="211">
        <v>38.94</v>
      </c>
      <c r="AV258" s="211">
        <v>20.399999999999999</v>
      </c>
      <c r="AW258" s="211">
        <v>19.799999999999997</v>
      </c>
      <c r="AX258" s="211">
        <v>20.099999999999998</v>
      </c>
      <c r="AY258" s="211">
        <v>4.32</v>
      </c>
      <c r="AZ258" s="211">
        <v>4.16</v>
      </c>
      <c r="BA258" s="211">
        <v>4.24</v>
      </c>
      <c r="BB258" s="211">
        <v>1.86</v>
      </c>
      <c r="BC258" s="211">
        <v>1.56</v>
      </c>
      <c r="BD258" s="211">
        <v>1.71</v>
      </c>
      <c r="BE258" s="211">
        <v>0.66</v>
      </c>
      <c r="BF258" s="211">
        <v>0.36000000000000004</v>
      </c>
      <c r="BG258" s="211">
        <v>0.51</v>
      </c>
      <c r="BH258" s="211">
        <v>475.82</v>
      </c>
      <c r="BI258" s="211">
        <v>459.82</v>
      </c>
      <c r="BJ258" s="211">
        <v>467.82</v>
      </c>
      <c r="BK258" s="211">
        <v>39.799999999999997</v>
      </c>
      <c r="BL258" s="211">
        <v>38.44</v>
      </c>
      <c r="BM258" s="211">
        <v>39.119999999999997</v>
      </c>
      <c r="BN258" s="211">
        <v>1.05</v>
      </c>
      <c r="BO258" s="211">
        <v>0.81</v>
      </c>
      <c r="BP258" s="211">
        <v>0.93</v>
      </c>
      <c r="BQ258" s="211">
        <v>8.15</v>
      </c>
      <c r="BR258" s="211">
        <v>6.15</v>
      </c>
      <c r="BS258" s="211">
        <v>7.15</v>
      </c>
      <c r="BT258" s="211">
        <v>10.87</v>
      </c>
      <c r="BU258" s="211">
        <v>10.469999999999999</v>
      </c>
      <c r="BV258" s="211">
        <v>10.669999999999998</v>
      </c>
      <c r="BW258" s="211">
        <v>2.71</v>
      </c>
      <c r="BX258" s="211">
        <v>2.4299999999999997</v>
      </c>
      <c r="BY258" s="211">
        <v>2.57</v>
      </c>
      <c r="BZ258" s="211">
        <v>9.51</v>
      </c>
      <c r="CA258" s="211">
        <v>6.51</v>
      </c>
      <c r="CB258" s="211">
        <v>8.01</v>
      </c>
      <c r="CC258" s="211">
        <v>6.44</v>
      </c>
      <c r="CD258" s="211">
        <v>6.2</v>
      </c>
      <c r="CE258" s="211">
        <v>6.32</v>
      </c>
      <c r="CF258" s="211">
        <v>1.83</v>
      </c>
      <c r="CG258" s="211">
        <v>1.33</v>
      </c>
      <c r="CH258" s="211">
        <v>1.58</v>
      </c>
      <c r="CI258" s="211">
        <v>0.42</v>
      </c>
      <c r="CJ258" s="211">
        <v>0.38</v>
      </c>
      <c r="CK258" s="211">
        <v>0.4</v>
      </c>
      <c r="CL258" s="211">
        <v>38.15</v>
      </c>
      <c r="CM258" s="211">
        <v>35.75</v>
      </c>
      <c r="CN258" s="211">
        <v>36.950000000000003</v>
      </c>
      <c r="CO258" s="211">
        <v>6.7</v>
      </c>
      <c r="CP258" s="211">
        <v>1.7000000000000002</v>
      </c>
      <c r="CQ258" s="211">
        <v>4.2</v>
      </c>
      <c r="CR258" s="211"/>
      <c r="CS258" s="211"/>
    </row>
    <row r="259" spans="1:97">
      <c r="A259" s="642">
        <v>45545</v>
      </c>
      <c r="B259" s="209" t="s">
        <v>215</v>
      </c>
      <c r="C259" s="211">
        <v>144.53</v>
      </c>
      <c r="D259" s="211">
        <v>142.53</v>
      </c>
      <c r="E259" s="211">
        <v>143.53</v>
      </c>
      <c r="F259" s="211">
        <v>159.83000000000001</v>
      </c>
      <c r="G259" s="211">
        <v>156.83000000000001</v>
      </c>
      <c r="H259" s="211">
        <v>158.33000000000001</v>
      </c>
      <c r="I259" s="211">
        <v>107.38</v>
      </c>
      <c r="J259" s="211">
        <v>104.17999999999999</v>
      </c>
      <c r="K259" s="211">
        <v>105.78</v>
      </c>
      <c r="L259" s="211">
        <v>191.52</v>
      </c>
      <c r="M259" s="211">
        <v>183.52</v>
      </c>
      <c r="N259" s="211">
        <v>187.52</v>
      </c>
      <c r="O259" s="211">
        <v>169.82</v>
      </c>
      <c r="P259" s="211">
        <v>168.01999999999998</v>
      </c>
      <c r="Q259" s="211">
        <v>168.92</v>
      </c>
      <c r="R259" s="211">
        <v>21.52</v>
      </c>
      <c r="S259" s="211">
        <v>20.919999999999998</v>
      </c>
      <c r="T259" s="211">
        <v>21.22</v>
      </c>
      <c r="U259" s="211">
        <v>13.53</v>
      </c>
      <c r="V259" s="211">
        <v>12.93</v>
      </c>
      <c r="W259" s="211">
        <v>13.23</v>
      </c>
      <c r="X259" s="211">
        <v>14.23</v>
      </c>
      <c r="Y259" s="211">
        <v>13.43</v>
      </c>
      <c r="Z259" s="211">
        <v>13.83</v>
      </c>
      <c r="AA259" s="211">
        <v>97.45</v>
      </c>
      <c r="AB259" s="211">
        <v>93.45</v>
      </c>
      <c r="AC259" s="211">
        <v>95.45</v>
      </c>
      <c r="AD259" s="211">
        <v>90.03</v>
      </c>
      <c r="AE259" s="211">
        <v>86.03</v>
      </c>
      <c r="AF259" s="211">
        <v>88.03</v>
      </c>
      <c r="AG259" s="211">
        <v>18.829999999999998</v>
      </c>
      <c r="AH259" s="211">
        <v>17.97</v>
      </c>
      <c r="AI259" s="211">
        <v>18.399999999999999</v>
      </c>
      <c r="AJ259" s="211"/>
      <c r="AK259" s="211"/>
      <c r="AL259" s="211"/>
      <c r="AM259" s="211">
        <v>110.65</v>
      </c>
      <c r="AN259" s="211">
        <v>108.99000000000001</v>
      </c>
      <c r="AO259" s="211">
        <v>109.82000000000001</v>
      </c>
      <c r="AP259" s="211">
        <v>38.979999999999997</v>
      </c>
      <c r="AQ259" s="211">
        <v>37.379999999999995</v>
      </c>
      <c r="AR259" s="211">
        <v>38.179999999999993</v>
      </c>
      <c r="AS259" s="211">
        <v>39.69</v>
      </c>
      <c r="AT259" s="211">
        <v>38.33</v>
      </c>
      <c r="AU259" s="211">
        <v>39.01</v>
      </c>
      <c r="AV259" s="211">
        <v>20.45</v>
      </c>
      <c r="AW259" s="211">
        <v>19.849999999999998</v>
      </c>
      <c r="AX259" s="211">
        <v>20.149999999999999</v>
      </c>
      <c r="AY259" s="211">
        <v>4.32</v>
      </c>
      <c r="AZ259" s="211">
        <v>4.16</v>
      </c>
      <c r="BA259" s="211">
        <v>4.24</v>
      </c>
      <c r="BB259" s="211">
        <v>1.87</v>
      </c>
      <c r="BC259" s="211">
        <v>1.57</v>
      </c>
      <c r="BD259" s="211">
        <v>1.7200000000000002</v>
      </c>
      <c r="BE259" s="211">
        <v>0.67</v>
      </c>
      <c r="BF259" s="211">
        <v>0.37000000000000005</v>
      </c>
      <c r="BG259" s="211">
        <v>0.52</v>
      </c>
      <c r="BH259" s="211">
        <v>477.36</v>
      </c>
      <c r="BI259" s="211">
        <v>461.36</v>
      </c>
      <c r="BJ259" s="211">
        <v>469.36</v>
      </c>
      <c r="BK259" s="211">
        <v>40.119999999999997</v>
      </c>
      <c r="BL259" s="211">
        <v>38.76</v>
      </c>
      <c r="BM259" s="211">
        <v>39.44</v>
      </c>
      <c r="BN259" s="211">
        <v>1.05</v>
      </c>
      <c r="BO259" s="211">
        <v>0.81</v>
      </c>
      <c r="BP259" s="211">
        <v>0.93</v>
      </c>
      <c r="BQ259" s="211">
        <v>8.2100000000000009</v>
      </c>
      <c r="BR259" s="211">
        <v>6.2100000000000009</v>
      </c>
      <c r="BS259" s="211">
        <v>7.2100000000000009</v>
      </c>
      <c r="BT259" s="211">
        <v>10.88</v>
      </c>
      <c r="BU259" s="211">
        <v>10.48</v>
      </c>
      <c r="BV259" s="211">
        <v>10.68</v>
      </c>
      <c r="BW259" s="211">
        <v>2.7</v>
      </c>
      <c r="BX259" s="211">
        <v>2.42</v>
      </c>
      <c r="BY259" s="211">
        <v>2.56</v>
      </c>
      <c r="BZ259" s="211">
        <v>9.51</v>
      </c>
      <c r="CA259" s="211">
        <v>6.51</v>
      </c>
      <c r="CB259" s="211">
        <v>8.01</v>
      </c>
      <c r="CC259" s="211">
        <v>6.45</v>
      </c>
      <c r="CD259" s="211">
        <v>6.21</v>
      </c>
      <c r="CE259" s="211">
        <v>6.33</v>
      </c>
      <c r="CF259" s="211">
        <v>1.84</v>
      </c>
      <c r="CG259" s="211">
        <v>1.34</v>
      </c>
      <c r="CH259" s="211">
        <v>1.59</v>
      </c>
      <c r="CI259" s="211">
        <v>0.42</v>
      </c>
      <c r="CJ259" s="211">
        <v>0.38</v>
      </c>
      <c r="CK259" s="211">
        <v>0.4</v>
      </c>
      <c r="CL259" s="211">
        <v>38.25</v>
      </c>
      <c r="CM259" s="211">
        <v>35.85</v>
      </c>
      <c r="CN259" s="211">
        <v>37.049999999999997</v>
      </c>
      <c r="CO259" s="211">
        <v>6.72</v>
      </c>
      <c r="CP259" s="211">
        <v>1.7199999999999998</v>
      </c>
      <c r="CQ259" s="211">
        <v>4.22</v>
      </c>
      <c r="CR259" s="211"/>
      <c r="CS259" s="211"/>
    </row>
    <row r="260" spans="1:97">
      <c r="A260" s="642">
        <v>45546</v>
      </c>
      <c r="B260" s="209" t="s">
        <v>216</v>
      </c>
      <c r="C260" s="211">
        <v>143.12</v>
      </c>
      <c r="D260" s="211">
        <v>141.12</v>
      </c>
      <c r="E260" s="211">
        <v>142.12</v>
      </c>
      <c r="F260" s="211">
        <v>158.13</v>
      </c>
      <c r="G260" s="211">
        <v>155.13</v>
      </c>
      <c r="H260" s="211">
        <v>156.63</v>
      </c>
      <c r="I260" s="211">
        <v>106</v>
      </c>
      <c r="J260" s="211">
        <v>102.8</v>
      </c>
      <c r="K260" s="211">
        <v>104.4</v>
      </c>
      <c r="L260" s="211">
        <v>189.77</v>
      </c>
      <c r="M260" s="211">
        <v>181.77</v>
      </c>
      <c r="N260" s="211">
        <v>185.77</v>
      </c>
      <c r="O260" s="211">
        <v>168.81</v>
      </c>
      <c r="P260" s="211">
        <v>167.01</v>
      </c>
      <c r="Q260" s="211">
        <v>167.91</v>
      </c>
      <c r="R260" s="211">
        <v>21.29</v>
      </c>
      <c r="S260" s="211">
        <v>20.689999999999998</v>
      </c>
      <c r="T260" s="211">
        <v>20.99</v>
      </c>
      <c r="U260" s="211">
        <v>13.43</v>
      </c>
      <c r="V260" s="211">
        <v>12.83</v>
      </c>
      <c r="W260" s="211">
        <v>13.129999999999999</v>
      </c>
      <c r="X260" s="211">
        <v>14.11</v>
      </c>
      <c r="Y260" s="211">
        <v>13.309999999999999</v>
      </c>
      <c r="Z260" s="211">
        <v>13.709999999999999</v>
      </c>
      <c r="AA260" s="211">
        <v>96.51</v>
      </c>
      <c r="AB260" s="211">
        <v>92.51</v>
      </c>
      <c r="AC260" s="211">
        <v>94.51</v>
      </c>
      <c r="AD260" s="211">
        <v>89.29</v>
      </c>
      <c r="AE260" s="211">
        <v>85.29</v>
      </c>
      <c r="AF260" s="211">
        <v>87.29</v>
      </c>
      <c r="AG260" s="211">
        <v>18.66</v>
      </c>
      <c r="AH260" s="211">
        <v>17.8</v>
      </c>
      <c r="AI260" s="211">
        <v>18.23</v>
      </c>
      <c r="AJ260" s="211"/>
      <c r="AK260" s="211"/>
      <c r="AL260" s="211"/>
      <c r="AM260" s="211">
        <v>109.77</v>
      </c>
      <c r="AN260" s="211">
        <v>108.11</v>
      </c>
      <c r="AO260" s="211">
        <v>108.94</v>
      </c>
      <c r="AP260" s="211">
        <v>38.74</v>
      </c>
      <c r="AQ260" s="211">
        <v>37.14</v>
      </c>
      <c r="AR260" s="211">
        <v>37.94</v>
      </c>
      <c r="AS260" s="211">
        <v>39.44</v>
      </c>
      <c r="AT260" s="211">
        <v>38.08</v>
      </c>
      <c r="AU260" s="211">
        <v>38.76</v>
      </c>
      <c r="AV260" s="211">
        <v>20.21</v>
      </c>
      <c r="AW260" s="211">
        <v>19.61</v>
      </c>
      <c r="AX260" s="211">
        <v>19.91</v>
      </c>
      <c r="AY260" s="211">
        <v>4.3099999999999996</v>
      </c>
      <c r="AZ260" s="211">
        <v>4.1499999999999995</v>
      </c>
      <c r="BA260" s="211">
        <v>4.2299999999999995</v>
      </c>
      <c r="BB260" s="211">
        <v>1.85</v>
      </c>
      <c r="BC260" s="211">
        <v>1.55</v>
      </c>
      <c r="BD260" s="211">
        <v>1.7000000000000002</v>
      </c>
      <c r="BE260" s="211">
        <v>0.66</v>
      </c>
      <c r="BF260" s="211">
        <v>0.36000000000000004</v>
      </c>
      <c r="BG260" s="211">
        <v>0.51</v>
      </c>
      <c r="BH260" s="211">
        <v>474.12</v>
      </c>
      <c r="BI260" s="211">
        <v>458.12</v>
      </c>
      <c r="BJ260" s="211">
        <v>466.12</v>
      </c>
      <c r="BK260" s="211">
        <v>39.729999999999997</v>
      </c>
      <c r="BL260" s="211">
        <v>38.369999999999997</v>
      </c>
      <c r="BM260" s="211">
        <v>39.049999999999997</v>
      </c>
      <c r="BN260" s="211">
        <v>1.04</v>
      </c>
      <c r="BO260" s="211">
        <v>0.8</v>
      </c>
      <c r="BP260" s="211">
        <v>0.92</v>
      </c>
      <c r="BQ260" s="211">
        <v>8.06</v>
      </c>
      <c r="BR260" s="211">
        <v>6.0600000000000005</v>
      </c>
      <c r="BS260" s="211">
        <v>7.0600000000000005</v>
      </c>
      <c r="BT260" s="211">
        <v>10.79</v>
      </c>
      <c r="BU260" s="211">
        <v>10.389999999999999</v>
      </c>
      <c r="BV260" s="211">
        <v>10.59</v>
      </c>
      <c r="BW260" s="211">
        <v>2.68</v>
      </c>
      <c r="BX260" s="211">
        <v>2.4000000000000004</v>
      </c>
      <c r="BY260" s="211">
        <v>2.54</v>
      </c>
      <c r="BZ260" s="211">
        <v>9.41</v>
      </c>
      <c r="CA260" s="211">
        <v>6.41</v>
      </c>
      <c r="CB260" s="211">
        <v>7.91</v>
      </c>
      <c r="CC260" s="211">
        <v>6.38</v>
      </c>
      <c r="CD260" s="211">
        <v>6.14</v>
      </c>
      <c r="CE260" s="211">
        <v>6.26</v>
      </c>
      <c r="CF260" s="211">
        <v>1.81</v>
      </c>
      <c r="CG260" s="211">
        <v>1.31</v>
      </c>
      <c r="CH260" s="211">
        <v>1.56</v>
      </c>
      <c r="CI260" s="211">
        <v>0.41</v>
      </c>
      <c r="CJ260" s="211">
        <v>0.37</v>
      </c>
      <c r="CK260" s="211">
        <v>0.39</v>
      </c>
      <c r="CL260" s="211">
        <v>37.86</v>
      </c>
      <c r="CM260" s="211">
        <v>35.46</v>
      </c>
      <c r="CN260" s="211">
        <v>36.659999999999997</v>
      </c>
      <c r="CO260" s="211">
        <v>6.68</v>
      </c>
      <c r="CP260" s="211">
        <v>1.6799999999999997</v>
      </c>
      <c r="CQ260" s="211">
        <v>4.18</v>
      </c>
      <c r="CR260" s="211"/>
      <c r="CS260" s="211"/>
    </row>
    <row r="261" spans="1:97">
      <c r="A261" s="642">
        <v>45547</v>
      </c>
      <c r="B261" s="209" t="s">
        <v>217</v>
      </c>
      <c r="C261" s="211">
        <v>143.85</v>
      </c>
      <c r="D261" s="211">
        <v>141.85</v>
      </c>
      <c r="E261" s="211">
        <v>142.85</v>
      </c>
      <c r="F261" s="211">
        <v>158.71</v>
      </c>
      <c r="G261" s="211">
        <v>155.71</v>
      </c>
      <c r="H261" s="211">
        <v>157.21</v>
      </c>
      <c r="I261" s="211">
        <v>106.8</v>
      </c>
      <c r="J261" s="211">
        <v>103.6</v>
      </c>
      <c r="K261" s="211">
        <v>105.19999999999999</v>
      </c>
      <c r="L261" s="211">
        <v>190.22</v>
      </c>
      <c r="M261" s="211">
        <v>182.22</v>
      </c>
      <c r="N261" s="211">
        <v>186.22</v>
      </c>
      <c r="O261" s="211">
        <v>168.31</v>
      </c>
      <c r="P261" s="211">
        <v>166.51</v>
      </c>
      <c r="Q261" s="211">
        <v>167.41</v>
      </c>
      <c r="R261" s="211">
        <v>21.37</v>
      </c>
      <c r="S261" s="211">
        <v>20.77</v>
      </c>
      <c r="T261" s="211">
        <v>21.07</v>
      </c>
      <c r="U261" s="211">
        <v>13.44</v>
      </c>
      <c r="V261" s="211">
        <v>12.84</v>
      </c>
      <c r="W261" s="211">
        <v>13.14</v>
      </c>
      <c r="X261" s="211">
        <v>14.13</v>
      </c>
      <c r="Y261" s="211">
        <v>13.33</v>
      </c>
      <c r="Z261" s="211">
        <v>13.73</v>
      </c>
      <c r="AA261" s="211">
        <v>97.38</v>
      </c>
      <c r="AB261" s="211">
        <v>93.38</v>
      </c>
      <c r="AC261" s="211">
        <v>95.38</v>
      </c>
      <c r="AD261" s="211">
        <v>89.57</v>
      </c>
      <c r="AE261" s="211">
        <v>85.57</v>
      </c>
      <c r="AF261" s="211">
        <v>87.57</v>
      </c>
      <c r="AG261" s="211">
        <v>18.75</v>
      </c>
      <c r="AH261" s="211">
        <v>17.89</v>
      </c>
      <c r="AI261" s="211">
        <v>18.32</v>
      </c>
      <c r="AJ261" s="211"/>
      <c r="AK261" s="211"/>
      <c r="AL261" s="211"/>
      <c r="AM261" s="211">
        <v>110.3</v>
      </c>
      <c r="AN261" s="211">
        <v>108.64</v>
      </c>
      <c r="AO261" s="211">
        <v>109.47</v>
      </c>
      <c r="AP261" s="211">
        <v>38.92</v>
      </c>
      <c r="AQ261" s="211">
        <v>37.32</v>
      </c>
      <c r="AR261" s="211">
        <v>38.120000000000005</v>
      </c>
      <c r="AS261" s="211">
        <v>39.64</v>
      </c>
      <c r="AT261" s="211">
        <v>38.28</v>
      </c>
      <c r="AU261" s="211">
        <v>38.96</v>
      </c>
      <c r="AV261" s="211">
        <v>20.329999999999998</v>
      </c>
      <c r="AW261" s="211">
        <v>19.729999999999997</v>
      </c>
      <c r="AX261" s="211">
        <v>20.029999999999998</v>
      </c>
      <c r="AY261" s="211">
        <v>4.3099999999999996</v>
      </c>
      <c r="AZ261" s="211">
        <v>4.1499999999999995</v>
      </c>
      <c r="BA261" s="211">
        <v>4.2299999999999995</v>
      </c>
      <c r="BB261" s="211">
        <v>1.86</v>
      </c>
      <c r="BC261" s="211">
        <v>1.56</v>
      </c>
      <c r="BD261" s="211">
        <v>1.71</v>
      </c>
      <c r="BE261" s="211">
        <v>0.67</v>
      </c>
      <c r="BF261" s="211">
        <v>0.37000000000000005</v>
      </c>
      <c r="BG261" s="211">
        <v>0.52</v>
      </c>
      <c r="BH261" s="211">
        <v>476.21</v>
      </c>
      <c r="BI261" s="211">
        <v>460.21</v>
      </c>
      <c r="BJ261" s="211">
        <v>468.21</v>
      </c>
      <c r="BK261" s="211">
        <v>39.94</v>
      </c>
      <c r="BL261" s="211">
        <v>38.58</v>
      </c>
      <c r="BM261" s="211">
        <v>39.26</v>
      </c>
      <c r="BN261" s="211">
        <v>1.05</v>
      </c>
      <c r="BO261" s="211">
        <v>0.81</v>
      </c>
      <c r="BP261" s="211">
        <v>0.93</v>
      </c>
      <c r="BQ261" s="211">
        <v>8.2100000000000009</v>
      </c>
      <c r="BR261" s="211">
        <v>6.2100000000000009</v>
      </c>
      <c r="BS261" s="211">
        <v>7.2100000000000009</v>
      </c>
      <c r="BT261" s="211">
        <v>10.89</v>
      </c>
      <c r="BU261" s="211">
        <v>10.49</v>
      </c>
      <c r="BV261" s="211">
        <v>10.690000000000001</v>
      </c>
      <c r="BW261" s="211">
        <v>2.71</v>
      </c>
      <c r="BX261" s="211">
        <v>2.4299999999999997</v>
      </c>
      <c r="BY261" s="211">
        <v>2.57</v>
      </c>
      <c r="BZ261" s="211">
        <v>9.4600000000000009</v>
      </c>
      <c r="CA261" s="211">
        <v>6.4600000000000009</v>
      </c>
      <c r="CB261" s="211">
        <v>7.9600000000000009</v>
      </c>
      <c r="CC261" s="211">
        <v>6.39</v>
      </c>
      <c r="CD261" s="211">
        <v>6.1499999999999995</v>
      </c>
      <c r="CE261" s="211">
        <v>6.27</v>
      </c>
      <c r="CF261" s="211">
        <v>1.81</v>
      </c>
      <c r="CG261" s="211">
        <v>1.31</v>
      </c>
      <c r="CH261" s="211">
        <v>1.56</v>
      </c>
      <c r="CI261" s="211">
        <v>0.42</v>
      </c>
      <c r="CJ261" s="211">
        <v>0.38</v>
      </c>
      <c r="CK261" s="211">
        <v>0.4</v>
      </c>
      <c r="CL261" s="211">
        <v>37.89</v>
      </c>
      <c r="CM261" s="211">
        <v>35.49</v>
      </c>
      <c r="CN261" s="211">
        <v>36.69</v>
      </c>
      <c r="CO261" s="211">
        <v>6.71</v>
      </c>
      <c r="CP261" s="211">
        <v>1.71</v>
      </c>
      <c r="CQ261" s="211">
        <v>4.21</v>
      </c>
      <c r="CR261" s="211"/>
      <c r="CS261" s="211"/>
    </row>
    <row r="262" spans="1:97">
      <c r="A262" s="642">
        <v>45548</v>
      </c>
      <c r="B262" s="209" t="s">
        <v>218</v>
      </c>
      <c r="C262" s="211">
        <v>142.54</v>
      </c>
      <c r="D262" s="211">
        <v>140.54</v>
      </c>
      <c r="E262" s="211">
        <v>141.54</v>
      </c>
      <c r="F262" s="211">
        <v>158.38</v>
      </c>
      <c r="G262" s="211">
        <v>155.38</v>
      </c>
      <c r="H262" s="211">
        <v>156.88</v>
      </c>
      <c r="I262" s="211">
        <v>105.9</v>
      </c>
      <c r="J262" s="211">
        <v>102.7</v>
      </c>
      <c r="K262" s="211">
        <v>104.30000000000001</v>
      </c>
      <c r="L262" s="211">
        <v>190.01</v>
      </c>
      <c r="M262" s="211">
        <v>182.01</v>
      </c>
      <c r="N262" s="211">
        <v>186.01</v>
      </c>
      <c r="O262" s="211">
        <v>167.36</v>
      </c>
      <c r="P262" s="211">
        <v>165.56</v>
      </c>
      <c r="Q262" s="211">
        <v>166.46</v>
      </c>
      <c r="R262" s="211">
        <v>21.32</v>
      </c>
      <c r="S262" s="211">
        <v>20.72</v>
      </c>
      <c r="T262" s="211">
        <v>21.02</v>
      </c>
      <c r="U262" s="211">
        <v>13.53</v>
      </c>
      <c r="V262" s="211">
        <v>12.93</v>
      </c>
      <c r="W262" s="211">
        <v>13.23</v>
      </c>
      <c r="X262" s="211">
        <v>14.19</v>
      </c>
      <c r="Y262" s="211">
        <v>13.389999999999999</v>
      </c>
      <c r="Z262" s="211">
        <v>13.79</v>
      </c>
      <c r="AA262" s="211">
        <v>97.2</v>
      </c>
      <c r="AB262" s="211">
        <v>93.2</v>
      </c>
      <c r="AC262" s="211">
        <v>95.2</v>
      </c>
      <c r="AD262" s="211">
        <v>89.58</v>
      </c>
      <c r="AE262" s="211">
        <v>85.58</v>
      </c>
      <c r="AF262" s="211">
        <v>87.58</v>
      </c>
      <c r="AG262" s="211">
        <v>18.57</v>
      </c>
      <c r="AH262" s="211">
        <v>17.71</v>
      </c>
      <c r="AI262" s="211">
        <v>18.14</v>
      </c>
      <c r="AJ262" s="211"/>
      <c r="AK262" s="211"/>
      <c r="AL262" s="211"/>
      <c r="AM262" s="211">
        <v>109.72</v>
      </c>
      <c r="AN262" s="211">
        <v>108.06</v>
      </c>
      <c r="AO262" s="211">
        <v>108.89</v>
      </c>
      <c r="AP262" s="211">
        <v>38.57</v>
      </c>
      <c r="AQ262" s="211">
        <v>36.97</v>
      </c>
      <c r="AR262" s="211">
        <v>37.769999999999996</v>
      </c>
      <c r="AS262" s="211">
        <v>39.28</v>
      </c>
      <c r="AT262" s="211">
        <v>37.92</v>
      </c>
      <c r="AU262" s="211">
        <v>38.6</v>
      </c>
      <c r="AV262" s="211">
        <v>20.2</v>
      </c>
      <c r="AW262" s="211">
        <v>19.599999999999998</v>
      </c>
      <c r="AX262" s="211">
        <v>19.899999999999999</v>
      </c>
      <c r="AY262" s="211">
        <v>4.33</v>
      </c>
      <c r="AZ262" s="211">
        <v>4.17</v>
      </c>
      <c r="BA262" s="211">
        <v>4.25</v>
      </c>
      <c r="BB262" s="211">
        <v>1.85</v>
      </c>
      <c r="BC262" s="211">
        <v>1.55</v>
      </c>
      <c r="BD262" s="211">
        <v>1.7000000000000002</v>
      </c>
      <c r="BE262" s="211">
        <v>0.66</v>
      </c>
      <c r="BF262" s="211">
        <v>0.36000000000000004</v>
      </c>
      <c r="BG262" s="211">
        <v>0.51</v>
      </c>
      <c r="BH262" s="211">
        <v>472.52</v>
      </c>
      <c r="BI262" s="211">
        <v>456.52</v>
      </c>
      <c r="BJ262" s="211">
        <v>464.52</v>
      </c>
      <c r="BK262" s="211">
        <v>39.58</v>
      </c>
      <c r="BL262" s="211">
        <v>38.22</v>
      </c>
      <c r="BM262" s="211">
        <v>38.9</v>
      </c>
      <c r="BN262" s="211">
        <v>1.04</v>
      </c>
      <c r="BO262" s="211">
        <v>0.8</v>
      </c>
      <c r="BP262" s="211">
        <v>0.92</v>
      </c>
      <c r="BQ262" s="211">
        <v>8.25</v>
      </c>
      <c r="BR262" s="211">
        <v>6.25</v>
      </c>
      <c r="BS262" s="211">
        <v>7.25</v>
      </c>
      <c r="BT262" s="211">
        <v>10.85</v>
      </c>
      <c r="BU262" s="211">
        <v>10.45</v>
      </c>
      <c r="BV262" s="211">
        <v>10.649999999999999</v>
      </c>
      <c r="BW262" s="211">
        <v>2.68</v>
      </c>
      <c r="BX262" s="211">
        <v>2.4000000000000004</v>
      </c>
      <c r="BY262" s="211">
        <v>2.54</v>
      </c>
      <c r="BZ262" s="211">
        <v>9.4700000000000006</v>
      </c>
      <c r="CA262" s="211">
        <v>6.4700000000000006</v>
      </c>
      <c r="CB262" s="211">
        <v>7.9700000000000006</v>
      </c>
      <c r="CC262" s="211">
        <v>6.37</v>
      </c>
      <c r="CD262" s="211">
        <v>6.13</v>
      </c>
      <c r="CE262" s="211">
        <v>6.25</v>
      </c>
      <c r="CF262" s="211">
        <v>1.84</v>
      </c>
      <c r="CG262" s="211">
        <v>1.34</v>
      </c>
      <c r="CH262" s="211">
        <v>1.59</v>
      </c>
      <c r="CI262" s="211">
        <v>0.42</v>
      </c>
      <c r="CJ262" s="211">
        <v>0.38</v>
      </c>
      <c r="CK262" s="211">
        <v>0.4</v>
      </c>
      <c r="CL262" s="211">
        <v>37.83</v>
      </c>
      <c r="CM262" s="211">
        <v>35.43</v>
      </c>
      <c r="CN262" s="211">
        <v>36.629999999999995</v>
      </c>
      <c r="CO262" s="211">
        <v>6.69</v>
      </c>
      <c r="CP262" s="211">
        <v>1.6900000000000004</v>
      </c>
      <c r="CQ262" s="211">
        <v>4.1900000000000004</v>
      </c>
      <c r="CR262" s="211"/>
      <c r="CS262" s="211"/>
    </row>
    <row r="263" spans="1:97">
      <c r="A263" s="642">
        <v>45549</v>
      </c>
      <c r="B263" s="209" t="s">
        <v>219</v>
      </c>
      <c r="C263" s="211"/>
      <c r="D263" s="211"/>
      <c r="E263" s="211"/>
      <c r="F263" s="211"/>
      <c r="G263" s="211"/>
      <c r="H263" s="211"/>
      <c r="I263" s="211"/>
      <c r="J263" s="211"/>
      <c r="K263" s="211"/>
      <c r="L263" s="211"/>
      <c r="M263" s="211"/>
      <c r="N263" s="211"/>
      <c r="O263" s="211"/>
      <c r="P263" s="211"/>
      <c r="Q263" s="211"/>
      <c r="R263" s="211"/>
      <c r="S263" s="211"/>
      <c r="T263" s="211"/>
      <c r="U263" s="211"/>
      <c r="V263" s="211"/>
      <c r="W263" s="211"/>
      <c r="X263" s="211"/>
      <c r="Y263" s="211"/>
      <c r="Z263" s="211"/>
      <c r="AA263" s="211"/>
      <c r="AB263" s="211"/>
      <c r="AC263" s="211"/>
      <c r="AD263" s="211"/>
      <c r="AE263" s="211"/>
      <c r="AF263" s="211"/>
      <c r="AG263" s="211"/>
      <c r="AH263" s="211"/>
      <c r="AI263" s="211"/>
      <c r="AJ263" s="211"/>
      <c r="AK263" s="211"/>
      <c r="AL263" s="211"/>
      <c r="AM263" s="211"/>
      <c r="AN263" s="211"/>
      <c r="AO263" s="211"/>
      <c r="AP263" s="211"/>
      <c r="AQ263" s="211"/>
      <c r="AR263" s="211"/>
      <c r="AS263" s="211"/>
      <c r="AT263" s="211"/>
      <c r="AU263" s="211"/>
      <c r="AV263" s="211"/>
      <c r="AW263" s="211"/>
      <c r="AX263" s="211"/>
      <c r="AY263" s="211"/>
      <c r="AZ263" s="211"/>
      <c r="BA263" s="211"/>
      <c r="BB263" s="211"/>
      <c r="BC263" s="211"/>
      <c r="BD263" s="211"/>
      <c r="BE263" s="211"/>
      <c r="BF263" s="211"/>
      <c r="BG263" s="211"/>
      <c r="BH263" s="211"/>
      <c r="BI263" s="211"/>
      <c r="BJ263" s="211"/>
      <c r="BK263" s="211"/>
      <c r="BL263" s="211"/>
      <c r="BM263" s="211"/>
      <c r="BN263" s="211"/>
      <c r="BO263" s="211"/>
      <c r="BP263" s="211"/>
      <c r="BQ263" s="211"/>
      <c r="BR263" s="211"/>
      <c r="BS263" s="211"/>
      <c r="BT263" s="211"/>
      <c r="BU263" s="211"/>
      <c r="BV263" s="211"/>
      <c r="BW263" s="211"/>
      <c r="BX263" s="211"/>
      <c r="BY263" s="211"/>
      <c r="BZ263" s="211"/>
      <c r="CA263" s="211"/>
      <c r="CB263" s="211"/>
      <c r="CC263" s="211"/>
      <c r="CD263" s="211"/>
      <c r="CE263" s="211"/>
      <c r="CF263" s="211"/>
      <c r="CG263" s="211"/>
      <c r="CH263" s="211"/>
      <c r="CI263" s="211"/>
      <c r="CJ263" s="211"/>
      <c r="CK263" s="211"/>
      <c r="CL263" s="211"/>
      <c r="CM263" s="211"/>
      <c r="CN263" s="211"/>
      <c r="CO263" s="211"/>
      <c r="CP263" s="211"/>
      <c r="CQ263" s="211"/>
      <c r="CR263" s="211"/>
      <c r="CS263" s="211"/>
    </row>
    <row r="264" spans="1:97">
      <c r="A264" s="642">
        <v>45550</v>
      </c>
      <c r="B264" s="209" t="s">
        <v>220</v>
      </c>
      <c r="C264" s="211"/>
      <c r="D264" s="211"/>
      <c r="E264" s="211"/>
      <c r="F264" s="211"/>
      <c r="G264" s="211"/>
      <c r="H264" s="211"/>
      <c r="I264" s="211"/>
      <c r="J264" s="211"/>
      <c r="K264" s="211"/>
      <c r="L264" s="211"/>
      <c r="M264" s="211"/>
      <c r="N264" s="211"/>
      <c r="O264" s="211"/>
      <c r="P264" s="211"/>
      <c r="Q264" s="211"/>
      <c r="R264" s="211"/>
      <c r="S264" s="211"/>
      <c r="T264" s="211"/>
      <c r="U264" s="211"/>
      <c r="V264" s="211"/>
      <c r="W264" s="211"/>
      <c r="X264" s="211"/>
      <c r="Y264" s="211"/>
      <c r="Z264" s="211"/>
      <c r="AA264" s="211"/>
      <c r="AB264" s="211"/>
      <c r="AC264" s="211"/>
      <c r="AD264" s="211"/>
      <c r="AE264" s="211"/>
      <c r="AF264" s="211"/>
      <c r="AG264" s="211"/>
      <c r="AH264" s="211"/>
      <c r="AI264" s="211"/>
      <c r="AJ264" s="211"/>
      <c r="AK264" s="211"/>
      <c r="AL264" s="211"/>
      <c r="AM264" s="211"/>
      <c r="AN264" s="211"/>
      <c r="AO264" s="211"/>
      <c r="AP264" s="211"/>
      <c r="AQ264" s="211"/>
      <c r="AR264" s="211"/>
      <c r="AS264" s="211"/>
      <c r="AT264" s="211"/>
      <c r="AU264" s="211"/>
      <c r="AV264" s="211"/>
      <c r="AW264" s="211"/>
      <c r="AX264" s="211"/>
      <c r="AY264" s="211"/>
      <c r="AZ264" s="211"/>
      <c r="BA264" s="211"/>
      <c r="BB264" s="211"/>
      <c r="BC264" s="211"/>
      <c r="BD264" s="211"/>
      <c r="BE264" s="211"/>
      <c r="BF264" s="211"/>
      <c r="BG264" s="211"/>
      <c r="BH264" s="211"/>
      <c r="BI264" s="211"/>
      <c r="BJ264" s="211"/>
      <c r="BK264" s="211"/>
      <c r="BL264" s="211"/>
      <c r="BM264" s="211"/>
      <c r="BN264" s="211"/>
      <c r="BO264" s="211"/>
      <c r="BP264" s="211"/>
      <c r="BQ264" s="211"/>
      <c r="BR264" s="211"/>
      <c r="BS264" s="211"/>
      <c r="BT264" s="211"/>
      <c r="BU264" s="211"/>
      <c r="BV264" s="211"/>
      <c r="BW264" s="211"/>
      <c r="BX264" s="211"/>
      <c r="BY264" s="211"/>
      <c r="BZ264" s="211"/>
      <c r="CA264" s="211"/>
      <c r="CB264" s="211"/>
      <c r="CC264" s="211"/>
      <c r="CD264" s="211"/>
      <c r="CE264" s="211"/>
      <c r="CF264" s="211"/>
      <c r="CG264" s="211"/>
      <c r="CH264" s="211"/>
      <c r="CI264" s="211"/>
      <c r="CJ264" s="211"/>
      <c r="CK264" s="211"/>
      <c r="CL264" s="211"/>
      <c r="CM264" s="211"/>
      <c r="CN264" s="211"/>
      <c r="CO264" s="211"/>
      <c r="CP264" s="211"/>
      <c r="CQ264" s="211"/>
      <c r="CR264" s="211"/>
      <c r="CS264" s="211"/>
    </row>
    <row r="265" spans="1:97">
      <c r="A265" s="642">
        <v>45551</v>
      </c>
      <c r="B265" s="209" t="s">
        <v>214</v>
      </c>
      <c r="C265" s="211"/>
      <c r="D265" s="211"/>
      <c r="E265" s="211"/>
      <c r="F265" s="211"/>
      <c r="G265" s="211"/>
      <c r="H265" s="211"/>
      <c r="I265" s="211"/>
      <c r="J265" s="211"/>
      <c r="K265" s="211"/>
      <c r="L265" s="211"/>
      <c r="M265" s="211"/>
      <c r="N265" s="211"/>
      <c r="O265" s="211"/>
      <c r="P265" s="211"/>
      <c r="Q265" s="211"/>
      <c r="R265" s="211"/>
      <c r="S265" s="211"/>
      <c r="T265" s="211"/>
      <c r="U265" s="211"/>
      <c r="V265" s="211"/>
      <c r="W265" s="211"/>
      <c r="X265" s="211"/>
      <c r="Y265" s="211"/>
      <c r="Z265" s="211"/>
      <c r="AA265" s="211"/>
      <c r="AB265" s="211"/>
      <c r="AC265" s="211"/>
      <c r="AD265" s="211"/>
      <c r="AE265" s="211"/>
      <c r="AF265" s="211"/>
      <c r="AG265" s="211"/>
      <c r="AH265" s="211"/>
      <c r="AI265" s="211"/>
      <c r="AJ265" s="211"/>
      <c r="AK265" s="211"/>
      <c r="AL265" s="211"/>
      <c r="AM265" s="211"/>
      <c r="AN265" s="211"/>
      <c r="AO265" s="211"/>
      <c r="AP265" s="211"/>
      <c r="AQ265" s="211"/>
      <c r="AR265" s="211"/>
      <c r="AS265" s="211"/>
      <c r="AT265" s="211"/>
      <c r="AU265" s="211"/>
      <c r="AV265" s="211"/>
      <c r="AW265" s="211"/>
      <c r="AX265" s="211"/>
      <c r="AY265" s="211"/>
      <c r="AZ265" s="211"/>
      <c r="BA265" s="211"/>
      <c r="BB265" s="211"/>
      <c r="BC265" s="211"/>
      <c r="BD265" s="211"/>
      <c r="BE265" s="211"/>
      <c r="BF265" s="211"/>
      <c r="BG265" s="211"/>
      <c r="BH265" s="211"/>
      <c r="BI265" s="211"/>
      <c r="BJ265" s="211"/>
      <c r="BK265" s="211"/>
      <c r="BL265" s="211"/>
      <c r="BM265" s="211"/>
      <c r="BN265" s="211"/>
      <c r="BO265" s="211"/>
      <c r="BP265" s="211"/>
      <c r="BQ265" s="211"/>
      <c r="BR265" s="211"/>
      <c r="BS265" s="211"/>
      <c r="BT265" s="211"/>
      <c r="BU265" s="211"/>
      <c r="BV265" s="211"/>
      <c r="BW265" s="211"/>
      <c r="BX265" s="211"/>
      <c r="BY265" s="211"/>
      <c r="BZ265" s="211"/>
      <c r="CA265" s="211"/>
      <c r="CB265" s="211"/>
      <c r="CC265" s="211"/>
      <c r="CD265" s="211"/>
      <c r="CE265" s="211"/>
      <c r="CF265" s="211"/>
      <c r="CG265" s="211"/>
      <c r="CH265" s="211"/>
      <c r="CI265" s="211"/>
      <c r="CJ265" s="211"/>
      <c r="CK265" s="211"/>
      <c r="CL265" s="211"/>
      <c r="CM265" s="211"/>
      <c r="CN265" s="211"/>
      <c r="CO265" s="211"/>
      <c r="CP265" s="211"/>
      <c r="CQ265" s="211"/>
      <c r="CR265" s="211"/>
      <c r="CS265" s="211"/>
    </row>
    <row r="266" spans="1:97">
      <c r="A266" s="642">
        <v>45552</v>
      </c>
      <c r="B266" s="209" t="s">
        <v>215</v>
      </c>
      <c r="C266" s="211">
        <v>141.77000000000001</v>
      </c>
      <c r="D266" s="211">
        <v>139.77000000000001</v>
      </c>
      <c r="E266" s="211">
        <v>140.77000000000001</v>
      </c>
      <c r="F266" s="211">
        <v>158.05000000000001</v>
      </c>
      <c r="G266" s="211">
        <v>155.05000000000001</v>
      </c>
      <c r="H266" s="211">
        <v>156.55000000000001</v>
      </c>
      <c r="I266" s="211">
        <v>105.16</v>
      </c>
      <c r="J266" s="211">
        <v>101.96</v>
      </c>
      <c r="K266" s="211">
        <v>103.56</v>
      </c>
      <c r="L266" s="211">
        <v>189.84</v>
      </c>
      <c r="M266" s="211">
        <v>181.84</v>
      </c>
      <c r="N266" s="211">
        <v>185.84</v>
      </c>
      <c r="O266" s="211">
        <v>167.47</v>
      </c>
      <c r="P266" s="211">
        <v>165.67</v>
      </c>
      <c r="Q266" s="211">
        <v>166.57</v>
      </c>
      <c r="R266" s="211">
        <v>21.28</v>
      </c>
      <c r="S266" s="211">
        <v>20.68</v>
      </c>
      <c r="T266" s="211">
        <v>20.98</v>
      </c>
      <c r="U266" s="211">
        <v>13.58</v>
      </c>
      <c r="V266" s="211">
        <v>12.98</v>
      </c>
      <c r="W266" s="211">
        <v>13.280000000000001</v>
      </c>
      <c r="X266" s="211">
        <v>14.22</v>
      </c>
      <c r="Y266" s="211">
        <v>13.42</v>
      </c>
      <c r="Z266" s="211">
        <v>13.82</v>
      </c>
      <c r="AA266" s="211">
        <v>96.89</v>
      </c>
      <c r="AB266" s="211">
        <v>92.89</v>
      </c>
      <c r="AC266" s="211">
        <v>94.89</v>
      </c>
      <c r="AD266" s="211">
        <v>89.07</v>
      </c>
      <c r="AE266" s="211">
        <v>85.07</v>
      </c>
      <c r="AF266" s="211">
        <v>87.07</v>
      </c>
      <c r="AG266" s="211">
        <v>18.489999999999998</v>
      </c>
      <c r="AH266" s="211">
        <v>17.63</v>
      </c>
      <c r="AI266" s="211">
        <v>18.059999999999999</v>
      </c>
      <c r="AJ266" s="211"/>
      <c r="AK266" s="211"/>
      <c r="AL266" s="211"/>
      <c r="AM266" s="211">
        <v>109.42</v>
      </c>
      <c r="AN266" s="211">
        <v>107.76</v>
      </c>
      <c r="AO266" s="211">
        <v>108.59</v>
      </c>
      <c r="AP266" s="211">
        <v>38.369999999999997</v>
      </c>
      <c r="AQ266" s="211">
        <v>36.769999999999996</v>
      </c>
      <c r="AR266" s="211">
        <v>37.569999999999993</v>
      </c>
      <c r="AS266" s="211">
        <v>39.07</v>
      </c>
      <c r="AT266" s="211">
        <v>37.71</v>
      </c>
      <c r="AU266" s="211">
        <v>38.39</v>
      </c>
      <c r="AV266" s="211">
        <v>20.12</v>
      </c>
      <c r="AW266" s="211">
        <v>19.52</v>
      </c>
      <c r="AX266" s="211">
        <v>19.82</v>
      </c>
      <c r="AY266" s="211">
        <v>4.3</v>
      </c>
      <c r="AZ266" s="211">
        <v>4.1399999999999997</v>
      </c>
      <c r="BA266" s="211">
        <v>4.22</v>
      </c>
      <c r="BB266" s="211">
        <v>1.84</v>
      </c>
      <c r="BC266" s="211">
        <v>1.54</v>
      </c>
      <c r="BD266" s="211">
        <v>1.69</v>
      </c>
      <c r="BE266" s="211">
        <v>0.66</v>
      </c>
      <c r="BF266" s="211">
        <v>0.36000000000000004</v>
      </c>
      <c r="BG266" s="211">
        <v>0.51</v>
      </c>
      <c r="BH266" s="211">
        <v>470.6</v>
      </c>
      <c r="BI266" s="211">
        <v>454.6</v>
      </c>
      <c r="BJ266" s="211">
        <v>462.6</v>
      </c>
      <c r="BK266" s="211">
        <v>39.35</v>
      </c>
      <c r="BL266" s="211">
        <v>37.99</v>
      </c>
      <c r="BM266" s="211">
        <v>38.67</v>
      </c>
      <c r="BN266" s="211">
        <v>1.04</v>
      </c>
      <c r="BO266" s="211">
        <v>0.8</v>
      </c>
      <c r="BP266" s="211">
        <v>0.92</v>
      </c>
      <c r="BQ266" s="211">
        <v>8.32</v>
      </c>
      <c r="BR266" s="211">
        <v>6.32</v>
      </c>
      <c r="BS266" s="211">
        <v>7.32</v>
      </c>
      <c r="BT266" s="211">
        <v>10.87</v>
      </c>
      <c r="BU266" s="211">
        <v>10.469999999999999</v>
      </c>
      <c r="BV266" s="211">
        <v>10.669999999999998</v>
      </c>
      <c r="BW266" s="211">
        <v>2.68</v>
      </c>
      <c r="BX266" s="211">
        <v>2.4000000000000004</v>
      </c>
      <c r="BY266" s="211">
        <v>2.54</v>
      </c>
      <c r="BZ266" s="211">
        <v>9.48</v>
      </c>
      <c r="CA266" s="211">
        <v>6.48</v>
      </c>
      <c r="CB266" s="211">
        <v>7.98</v>
      </c>
      <c r="CC266" s="211">
        <v>6.35</v>
      </c>
      <c r="CD266" s="211">
        <v>6.1099999999999994</v>
      </c>
      <c r="CE266" s="211">
        <v>6.2299999999999995</v>
      </c>
      <c r="CF266" s="211">
        <v>1.79</v>
      </c>
      <c r="CG266" s="211">
        <v>1.29</v>
      </c>
      <c r="CH266" s="211">
        <v>1.54</v>
      </c>
      <c r="CI266" s="211">
        <v>0.42</v>
      </c>
      <c r="CJ266" s="211">
        <v>0.38</v>
      </c>
      <c r="CK266" s="211">
        <v>0.4</v>
      </c>
      <c r="CL266" s="211">
        <v>37.83</v>
      </c>
      <c r="CM266" s="211">
        <v>35.43</v>
      </c>
      <c r="CN266" s="211">
        <v>36.629999999999995</v>
      </c>
      <c r="CO266" s="211">
        <v>6.65</v>
      </c>
      <c r="CP266" s="211">
        <v>1.6500000000000004</v>
      </c>
      <c r="CQ266" s="211">
        <v>4.1500000000000004</v>
      </c>
      <c r="CR266" s="211"/>
      <c r="CS266" s="211"/>
    </row>
    <row r="267" spans="1:97">
      <c r="A267" s="642">
        <v>45553</v>
      </c>
      <c r="B267" s="209" t="s">
        <v>216</v>
      </c>
      <c r="C267" s="211">
        <v>142.62</v>
      </c>
      <c r="D267" s="211">
        <v>140.62</v>
      </c>
      <c r="E267" s="211">
        <v>141.62</v>
      </c>
      <c r="F267" s="211">
        <v>159.07</v>
      </c>
      <c r="G267" s="211">
        <v>156.07</v>
      </c>
      <c r="H267" s="211">
        <v>157.57</v>
      </c>
      <c r="I267" s="211">
        <v>105.81</v>
      </c>
      <c r="J267" s="211">
        <v>102.61</v>
      </c>
      <c r="K267" s="211">
        <v>104.21000000000001</v>
      </c>
      <c r="L267" s="211">
        <v>190.53</v>
      </c>
      <c r="M267" s="211">
        <v>182.53</v>
      </c>
      <c r="N267" s="211">
        <v>186.53</v>
      </c>
      <c r="O267" s="211">
        <v>168.36</v>
      </c>
      <c r="P267" s="211">
        <v>166.56</v>
      </c>
      <c r="Q267" s="211">
        <v>167.46</v>
      </c>
      <c r="R267" s="211">
        <v>21.42</v>
      </c>
      <c r="S267" s="211">
        <v>20.82</v>
      </c>
      <c r="T267" s="211">
        <v>21.12</v>
      </c>
      <c r="U267" s="211">
        <v>13.65</v>
      </c>
      <c r="V267" s="211">
        <v>13.05</v>
      </c>
      <c r="W267" s="211">
        <v>13.350000000000001</v>
      </c>
      <c r="X267" s="211">
        <v>14.31</v>
      </c>
      <c r="Y267" s="211">
        <v>13.51</v>
      </c>
      <c r="Z267" s="211">
        <v>13.91</v>
      </c>
      <c r="AA267" s="211">
        <v>97.85</v>
      </c>
      <c r="AB267" s="211">
        <v>93.85</v>
      </c>
      <c r="AC267" s="211">
        <v>95.85</v>
      </c>
      <c r="AD267" s="211">
        <v>89.83</v>
      </c>
      <c r="AE267" s="211">
        <v>85.83</v>
      </c>
      <c r="AF267" s="211">
        <v>87.83</v>
      </c>
      <c r="AG267" s="211">
        <v>18.600000000000001</v>
      </c>
      <c r="AH267" s="211">
        <v>17.740000000000002</v>
      </c>
      <c r="AI267" s="211">
        <v>18.170000000000002</v>
      </c>
      <c r="AJ267" s="211"/>
      <c r="AK267" s="211"/>
      <c r="AL267" s="211"/>
      <c r="AM267" s="211">
        <v>110.18</v>
      </c>
      <c r="AN267" s="211">
        <v>108.52000000000001</v>
      </c>
      <c r="AO267" s="211">
        <v>109.35000000000001</v>
      </c>
      <c r="AP267" s="211">
        <v>38.47</v>
      </c>
      <c r="AQ267" s="211">
        <v>36.869999999999997</v>
      </c>
      <c r="AR267" s="211">
        <v>37.67</v>
      </c>
      <c r="AS267" s="211">
        <v>39.299999999999997</v>
      </c>
      <c r="AT267" s="211">
        <v>37.94</v>
      </c>
      <c r="AU267" s="211">
        <v>38.619999999999997</v>
      </c>
      <c r="AV267" s="211">
        <v>20.23</v>
      </c>
      <c r="AW267" s="211">
        <v>19.63</v>
      </c>
      <c r="AX267" s="211">
        <v>19.93</v>
      </c>
      <c r="AY267" s="211">
        <v>4.33</v>
      </c>
      <c r="AZ267" s="211">
        <v>4.17</v>
      </c>
      <c r="BA267" s="211">
        <v>4.25</v>
      </c>
      <c r="BB267" s="211">
        <v>1.85</v>
      </c>
      <c r="BC267" s="211">
        <v>1.55</v>
      </c>
      <c r="BD267" s="211">
        <v>1.7000000000000002</v>
      </c>
      <c r="BE267" s="211">
        <v>0.66</v>
      </c>
      <c r="BF267" s="211">
        <v>0.36000000000000004</v>
      </c>
      <c r="BG267" s="211">
        <v>0.51</v>
      </c>
      <c r="BH267" s="211">
        <v>473.09</v>
      </c>
      <c r="BI267" s="211">
        <v>457.09</v>
      </c>
      <c r="BJ267" s="211">
        <v>465.09</v>
      </c>
      <c r="BK267" s="211">
        <v>39.6</v>
      </c>
      <c r="BL267" s="211">
        <v>38.24</v>
      </c>
      <c r="BM267" s="211">
        <v>38.92</v>
      </c>
      <c r="BN267" s="211">
        <v>1.05</v>
      </c>
      <c r="BO267" s="211">
        <v>0.81</v>
      </c>
      <c r="BP267" s="211">
        <v>0.93</v>
      </c>
      <c r="BQ267" s="211">
        <v>8.4</v>
      </c>
      <c r="BR267" s="211">
        <v>6.4</v>
      </c>
      <c r="BS267" s="211">
        <v>7.4</v>
      </c>
      <c r="BT267" s="211">
        <v>10.94</v>
      </c>
      <c r="BU267" s="211">
        <v>10.54</v>
      </c>
      <c r="BV267" s="211">
        <v>10.739999999999998</v>
      </c>
      <c r="BW267" s="211">
        <v>2.7</v>
      </c>
      <c r="BX267" s="211">
        <v>2.42</v>
      </c>
      <c r="BY267" s="211">
        <v>2.56</v>
      </c>
      <c r="BZ267" s="211">
        <v>9.5500000000000007</v>
      </c>
      <c r="CA267" s="211">
        <v>6.5500000000000007</v>
      </c>
      <c r="CB267" s="211">
        <v>8.0500000000000007</v>
      </c>
      <c r="CC267" s="211">
        <v>6.4</v>
      </c>
      <c r="CD267" s="211">
        <v>6.16</v>
      </c>
      <c r="CE267" s="211">
        <v>6.28</v>
      </c>
      <c r="CF267" s="211">
        <v>1.81</v>
      </c>
      <c r="CG267" s="211">
        <v>1.31</v>
      </c>
      <c r="CH267" s="211">
        <v>1.56</v>
      </c>
      <c r="CI267" s="211">
        <v>0.42</v>
      </c>
      <c r="CJ267" s="211">
        <v>0.38</v>
      </c>
      <c r="CK267" s="211">
        <v>0.4</v>
      </c>
      <c r="CL267" s="211">
        <v>38</v>
      </c>
      <c r="CM267" s="211">
        <v>35.6</v>
      </c>
      <c r="CN267" s="211">
        <v>36.799999999999997</v>
      </c>
      <c r="CO267" s="211">
        <v>6.66</v>
      </c>
      <c r="CP267" s="211">
        <v>1.6600000000000001</v>
      </c>
      <c r="CQ267" s="211">
        <v>4.16</v>
      </c>
      <c r="CR267" s="211"/>
      <c r="CS267" s="211"/>
    </row>
    <row r="268" spans="1:97">
      <c r="A268" s="642">
        <v>45554</v>
      </c>
      <c r="B268" s="209" t="s">
        <v>217</v>
      </c>
      <c r="C268" s="211">
        <v>144.63999999999999</v>
      </c>
      <c r="D268" s="211">
        <v>142.63999999999999</v>
      </c>
      <c r="E268" s="211">
        <v>143.63999999999999</v>
      </c>
      <c r="F268" s="211">
        <v>160.77000000000001</v>
      </c>
      <c r="G268" s="211">
        <v>157.77000000000001</v>
      </c>
      <c r="H268" s="211">
        <v>159.27000000000001</v>
      </c>
      <c r="I268" s="211">
        <v>106.95</v>
      </c>
      <c r="J268" s="211">
        <v>103.75</v>
      </c>
      <c r="K268" s="211">
        <v>105.35</v>
      </c>
      <c r="L268" s="211">
        <v>193.27</v>
      </c>
      <c r="M268" s="211">
        <v>185.27</v>
      </c>
      <c r="N268" s="211">
        <v>189.27</v>
      </c>
      <c r="O268" s="211">
        <v>169.89</v>
      </c>
      <c r="P268" s="211">
        <v>168.08999999999997</v>
      </c>
      <c r="Q268" s="211">
        <v>168.98999999999998</v>
      </c>
      <c r="R268" s="211">
        <v>21.65</v>
      </c>
      <c r="S268" s="211">
        <v>21.049999999999997</v>
      </c>
      <c r="T268" s="211">
        <v>21.349999999999998</v>
      </c>
      <c r="U268" s="211">
        <v>13.81</v>
      </c>
      <c r="V268" s="211">
        <v>13.21</v>
      </c>
      <c r="W268" s="211">
        <v>13.510000000000002</v>
      </c>
      <c r="X268" s="211">
        <v>14.44</v>
      </c>
      <c r="Y268" s="211">
        <v>13.639999999999999</v>
      </c>
      <c r="Z268" s="211">
        <v>14.04</v>
      </c>
      <c r="AA268" s="211">
        <v>98.91</v>
      </c>
      <c r="AB268" s="211">
        <v>94.91</v>
      </c>
      <c r="AC268" s="211">
        <v>96.91</v>
      </c>
      <c r="AD268" s="211">
        <v>90.96</v>
      </c>
      <c r="AE268" s="211">
        <v>86.96</v>
      </c>
      <c r="AF268" s="211">
        <v>88.96</v>
      </c>
      <c r="AG268" s="211">
        <v>18.850000000000001</v>
      </c>
      <c r="AH268" s="211">
        <v>17.990000000000002</v>
      </c>
      <c r="AI268" s="211">
        <v>18.420000000000002</v>
      </c>
      <c r="AJ268" s="211"/>
      <c r="AK268" s="211"/>
      <c r="AL268" s="211"/>
      <c r="AM268" s="211">
        <v>111.44</v>
      </c>
      <c r="AN268" s="211">
        <v>109.78</v>
      </c>
      <c r="AO268" s="211">
        <v>110.61</v>
      </c>
      <c r="AP268" s="211">
        <v>39.130000000000003</v>
      </c>
      <c r="AQ268" s="211">
        <v>37.53</v>
      </c>
      <c r="AR268" s="211">
        <v>38.33</v>
      </c>
      <c r="AS268" s="211">
        <v>39.85</v>
      </c>
      <c r="AT268" s="211">
        <v>38.49</v>
      </c>
      <c r="AU268" s="211">
        <v>39.17</v>
      </c>
      <c r="AV268" s="211">
        <v>20.52</v>
      </c>
      <c r="AW268" s="211">
        <v>19.919999999999998</v>
      </c>
      <c r="AX268" s="211">
        <v>20.22</v>
      </c>
      <c r="AY268" s="211">
        <v>4.37</v>
      </c>
      <c r="AZ268" s="211">
        <v>4.21</v>
      </c>
      <c r="BA268" s="211">
        <v>4.29</v>
      </c>
      <c r="BB268" s="211">
        <v>1.88</v>
      </c>
      <c r="BC268" s="211">
        <v>1.5799999999999998</v>
      </c>
      <c r="BD268" s="211">
        <v>1.73</v>
      </c>
      <c r="BE268" s="211">
        <v>0.67</v>
      </c>
      <c r="BF268" s="211">
        <v>0.37000000000000005</v>
      </c>
      <c r="BG268" s="211">
        <v>0.52</v>
      </c>
      <c r="BH268" s="211">
        <v>479.88</v>
      </c>
      <c r="BI268" s="211">
        <v>463.88</v>
      </c>
      <c r="BJ268" s="211">
        <v>471.88</v>
      </c>
      <c r="BK268" s="211">
        <v>40.15</v>
      </c>
      <c r="BL268" s="211">
        <v>38.79</v>
      </c>
      <c r="BM268" s="211">
        <v>39.47</v>
      </c>
      <c r="BN268" s="211">
        <v>1.06</v>
      </c>
      <c r="BO268" s="211">
        <v>0.82000000000000006</v>
      </c>
      <c r="BP268" s="211">
        <v>0.94000000000000006</v>
      </c>
      <c r="BQ268" s="211">
        <v>8.4499999999999993</v>
      </c>
      <c r="BR268" s="211">
        <v>6.4499999999999993</v>
      </c>
      <c r="BS268" s="211">
        <v>7.4499999999999993</v>
      </c>
      <c r="BT268" s="211">
        <v>11.01</v>
      </c>
      <c r="BU268" s="211">
        <v>10.61</v>
      </c>
      <c r="BV268" s="211">
        <v>10.809999999999999</v>
      </c>
      <c r="BW268" s="211">
        <v>2.74</v>
      </c>
      <c r="BX268" s="211">
        <v>2.46</v>
      </c>
      <c r="BY268" s="211">
        <v>2.6</v>
      </c>
      <c r="BZ268" s="211">
        <v>9.66</v>
      </c>
      <c r="CA268" s="211">
        <v>6.66</v>
      </c>
      <c r="CB268" s="211">
        <v>8.16</v>
      </c>
      <c r="CC268" s="211">
        <v>6.48</v>
      </c>
      <c r="CD268" s="211">
        <v>6.24</v>
      </c>
      <c r="CE268" s="211">
        <v>6.36</v>
      </c>
      <c r="CF268" s="211">
        <v>1.81</v>
      </c>
      <c r="CG268" s="211">
        <v>1.31</v>
      </c>
      <c r="CH268" s="211">
        <v>1.56</v>
      </c>
      <c r="CI268" s="211">
        <v>0.42</v>
      </c>
      <c r="CJ268" s="211">
        <v>0.38</v>
      </c>
      <c r="CK268" s="211">
        <v>0.4</v>
      </c>
      <c r="CL268" s="211">
        <v>38.520000000000003</v>
      </c>
      <c r="CM268" s="211">
        <v>36.120000000000005</v>
      </c>
      <c r="CN268" s="211">
        <v>37.320000000000007</v>
      </c>
      <c r="CO268" s="211">
        <v>6.72</v>
      </c>
      <c r="CP268" s="211">
        <v>1.7199999999999998</v>
      </c>
      <c r="CQ268" s="211">
        <v>4.22</v>
      </c>
      <c r="CR268" s="211"/>
      <c r="CS268" s="211"/>
    </row>
    <row r="269" spans="1:97">
      <c r="A269" s="642">
        <v>45555</v>
      </c>
      <c r="B269" s="209" t="s">
        <v>218</v>
      </c>
      <c r="C269" s="211">
        <v>143.76</v>
      </c>
      <c r="D269" s="211">
        <v>141.76</v>
      </c>
      <c r="E269" s="211">
        <v>142.76</v>
      </c>
      <c r="F269" s="211">
        <v>160.81</v>
      </c>
      <c r="G269" s="211">
        <v>157.81</v>
      </c>
      <c r="H269" s="211">
        <v>159.31</v>
      </c>
      <c r="I269" s="211">
        <v>106.85</v>
      </c>
      <c r="J269" s="211">
        <v>103.64999999999999</v>
      </c>
      <c r="K269" s="211">
        <v>105.25</v>
      </c>
      <c r="L269" s="211">
        <v>193.57</v>
      </c>
      <c r="M269" s="211">
        <v>185.57</v>
      </c>
      <c r="N269" s="211">
        <v>189.57</v>
      </c>
      <c r="O269" s="211">
        <v>169.41</v>
      </c>
      <c r="P269" s="211">
        <v>167.60999999999999</v>
      </c>
      <c r="Q269" s="211">
        <v>168.51</v>
      </c>
      <c r="R269" s="211">
        <v>21.66</v>
      </c>
      <c r="S269" s="211">
        <v>21.06</v>
      </c>
      <c r="T269" s="211">
        <v>21.36</v>
      </c>
      <c r="U269" s="211">
        <v>13.89</v>
      </c>
      <c r="V269" s="211">
        <v>13.290000000000001</v>
      </c>
      <c r="W269" s="211">
        <v>13.59</v>
      </c>
      <c r="X269" s="211">
        <v>14.45</v>
      </c>
      <c r="Y269" s="211">
        <v>13.649999999999999</v>
      </c>
      <c r="Z269" s="211">
        <v>14.049999999999999</v>
      </c>
      <c r="AA269" s="211">
        <v>99.16</v>
      </c>
      <c r="AB269" s="211">
        <v>95.16</v>
      </c>
      <c r="AC269" s="211">
        <v>97.16</v>
      </c>
      <c r="AD269" s="211">
        <v>91.04</v>
      </c>
      <c r="AE269" s="211">
        <v>87.04</v>
      </c>
      <c r="AF269" s="211">
        <v>89.04</v>
      </c>
      <c r="AG269" s="211">
        <v>18.75</v>
      </c>
      <c r="AH269" s="211">
        <v>17.89</v>
      </c>
      <c r="AI269" s="211">
        <v>18.32</v>
      </c>
      <c r="AJ269" s="211"/>
      <c r="AK269" s="211"/>
      <c r="AL269" s="211"/>
      <c r="AM269" s="211">
        <v>111.3</v>
      </c>
      <c r="AN269" s="211">
        <v>109.64</v>
      </c>
      <c r="AO269" s="211">
        <v>110.47</v>
      </c>
      <c r="AP269" s="211">
        <v>38.909999999999997</v>
      </c>
      <c r="AQ269" s="211">
        <v>37.309999999999995</v>
      </c>
      <c r="AR269" s="211">
        <v>38.11</v>
      </c>
      <c r="AS269" s="211">
        <v>39.61</v>
      </c>
      <c r="AT269" s="211">
        <v>38.25</v>
      </c>
      <c r="AU269" s="211">
        <v>38.93</v>
      </c>
      <c r="AV269" s="211">
        <v>20.49</v>
      </c>
      <c r="AW269" s="211">
        <v>19.889999999999997</v>
      </c>
      <c r="AX269" s="211">
        <v>20.189999999999998</v>
      </c>
      <c r="AY269" s="211">
        <v>4.4000000000000004</v>
      </c>
      <c r="AZ269" s="211">
        <v>4.24</v>
      </c>
      <c r="BA269" s="211">
        <v>4.32</v>
      </c>
      <c r="BB269" s="211">
        <v>1.87</v>
      </c>
      <c r="BC269" s="211">
        <v>1.57</v>
      </c>
      <c r="BD269" s="211">
        <v>1.7200000000000002</v>
      </c>
      <c r="BE269" s="211">
        <v>0.67</v>
      </c>
      <c r="BF269" s="211">
        <v>0.37000000000000005</v>
      </c>
      <c r="BG269" s="211">
        <v>0.52</v>
      </c>
      <c r="BH269" s="211">
        <v>477.14</v>
      </c>
      <c r="BI269" s="211">
        <v>461.14</v>
      </c>
      <c r="BJ269" s="211">
        <v>469.14</v>
      </c>
      <c r="BK269" s="211">
        <v>39.909999999999997</v>
      </c>
      <c r="BL269" s="211">
        <v>38.549999999999997</v>
      </c>
      <c r="BM269" s="211">
        <v>39.229999999999997</v>
      </c>
      <c r="BN269" s="211">
        <v>1.06</v>
      </c>
      <c r="BO269" s="211">
        <v>0.82000000000000006</v>
      </c>
      <c r="BP269" s="211">
        <v>0.94000000000000006</v>
      </c>
      <c r="BQ269" s="211">
        <v>8.39</v>
      </c>
      <c r="BR269" s="211">
        <v>6.3900000000000006</v>
      </c>
      <c r="BS269" s="211">
        <v>7.3900000000000006</v>
      </c>
      <c r="BT269" s="211">
        <v>10.94</v>
      </c>
      <c r="BU269" s="211">
        <v>10.54</v>
      </c>
      <c r="BV269" s="211">
        <v>10.739999999999998</v>
      </c>
      <c r="BW269" s="211">
        <v>2.73</v>
      </c>
      <c r="BX269" s="211">
        <v>2.4500000000000002</v>
      </c>
      <c r="BY269" s="211">
        <v>2.59</v>
      </c>
      <c r="BZ269" s="211">
        <v>9.64</v>
      </c>
      <c r="CA269" s="211">
        <v>6.6400000000000006</v>
      </c>
      <c r="CB269" s="211">
        <v>8.14</v>
      </c>
      <c r="CC269" s="211">
        <v>6.47</v>
      </c>
      <c r="CD269" s="211">
        <v>6.2299999999999995</v>
      </c>
      <c r="CE269" s="211">
        <v>6.35</v>
      </c>
      <c r="CF269" s="211">
        <v>1.8</v>
      </c>
      <c r="CG269" s="211">
        <v>1.3</v>
      </c>
      <c r="CH269" s="211">
        <v>1.55</v>
      </c>
      <c r="CI269" s="211">
        <v>0.42</v>
      </c>
      <c r="CJ269" s="211">
        <v>0.38</v>
      </c>
      <c r="CK269" s="211">
        <v>0.4</v>
      </c>
      <c r="CL269" s="211">
        <v>38.5</v>
      </c>
      <c r="CM269" s="211">
        <v>36.1</v>
      </c>
      <c r="CN269" s="211">
        <v>37.299999999999997</v>
      </c>
      <c r="CO269" s="211">
        <v>6.71</v>
      </c>
      <c r="CP269" s="211">
        <v>1.71</v>
      </c>
      <c r="CQ269" s="211">
        <v>4.21</v>
      </c>
      <c r="CR269" s="211"/>
      <c r="CS269" s="211"/>
    </row>
    <row r="270" spans="1:97">
      <c r="A270" s="642">
        <v>45556</v>
      </c>
      <c r="B270" s="209" t="s">
        <v>219</v>
      </c>
      <c r="C270" s="211"/>
      <c r="D270" s="211"/>
      <c r="E270" s="211"/>
      <c r="F270" s="211"/>
      <c r="G270" s="211"/>
      <c r="H270" s="211"/>
      <c r="I270" s="211"/>
      <c r="J270" s="211"/>
      <c r="K270" s="211"/>
      <c r="L270" s="211"/>
      <c r="M270" s="211"/>
      <c r="N270" s="211"/>
      <c r="O270" s="211"/>
      <c r="P270" s="211"/>
      <c r="Q270" s="211"/>
      <c r="R270" s="211"/>
      <c r="S270" s="211"/>
      <c r="T270" s="211"/>
      <c r="U270" s="211"/>
      <c r="V270" s="211"/>
      <c r="W270" s="211"/>
      <c r="X270" s="211"/>
      <c r="Y270" s="211"/>
      <c r="Z270" s="211"/>
      <c r="AA270" s="211"/>
      <c r="AB270" s="211"/>
      <c r="AC270" s="211"/>
      <c r="AD270" s="211"/>
      <c r="AE270" s="211"/>
      <c r="AF270" s="211"/>
      <c r="AG270" s="211"/>
      <c r="AH270" s="211"/>
      <c r="AI270" s="211"/>
      <c r="AJ270" s="211"/>
      <c r="AK270" s="211"/>
      <c r="AL270" s="211"/>
      <c r="AM270" s="211"/>
      <c r="AN270" s="211"/>
      <c r="AO270" s="211"/>
      <c r="AP270" s="211"/>
      <c r="AQ270" s="211"/>
      <c r="AR270" s="211"/>
      <c r="AS270" s="211"/>
      <c r="AT270" s="211"/>
      <c r="AU270" s="211"/>
      <c r="AV270" s="211"/>
      <c r="AW270" s="211"/>
      <c r="AX270" s="211"/>
      <c r="AY270" s="211"/>
      <c r="AZ270" s="211"/>
      <c r="BA270" s="211"/>
      <c r="BB270" s="211"/>
      <c r="BC270" s="211"/>
      <c r="BD270" s="211"/>
      <c r="BE270" s="211"/>
      <c r="BF270" s="211"/>
      <c r="BG270" s="211"/>
      <c r="BH270" s="211"/>
      <c r="BI270" s="211"/>
      <c r="BJ270" s="211"/>
      <c r="BK270" s="211"/>
      <c r="BL270" s="211"/>
      <c r="BM270" s="211"/>
      <c r="BN270" s="211"/>
      <c r="BO270" s="211"/>
      <c r="BP270" s="211"/>
      <c r="BQ270" s="211"/>
      <c r="BR270" s="211"/>
      <c r="BS270" s="211"/>
      <c r="BT270" s="211"/>
      <c r="BU270" s="211"/>
      <c r="BV270" s="211"/>
      <c r="BW270" s="211"/>
      <c r="BX270" s="211"/>
      <c r="BY270" s="211"/>
      <c r="BZ270" s="211"/>
      <c r="CA270" s="211"/>
      <c r="CB270" s="211"/>
      <c r="CC270" s="211"/>
      <c r="CD270" s="211"/>
      <c r="CE270" s="211"/>
      <c r="CF270" s="211"/>
      <c r="CG270" s="211"/>
      <c r="CH270" s="211"/>
      <c r="CI270" s="211"/>
      <c r="CJ270" s="211"/>
      <c r="CK270" s="211"/>
      <c r="CL270" s="211"/>
      <c r="CM270" s="211"/>
      <c r="CN270" s="211"/>
      <c r="CO270" s="211"/>
      <c r="CP270" s="211"/>
      <c r="CQ270" s="211"/>
      <c r="CR270" s="211"/>
      <c r="CS270" s="211"/>
    </row>
    <row r="271" spans="1:97">
      <c r="A271" s="642">
        <v>45557</v>
      </c>
      <c r="B271" s="209" t="s">
        <v>220</v>
      </c>
      <c r="C271" s="211"/>
      <c r="D271" s="211"/>
      <c r="E271" s="211"/>
      <c r="F271" s="211"/>
      <c r="G271" s="211"/>
      <c r="H271" s="211"/>
      <c r="I271" s="211"/>
      <c r="J271" s="211"/>
      <c r="K271" s="211"/>
      <c r="L271" s="211"/>
      <c r="M271" s="211"/>
      <c r="N271" s="211"/>
      <c r="O271" s="211"/>
      <c r="P271" s="211"/>
      <c r="Q271" s="211"/>
      <c r="R271" s="211"/>
      <c r="S271" s="211"/>
      <c r="T271" s="211"/>
      <c r="U271" s="211"/>
      <c r="V271" s="211"/>
      <c r="W271" s="211"/>
      <c r="X271" s="211"/>
      <c r="Y271" s="211"/>
      <c r="Z271" s="211"/>
      <c r="AA271" s="211"/>
      <c r="AB271" s="211"/>
      <c r="AC271" s="211"/>
      <c r="AD271" s="211"/>
      <c r="AE271" s="211"/>
      <c r="AF271" s="211"/>
      <c r="AG271" s="211"/>
      <c r="AH271" s="211"/>
      <c r="AI271" s="211"/>
      <c r="AJ271" s="211"/>
      <c r="AK271" s="211"/>
      <c r="AL271" s="211"/>
      <c r="AM271" s="211"/>
      <c r="AN271" s="211"/>
      <c r="AO271" s="211"/>
      <c r="AP271" s="211"/>
      <c r="AQ271" s="211"/>
      <c r="AR271" s="211"/>
      <c r="AS271" s="211"/>
      <c r="AT271" s="211"/>
      <c r="AU271" s="211"/>
      <c r="AV271" s="211"/>
      <c r="AW271" s="211"/>
      <c r="AX271" s="211"/>
      <c r="AY271" s="211"/>
      <c r="AZ271" s="211"/>
      <c r="BA271" s="211"/>
      <c r="BB271" s="211"/>
      <c r="BC271" s="211"/>
      <c r="BD271" s="211"/>
      <c r="BE271" s="211"/>
      <c r="BF271" s="211"/>
      <c r="BG271" s="211"/>
      <c r="BH271" s="211"/>
      <c r="BI271" s="211"/>
      <c r="BJ271" s="211"/>
      <c r="BK271" s="211"/>
      <c r="BL271" s="211"/>
      <c r="BM271" s="211"/>
      <c r="BN271" s="211"/>
      <c r="BO271" s="211"/>
      <c r="BP271" s="211"/>
      <c r="BQ271" s="211"/>
      <c r="BR271" s="211"/>
      <c r="BS271" s="211"/>
      <c r="BT271" s="211"/>
      <c r="BU271" s="211"/>
      <c r="BV271" s="211"/>
      <c r="BW271" s="211"/>
      <c r="BX271" s="211"/>
      <c r="BY271" s="211"/>
      <c r="BZ271" s="211"/>
      <c r="CA271" s="211"/>
      <c r="CB271" s="211"/>
      <c r="CC271" s="211"/>
      <c r="CD271" s="211"/>
      <c r="CE271" s="211"/>
      <c r="CF271" s="211"/>
      <c r="CG271" s="211"/>
      <c r="CH271" s="211"/>
      <c r="CI271" s="211"/>
      <c r="CJ271" s="211"/>
      <c r="CK271" s="211"/>
      <c r="CL271" s="211"/>
      <c r="CM271" s="211"/>
      <c r="CN271" s="211"/>
      <c r="CO271" s="211"/>
      <c r="CP271" s="211"/>
      <c r="CQ271" s="211"/>
      <c r="CR271" s="211"/>
      <c r="CS271" s="211"/>
    </row>
    <row r="272" spans="1:97">
      <c r="A272" s="642">
        <v>45558</v>
      </c>
      <c r="B272" s="209" t="s">
        <v>214</v>
      </c>
      <c r="C272" s="211"/>
      <c r="D272" s="211"/>
      <c r="E272" s="211"/>
      <c r="F272" s="211"/>
      <c r="G272" s="211"/>
      <c r="H272" s="211"/>
      <c r="I272" s="211"/>
      <c r="J272" s="211"/>
      <c r="K272" s="211"/>
      <c r="L272" s="211"/>
      <c r="M272" s="211"/>
      <c r="N272" s="211"/>
      <c r="O272" s="211"/>
      <c r="P272" s="211"/>
      <c r="Q272" s="211"/>
      <c r="R272" s="211"/>
      <c r="S272" s="211"/>
      <c r="T272" s="211"/>
      <c r="U272" s="211"/>
      <c r="V272" s="211"/>
      <c r="W272" s="211"/>
      <c r="X272" s="211"/>
      <c r="Y272" s="211"/>
      <c r="Z272" s="211"/>
      <c r="AA272" s="211"/>
      <c r="AB272" s="211"/>
      <c r="AC272" s="211"/>
      <c r="AD272" s="211"/>
      <c r="AE272" s="211"/>
      <c r="AF272" s="211"/>
      <c r="AG272" s="211"/>
      <c r="AH272" s="211"/>
      <c r="AI272" s="211"/>
      <c r="AJ272" s="211"/>
      <c r="AK272" s="211"/>
      <c r="AL272" s="211"/>
      <c r="AM272" s="211"/>
      <c r="AN272" s="211"/>
      <c r="AO272" s="211"/>
      <c r="AP272" s="211"/>
      <c r="AQ272" s="211"/>
      <c r="AR272" s="211"/>
      <c r="AS272" s="211"/>
      <c r="AT272" s="211"/>
      <c r="AU272" s="211"/>
      <c r="AV272" s="211"/>
      <c r="AW272" s="211"/>
      <c r="AX272" s="211"/>
      <c r="AY272" s="211"/>
      <c r="AZ272" s="211"/>
      <c r="BA272" s="211"/>
      <c r="BB272" s="211"/>
      <c r="BC272" s="211"/>
      <c r="BD272" s="211"/>
      <c r="BE272" s="211"/>
      <c r="BF272" s="211"/>
      <c r="BG272" s="211"/>
      <c r="BH272" s="211"/>
      <c r="BI272" s="211"/>
      <c r="BJ272" s="211"/>
      <c r="BK272" s="211"/>
      <c r="BL272" s="211"/>
      <c r="BM272" s="211"/>
      <c r="BN272" s="211"/>
      <c r="BO272" s="211"/>
      <c r="BP272" s="211"/>
      <c r="BQ272" s="211"/>
      <c r="BR272" s="211"/>
      <c r="BS272" s="211"/>
      <c r="BT272" s="211"/>
      <c r="BU272" s="211"/>
      <c r="BV272" s="211"/>
      <c r="BW272" s="211"/>
      <c r="BX272" s="211"/>
      <c r="BY272" s="211"/>
      <c r="BZ272" s="211"/>
      <c r="CA272" s="211"/>
      <c r="CB272" s="211"/>
      <c r="CC272" s="211"/>
      <c r="CD272" s="211"/>
      <c r="CE272" s="211"/>
      <c r="CF272" s="211"/>
      <c r="CG272" s="211"/>
      <c r="CH272" s="211"/>
      <c r="CI272" s="211"/>
      <c r="CJ272" s="211"/>
      <c r="CK272" s="211"/>
      <c r="CL272" s="211"/>
      <c r="CM272" s="211"/>
      <c r="CN272" s="211"/>
      <c r="CO272" s="211"/>
      <c r="CP272" s="211"/>
      <c r="CQ272" s="211"/>
      <c r="CR272" s="211"/>
      <c r="CS272" s="211"/>
    </row>
    <row r="273" spans="1:97">
      <c r="A273" s="642">
        <v>45559</v>
      </c>
      <c r="B273" s="209" t="s">
        <v>215</v>
      </c>
      <c r="C273" s="211">
        <v>144.74</v>
      </c>
      <c r="D273" s="211">
        <v>142.74</v>
      </c>
      <c r="E273" s="211">
        <v>143.74</v>
      </c>
      <c r="F273" s="211">
        <v>161.12</v>
      </c>
      <c r="G273" s="211">
        <v>158.12</v>
      </c>
      <c r="H273" s="211">
        <v>159.62</v>
      </c>
      <c r="I273" s="211">
        <v>107.83</v>
      </c>
      <c r="J273" s="211">
        <v>104.63</v>
      </c>
      <c r="K273" s="211">
        <v>106.22999999999999</v>
      </c>
      <c r="L273" s="211">
        <v>195.86</v>
      </c>
      <c r="M273" s="211">
        <v>187.86</v>
      </c>
      <c r="N273" s="211">
        <v>191.86</v>
      </c>
      <c r="O273" s="211">
        <v>170.54</v>
      </c>
      <c r="P273" s="211">
        <v>168.73999999999998</v>
      </c>
      <c r="Q273" s="211">
        <v>169.64</v>
      </c>
      <c r="R273" s="211">
        <v>21.7</v>
      </c>
      <c r="S273" s="211">
        <v>21.099999999999998</v>
      </c>
      <c r="T273" s="211">
        <v>21.4</v>
      </c>
      <c r="U273" s="211">
        <v>13.98</v>
      </c>
      <c r="V273" s="211">
        <v>13.38</v>
      </c>
      <c r="W273" s="211">
        <v>13.68</v>
      </c>
      <c r="X273" s="211">
        <v>14.5</v>
      </c>
      <c r="Y273" s="211">
        <v>13.7</v>
      </c>
      <c r="Z273" s="211">
        <v>14.1</v>
      </c>
      <c r="AA273" s="211">
        <v>100.13</v>
      </c>
      <c r="AB273" s="211">
        <v>96.13</v>
      </c>
      <c r="AC273" s="211">
        <v>98.13</v>
      </c>
      <c r="AD273" s="211">
        <v>91.98</v>
      </c>
      <c r="AE273" s="211">
        <v>87.98</v>
      </c>
      <c r="AF273" s="211">
        <v>89.98</v>
      </c>
      <c r="AG273" s="211">
        <v>18.89</v>
      </c>
      <c r="AH273" s="211">
        <v>18.03</v>
      </c>
      <c r="AI273" s="211">
        <v>18.46</v>
      </c>
      <c r="AJ273" s="211"/>
      <c r="AK273" s="211"/>
      <c r="AL273" s="211"/>
      <c r="AM273" s="211">
        <v>112.16</v>
      </c>
      <c r="AN273" s="211">
        <v>110.5</v>
      </c>
      <c r="AO273" s="211">
        <v>111.33</v>
      </c>
      <c r="AP273" s="211">
        <v>39.17</v>
      </c>
      <c r="AQ273" s="211">
        <v>37.57</v>
      </c>
      <c r="AR273" s="211">
        <v>38.370000000000005</v>
      </c>
      <c r="AS273" s="211">
        <v>39.880000000000003</v>
      </c>
      <c r="AT273" s="211">
        <v>38.520000000000003</v>
      </c>
      <c r="AU273" s="211">
        <v>39.200000000000003</v>
      </c>
      <c r="AV273" s="211">
        <v>20.66</v>
      </c>
      <c r="AW273" s="211">
        <v>20.059999999999999</v>
      </c>
      <c r="AX273" s="211">
        <v>20.36</v>
      </c>
      <c r="AY273" s="211">
        <v>4.45</v>
      </c>
      <c r="AZ273" s="211">
        <v>4.29</v>
      </c>
      <c r="BA273" s="211">
        <v>4.37</v>
      </c>
      <c r="BB273" s="211">
        <v>1.88</v>
      </c>
      <c r="BC273" s="211">
        <v>1.5799999999999998</v>
      </c>
      <c r="BD273" s="211">
        <v>1.73</v>
      </c>
      <c r="BE273" s="211">
        <v>0.67</v>
      </c>
      <c r="BF273" s="211">
        <v>0.37000000000000005</v>
      </c>
      <c r="BG273" s="211">
        <v>0.52</v>
      </c>
      <c r="BH273" s="211">
        <v>480.05</v>
      </c>
      <c r="BI273" s="211">
        <v>464.05</v>
      </c>
      <c r="BJ273" s="211">
        <v>472.05</v>
      </c>
      <c r="BK273" s="211">
        <v>40.18</v>
      </c>
      <c r="BL273" s="211">
        <v>38.82</v>
      </c>
      <c r="BM273" s="211">
        <v>39.5</v>
      </c>
      <c r="BN273" s="211">
        <v>1.07</v>
      </c>
      <c r="BO273" s="211">
        <v>0.83000000000000007</v>
      </c>
      <c r="BP273" s="211">
        <v>0.95000000000000007</v>
      </c>
      <c r="BQ273" s="211">
        <v>8.4</v>
      </c>
      <c r="BR273" s="211">
        <v>6.4</v>
      </c>
      <c r="BS273" s="211">
        <v>7.4</v>
      </c>
      <c r="BT273" s="211">
        <v>10.97</v>
      </c>
      <c r="BU273" s="211">
        <v>10.57</v>
      </c>
      <c r="BV273" s="211">
        <v>10.77</v>
      </c>
      <c r="BW273" s="211">
        <v>2.73</v>
      </c>
      <c r="BX273" s="211">
        <v>2.4500000000000002</v>
      </c>
      <c r="BY273" s="211">
        <v>2.59</v>
      </c>
      <c r="BZ273" s="211">
        <v>9.7799999999999994</v>
      </c>
      <c r="CA273" s="211">
        <v>6.7799999999999994</v>
      </c>
      <c r="CB273" s="211">
        <v>8.2799999999999994</v>
      </c>
      <c r="CC273" s="211">
        <v>6.48</v>
      </c>
      <c r="CD273" s="211">
        <v>6.24</v>
      </c>
      <c r="CE273" s="211">
        <v>6.36</v>
      </c>
      <c r="CF273" s="211">
        <v>1.82</v>
      </c>
      <c r="CG273" s="211">
        <v>1.32</v>
      </c>
      <c r="CH273" s="211">
        <v>1.57</v>
      </c>
      <c r="CI273" s="211">
        <v>0.42</v>
      </c>
      <c r="CJ273" s="211">
        <v>0.38</v>
      </c>
      <c r="CK273" s="211">
        <v>0.4</v>
      </c>
      <c r="CL273" s="211">
        <v>38.58</v>
      </c>
      <c r="CM273" s="211">
        <v>36.18</v>
      </c>
      <c r="CN273" s="211">
        <v>37.379999999999995</v>
      </c>
      <c r="CO273" s="211">
        <v>6.71</v>
      </c>
      <c r="CP273" s="211">
        <v>1.71</v>
      </c>
      <c r="CQ273" s="211">
        <v>4.21</v>
      </c>
      <c r="CR273" s="211"/>
      <c r="CS273" s="211"/>
    </row>
    <row r="274" spans="1:97">
      <c r="A274" s="642">
        <v>45560</v>
      </c>
      <c r="B274" s="209" t="s">
        <v>216</v>
      </c>
      <c r="C274" s="211">
        <v>144.33000000000001</v>
      </c>
      <c r="D274" s="211">
        <v>142.33000000000001</v>
      </c>
      <c r="E274" s="211">
        <v>143.33000000000001</v>
      </c>
      <c r="F274" s="211">
        <v>161.91</v>
      </c>
      <c r="G274" s="211">
        <v>158.91</v>
      </c>
      <c r="H274" s="211">
        <v>160.41</v>
      </c>
      <c r="I274" s="211">
        <v>108.37</v>
      </c>
      <c r="J274" s="211">
        <v>105.17</v>
      </c>
      <c r="K274" s="211">
        <v>106.77000000000001</v>
      </c>
      <c r="L274" s="211">
        <v>196.41</v>
      </c>
      <c r="M274" s="211">
        <v>188.41</v>
      </c>
      <c r="N274" s="211">
        <v>192.41</v>
      </c>
      <c r="O274" s="211">
        <v>171.13</v>
      </c>
      <c r="P274" s="211">
        <v>169.32999999999998</v>
      </c>
      <c r="Q274" s="211">
        <v>170.23</v>
      </c>
      <c r="R274" s="211">
        <v>21.81</v>
      </c>
      <c r="S274" s="211">
        <v>21.209999999999997</v>
      </c>
      <c r="T274" s="211">
        <v>21.509999999999998</v>
      </c>
      <c r="U274" s="211">
        <v>14.08</v>
      </c>
      <c r="V274" s="211">
        <v>13.48</v>
      </c>
      <c r="W274" s="211">
        <v>13.780000000000001</v>
      </c>
      <c r="X274" s="211">
        <v>14.6</v>
      </c>
      <c r="Y274" s="211">
        <v>13.799999999999999</v>
      </c>
      <c r="Z274" s="211">
        <v>14.2</v>
      </c>
      <c r="AA274" s="211">
        <v>100.8</v>
      </c>
      <c r="AB274" s="211">
        <v>96.8</v>
      </c>
      <c r="AC274" s="211">
        <v>98.8</v>
      </c>
      <c r="AD274" s="211">
        <v>93.03</v>
      </c>
      <c r="AE274" s="211">
        <v>89.03</v>
      </c>
      <c r="AF274" s="211">
        <v>91.03</v>
      </c>
      <c r="AG274" s="211">
        <v>18.84</v>
      </c>
      <c r="AH274" s="211">
        <v>17.98</v>
      </c>
      <c r="AI274" s="211">
        <v>18.41</v>
      </c>
      <c r="AJ274" s="211"/>
      <c r="AK274" s="211"/>
      <c r="AL274" s="211"/>
      <c r="AM274" s="211">
        <v>112.54</v>
      </c>
      <c r="AN274" s="211">
        <v>110.88000000000001</v>
      </c>
      <c r="AO274" s="211">
        <v>111.71000000000001</v>
      </c>
      <c r="AP274" s="211">
        <v>39.07</v>
      </c>
      <c r="AQ274" s="211">
        <v>37.47</v>
      </c>
      <c r="AR274" s="211">
        <v>38.269999999999996</v>
      </c>
      <c r="AS274" s="211">
        <v>39.770000000000003</v>
      </c>
      <c r="AT274" s="211">
        <v>38.410000000000004</v>
      </c>
      <c r="AU274" s="211">
        <v>39.090000000000003</v>
      </c>
      <c r="AV274" s="211">
        <v>20.76</v>
      </c>
      <c r="AW274" s="211">
        <v>20.16</v>
      </c>
      <c r="AX274" s="211">
        <v>20.46</v>
      </c>
      <c r="AY274" s="211">
        <v>4.4800000000000004</v>
      </c>
      <c r="AZ274" s="211">
        <v>4.32</v>
      </c>
      <c r="BA274" s="211">
        <v>4.4000000000000004</v>
      </c>
      <c r="BB274" s="211">
        <v>1.87</v>
      </c>
      <c r="BC274" s="211">
        <v>1.57</v>
      </c>
      <c r="BD274" s="211">
        <v>1.7200000000000002</v>
      </c>
      <c r="BE274" s="211">
        <v>0.67</v>
      </c>
      <c r="BF274" s="211">
        <v>0.37000000000000005</v>
      </c>
      <c r="BG274" s="211">
        <v>0.52</v>
      </c>
      <c r="BH274" s="211">
        <v>478.55</v>
      </c>
      <c r="BI274" s="211">
        <v>462.55</v>
      </c>
      <c r="BJ274" s="211">
        <v>470.55</v>
      </c>
      <c r="BK274" s="211">
        <v>40.07</v>
      </c>
      <c r="BL274" s="211">
        <v>38.71</v>
      </c>
      <c r="BM274" s="211">
        <v>39.39</v>
      </c>
      <c r="BN274" s="211">
        <v>1.07</v>
      </c>
      <c r="BO274" s="211">
        <v>0.83000000000000007</v>
      </c>
      <c r="BP274" s="211">
        <v>0.95000000000000007</v>
      </c>
      <c r="BQ274" s="211">
        <v>8.42</v>
      </c>
      <c r="BR274" s="211">
        <v>6.42</v>
      </c>
      <c r="BS274" s="211">
        <v>7.42</v>
      </c>
      <c r="BT274" s="211">
        <v>11</v>
      </c>
      <c r="BU274" s="211">
        <v>10.6</v>
      </c>
      <c r="BV274" s="211">
        <v>10.8</v>
      </c>
      <c r="BW274" s="211">
        <v>2.71</v>
      </c>
      <c r="BX274" s="211">
        <v>2.4299999999999997</v>
      </c>
      <c r="BY274" s="211">
        <v>2.57</v>
      </c>
      <c r="BZ274" s="211">
        <v>9.7899999999999991</v>
      </c>
      <c r="CA274" s="211">
        <v>6.7899999999999991</v>
      </c>
      <c r="CB274" s="211">
        <v>8.2899999999999991</v>
      </c>
      <c r="CC274" s="211">
        <v>6.52</v>
      </c>
      <c r="CD274" s="211">
        <v>6.2799999999999994</v>
      </c>
      <c r="CE274" s="211">
        <v>6.3999999999999995</v>
      </c>
      <c r="CF274" s="211">
        <v>1.8</v>
      </c>
      <c r="CG274" s="211">
        <v>1.3</v>
      </c>
      <c r="CH274" s="211">
        <v>1.55</v>
      </c>
      <c r="CI274" s="211">
        <v>0.43</v>
      </c>
      <c r="CJ274" s="211">
        <v>0.39</v>
      </c>
      <c r="CK274" s="211">
        <v>0.41000000000000003</v>
      </c>
      <c r="CL274" s="211">
        <v>38.93</v>
      </c>
      <c r="CM274" s="211">
        <v>36.53</v>
      </c>
      <c r="CN274" s="211">
        <v>37.730000000000004</v>
      </c>
      <c r="CO274" s="211">
        <v>6.71</v>
      </c>
      <c r="CP274" s="211">
        <v>1.71</v>
      </c>
      <c r="CQ274" s="211">
        <v>4.21</v>
      </c>
      <c r="CR274" s="211"/>
      <c r="CS274" s="211"/>
    </row>
    <row r="275" spans="1:97">
      <c r="A275" s="642">
        <v>45561</v>
      </c>
      <c r="B275" s="209" t="s">
        <v>217</v>
      </c>
      <c r="C275" s="211">
        <v>145.61000000000001</v>
      </c>
      <c r="D275" s="211">
        <v>143.61000000000001</v>
      </c>
      <c r="E275" s="211">
        <v>144.61000000000001</v>
      </c>
      <c r="F275" s="211">
        <v>162.47999999999999</v>
      </c>
      <c r="G275" s="211">
        <v>159.47999999999999</v>
      </c>
      <c r="H275" s="211">
        <v>160.97999999999999</v>
      </c>
      <c r="I275" s="211">
        <v>108.92</v>
      </c>
      <c r="J275" s="211">
        <v>105.72</v>
      </c>
      <c r="K275" s="211">
        <v>107.32</v>
      </c>
      <c r="L275" s="211">
        <v>196.74</v>
      </c>
      <c r="M275" s="211">
        <v>188.74</v>
      </c>
      <c r="N275" s="211">
        <v>192.74</v>
      </c>
      <c r="O275" s="211">
        <v>171.01</v>
      </c>
      <c r="P275" s="211">
        <v>169.20999999999998</v>
      </c>
      <c r="Q275" s="211">
        <v>170.10999999999999</v>
      </c>
      <c r="R275" s="211">
        <v>21.89</v>
      </c>
      <c r="S275" s="211">
        <v>21.29</v>
      </c>
      <c r="T275" s="211">
        <v>21.59</v>
      </c>
      <c r="U275" s="211">
        <v>13.97</v>
      </c>
      <c r="V275" s="211">
        <v>13.370000000000001</v>
      </c>
      <c r="W275" s="211">
        <v>13.670000000000002</v>
      </c>
      <c r="X275" s="211">
        <v>14.61</v>
      </c>
      <c r="Y275" s="211">
        <v>13.809999999999999</v>
      </c>
      <c r="Z275" s="211">
        <v>14.209999999999999</v>
      </c>
      <c r="AA275" s="211">
        <v>100.74</v>
      </c>
      <c r="AB275" s="211">
        <v>96.74</v>
      </c>
      <c r="AC275" s="211">
        <v>98.74</v>
      </c>
      <c r="AD275" s="211">
        <v>92.53</v>
      </c>
      <c r="AE275" s="211">
        <v>88.53</v>
      </c>
      <c r="AF275" s="211">
        <v>90.53</v>
      </c>
      <c r="AG275" s="211">
        <v>19.010000000000002</v>
      </c>
      <c r="AH275" s="211">
        <v>18.150000000000002</v>
      </c>
      <c r="AI275" s="211">
        <v>18.580000000000002</v>
      </c>
      <c r="AJ275" s="211"/>
      <c r="AK275" s="211"/>
      <c r="AL275" s="211"/>
      <c r="AM275" s="211">
        <v>113.11</v>
      </c>
      <c r="AN275" s="211">
        <v>111.45</v>
      </c>
      <c r="AO275" s="211">
        <v>112.28</v>
      </c>
      <c r="AP275" s="211">
        <v>39.4</v>
      </c>
      <c r="AQ275" s="211">
        <v>37.799999999999997</v>
      </c>
      <c r="AR275" s="211">
        <v>38.599999999999994</v>
      </c>
      <c r="AS275" s="211">
        <v>40.119999999999997</v>
      </c>
      <c r="AT275" s="211">
        <v>38.76</v>
      </c>
      <c r="AU275" s="211">
        <v>39.44</v>
      </c>
      <c r="AV275" s="211">
        <v>20.87</v>
      </c>
      <c r="AW275" s="211">
        <v>20.27</v>
      </c>
      <c r="AX275" s="211">
        <v>20.57</v>
      </c>
      <c r="AY275" s="211">
        <v>4.51</v>
      </c>
      <c r="AZ275" s="211">
        <v>4.3499999999999996</v>
      </c>
      <c r="BA275" s="211">
        <v>4.43</v>
      </c>
      <c r="BB275" s="211">
        <v>1.89</v>
      </c>
      <c r="BC275" s="211">
        <v>1.5899999999999999</v>
      </c>
      <c r="BD275" s="211">
        <v>1.7399999999999998</v>
      </c>
      <c r="BE275" s="211">
        <v>0.67</v>
      </c>
      <c r="BF275" s="211">
        <v>0.37000000000000005</v>
      </c>
      <c r="BG275" s="211">
        <v>0.52</v>
      </c>
      <c r="BH275" s="211">
        <v>482.6</v>
      </c>
      <c r="BI275" s="211">
        <v>466.6</v>
      </c>
      <c r="BJ275" s="211">
        <v>474.6</v>
      </c>
      <c r="BK275" s="211">
        <v>40.42</v>
      </c>
      <c r="BL275" s="211">
        <v>39.06</v>
      </c>
      <c r="BM275" s="211">
        <v>39.74</v>
      </c>
      <c r="BN275" s="211">
        <v>1.08</v>
      </c>
      <c r="BO275" s="211">
        <v>0.84000000000000008</v>
      </c>
      <c r="BP275" s="211">
        <v>0.96000000000000008</v>
      </c>
      <c r="BQ275" s="211">
        <v>8.36</v>
      </c>
      <c r="BR275" s="211">
        <v>6.3599999999999994</v>
      </c>
      <c r="BS275" s="211">
        <v>7.3599999999999994</v>
      </c>
      <c r="BT275" s="211">
        <v>11.08</v>
      </c>
      <c r="BU275" s="211">
        <v>10.68</v>
      </c>
      <c r="BV275" s="211">
        <v>10.879999999999999</v>
      </c>
      <c r="BW275" s="211">
        <v>2.75</v>
      </c>
      <c r="BX275" s="211">
        <v>2.4699999999999998</v>
      </c>
      <c r="BY275" s="211">
        <v>2.61</v>
      </c>
      <c r="BZ275" s="211">
        <v>9.8699999999999992</v>
      </c>
      <c r="CA275" s="211">
        <v>6.8699999999999992</v>
      </c>
      <c r="CB275" s="211">
        <v>8.3699999999999992</v>
      </c>
      <c r="CC275" s="211">
        <v>6.53</v>
      </c>
      <c r="CD275" s="211">
        <v>6.29</v>
      </c>
      <c r="CE275" s="211">
        <v>6.41</v>
      </c>
      <c r="CF275" s="211">
        <v>1.81</v>
      </c>
      <c r="CG275" s="211">
        <v>1.31</v>
      </c>
      <c r="CH275" s="211">
        <v>1.56</v>
      </c>
      <c r="CI275" s="211">
        <v>0.43</v>
      </c>
      <c r="CJ275" s="211">
        <v>0.39</v>
      </c>
      <c r="CK275" s="211">
        <v>0.41000000000000003</v>
      </c>
      <c r="CL275" s="211">
        <v>38.94</v>
      </c>
      <c r="CM275" s="211">
        <v>36.54</v>
      </c>
      <c r="CN275" s="211">
        <v>37.739999999999995</v>
      </c>
      <c r="CO275" s="211">
        <v>6.74</v>
      </c>
      <c r="CP275" s="211">
        <v>1.7400000000000002</v>
      </c>
      <c r="CQ275" s="211">
        <v>4.24</v>
      </c>
      <c r="CR275" s="211"/>
      <c r="CS275" s="211"/>
    </row>
    <row r="276" spans="1:97">
      <c r="A276" s="642">
        <v>45562</v>
      </c>
      <c r="B276" s="209" t="s">
        <v>218</v>
      </c>
      <c r="C276" s="211">
        <v>146.53</v>
      </c>
      <c r="D276" s="211">
        <v>144.53</v>
      </c>
      <c r="E276" s="211">
        <v>145.53</v>
      </c>
      <c r="F276" s="211">
        <v>164.06</v>
      </c>
      <c r="G276" s="211">
        <v>161.06</v>
      </c>
      <c r="H276" s="211">
        <v>162.56</v>
      </c>
      <c r="I276" s="211">
        <v>109.51</v>
      </c>
      <c r="J276" s="211">
        <v>106.31</v>
      </c>
      <c r="K276" s="211">
        <v>107.91</v>
      </c>
      <c r="L276" s="211">
        <v>199.13</v>
      </c>
      <c r="M276" s="211">
        <v>191.13</v>
      </c>
      <c r="N276" s="211">
        <v>195.13</v>
      </c>
      <c r="O276" s="211">
        <v>172.62</v>
      </c>
      <c r="P276" s="211">
        <v>170.82</v>
      </c>
      <c r="Q276" s="211">
        <v>171.72</v>
      </c>
      <c r="R276" s="211">
        <v>22.1</v>
      </c>
      <c r="S276" s="211">
        <v>21.5</v>
      </c>
      <c r="T276" s="211">
        <v>21.8</v>
      </c>
      <c r="U276" s="211">
        <v>14.08</v>
      </c>
      <c r="V276" s="211">
        <v>13.48</v>
      </c>
      <c r="W276" s="211">
        <v>13.780000000000001</v>
      </c>
      <c r="X276" s="211">
        <v>14.75</v>
      </c>
      <c r="Y276" s="211">
        <v>13.95</v>
      </c>
      <c r="Z276" s="211">
        <v>14.35</v>
      </c>
      <c r="AA276" s="211">
        <v>102.34</v>
      </c>
      <c r="AB276" s="211">
        <v>98.34</v>
      </c>
      <c r="AC276" s="211">
        <v>100.34</v>
      </c>
      <c r="AD276" s="211">
        <v>94.06</v>
      </c>
      <c r="AE276" s="211">
        <v>90.06</v>
      </c>
      <c r="AF276" s="211">
        <v>92.06</v>
      </c>
      <c r="AG276" s="211">
        <v>19.14</v>
      </c>
      <c r="AH276" s="211">
        <v>18.28</v>
      </c>
      <c r="AI276" s="211">
        <v>18.71</v>
      </c>
      <c r="AJ276" s="211"/>
      <c r="AK276" s="211"/>
      <c r="AL276" s="211"/>
      <c r="AM276" s="211">
        <v>114.07</v>
      </c>
      <c r="AN276" s="211">
        <v>112.41</v>
      </c>
      <c r="AO276" s="211">
        <v>113.24</v>
      </c>
      <c r="AP276" s="211">
        <v>39.659999999999997</v>
      </c>
      <c r="AQ276" s="211">
        <v>38.059999999999995</v>
      </c>
      <c r="AR276" s="211">
        <v>38.86</v>
      </c>
      <c r="AS276" s="211">
        <v>40.369999999999997</v>
      </c>
      <c r="AT276" s="211">
        <v>39.01</v>
      </c>
      <c r="AU276" s="211">
        <v>39.69</v>
      </c>
      <c r="AV276" s="211">
        <v>21.12</v>
      </c>
      <c r="AW276" s="211">
        <v>20.52</v>
      </c>
      <c r="AX276" s="211">
        <v>20.82</v>
      </c>
      <c r="AY276" s="211">
        <v>4.57</v>
      </c>
      <c r="AZ276" s="211">
        <v>4.41</v>
      </c>
      <c r="BA276" s="211">
        <v>4.49</v>
      </c>
      <c r="BB276" s="211">
        <v>1.9</v>
      </c>
      <c r="BC276" s="211">
        <v>1.5999999999999999</v>
      </c>
      <c r="BD276" s="211">
        <v>1.75</v>
      </c>
      <c r="BE276" s="211">
        <v>0.68</v>
      </c>
      <c r="BF276" s="211">
        <v>0.38000000000000006</v>
      </c>
      <c r="BG276" s="211">
        <v>0.53</v>
      </c>
      <c r="BH276" s="211">
        <v>485.77</v>
      </c>
      <c r="BI276" s="211">
        <v>469.77</v>
      </c>
      <c r="BJ276" s="211">
        <v>477.77</v>
      </c>
      <c r="BK276" s="211">
        <v>40.67</v>
      </c>
      <c r="BL276" s="211">
        <v>39.31</v>
      </c>
      <c r="BM276" s="211">
        <v>39.99</v>
      </c>
      <c r="BN276" s="211">
        <v>1.08</v>
      </c>
      <c r="BO276" s="211">
        <v>0.84000000000000008</v>
      </c>
      <c r="BP276" s="211">
        <v>0.96000000000000008</v>
      </c>
      <c r="BQ276" s="211">
        <v>8.42</v>
      </c>
      <c r="BR276" s="211">
        <v>6.42</v>
      </c>
      <c r="BS276" s="211">
        <v>7.42</v>
      </c>
      <c r="BT276" s="211">
        <v>11.25</v>
      </c>
      <c r="BU276" s="211">
        <v>10.85</v>
      </c>
      <c r="BV276" s="211">
        <v>11.05</v>
      </c>
      <c r="BW276" s="211">
        <v>2.76</v>
      </c>
      <c r="BX276" s="211">
        <v>2.4799999999999995</v>
      </c>
      <c r="BY276" s="211">
        <v>2.6199999999999997</v>
      </c>
      <c r="BZ276" s="211">
        <v>9.9600000000000009</v>
      </c>
      <c r="CA276" s="211">
        <v>6.9600000000000009</v>
      </c>
      <c r="CB276" s="211">
        <v>8.4600000000000009</v>
      </c>
      <c r="CC276" s="211">
        <v>6.59</v>
      </c>
      <c r="CD276" s="211">
        <v>6.35</v>
      </c>
      <c r="CE276" s="211">
        <v>6.47</v>
      </c>
      <c r="CF276" s="211">
        <v>1.82</v>
      </c>
      <c r="CG276" s="211">
        <v>1.32</v>
      </c>
      <c r="CH276" s="211">
        <v>1.57</v>
      </c>
      <c r="CI276" s="211">
        <v>0.43</v>
      </c>
      <c r="CJ276" s="211">
        <v>0.39</v>
      </c>
      <c r="CK276" s="211">
        <v>0.41000000000000003</v>
      </c>
      <c r="CL276" s="211">
        <v>39.25</v>
      </c>
      <c r="CM276" s="211">
        <v>36.85</v>
      </c>
      <c r="CN276" s="211">
        <v>38.049999999999997</v>
      </c>
      <c r="CO276" s="211">
        <v>6.77</v>
      </c>
      <c r="CP276" s="211">
        <v>1.7699999999999996</v>
      </c>
      <c r="CQ276" s="211">
        <v>4.2699999999999996</v>
      </c>
      <c r="CR276" s="211"/>
      <c r="CS276" s="211"/>
    </row>
    <row r="277" spans="1:97">
      <c r="A277" s="642">
        <v>45563</v>
      </c>
      <c r="B277" s="209" t="s">
        <v>219</v>
      </c>
      <c r="C277" s="211"/>
      <c r="D277" s="211"/>
      <c r="E277" s="211"/>
      <c r="F277" s="211"/>
      <c r="G277" s="211"/>
      <c r="H277" s="211"/>
      <c r="I277" s="211"/>
      <c r="J277" s="211"/>
      <c r="K277" s="211"/>
      <c r="L277" s="211"/>
      <c r="M277" s="211"/>
      <c r="N277" s="211"/>
      <c r="O277" s="211"/>
      <c r="P277" s="211"/>
      <c r="Q277" s="211"/>
      <c r="R277" s="211"/>
      <c r="S277" s="211"/>
      <c r="T277" s="211"/>
      <c r="U277" s="211"/>
      <c r="V277" s="211"/>
      <c r="W277" s="211"/>
      <c r="X277" s="211"/>
      <c r="Y277" s="211"/>
      <c r="Z277" s="211"/>
      <c r="AA277" s="211"/>
      <c r="AB277" s="211"/>
      <c r="AC277" s="211"/>
      <c r="AD277" s="211"/>
      <c r="AE277" s="211"/>
      <c r="AF277" s="211"/>
      <c r="AG277" s="211"/>
      <c r="AH277" s="211"/>
      <c r="AI277" s="211"/>
      <c r="AJ277" s="211"/>
      <c r="AK277" s="211"/>
      <c r="AL277" s="211"/>
      <c r="AM277" s="211"/>
      <c r="AN277" s="211"/>
      <c r="AO277" s="211"/>
      <c r="AP277" s="211"/>
      <c r="AQ277" s="211"/>
      <c r="AR277" s="211"/>
      <c r="AS277" s="211"/>
      <c r="AT277" s="211"/>
      <c r="AU277" s="211"/>
      <c r="AV277" s="211"/>
      <c r="AW277" s="211"/>
      <c r="AX277" s="211"/>
      <c r="AY277" s="211"/>
      <c r="AZ277" s="211"/>
      <c r="BA277" s="211"/>
      <c r="BB277" s="211"/>
      <c r="BC277" s="211"/>
      <c r="BD277" s="211"/>
      <c r="BE277" s="211"/>
      <c r="BF277" s="211"/>
      <c r="BG277" s="211"/>
      <c r="BH277" s="211"/>
      <c r="BI277" s="211"/>
      <c r="BJ277" s="211"/>
      <c r="BK277" s="211"/>
      <c r="BL277" s="211"/>
      <c r="BM277" s="211"/>
      <c r="BN277" s="211"/>
      <c r="BO277" s="211"/>
      <c r="BP277" s="211"/>
      <c r="BQ277" s="211"/>
      <c r="BR277" s="211"/>
      <c r="BS277" s="211"/>
      <c r="BT277" s="211"/>
      <c r="BU277" s="211"/>
      <c r="BV277" s="211"/>
      <c r="BW277" s="211"/>
      <c r="BX277" s="211"/>
      <c r="BY277" s="211"/>
      <c r="BZ277" s="211"/>
      <c r="CA277" s="211"/>
      <c r="CB277" s="211"/>
      <c r="CC277" s="211"/>
      <c r="CD277" s="211"/>
      <c r="CE277" s="211"/>
      <c r="CF277" s="211"/>
      <c r="CG277" s="211"/>
      <c r="CH277" s="211"/>
      <c r="CI277" s="211"/>
      <c r="CJ277" s="211"/>
      <c r="CK277" s="211"/>
      <c r="CL277" s="211"/>
      <c r="CM277" s="211"/>
      <c r="CN277" s="211"/>
      <c r="CO277" s="211"/>
      <c r="CP277" s="211"/>
      <c r="CQ277" s="211"/>
      <c r="CR277" s="211"/>
      <c r="CS277" s="211"/>
    </row>
    <row r="278" spans="1:97">
      <c r="A278" s="642">
        <v>45564</v>
      </c>
      <c r="B278" s="209" t="s">
        <v>220</v>
      </c>
      <c r="C278" s="211"/>
      <c r="D278" s="211"/>
      <c r="E278" s="211"/>
      <c r="F278" s="211"/>
      <c r="G278" s="211"/>
      <c r="H278" s="211"/>
      <c r="I278" s="211"/>
      <c r="J278" s="211"/>
      <c r="K278" s="211"/>
      <c r="L278" s="211"/>
      <c r="M278" s="211"/>
      <c r="N278" s="211"/>
      <c r="O278" s="211"/>
      <c r="P278" s="211"/>
      <c r="Q278" s="211"/>
      <c r="R278" s="211"/>
      <c r="S278" s="211"/>
      <c r="T278" s="211"/>
      <c r="U278" s="211"/>
      <c r="V278" s="211"/>
      <c r="W278" s="211"/>
      <c r="X278" s="211"/>
      <c r="Y278" s="211"/>
      <c r="Z278" s="211"/>
      <c r="AA278" s="211"/>
      <c r="AB278" s="211"/>
      <c r="AC278" s="211"/>
      <c r="AD278" s="211"/>
      <c r="AE278" s="211"/>
      <c r="AF278" s="211"/>
      <c r="AG278" s="211"/>
      <c r="AH278" s="211"/>
      <c r="AI278" s="211"/>
      <c r="AJ278" s="211"/>
      <c r="AK278" s="211"/>
      <c r="AL278" s="211"/>
      <c r="AM278" s="211"/>
      <c r="AN278" s="211"/>
      <c r="AO278" s="211"/>
      <c r="AP278" s="211"/>
      <c r="AQ278" s="211"/>
      <c r="AR278" s="211"/>
      <c r="AS278" s="211"/>
      <c r="AT278" s="211"/>
      <c r="AU278" s="211"/>
      <c r="AV278" s="211"/>
      <c r="AW278" s="211"/>
      <c r="AX278" s="211"/>
      <c r="AY278" s="211"/>
      <c r="AZ278" s="211"/>
      <c r="BA278" s="211"/>
      <c r="BB278" s="211"/>
      <c r="BC278" s="211"/>
      <c r="BD278" s="211"/>
      <c r="BE278" s="211"/>
      <c r="BF278" s="211"/>
      <c r="BG278" s="211"/>
      <c r="BH278" s="211"/>
      <c r="BI278" s="211"/>
      <c r="BJ278" s="211"/>
      <c r="BK278" s="211"/>
      <c r="BL278" s="211"/>
      <c r="BM278" s="211"/>
      <c r="BN278" s="211"/>
      <c r="BO278" s="211"/>
      <c r="BP278" s="211"/>
      <c r="BQ278" s="211"/>
      <c r="BR278" s="211"/>
      <c r="BS278" s="211"/>
      <c r="BT278" s="211"/>
      <c r="BU278" s="211"/>
      <c r="BV278" s="211"/>
      <c r="BW278" s="211"/>
      <c r="BX278" s="211"/>
      <c r="BY278" s="211"/>
      <c r="BZ278" s="211"/>
      <c r="CA278" s="211"/>
      <c r="CB278" s="211"/>
      <c r="CC278" s="211"/>
      <c r="CD278" s="211"/>
      <c r="CE278" s="211"/>
      <c r="CF278" s="211"/>
      <c r="CG278" s="211"/>
      <c r="CH278" s="211"/>
      <c r="CI278" s="211"/>
      <c r="CJ278" s="211"/>
      <c r="CK278" s="211"/>
      <c r="CL278" s="211"/>
      <c r="CM278" s="211"/>
      <c r="CN278" s="211"/>
      <c r="CO278" s="211"/>
      <c r="CP278" s="211"/>
      <c r="CQ278" s="211"/>
      <c r="CR278" s="211"/>
      <c r="CS278" s="211"/>
    </row>
    <row r="279" spans="1:97">
      <c r="A279" s="642">
        <v>45565</v>
      </c>
      <c r="B279" s="209" t="s">
        <v>214</v>
      </c>
      <c r="C279" s="211">
        <v>143.72999999999999</v>
      </c>
      <c r="D279" s="211">
        <v>141.72999999999999</v>
      </c>
      <c r="E279" s="211">
        <v>142.72999999999999</v>
      </c>
      <c r="F279" s="211">
        <v>160.93</v>
      </c>
      <c r="G279" s="211">
        <v>157.93</v>
      </c>
      <c r="H279" s="211">
        <v>159.43</v>
      </c>
      <c r="I279" s="211">
        <v>107.17</v>
      </c>
      <c r="J279" s="211">
        <v>103.97</v>
      </c>
      <c r="K279" s="211">
        <v>105.57</v>
      </c>
      <c r="L279" s="211">
        <v>195.03</v>
      </c>
      <c r="M279" s="211">
        <v>187.03</v>
      </c>
      <c r="N279" s="211">
        <v>191.03</v>
      </c>
      <c r="O279" s="211">
        <v>170.61</v>
      </c>
      <c r="P279" s="211">
        <v>168.81</v>
      </c>
      <c r="Q279" s="211">
        <v>169.71</v>
      </c>
      <c r="R279" s="211">
        <v>21.68</v>
      </c>
      <c r="S279" s="211">
        <v>21.08</v>
      </c>
      <c r="T279" s="211">
        <v>21.38</v>
      </c>
      <c r="U279" s="211">
        <v>13.9</v>
      </c>
      <c r="V279" s="211">
        <v>13.3</v>
      </c>
      <c r="W279" s="211">
        <v>13.600000000000001</v>
      </c>
      <c r="X279" s="211">
        <v>14.56</v>
      </c>
      <c r="Y279" s="211">
        <v>13.76</v>
      </c>
      <c r="Z279" s="211">
        <v>14.16</v>
      </c>
      <c r="AA279" s="211">
        <v>100.73</v>
      </c>
      <c r="AB279" s="211">
        <v>96.73</v>
      </c>
      <c r="AC279" s="211">
        <v>98.73</v>
      </c>
      <c r="AD279" s="211">
        <v>92.75</v>
      </c>
      <c r="AE279" s="211">
        <v>88.75</v>
      </c>
      <c r="AF279" s="211">
        <v>90.75</v>
      </c>
      <c r="AG279" s="211">
        <v>18.8</v>
      </c>
      <c r="AH279" s="211">
        <v>17.940000000000001</v>
      </c>
      <c r="AI279" s="211">
        <v>18.37</v>
      </c>
      <c r="AJ279" s="211"/>
      <c r="AK279" s="211"/>
      <c r="AL279" s="211"/>
      <c r="AM279" s="211">
        <v>112.3</v>
      </c>
      <c r="AN279" s="211">
        <v>110.64</v>
      </c>
      <c r="AO279" s="211">
        <v>111.47</v>
      </c>
      <c r="AP279" s="211">
        <v>38.909999999999997</v>
      </c>
      <c r="AQ279" s="211">
        <v>37.309999999999995</v>
      </c>
      <c r="AR279" s="211">
        <v>38.11</v>
      </c>
      <c r="AS279" s="211">
        <v>39.6</v>
      </c>
      <c r="AT279" s="211">
        <v>38.24</v>
      </c>
      <c r="AU279" s="211">
        <v>38.92</v>
      </c>
      <c r="AV279" s="211">
        <v>20.76</v>
      </c>
      <c r="AW279" s="211">
        <v>20.16</v>
      </c>
      <c r="AX279" s="211">
        <v>20.46</v>
      </c>
      <c r="AY279" s="211">
        <v>4.49</v>
      </c>
      <c r="AZ279" s="211">
        <v>4.33</v>
      </c>
      <c r="BA279" s="211">
        <v>4.41</v>
      </c>
      <c r="BB279" s="211">
        <v>1.86</v>
      </c>
      <c r="BC279" s="211">
        <v>1.56</v>
      </c>
      <c r="BD279" s="211">
        <v>1.71</v>
      </c>
      <c r="BE279" s="211">
        <v>0.67</v>
      </c>
      <c r="BF279" s="211">
        <v>0.37000000000000005</v>
      </c>
      <c r="BG279" s="211">
        <v>0.52</v>
      </c>
      <c r="BH279" s="211">
        <v>475.35</v>
      </c>
      <c r="BI279" s="211">
        <v>459.35</v>
      </c>
      <c r="BJ279" s="211">
        <v>467.35</v>
      </c>
      <c r="BK279" s="211">
        <v>39.9</v>
      </c>
      <c r="BL279" s="211">
        <v>38.54</v>
      </c>
      <c r="BM279" s="211">
        <v>39.22</v>
      </c>
      <c r="BN279" s="211">
        <v>1.07</v>
      </c>
      <c r="BO279" s="211">
        <v>0.83000000000000007</v>
      </c>
      <c r="BP279" s="211">
        <v>0.95000000000000007</v>
      </c>
      <c r="BQ279" s="211">
        <v>8.24</v>
      </c>
      <c r="BR279" s="211">
        <v>6.24</v>
      </c>
      <c r="BS279" s="211">
        <v>7.24</v>
      </c>
      <c r="BT279" s="211">
        <v>11.14</v>
      </c>
      <c r="BU279" s="211">
        <v>10.74</v>
      </c>
      <c r="BV279" s="211">
        <v>10.940000000000001</v>
      </c>
      <c r="BW279" s="211">
        <v>2.7</v>
      </c>
      <c r="BX279" s="211">
        <v>2.42</v>
      </c>
      <c r="BY279" s="211">
        <v>2.56</v>
      </c>
      <c r="BZ279" s="211">
        <v>9.84</v>
      </c>
      <c r="CA279" s="211">
        <v>6.84</v>
      </c>
      <c r="CB279" s="211">
        <v>8.34</v>
      </c>
      <c r="CC279" s="211">
        <v>6.47</v>
      </c>
      <c r="CD279" s="211">
        <v>6.2299999999999995</v>
      </c>
      <c r="CE279" s="211">
        <v>6.35</v>
      </c>
      <c r="CF279" s="211">
        <v>1.76</v>
      </c>
      <c r="CG279" s="211">
        <v>1.26</v>
      </c>
      <c r="CH279" s="211">
        <v>1.51</v>
      </c>
      <c r="CI279" s="211">
        <v>0.42</v>
      </c>
      <c r="CJ279" s="211">
        <v>0.38</v>
      </c>
      <c r="CK279" s="211">
        <v>0.4</v>
      </c>
      <c r="CL279" s="211">
        <v>38.51</v>
      </c>
      <c r="CM279" s="211">
        <v>36.11</v>
      </c>
      <c r="CN279" s="211">
        <v>37.31</v>
      </c>
      <c r="CO279" s="211">
        <v>6.68</v>
      </c>
      <c r="CP279" s="211">
        <v>1.6799999999999997</v>
      </c>
      <c r="CQ279" s="211">
        <v>4.18</v>
      </c>
      <c r="CR279" s="211"/>
      <c r="CS279" s="211"/>
    </row>
    <row r="280" spans="1:97">
      <c r="A280" s="642">
        <v>45566</v>
      </c>
      <c r="B280" s="209" t="s">
        <v>215</v>
      </c>
      <c r="C280" s="211">
        <v>145.1</v>
      </c>
      <c r="D280" s="211">
        <v>143.1</v>
      </c>
      <c r="E280" s="211">
        <v>144.1</v>
      </c>
      <c r="F280" s="211">
        <v>161.88</v>
      </c>
      <c r="G280" s="211">
        <v>158.88</v>
      </c>
      <c r="H280" s="211">
        <v>160.38</v>
      </c>
      <c r="I280" s="211">
        <v>108.1</v>
      </c>
      <c r="J280" s="211">
        <v>104.89999999999999</v>
      </c>
      <c r="K280" s="211">
        <v>106.5</v>
      </c>
      <c r="L280" s="211">
        <v>196.72</v>
      </c>
      <c r="M280" s="211">
        <v>188.72</v>
      </c>
      <c r="N280" s="211">
        <v>192.72</v>
      </c>
      <c r="O280" s="211">
        <v>171.21</v>
      </c>
      <c r="P280" s="211">
        <v>169.41</v>
      </c>
      <c r="Q280" s="211">
        <v>170.31</v>
      </c>
      <c r="R280" s="211">
        <v>21.81</v>
      </c>
      <c r="S280" s="211">
        <v>21.209999999999997</v>
      </c>
      <c r="T280" s="211">
        <v>21.509999999999998</v>
      </c>
      <c r="U280" s="211">
        <v>13.97</v>
      </c>
      <c r="V280" s="211">
        <v>13.370000000000001</v>
      </c>
      <c r="W280" s="211">
        <v>13.670000000000002</v>
      </c>
      <c r="X280" s="211">
        <v>14.58</v>
      </c>
      <c r="Y280" s="211">
        <v>13.78</v>
      </c>
      <c r="Z280" s="211">
        <v>14.18</v>
      </c>
      <c r="AA280" s="211">
        <v>101.6</v>
      </c>
      <c r="AB280" s="211">
        <v>97.6</v>
      </c>
      <c r="AC280" s="211">
        <v>99.6</v>
      </c>
      <c r="AD280" s="211">
        <v>93.43</v>
      </c>
      <c r="AE280" s="211">
        <v>89.43</v>
      </c>
      <c r="AF280" s="211">
        <v>91.43</v>
      </c>
      <c r="AG280" s="211">
        <v>18.97</v>
      </c>
      <c r="AH280" s="211">
        <v>18.11</v>
      </c>
      <c r="AI280" s="211">
        <v>18.54</v>
      </c>
      <c r="AJ280" s="211"/>
      <c r="AK280" s="211"/>
      <c r="AL280" s="211"/>
      <c r="AM280" s="211">
        <v>112.95</v>
      </c>
      <c r="AN280" s="211">
        <v>111.29</v>
      </c>
      <c r="AO280" s="211">
        <v>112.12</v>
      </c>
      <c r="AP280" s="211">
        <v>39.159999999999997</v>
      </c>
      <c r="AQ280" s="211">
        <v>37.559999999999995</v>
      </c>
      <c r="AR280" s="211">
        <v>38.36</v>
      </c>
      <c r="AS280" s="211">
        <v>39.979999999999997</v>
      </c>
      <c r="AT280" s="211">
        <v>38.619999999999997</v>
      </c>
      <c r="AU280" s="211">
        <v>39.299999999999997</v>
      </c>
      <c r="AV280" s="211">
        <v>20.84</v>
      </c>
      <c r="AW280" s="211">
        <v>20.239999999999998</v>
      </c>
      <c r="AX280" s="211">
        <v>20.54</v>
      </c>
      <c r="AY280" s="211">
        <v>4.5199999999999996</v>
      </c>
      <c r="AZ280" s="211">
        <v>4.3599999999999994</v>
      </c>
      <c r="BA280" s="211">
        <v>4.4399999999999995</v>
      </c>
      <c r="BB280" s="211">
        <v>1.88</v>
      </c>
      <c r="BC280" s="211">
        <v>1.5799999999999998</v>
      </c>
      <c r="BD280" s="211">
        <v>1.73</v>
      </c>
      <c r="BE280" s="211">
        <v>0.67</v>
      </c>
      <c r="BF280" s="211">
        <v>0.37000000000000005</v>
      </c>
      <c r="BG280" s="211">
        <v>0.52</v>
      </c>
      <c r="BH280" s="211">
        <v>480.77</v>
      </c>
      <c r="BI280" s="211">
        <v>464.77</v>
      </c>
      <c r="BJ280" s="211">
        <v>472.77</v>
      </c>
      <c r="BK280" s="211">
        <v>40.28</v>
      </c>
      <c r="BL280" s="211">
        <v>38.92</v>
      </c>
      <c r="BM280" s="211">
        <v>39.6</v>
      </c>
      <c r="BN280" s="211">
        <v>1.08</v>
      </c>
      <c r="BO280" s="211">
        <v>0.84000000000000008</v>
      </c>
      <c r="BP280" s="211">
        <v>0.96000000000000008</v>
      </c>
      <c r="BQ280" s="211">
        <v>8.32</v>
      </c>
      <c r="BR280" s="211">
        <v>6.32</v>
      </c>
      <c r="BS280" s="211">
        <v>7.32</v>
      </c>
      <c r="BT280" s="211">
        <v>11.15</v>
      </c>
      <c r="BU280" s="211">
        <v>10.75</v>
      </c>
      <c r="BV280" s="211">
        <v>10.95</v>
      </c>
      <c r="BW280" s="211">
        <v>2.73</v>
      </c>
      <c r="BX280" s="211">
        <v>2.4500000000000002</v>
      </c>
      <c r="BY280" s="211">
        <v>2.59</v>
      </c>
      <c r="BZ280" s="211">
        <v>9.83</v>
      </c>
      <c r="CA280" s="211">
        <v>6.83</v>
      </c>
      <c r="CB280" s="211">
        <v>8.33</v>
      </c>
      <c r="CC280" s="211">
        <v>6.47</v>
      </c>
      <c r="CD280" s="211">
        <v>6.2299999999999995</v>
      </c>
      <c r="CE280" s="211">
        <v>6.35</v>
      </c>
      <c r="CF280" s="211">
        <v>1.8</v>
      </c>
      <c r="CG280" s="211">
        <v>1.3</v>
      </c>
      <c r="CH280" s="211">
        <v>1.55</v>
      </c>
      <c r="CI280" s="211">
        <v>0.42</v>
      </c>
      <c r="CJ280" s="211">
        <v>0.38</v>
      </c>
      <c r="CK280" s="211">
        <v>0.4</v>
      </c>
      <c r="CL280" s="211">
        <v>38.630000000000003</v>
      </c>
      <c r="CM280" s="211">
        <v>36.230000000000004</v>
      </c>
      <c r="CN280" s="211">
        <v>37.430000000000007</v>
      </c>
      <c r="CO280" s="211">
        <v>6.72</v>
      </c>
      <c r="CP280" s="211">
        <v>1.7199999999999998</v>
      </c>
      <c r="CQ280" s="211">
        <v>4.22</v>
      </c>
      <c r="CR280" s="211"/>
      <c r="CS280" s="211"/>
    </row>
    <row r="281" spans="1:97">
      <c r="A281" s="642">
        <v>45567</v>
      </c>
      <c r="B281" s="209" t="s">
        <v>216</v>
      </c>
      <c r="C281" s="211">
        <v>144.93</v>
      </c>
      <c r="D281" s="211">
        <v>142.93</v>
      </c>
      <c r="E281" s="211">
        <v>143.93</v>
      </c>
      <c r="F281" s="211">
        <v>160.74</v>
      </c>
      <c r="G281" s="211">
        <v>157.74</v>
      </c>
      <c r="H281" s="211">
        <v>159.24</v>
      </c>
      <c r="I281" s="211">
        <v>108.32</v>
      </c>
      <c r="J281" s="211">
        <v>105.11999999999999</v>
      </c>
      <c r="K281" s="211">
        <v>106.72</v>
      </c>
      <c r="L281" s="211">
        <v>195.11</v>
      </c>
      <c r="M281" s="211">
        <v>187.11</v>
      </c>
      <c r="N281" s="211">
        <v>191.11</v>
      </c>
      <c r="O281" s="211">
        <v>170.97</v>
      </c>
      <c r="P281" s="211">
        <v>169.17</v>
      </c>
      <c r="Q281" s="211">
        <v>170.07</v>
      </c>
      <c r="R281" s="211">
        <v>21.65</v>
      </c>
      <c r="S281" s="211">
        <v>21.049999999999997</v>
      </c>
      <c r="T281" s="211">
        <v>21.349999999999998</v>
      </c>
      <c r="U281" s="211">
        <v>13.85</v>
      </c>
      <c r="V281" s="211">
        <v>13.25</v>
      </c>
      <c r="W281" s="211">
        <v>13.55</v>
      </c>
      <c r="X281" s="211">
        <v>14.41</v>
      </c>
      <c r="Y281" s="211">
        <v>13.61</v>
      </c>
      <c r="Z281" s="211">
        <v>14.01</v>
      </c>
      <c r="AA281" s="211">
        <v>101.05</v>
      </c>
      <c r="AB281" s="211">
        <v>97.05</v>
      </c>
      <c r="AC281" s="211">
        <v>99.05</v>
      </c>
      <c r="AD281" s="211">
        <v>92.52</v>
      </c>
      <c r="AE281" s="211">
        <v>88.52</v>
      </c>
      <c r="AF281" s="211">
        <v>90.52</v>
      </c>
      <c r="AG281" s="211">
        <v>18.96</v>
      </c>
      <c r="AH281" s="211">
        <v>18.100000000000001</v>
      </c>
      <c r="AI281" s="211">
        <v>18.53</v>
      </c>
      <c r="AJ281" s="211"/>
      <c r="AK281" s="211"/>
      <c r="AL281" s="211"/>
      <c r="AM281" s="211">
        <v>112.59</v>
      </c>
      <c r="AN281" s="211">
        <v>110.93</v>
      </c>
      <c r="AO281" s="211">
        <v>111.76</v>
      </c>
      <c r="AP281" s="211">
        <v>39.229999999999997</v>
      </c>
      <c r="AQ281" s="211">
        <v>37.629999999999995</v>
      </c>
      <c r="AR281" s="211">
        <v>38.429999999999993</v>
      </c>
      <c r="AS281" s="211">
        <v>39.93</v>
      </c>
      <c r="AT281" s="211">
        <v>38.57</v>
      </c>
      <c r="AU281" s="211">
        <v>39.25</v>
      </c>
      <c r="AV281" s="211">
        <v>20.78</v>
      </c>
      <c r="AW281" s="211">
        <v>20.18</v>
      </c>
      <c r="AX281" s="211">
        <v>20.48</v>
      </c>
      <c r="AY281" s="211">
        <v>4.5</v>
      </c>
      <c r="AZ281" s="211">
        <v>4.34</v>
      </c>
      <c r="BA281" s="211">
        <v>4.42</v>
      </c>
      <c r="BB281" s="211">
        <v>1.87</v>
      </c>
      <c r="BC281" s="211">
        <v>1.57</v>
      </c>
      <c r="BD281" s="211">
        <v>1.7200000000000002</v>
      </c>
      <c r="BE281" s="211">
        <v>0.67</v>
      </c>
      <c r="BF281" s="211">
        <v>0.37000000000000005</v>
      </c>
      <c r="BG281" s="211">
        <v>0.52</v>
      </c>
      <c r="BH281" s="211">
        <v>480.06</v>
      </c>
      <c r="BI281" s="211">
        <v>464.06</v>
      </c>
      <c r="BJ281" s="211">
        <v>472.06</v>
      </c>
      <c r="BK281" s="211">
        <v>40.229999999999997</v>
      </c>
      <c r="BL281" s="211">
        <v>38.869999999999997</v>
      </c>
      <c r="BM281" s="211">
        <v>39.549999999999997</v>
      </c>
      <c r="BN281" s="211">
        <v>1.07</v>
      </c>
      <c r="BO281" s="211">
        <v>0.83000000000000007</v>
      </c>
      <c r="BP281" s="211">
        <v>0.95000000000000007</v>
      </c>
      <c r="BQ281" s="211">
        <v>8.34</v>
      </c>
      <c r="BR281" s="211">
        <v>6.34</v>
      </c>
      <c r="BS281" s="211">
        <v>7.34</v>
      </c>
      <c r="BT281" s="211">
        <v>11.1</v>
      </c>
      <c r="BU281" s="211">
        <v>10.7</v>
      </c>
      <c r="BV281" s="211">
        <v>10.899999999999999</v>
      </c>
      <c r="BW281" s="211">
        <v>2.72</v>
      </c>
      <c r="BX281" s="211">
        <v>2.4400000000000004</v>
      </c>
      <c r="BY281" s="211">
        <v>2.58</v>
      </c>
      <c r="BZ281" s="211">
        <v>9.7799999999999994</v>
      </c>
      <c r="CA281" s="211">
        <v>6.7799999999999994</v>
      </c>
      <c r="CB281" s="211">
        <v>8.2799999999999994</v>
      </c>
      <c r="CC281" s="211">
        <v>6.42</v>
      </c>
      <c r="CD281" s="211">
        <v>6.18</v>
      </c>
      <c r="CE281" s="211">
        <v>6.3</v>
      </c>
      <c r="CF281" s="211">
        <v>1.75</v>
      </c>
      <c r="CG281" s="211">
        <v>1.25</v>
      </c>
      <c r="CH281" s="211">
        <v>1.5</v>
      </c>
      <c r="CI281" s="211">
        <v>0.42</v>
      </c>
      <c r="CJ281" s="211">
        <v>0.38</v>
      </c>
      <c r="CK281" s="211">
        <v>0.4</v>
      </c>
      <c r="CL281" s="211">
        <v>38.380000000000003</v>
      </c>
      <c r="CM281" s="211">
        <v>35.980000000000004</v>
      </c>
      <c r="CN281" s="211">
        <v>37.180000000000007</v>
      </c>
      <c r="CO281" s="211">
        <v>6.72</v>
      </c>
      <c r="CP281" s="211">
        <v>1.7199999999999998</v>
      </c>
      <c r="CQ281" s="211">
        <v>4.22</v>
      </c>
      <c r="CR281" s="211"/>
      <c r="CS281" s="211"/>
    </row>
    <row r="282" spans="1:97">
      <c r="A282" s="642">
        <v>45568</v>
      </c>
      <c r="B282" s="209" t="s">
        <v>217</v>
      </c>
      <c r="C282" s="211">
        <v>148.12</v>
      </c>
      <c r="D282" s="211">
        <v>146.12</v>
      </c>
      <c r="E282" s="211">
        <v>147.12</v>
      </c>
      <c r="F282" s="211">
        <v>163.91</v>
      </c>
      <c r="G282" s="211">
        <v>160.91</v>
      </c>
      <c r="H282" s="211">
        <v>162.41</v>
      </c>
      <c r="I282" s="211">
        <v>110.5</v>
      </c>
      <c r="J282" s="211">
        <v>107.3</v>
      </c>
      <c r="K282" s="211">
        <v>108.9</v>
      </c>
      <c r="L282" s="211">
        <v>199.1</v>
      </c>
      <c r="M282" s="211">
        <v>191.1</v>
      </c>
      <c r="N282" s="211">
        <v>195.1</v>
      </c>
      <c r="O282" s="211">
        <v>173.84</v>
      </c>
      <c r="P282" s="211">
        <v>172.04</v>
      </c>
      <c r="Q282" s="211">
        <v>172.94</v>
      </c>
      <c r="R282" s="211">
        <v>22.07</v>
      </c>
      <c r="S282" s="211">
        <v>21.47</v>
      </c>
      <c r="T282" s="211">
        <v>21.77</v>
      </c>
      <c r="U282" s="211">
        <v>14.21</v>
      </c>
      <c r="V282" s="211">
        <v>13.610000000000001</v>
      </c>
      <c r="W282" s="211">
        <v>13.91</v>
      </c>
      <c r="X282" s="211">
        <v>14.72</v>
      </c>
      <c r="Y282" s="211">
        <v>13.92</v>
      </c>
      <c r="Z282" s="211">
        <v>14.32</v>
      </c>
      <c r="AA282" s="211">
        <v>103.22</v>
      </c>
      <c r="AB282" s="211">
        <v>99.22</v>
      </c>
      <c r="AC282" s="211">
        <v>101.22</v>
      </c>
      <c r="AD282" s="211">
        <v>93.91</v>
      </c>
      <c r="AE282" s="211">
        <v>89.91</v>
      </c>
      <c r="AF282" s="211">
        <v>91.91</v>
      </c>
      <c r="AG282" s="211">
        <v>19.38</v>
      </c>
      <c r="AH282" s="211">
        <v>18.52</v>
      </c>
      <c r="AI282" s="211">
        <v>18.95</v>
      </c>
      <c r="AJ282" s="211"/>
      <c r="AK282" s="211"/>
      <c r="AL282" s="211"/>
      <c r="AM282" s="211">
        <v>114.59</v>
      </c>
      <c r="AN282" s="211">
        <v>112.93</v>
      </c>
      <c r="AO282" s="211">
        <v>113.76</v>
      </c>
      <c r="AP282" s="211">
        <v>40.06</v>
      </c>
      <c r="AQ282" s="211">
        <v>38.46</v>
      </c>
      <c r="AR282" s="211">
        <v>39.260000000000005</v>
      </c>
      <c r="AS282" s="211">
        <v>40.700000000000003</v>
      </c>
      <c r="AT282" s="211">
        <v>39.340000000000003</v>
      </c>
      <c r="AU282" s="211">
        <v>40.020000000000003</v>
      </c>
      <c r="AV282" s="211">
        <v>21.19</v>
      </c>
      <c r="AW282" s="211">
        <v>20.59</v>
      </c>
      <c r="AX282" s="211">
        <v>20.89</v>
      </c>
      <c r="AY282" s="211">
        <v>4.54</v>
      </c>
      <c r="AZ282" s="211">
        <v>4.38</v>
      </c>
      <c r="BA282" s="211">
        <v>4.46</v>
      </c>
      <c r="BB282" s="211">
        <v>1.91</v>
      </c>
      <c r="BC282" s="211">
        <v>1.6099999999999999</v>
      </c>
      <c r="BD282" s="211">
        <v>1.7599999999999998</v>
      </c>
      <c r="BE282" s="211">
        <v>0.68</v>
      </c>
      <c r="BF282" s="211">
        <v>0.38000000000000006</v>
      </c>
      <c r="BG282" s="211">
        <v>0.53</v>
      </c>
      <c r="BH282" s="211">
        <v>490.04</v>
      </c>
      <c r="BI282" s="211">
        <v>474.04</v>
      </c>
      <c r="BJ282" s="211">
        <v>482.04</v>
      </c>
      <c r="BK282" s="211">
        <v>41.11</v>
      </c>
      <c r="BL282" s="211">
        <v>39.75</v>
      </c>
      <c r="BM282" s="211">
        <v>40.43</v>
      </c>
      <c r="BN282" s="211">
        <v>1.0900000000000001</v>
      </c>
      <c r="BO282" s="211">
        <v>0.85000000000000009</v>
      </c>
      <c r="BP282" s="211">
        <v>0.97000000000000008</v>
      </c>
      <c r="BQ282" s="211">
        <v>8.57</v>
      </c>
      <c r="BR282" s="211">
        <v>6.57</v>
      </c>
      <c r="BS282" s="211">
        <v>7.57</v>
      </c>
      <c r="BT282" s="211">
        <v>11.32</v>
      </c>
      <c r="BU282" s="211">
        <v>10.92</v>
      </c>
      <c r="BV282" s="211">
        <v>11.120000000000001</v>
      </c>
      <c r="BW282" s="211">
        <v>2.78</v>
      </c>
      <c r="BX282" s="211">
        <v>2.5</v>
      </c>
      <c r="BY282" s="211">
        <v>2.6399999999999997</v>
      </c>
      <c r="BZ282" s="211">
        <v>9.9700000000000006</v>
      </c>
      <c r="CA282" s="211">
        <v>6.9700000000000006</v>
      </c>
      <c r="CB282" s="211">
        <v>8.4700000000000006</v>
      </c>
      <c r="CC282" s="211">
        <v>6.54</v>
      </c>
      <c r="CD282" s="211">
        <v>6.3</v>
      </c>
      <c r="CE282" s="211">
        <v>6.42</v>
      </c>
      <c r="CF282" s="211">
        <v>1.79</v>
      </c>
      <c r="CG282" s="211">
        <v>1.29</v>
      </c>
      <c r="CH282" s="211">
        <v>1.54</v>
      </c>
      <c r="CI282" s="211">
        <v>0.43</v>
      </c>
      <c r="CJ282" s="211">
        <v>0.39</v>
      </c>
      <c r="CK282" s="211">
        <v>0.41000000000000003</v>
      </c>
      <c r="CL282" s="211">
        <v>39.04</v>
      </c>
      <c r="CM282" s="211">
        <v>36.64</v>
      </c>
      <c r="CN282" s="211">
        <v>37.840000000000003</v>
      </c>
      <c r="CO282" s="211">
        <v>6.81</v>
      </c>
      <c r="CP282" s="211">
        <v>1.8099999999999996</v>
      </c>
      <c r="CQ282" s="211">
        <v>4.3099999999999996</v>
      </c>
      <c r="CR282" s="211"/>
      <c r="CS282" s="211"/>
    </row>
    <row r="283" spans="1:97">
      <c r="A283" s="642">
        <v>45569</v>
      </c>
      <c r="B283" s="209" t="s">
        <v>218</v>
      </c>
      <c r="C283" s="211">
        <v>147.72</v>
      </c>
      <c r="D283" s="211">
        <v>145.72</v>
      </c>
      <c r="E283" s="211">
        <v>146.72</v>
      </c>
      <c r="F283" s="211">
        <v>163.38999999999999</v>
      </c>
      <c r="G283" s="211">
        <v>160.38999999999999</v>
      </c>
      <c r="H283" s="211">
        <v>161.88999999999999</v>
      </c>
      <c r="I283" s="211">
        <v>109.89</v>
      </c>
      <c r="J283" s="211">
        <v>106.69</v>
      </c>
      <c r="K283" s="211">
        <v>108.28999999999999</v>
      </c>
      <c r="L283" s="211">
        <v>196.69</v>
      </c>
      <c r="M283" s="211">
        <v>188.69</v>
      </c>
      <c r="N283" s="211">
        <v>192.69</v>
      </c>
      <c r="O283" s="211">
        <v>173.09</v>
      </c>
      <c r="P283" s="211">
        <v>171.29</v>
      </c>
      <c r="Q283" s="211">
        <v>172.19</v>
      </c>
      <c r="R283" s="211">
        <v>22</v>
      </c>
      <c r="S283" s="211">
        <v>21.4</v>
      </c>
      <c r="T283" s="211">
        <v>21.7</v>
      </c>
      <c r="U283" s="211">
        <v>14.15</v>
      </c>
      <c r="V283" s="211">
        <v>13.55</v>
      </c>
      <c r="W283" s="211">
        <v>13.850000000000001</v>
      </c>
      <c r="X283" s="211">
        <v>14.64</v>
      </c>
      <c r="Y283" s="211">
        <v>13.84</v>
      </c>
      <c r="Z283" s="211">
        <v>14.24</v>
      </c>
      <c r="AA283" s="211">
        <v>102.47</v>
      </c>
      <c r="AB283" s="211">
        <v>98.47</v>
      </c>
      <c r="AC283" s="211">
        <v>100.47</v>
      </c>
      <c r="AD283" s="211">
        <v>93.2</v>
      </c>
      <c r="AE283" s="211">
        <v>89.2</v>
      </c>
      <c r="AF283" s="211">
        <v>91.2</v>
      </c>
      <c r="AG283" s="211">
        <v>19.32</v>
      </c>
      <c r="AH283" s="211">
        <v>18.46</v>
      </c>
      <c r="AI283" s="211">
        <v>18.89</v>
      </c>
      <c r="AJ283" s="211"/>
      <c r="AK283" s="211"/>
      <c r="AL283" s="211"/>
      <c r="AM283" s="211">
        <v>114.01</v>
      </c>
      <c r="AN283" s="211">
        <v>112.35000000000001</v>
      </c>
      <c r="AO283" s="211">
        <v>113.18</v>
      </c>
      <c r="AP283" s="211">
        <v>39.950000000000003</v>
      </c>
      <c r="AQ283" s="211">
        <v>38.35</v>
      </c>
      <c r="AR283" s="211">
        <v>39.150000000000006</v>
      </c>
      <c r="AS283" s="211">
        <v>40.69</v>
      </c>
      <c r="AT283" s="211">
        <v>39.33</v>
      </c>
      <c r="AU283" s="211">
        <v>40.01</v>
      </c>
      <c r="AV283" s="211">
        <v>21.11</v>
      </c>
      <c r="AW283" s="211">
        <v>20.509999999999998</v>
      </c>
      <c r="AX283" s="211">
        <v>20.81</v>
      </c>
      <c r="AY283" s="211">
        <v>4.51</v>
      </c>
      <c r="AZ283" s="211">
        <v>4.3499999999999996</v>
      </c>
      <c r="BA283" s="211">
        <v>4.43</v>
      </c>
      <c r="BB283" s="211">
        <v>1.91</v>
      </c>
      <c r="BC283" s="211">
        <v>1.6099999999999999</v>
      </c>
      <c r="BD283" s="211">
        <v>1.7599999999999998</v>
      </c>
      <c r="BE283" s="211">
        <v>0.68</v>
      </c>
      <c r="BF283" s="211">
        <v>0.38000000000000006</v>
      </c>
      <c r="BG283" s="211">
        <v>0.53</v>
      </c>
      <c r="BH283" s="211">
        <v>488.42</v>
      </c>
      <c r="BI283" s="211">
        <v>472.42</v>
      </c>
      <c r="BJ283" s="211">
        <v>480.42</v>
      </c>
      <c r="BK283" s="211">
        <v>41.01</v>
      </c>
      <c r="BL283" s="211">
        <v>39.65</v>
      </c>
      <c r="BM283" s="211">
        <v>40.33</v>
      </c>
      <c r="BN283" s="211">
        <v>1.08</v>
      </c>
      <c r="BO283" s="211">
        <v>0.84000000000000008</v>
      </c>
      <c r="BP283" s="211">
        <v>0.96000000000000008</v>
      </c>
      <c r="BQ283" s="211">
        <v>8.58</v>
      </c>
      <c r="BR283" s="211">
        <v>6.58</v>
      </c>
      <c r="BS283" s="211">
        <v>7.58</v>
      </c>
      <c r="BT283" s="211">
        <v>11.23</v>
      </c>
      <c r="BU283" s="211">
        <v>10.83</v>
      </c>
      <c r="BV283" s="211">
        <v>11.030000000000001</v>
      </c>
      <c r="BW283" s="211">
        <v>2.76</v>
      </c>
      <c r="BX283" s="211">
        <v>2.4799999999999995</v>
      </c>
      <c r="BY283" s="211">
        <v>2.6199999999999997</v>
      </c>
      <c r="BZ283" s="211">
        <v>9.8800000000000008</v>
      </c>
      <c r="CA283" s="211">
        <v>6.8800000000000008</v>
      </c>
      <c r="CB283" s="211">
        <v>8.3800000000000008</v>
      </c>
      <c r="CC283" s="211">
        <v>6.5</v>
      </c>
      <c r="CD283" s="211">
        <v>6.26</v>
      </c>
      <c r="CE283" s="211">
        <v>6.38</v>
      </c>
      <c r="CF283" s="211">
        <v>1.8</v>
      </c>
      <c r="CG283" s="211">
        <v>1.3</v>
      </c>
      <c r="CH283" s="211">
        <v>1.55</v>
      </c>
      <c r="CI283" s="211">
        <v>0.42</v>
      </c>
      <c r="CJ283" s="211">
        <v>0.38</v>
      </c>
      <c r="CK283" s="211">
        <v>0.4</v>
      </c>
      <c r="CL283" s="211">
        <v>38.79</v>
      </c>
      <c r="CM283" s="211">
        <v>36.39</v>
      </c>
      <c r="CN283" s="211">
        <v>37.590000000000003</v>
      </c>
      <c r="CO283" s="211">
        <v>6.8</v>
      </c>
      <c r="CP283" s="211">
        <v>1.7999999999999998</v>
      </c>
      <c r="CQ283" s="211">
        <v>4.3</v>
      </c>
      <c r="CR283" s="211"/>
      <c r="CS283" s="211"/>
    </row>
    <row r="284" spans="1:97">
      <c r="A284" s="642">
        <v>45570</v>
      </c>
      <c r="B284" s="209" t="s">
        <v>219</v>
      </c>
      <c r="C284" s="211"/>
      <c r="D284" s="211"/>
      <c r="E284" s="211"/>
      <c r="F284" s="211"/>
      <c r="G284" s="211"/>
      <c r="H284" s="211"/>
      <c r="I284" s="211"/>
      <c r="J284" s="211"/>
      <c r="K284" s="211"/>
      <c r="L284" s="211"/>
      <c r="M284" s="211"/>
      <c r="N284" s="211"/>
      <c r="O284" s="211"/>
      <c r="P284" s="211"/>
      <c r="Q284" s="211"/>
      <c r="R284" s="211"/>
      <c r="S284" s="211"/>
      <c r="T284" s="211"/>
      <c r="U284" s="211"/>
      <c r="V284" s="211"/>
      <c r="W284" s="211"/>
      <c r="X284" s="211"/>
      <c r="Y284" s="211"/>
      <c r="Z284" s="211"/>
      <c r="AA284" s="211"/>
      <c r="AB284" s="211"/>
      <c r="AC284" s="211"/>
      <c r="AD284" s="211"/>
      <c r="AE284" s="211"/>
      <c r="AF284" s="211"/>
      <c r="AG284" s="211"/>
      <c r="AH284" s="211"/>
      <c r="AI284" s="211"/>
      <c r="AJ284" s="211"/>
      <c r="AK284" s="211"/>
      <c r="AL284" s="211"/>
      <c r="AM284" s="211"/>
      <c r="AN284" s="211"/>
      <c r="AO284" s="211"/>
      <c r="AP284" s="211"/>
      <c r="AQ284" s="211"/>
      <c r="AR284" s="211"/>
      <c r="AS284" s="211"/>
      <c r="AT284" s="211"/>
      <c r="AU284" s="211"/>
      <c r="AV284" s="211"/>
      <c r="AW284" s="211"/>
      <c r="AX284" s="211"/>
      <c r="AY284" s="211"/>
      <c r="AZ284" s="211"/>
      <c r="BA284" s="211"/>
      <c r="BB284" s="211"/>
      <c r="BC284" s="211"/>
      <c r="BD284" s="211"/>
      <c r="BE284" s="211"/>
      <c r="BF284" s="211"/>
      <c r="BG284" s="211"/>
      <c r="BH284" s="211"/>
      <c r="BI284" s="211"/>
      <c r="BJ284" s="211"/>
      <c r="BK284" s="211"/>
      <c r="BL284" s="211"/>
      <c r="BM284" s="211"/>
      <c r="BN284" s="211"/>
      <c r="BO284" s="211"/>
      <c r="BP284" s="211"/>
      <c r="BQ284" s="211"/>
      <c r="BR284" s="211"/>
      <c r="BS284" s="211"/>
      <c r="BT284" s="211"/>
      <c r="BU284" s="211"/>
      <c r="BV284" s="211"/>
      <c r="BW284" s="211"/>
      <c r="BX284" s="211"/>
      <c r="BY284" s="211"/>
      <c r="BZ284" s="211"/>
      <c r="CA284" s="211"/>
      <c r="CB284" s="211"/>
      <c r="CC284" s="211"/>
      <c r="CD284" s="211"/>
      <c r="CE284" s="211"/>
      <c r="CF284" s="211"/>
      <c r="CG284" s="211"/>
      <c r="CH284" s="211"/>
      <c r="CI284" s="211"/>
      <c r="CJ284" s="211"/>
      <c r="CK284" s="211"/>
      <c r="CL284" s="211"/>
      <c r="CM284" s="211"/>
      <c r="CN284" s="211"/>
      <c r="CO284" s="211"/>
      <c r="CP284" s="211"/>
      <c r="CQ284" s="211"/>
      <c r="CR284" s="211"/>
      <c r="CS284" s="211"/>
    </row>
    <row r="285" spans="1:97">
      <c r="A285" s="642">
        <v>45571</v>
      </c>
      <c r="B285" s="209" t="s">
        <v>220</v>
      </c>
      <c r="C285" s="211"/>
      <c r="D285" s="211"/>
      <c r="E285" s="211"/>
      <c r="F285" s="211"/>
      <c r="G285" s="211"/>
      <c r="H285" s="211"/>
      <c r="I285" s="211"/>
      <c r="J285" s="211"/>
      <c r="K285" s="211"/>
      <c r="L285" s="211"/>
      <c r="M285" s="211"/>
      <c r="N285" s="211"/>
      <c r="O285" s="211"/>
      <c r="P285" s="211"/>
      <c r="Q285" s="211"/>
      <c r="R285" s="211"/>
      <c r="S285" s="211"/>
      <c r="T285" s="211"/>
      <c r="U285" s="211"/>
      <c r="V285" s="211"/>
      <c r="W285" s="211"/>
      <c r="X285" s="211"/>
      <c r="Y285" s="211"/>
      <c r="Z285" s="211"/>
      <c r="AA285" s="211"/>
      <c r="AB285" s="211"/>
      <c r="AC285" s="211"/>
      <c r="AD285" s="211"/>
      <c r="AE285" s="211"/>
      <c r="AF285" s="211"/>
      <c r="AG285" s="211"/>
      <c r="AH285" s="211"/>
      <c r="AI285" s="211"/>
      <c r="AJ285" s="211"/>
      <c r="AK285" s="211"/>
      <c r="AL285" s="211"/>
      <c r="AM285" s="211"/>
      <c r="AN285" s="211"/>
      <c r="AO285" s="211"/>
      <c r="AP285" s="211"/>
      <c r="AQ285" s="211"/>
      <c r="AR285" s="211"/>
      <c r="AS285" s="211"/>
      <c r="AT285" s="211"/>
      <c r="AU285" s="211"/>
      <c r="AV285" s="211"/>
      <c r="AW285" s="211"/>
      <c r="AX285" s="211"/>
      <c r="AY285" s="211"/>
      <c r="AZ285" s="211"/>
      <c r="BA285" s="211"/>
      <c r="BB285" s="211"/>
      <c r="BC285" s="211"/>
      <c r="BD285" s="211"/>
      <c r="BE285" s="211"/>
      <c r="BF285" s="211"/>
      <c r="BG285" s="211"/>
      <c r="BH285" s="211"/>
      <c r="BI285" s="211"/>
      <c r="BJ285" s="211"/>
      <c r="BK285" s="211"/>
      <c r="BL285" s="211"/>
      <c r="BM285" s="211"/>
      <c r="BN285" s="211"/>
      <c r="BO285" s="211"/>
      <c r="BP285" s="211"/>
      <c r="BQ285" s="211"/>
      <c r="BR285" s="211"/>
      <c r="BS285" s="211"/>
      <c r="BT285" s="211"/>
      <c r="BU285" s="211"/>
      <c r="BV285" s="211"/>
      <c r="BW285" s="211"/>
      <c r="BX285" s="211"/>
      <c r="BY285" s="211"/>
      <c r="BZ285" s="211"/>
      <c r="CA285" s="211"/>
      <c r="CB285" s="211"/>
      <c r="CC285" s="211"/>
      <c r="CD285" s="211"/>
      <c r="CE285" s="211"/>
      <c r="CF285" s="211"/>
      <c r="CG285" s="211"/>
      <c r="CH285" s="211"/>
      <c r="CI285" s="211"/>
      <c r="CJ285" s="211"/>
      <c r="CK285" s="211"/>
      <c r="CL285" s="211"/>
      <c r="CM285" s="211"/>
      <c r="CN285" s="211"/>
      <c r="CO285" s="211"/>
      <c r="CP285" s="211"/>
      <c r="CQ285" s="211"/>
      <c r="CR285" s="211"/>
      <c r="CS285" s="211"/>
    </row>
    <row r="286" spans="1:97">
      <c r="A286" s="642">
        <v>45572</v>
      </c>
      <c r="B286" s="209" t="s">
        <v>214</v>
      </c>
      <c r="C286" s="211">
        <v>149.47</v>
      </c>
      <c r="D286" s="211">
        <v>147.47</v>
      </c>
      <c r="E286" s="211">
        <v>148.47</v>
      </c>
      <c r="F286" s="211">
        <v>164.37</v>
      </c>
      <c r="G286" s="211">
        <v>161.37</v>
      </c>
      <c r="H286" s="211">
        <v>162.87</v>
      </c>
      <c r="I286" s="211">
        <v>110.92</v>
      </c>
      <c r="J286" s="211">
        <v>107.72</v>
      </c>
      <c r="K286" s="211">
        <v>109.32</v>
      </c>
      <c r="L286" s="211">
        <v>198.85</v>
      </c>
      <c r="M286" s="211">
        <v>190.85</v>
      </c>
      <c r="N286" s="211">
        <v>194.85</v>
      </c>
      <c r="O286" s="211">
        <v>173.84</v>
      </c>
      <c r="P286" s="211">
        <v>172.04</v>
      </c>
      <c r="Q286" s="211">
        <v>172.94</v>
      </c>
      <c r="R286" s="211">
        <v>22.14</v>
      </c>
      <c r="S286" s="211">
        <v>21.54</v>
      </c>
      <c r="T286" s="211">
        <v>21.84</v>
      </c>
      <c r="U286" s="211">
        <v>14.21</v>
      </c>
      <c r="V286" s="211">
        <v>13.610000000000001</v>
      </c>
      <c r="W286" s="211">
        <v>13.91</v>
      </c>
      <c r="X286" s="211">
        <v>14.72</v>
      </c>
      <c r="Y286" s="211">
        <v>13.92</v>
      </c>
      <c r="Z286" s="211">
        <v>14.32</v>
      </c>
      <c r="AA286" s="211">
        <v>103</v>
      </c>
      <c r="AB286" s="211">
        <v>99</v>
      </c>
      <c r="AC286" s="211">
        <v>101</v>
      </c>
      <c r="AD286" s="211">
        <v>93.52</v>
      </c>
      <c r="AE286" s="211">
        <v>89.52</v>
      </c>
      <c r="AF286" s="211">
        <v>91.52</v>
      </c>
      <c r="AG286" s="211">
        <v>19.55</v>
      </c>
      <c r="AH286" s="211">
        <v>18.690000000000001</v>
      </c>
      <c r="AI286" s="211">
        <v>19.12</v>
      </c>
      <c r="AJ286" s="211"/>
      <c r="AK286" s="211"/>
      <c r="AL286" s="211"/>
      <c r="AM286" s="211">
        <v>114.63</v>
      </c>
      <c r="AN286" s="211">
        <v>112.97</v>
      </c>
      <c r="AO286" s="211">
        <v>113.8</v>
      </c>
      <c r="AP286" s="211">
        <v>40.4</v>
      </c>
      <c r="AQ286" s="211">
        <v>38.799999999999997</v>
      </c>
      <c r="AR286" s="211">
        <v>39.599999999999994</v>
      </c>
      <c r="AS286" s="211">
        <v>41.17</v>
      </c>
      <c r="AT286" s="211">
        <v>39.81</v>
      </c>
      <c r="AU286" s="211">
        <v>40.49</v>
      </c>
      <c r="AV286" s="211">
        <v>21.23</v>
      </c>
      <c r="AW286" s="211">
        <v>20.63</v>
      </c>
      <c r="AX286" s="211">
        <v>20.93</v>
      </c>
      <c r="AY286" s="211">
        <v>4.53</v>
      </c>
      <c r="AZ286" s="211">
        <v>4.37</v>
      </c>
      <c r="BA286" s="211">
        <v>4.45</v>
      </c>
      <c r="BB286" s="211">
        <v>1.93</v>
      </c>
      <c r="BC286" s="211">
        <v>1.63</v>
      </c>
      <c r="BD286" s="211">
        <v>1.7799999999999998</v>
      </c>
      <c r="BE286" s="211">
        <v>0.69</v>
      </c>
      <c r="BF286" s="211">
        <v>0.38999999999999996</v>
      </c>
      <c r="BG286" s="211">
        <v>0.53999999999999992</v>
      </c>
      <c r="BH286" s="211">
        <v>493.67</v>
      </c>
      <c r="BI286" s="211">
        <v>477.67</v>
      </c>
      <c r="BJ286" s="211">
        <v>485.67</v>
      </c>
      <c r="BK286" s="211">
        <v>41.48</v>
      </c>
      <c r="BL286" s="211">
        <v>40.119999999999997</v>
      </c>
      <c r="BM286" s="211">
        <v>40.799999999999997</v>
      </c>
      <c r="BN286" s="211">
        <v>1.08</v>
      </c>
      <c r="BO286" s="211">
        <v>0.84000000000000008</v>
      </c>
      <c r="BP286" s="211">
        <v>0.96000000000000008</v>
      </c>
      <c r="BQ286" s="211">
        <v>8.6999999999999993</v>
      </c>
      <c r="BR286" s="211">
        <v>6.6999999999999993</v>
      </c>
      <c r="BS286" s="211">
        <v>7.6999999999999993</v>
      </c>
      <c r="BT286" s="211">
        <v>11.25</v>
      </c>
      <c r="BU286" s="211">
        <v>10.85</v>
      </c>
      <c r="BV286" s="211">
        <v>11.05</v>
      </c>
      <c r="BW286" s="211">
        <v>2.8</v>
      </c>
      <c r="BX286" s="211">
        <v>2.5199999999999996</v>
      </c>
      <c r="BY286" s="211">
        <v>2.6599999999999997</v>
      </c>
      <c r="BZ286" s="211">
        <v>9.98</v>
      </c>
      <c r="CA286" s="211">
        <v>6.98</v>
      </c>
      <c r="CB286" s="211">
        <v>8.48</v>
      </c>
      <c r="CC286" s="211">
        <v>6.54</v>
      </c>
      <c r="CD286" s="211">
        <v>6.3</v>
      </c>
      <c r="CE286" s="211">
        <v>6.42</v>
      </c>
      <c r="CF286" s="211">
        <v>1.81</v>
      </c>
      <c r="CG286" s="211">
        <v>1.31</v>
      </c>
      <c r="CH286" s="211">
        <v>1.56</v>
      </c>
      <c r="CI286" s="211">
        <v>0.43</v>
      </c>
      <c r="CJ286" s="211">
        <v>0.39</v>
      </c>
      <c r="CK286" s="211">
        <v>0.41000000000000003</v>
      </c>
      <c r="CL286" s="211">
        <v>38.94</v>
      </c>
      <c r="CM286" s="211">
        <v>36.54</v>
      </c>
      <c r="CN286" s="211">
        <v>37.739999999999995</v>
      </c>
      <c r="CO286" s="211">
        <v>6.84</v>
      </c>
      <c r="CP286" s="211">
        <v>1.8399999999999999</v>
      </c>
      <c r="CQ286" s="211">
        <v>4.34</v>
      </c>
      <c r="CR286" s="211"/>
      <c r="CS286" s="211"/>
    </row>
    <row r="287" spans="1:97">
      <c r="A287" s="642">
        <v>45573</v>
      </c>
      <c r="B287" s="209" t="s">
        <v>215</v>
      </c>
      <c r="C287" s="211">
        <v>148.9</v>
      </c>
      <c r="D287" s="211">
        <v>146.9</v>
      </c>
      <c r="E287" s="211">
        <v>147.9</v>
      </c>
      <c r="F287" s="211">
        <v>163.91</v>
      </c>
      <c r="G287" s="211">
        <v>160.91</v>
      </c>
      <c r="H287" s="211">
        <v>162.41</v>
      </c>
      <c r="I287" s="211">
        <v>110.24</v>
      </c>
      <c r="J287" s="211">
        <v>107.03999999999999</v>
      </c>
      <c r="K287" s="211">
        <v>108.63999999999999</v>
      </c>
      <c r="L287" s="211">
        <v>197.75</v>
      </c>
      <c r="M287" s="211">
        <v>189.75</v>
      </c>
      <c r="N287" s="211">
        <v>193.75</v>
      </c>
      <c r="O287" s="211">
        <v>174.02</v>
      </c>
      <c r="P287" s="211">
        <v>172.22</v>
      </c>
      <c r="Q287" s="211">
        <v>173.12</v>
      </c>
      <c r="R287" s="211">
        <v>22.08</v>
      </c>
      <c r="S287" s="211">
        <v>21.479999999999997</v>
      </c>
      <c r="T287" s="211">
        <v>21.779999999999998</v>
      </c>
      <c r="U287" s="211">
        <v>14.2</v>
      </c>
      <c r="V287" s="211">
        <v>13.6</v>
      </c>
      <c r="W287" s="211">
        <v>13.899999999999999</v>
      </c>
      <c r="X287" s="211">
        <v>14.7</v>
      </c>
      <c r="Y287" s="211">
        <v>13.899999999999999</v>
      </c>
      <c r="Z287" s="211">
        <v>14.299999999999999</v>
      </c>
      <c r="AA287" s="211">
        <v>102.11</v>
      </c>
      <c r="AB287" s="211">
        <v>98.11</v>
      </c>
      <c r="AC287" s="211">
        <v>100.11</v>
      </c>
      <c r="AD287" s="211">
        <v>92.88</v>
      </c>
      <c r="AE287" s="211">
        <v>88.88</v>
      </c>
      <c r="AF287" s="211">
        <v>90.88</v>
      </c>
      <c r="AG287" s="211">
        <v>19.48</v>
      </c>
      <c r="AH287" s="211">
        <v>18.62</v>
      </c>
      <c r="AI287" s="211">
        <v>19.05</v>
      </c>
      <c r="AJ287" s="211"/>
      <c r="AK287" s="211"/>
      <c r="AL287" s="211"/>
      <c r="AM287" s="211">
        <v>114.35</v>
      </c>
      <c r="AN287" s="211">
        <v>112.69</v>
      </c>
      <c r="AO287" s="211">
        <v>113.52</v>
      </c>
      <c r="AP287" s="211">
        <v>40.24</v>
      </c>
      <c r="AQ287" s="211">
        <v>38.64</v>
      </c>
      <c r="AR287" s="211">
        <v>39.44</v>
      </c>
      <c r="AS287" s="211">
        <v>41.01</v>
      </c>
      <c r="AT287" s="211">
        <v>39.65</v>
      </c>
      <c r="AU287" s="211">
        <v>40.33</v>
      </c>
      <c r="AV287" s="211">
        <v>21.24</v>
      </c>
      <c r="AW287" s="211">
        <v>20.639999999999997</v>
      </c>
      <c r="AX287" s="211">
        <v>20.939999999999998</v>
      </c>
      <c r="AY287" s="211">
        <v>4.5</v>
      </c>
      <c r="AZ287" s="211">
        <v>4.34</v>
      </c>
      <c r="BA287" s="211">
        <v>4.42</v>
      </c>
      <c r="BB287" s="211">
        <v>1.92</v>
      </c>
      <c r="BC287" s="211">
        <v>1.6199999999999999</v>
      </c>
      <c r="BD287" s="211">
        <v>1.77</v>
      </c>
      <c r="BE287" s="211">
        <v>0.68</v>
      </c>
      <c r="BF287" s="211">
        <v>0.38000000000000006</v>
      </c>
      <c r="BG287" s="211">
        <v>0.53</v>
      </c>
      <c r="BH287" s="211">
        <v>490.23</v>
      </c>
      <c r="BI287" s="211">
        <v>474.23</v>
      </c>
      <c r="BJ287" s="211">
        <v>482.23</v>
      </c>
      <c r="BK287" s="211">
        <v>41.32</v>
      </c>
      <c r="BL287" s="211">
        <v>39.96</v>
      </c>
      <c r="BM287" s="211">
        <v>40.64</v>
      </c>
      <c r="BN287" s="211">
        <v>1.06</v>
      </c>
      <c r="BO287" s="211">
        <v>0.82000000000000006</v>
      </c>
      <c r="BP287" s="211">
        <v>0.94000000000000006</v>
      </c>
      <c r="BQ287" s="211">
        <v>8.67</v>
      </c>
      <c r="BR287" s="211">
        <v>6.67</v>
      </c>
      <c r="BS287" s="211">
        <v>7.67</v>
      </c>
      <c r="BT287" s="211">
        <v>11.21</v>
      </c>
      <c r="BU287" s="211">
        <v>10.81</v>
      </c>
      <c r="BV287" s="211">
        <v>11.010000000000002</v>
      </c>
      <c r="BW287" s="211">
        <v>2.75</v>
      </c>
      <c r="BX287" s="211">
        <v>2.4699999999999998</v>
      </c>
      <c r="BY287" s="211">
        <v>2.61</v>
      </c>
      <c r="BZ287" s="211">
        <v>10.029999999999999</v>
      </c>
      <c r="CA287" s="211">
        <v>7.0299999999999994</v>
      </c>
      <c r="CB287" s="211">
        <v>8.5299999999999994</v>
      </c>
      <c r="CC287" s="211">
        <v>6.52</v>
      </c>
      <c r="CD287" s="211">
        <v>6.2799999999999994</v>
      </c>
      <c r="CE287" s="211">
        <v>6.3999999999999995</v>
      </c>
      <c r="CF287" s="211">
        <v>1.79</v>
      </c>
      <c r="CG287" s="211">
        <v>1.29</v>
      </c>
      <c r="CH287" s="211">
        <v>1.54</v>
      </c>
      <c r="CI287" s="211">
        <v>0.42</v>
      </c>
      <c r="CJ287" s="211">
        <v>0.38</v>
      </c>
      <c r="CK287" s="211">
        <v>0.4</v>
      </c>
      <c r="CL287" s="211">
        <v>38.770000000000003</v>
      </c>
      <c r="CM287" s="211">
        <v>36.370000000000005</v>
      </c>
      <c r="CN287" s="211">
        <v>37.570000000000007</v>
      </c>
      <c r="CO287" s="211">
        <v>6.82</v>
      </c>
      <c r="CP287" s="211">
        <v>1.8200000000000003</v>
      </c>
      <c r="CQ287" s="211">
        <v>4.32</v>
      </c>
      <c r="CR287" s="211"/>
      <c r="CS287" s="211"/>
    </row>
    <row r="288" spans="1:97">
      <c r="A288" s="642">
        <v>45574</v>
      </c>
      <c r="B288" s="209" t="s">
        <v>216</v>
      </c>
      <c r="C288" s="211">
        <v>149.25</v>
      </c>
      <c r="D288" s="211">
        <v>147.25</v>
      </c>
      <c r="E288" s="211">
        <v>148.25</v>
      </c>
      <c r="F288" s="211">
        <v>164.26</v>
      </c>
      <c r="G288" s="211">
        <v>161.26</v>
      </c>
      <c r="H288" s="211">
        <v>162.76</v>
      </c>
      <c r="I288" s="211">
        <v>110.18</v>
      </c>
      <c r="J288" s="211">
        <v>106.98</v>
      </c>
      <c r="K288" s="211">
        <v>108.58000000000001</v>
      </c>
      <c r="L288" s="211">
        <v>198.27</v>
      </c>
      <c r="M288" s="211">
        <v>190.27</v>
      </c>
      <c r="N288" s="211">
        <v>194.27</v>
      </c>
      <c r="O288" s="211">
        <v>173.87</v>
      </c>
      <c r="P288" s="211">
        <v>172.07</v>
      </c>
      <c r="Q288" s="211">
        <v>172.97</v>
      </c>
      <c r="R288" s="211">
        <v>22.12</v>
      </c>
      <c r="S288" s="211">
        <v>21.52</v>
      </c>
      <c r="T288" s="211">
        <v>21.82</v>
      </c>
      <c r="U288" s="211">
        <v>14.13</v>
      </c>
      <c r="V288" s="211">
        <v>13.530000000000001</v>
      </c>
      <c r="W288" s="211">
        <v>13.830000000000002</v>
      </c>
      <c r="X288" s="211">
        <v>14.76</v>
      </c>
      <c r="Y288" s="211">
        <v>13.959999999999999</v>
      </c>
      <c r="Z288" s="211">
        <v>14.36</v>
      </c>
      <c r="AA288" s="211">
        <v>101.92</v>
      </c>
      <c r="AB288" s="211">
        <v>97.92</v>
      </c>
      <c r="AC288" s="211">
        <v>99.92</v>
      </c>
      <c r="AD288" s="211">
        <v>92.91</v>
      </c>
      <c r="AE288" s="211">
        <v>88.91</v>
      </c>
      <c r="AF288" s="211">
        <v>90.91</v>
      </c>
      <c r="AG288" s="211">
        <v>19.5</v>
      </c>
      <c r="AH288" s="211">
        <v>18.64</v>
      </c>
      <c r="AI288" s="211">
        <v>19.07</v>
      </c>
      <c r="AJ288" s="211"/>
      <c r="AK288" s="211"/>
      <c r="AL288" s="211"/>
      <c r="AM288" s="211">
        <v>114.57</v>
      </c>
      <c r="AN288" s="211">
        <v>112.91</v>
      </c>
      <c r="AO288" s="211">
        <v>113.74</v>
      </c>
      <c r="AP288" s="211">
        <v>40.35</v>
      </c>
      <c r="AQ288" s="211">
        <v>38.75</v>
      </c>
      <c r="AR288" s="211">
        <v>39.549999999999997</v>
      </c>
      <c r="AS288" s="211">
        <v>41.11</v>
      </c>
      <c r="AT288" s="211">
        <v>39.75</v>
      </c>
      <c r="AU288" s="211">
        <v>40.43</v>
      </c>
      <c r="AV288" s="211">
        <v>21.27</v>
      </c>
      <c r="AW288" s="211">
        <v>20.669999999999998</v>
      </c>
      <c r="AX288" s="211">
        <v>20.97</v>
      </c>
      <c r="AY288" s="211">
        <v>4.51</v>
      </c>
      <c r="AZ288" s="211">
        <v>4.3499999999999996</v>
      </c>
      <c r="BA288" s="211">
        <v>4.43</v>
      </c>
      <c r="BB288" s="211">
        <v>1.93</v>
      </c>
      <c r="BC288" s="211">
        <v>1.63</v>
      </c>
      <c r="BD288" s="211">
        <v>1.7799999999999998</v>
      </c>
      <c r="BE288" s="211">
        <v>0.69</v>
      </c>
      <c r="BF288" s="211">
        <v>0.38999999999999996</v>
      </c>
      <c r="BG288" s="211">
        <v>0.53999999999999992</v>
      </c>
      <c r="BH288" s="211">
        <v>492.48</v>
      </c>
      <c r="BI288" s="211">
        <v>476.48</v>
      </c>
      <c r="BJ288" s="211">
        <v>484.48</v>
      </c>
      <c r="BK288" s="211">
        <v>41.42</v>
      </c>
      <c r="BL288" s="211">
        <v>40.06</v>
      </c>
      <c r="BM288" s="211">
        <v>40.74</v>
      </c>
      <c r="BN288" s="211">
        <v>1.07</v>
      </c>
      <c r="BO288" s="211">
        <v>0.83000000000000007</v>
      </c>
      <c r="BP288" s="211">
        <v>0.95000000000000007</v>
      </c>
      <c r="BQ288" s="211">
        <v>8.66</v>
      </c>
      <c r="BR288" s="211">
        <v>6.66</v>
      </c>
      <c r="BS288" s="211">
        <v>7.66</v>
      </c>
      <c r="BT288" s="211">
        <v>11.28</v>
      </c>
      <c r="BU288" s="211">
        <v>10.879999999999999</v>
      </c>
      <c r="BV288" s="211">
        <v>11.079999999999998</v>
      </c>
      <c r="BW288" s="211">
        <v>2.76</v>
      </c>
      <c r="BX288" s="211">
        <v>2.4799999999999995</v>
      </c>
      <c r="BY288" s="211">
        <v>2.6199999999999997</v>
      </c>
      <c r="BZ288" s="211">
        <v>9.93</v>
      </c>
      <c r="CA288" s="211">
        <v>6.93</v>
      </c>
      <c r="CB288" s="211">
        <v>8.43</v>
      </c>
      <c r="CC288" s="211">
        <v>6.55</v>
      </c>
      <c r="CD288" s="211">
        <v>6.31</v>
      </c>
      <c r="CE288" s="211">
        <v>6.43</v>
      </c>
      <c r="CF288" s="211">
        <v>1.78</v>
      </c>
      <c r="CG288" s="211">
        <v>1.28</v>
      </c>
      <c r="CH288" s="211">
        <v>1.53</v>
      </c>
      <c r="CI288" s="211">
        <v>0.43</v>
      </c>
      <c r="CJ288" s="211">
        <v>0.39</v>
      </c>
      <c r="CK288" s="211">
        <v>0.41000000000000003</v>
      </c>
      <c r="CL288" s="211">
        <v>39.049999999999997</v>
      </c>
      <c r="CM288" s="211">
        <v>36.65</v>
      </c>
      <c r="CN288" s="211">
        <v>37.849999999999994</v>
      </c>
      <c r="CO288" s="211">
        <v>6.83</v>
      </c>
      <c r="CP288" s="211">
        <v>1.83</v>
      </c>
      <c r="CQ288" s="211">
        <v>4.33</v>
      </c>
      <c r="CR288" s="211"/>
      <c r="CS288" s="211"/>
    </row>
    <row r="289" spans="1:97">
      <c r="A289" s="642">
        <v>45575</v>
      </c>
      <c r="B289" s="209" t="s">
        <v>217</v>
      </c>
      <c r="C289" s="211">
        <v>150.41</v>
      </c>
      <c r="D289" s="211">
        <v>148.41</v>
      </c>
      <c r="E289" s="211">
        <v>149.41</v>
      </c>
      <c r="F289" s="211">
        <v>164.95</v>
      </c>
      <c r="G289" s="211">
        <v>161.94999999999999</v>
      </c>
      <c r="H289" s="211">
        <v>163.44999999999999</v>
      </c>
      <c r="I289" s="211">
        <v>110.57</v>
      </c>
      <c r="J289" s="211">
        <v>107.36999999999999</v>
      </c>
      <c r="K289" s="211">
        <v>108.97</v>
      </c>
      <c r="L289" s="211">
        <v>199.31</v>
      </c>
      <c r="M289" s="211">
        <v>191.31</v>
      </c>
      <c r="N289" s="211">
        <v>195.31</v>
      </c>
      <c r="O289" s="211">
        <v>174.47</v>
      </c>
      <c r="P289" s="211">
        <v>172.67</v>
      </c>
      <c r="Q289" s="211">
        <v>173.57</v>
      </c>
      <c r="R289" s="211">
        <v>22.21</v>
      </c>
      <c r="S289" s="211">
        <v>21.61</v>
      </c>
      <c r="T289" s="211">
        <v>21.91</v>
      </c>
      <c r="U289" s="211">
        <v>14.15</v>
      </c>
      <c r="V289" s="211">
        <v>13.55</v>
      </c>
      <c r="W289" s="211">
        <v>13.850000000000001</v>
      </c>
      <c r="X289" s="211">
        <v>14.76</v>
      </c>
      <c r="Y289" s="211">
        <v>13.959999999999999</v>
      </c>
      <c r="Z289" s="211">
        <v>14.36</v>
      </c>
      <c r="AA289" s="211">
        <v>102.4</v>
      </c>
      <c r="AB289" s="211">
        <v>98.4</v>
      </c>
      <c r="AC289" s="211">
        <v>100.4</v>
      </c>
      <c r="AD289" s="211">
        <v>92.69</v>
      </c>
      <c r="AE289" s="211">
        <v>88.69</v>
      </c>
      <c r="AF289" s="211">
        <v>90.69</v>
      </c>
      <c r="AG289" s="211">
        <v>19.649999999999999</v>
      </c>
      <c r="AH289" s="211">
        <v>18.79</v>
      </c>
      <c r="AI289" s="211">
        <v>19.22</v>
      </c>
      <c r="AJ289" s="211"/>
      <c r="AK289" s="211"/>
      <c r="AL289" s="211"/>
      <c r="AM289" s="211">
        <v>115.16</v>
      </c>
      <c r="AN289" s="211">
        <v>113.5</v>
      </c>
      <c r="AO289" s="211">
        <v>114.33</v>
      </c>
      <c r="AP289" s="211">
        <v>40.67</v>
      </c>
      <c r="AQ289" s="211">
        <v>39.07</v>
      </c>
      <c r="AR289" s="211">
        <v>39.870000000000005</v>
      </c>
      <c r="AS289" s="211">
        <v>41.42</v>
      </c>
      <c r="AT289" s="211">
        <v>40.06</v>
      </c>
      <c r="AU289" s="211">
        <v>40.74</v>
      </c>
      <c r="AV289" s="211">
        <v>21.38</v>
      </c>
      <c r="AW289" s="211">
        <v>20.779999999999998</v>
      </c>
      <c r="AX289" s="211">
        <v>21.08</v>
      </c>
      <c r="AY289" s="211">
        <v>4.54</v>
      </c>
      <c r="AZ289" s="211">
        <v>4.38</v>
      </c>
      <c r="BA289" s="211">
        <v>4.46</v>
      </c>
      <c r="BB289" s="211">
        <v>1.94</v>
      </c>
      <c r="BC289" s="211">
        <v>1.64</v>
      </c>
      <c r="BD289" s="211">
        <v>1.79</v>
      </c>
      <c r="BE289" s="211">
        <v>0.69</v>
      </c>
      <c r="BF289" s="211">
        <v>0.38999999999999996</v>
      </c>
      <c r="BG289" s="211">
        <v>0.53999999999999992</v>
      </c>
      <c r="BH289" s="211">
        <v>496.11</v>
      </c>
      <c r="BI289" s="211">
        <v>480.11</v>
      </c>
      <c r="BJ289" s="211">
        <v>488.11</v>
      </c>
      <c r="BK289" s="211">
        <v>41.74</v>
      </c>
      <c r="BL289" s="211">
        <v>40.380000000000003</v>
      </c>
      <c r="BM289" s="211">
        <v>41.06</v>
      </c>
      <c r="BN289" s="211">
        <v>1.08</v>
      </c>
      <c r="BO289" s="211">
        <v>0.84000000000000008</v>
      </c>
      <c r="BP289" s="211">
        <v>0.96000000000000008</v>
      </c>
      <c r="BQ289" s="211">
        <v>8.68</v>
      </c>
      <c r="BR289" s="211">
        <v>6.68</v>
      </c>
      <c r="BS289" s="211">
        <v>7.68</v>
      </c>
      <c r="BT289" s="211">
        <v>11.3</v>
      </c>
      <c r="BU289" s="211">
        <v>10.9</v>
      </c>
      <c r="BV289" s="211">
        <v>11.100000000000001</v>
      </c>
      <c r="BW289" s="211">
        <v>2.78</v>
      </c>
      <c r="BX289" s="211">
        <v>2.5</v>
      </c>
      <c r="BY289" s="211">
        <v>2.6399999999999997</v>
      </c>
      <c r="BZ289" s="211">
        <v>9.9600000000000009</v>
      </c>
      <c r="CA289" s="211">
        <v>6.9600000000000009</v>
      </c>
      <c r="CB289" s="211">
        <v>8.4600000000000009</v>
      </c>
      <c r="CC289" s="211">
        <v>6.58</v>
      </c>
      <c r="CD289" s="211">
        <v>6.34</v>
      </c>
      <c r="CE289" s="211">
        <v>6.46</v>
      </c>
      <c r="CF289" s="211">
        <v>1.79</v>
      </c>
      <c r="CG289" s="211">
        <v>1.29</v>
      </c>
      <c r="CH289" s="211">
        <v>1.54</v>
      </c>
      <c r="CI289" s="211">
        <v>0.43</v>
      </c>
      <c r="CJ289" s="211">
        <v>0.39</v>
      </c>
      <c r="CK289" s="211">
        <v>0.41000000000000003</v>
      </c>
      <c r="CL289" s="211">
        <v>39.26</v>
      </c>
      <c r="CM289" s="211">
        <v>36.86</v>
      </c>
      <c r="CN289" s="211">
        <v>38.06</v>
      </c>
      <c r="CO289" s="211">
        <v>6.87</v>
      </c>
      <c r="CP289" s="211">
        <v>1.87</v>
      </c>
      <c r="CQ289" s="211">
        <v>4.37</v>
      </c>
      <c r="CR289" s="211"/>
      <c r="CS289" s="211"/>
    </row>
    <row r="290" spans="1:97">
      <c r="A290" s="642">
        <v>45576</v>
      </c>
      <c r="B290" s="209" t="s">
        <v>218</v>
      </c>
      <c r="C290" s="211">
        <v>149.62</v>
      </c>
      <c r="D290" s="211">
        <v>147.62</v>
      </c>
      <c r="E290" s="211">
        <v>148.62</v>
      </c>
      <c r="F290" s="211">
        <v>164.03</v>
      </c>
      <c r="G290" s="211">
        <v>161.03</v>
      </c>
      <c r="H290" s="211">
        <v>162.53</v>
      </c>
      <c r="I290" s="211">
        <v>109.7</v>
      </c>
      <c r="J290" s="211">
        <v>106.5</v>
      </c>
      <c r="K290" s="211">
        <v>108.1</v>
      </c>
      <c r="L290" s="211">
        <v>198.16</v>
      </c>
      <c r="M290" s="211">
        <v>190.16</v>
      </c>
      <c r="N290" s="211">
        <v>194.16</v>
      </c>
      <c r="O290" s="211">
        <v>174.36</v>
      </c>
      <c r="P290" s="211">
        <v>172.56</v>
      </c>
      <c r="Q290" s="211">
        <v>173.46</v>
      </c>
      <c r="R290" s="211">
        <v>22.08</v>
      </c>
      <c r="S290" s="211">
        <v>21.479999999999997</v>
      </c>
      <c r="T290" s="211">
        <v>21.779999999999998</v>
      </c>
      <c r="U290" s="211">
        <v>14.15</v>
      </c>
      <c r="V290" s="211">
        <v>13.55</v>
      </c>
      <c r="W290" s="211">
        <v>13.850000000000001</v>
      </c>
      <c r="X290" s="211">
        <v>14.71</v>
      </c>
      <c r="Y290" s="211">
        <v>13.91</v>
      </c>
      <c r="Z290" s="211">
        <v>14.31</v>
      </c>
      <c r="AA290" s="211">
        <v>102.2</v>
      </c>
      <c r="AB290" s="211">
        <v>98.2</v>
      </c>
      <c r="AC290" s="211">
        <v>100.2</v>
      </c>
      <c r="AD290" s="211">
        <v>92.61</v>
      </c>
      <c r="AE290" s="211">
        <v>88.61</v>
      </c>
      <c r="AF290" s="211">
        <v>90.61</v>
      </c>
      <c r="AG290" s="211">
        <v>19.559999999999999</v>
      </c>
      <c r="AH290" s="211">
        <v>18.7</v>
      </c>
      <c r="AI290" s="211">
        <v>19.13</v>
      </c>
      <c r="AJ290" s="211"/>
      <c r="AK290" s="211"/>
      <c r="AL290" s="211"/>
      <c r="AM290" s="211">
        <v>114.68</v>
      </c>
      <c r="AN290" s="211">
        <v>113.02000000000001</v>
      </c>
      <c r="AO290" s="211">
        <v>113.85000000000001</v>
      </c>
      <c r="AP290" s="211">
        <v>40.450000000000003</v>
      </c>
      <c r="AQ290" s="211">
        <v>38.85</v>
      </c>
      <c r="AR290" s="211">
        <v>39.650000000000006</v>
      </c>
      <c r="AS290" s="211">
        <v>41.21</v>
      </c>
      <c r="AT290" s="211">
        <v>39.85</v>
      </c>
      <c r="AU290" s="211">
        <v>40.53</v>
      </c>
      <c r="AV290" s="211">
        <v>21.29</v>
      </c>
      <c r="AW290" s="211">
        <v>20.689999999999998</v>
      </c>
      <c r="AX290" s="211">
        <v>20.99</v>
      </c>
      <c r="AY290" s="211">
        <v>4.53</v>
      </c>
      <c r="AZ290" s="211">
        <v>4.37</v>
      </c>
      <c r="BA290" s="211">
        <v>4.45</v>
      </c>
      <c r="BB290" s="211">
        <v>1.93</v>
      </c>
      <c r="BC290" s="211">
        <v>1.63</v>
      </c>
      <c r="BD290" s="211">
        <v>1.7799999999999998</v>
      </c>
      <c r="BE290" s="211">
        <v>0.69</v>
      </c>
      <c r="BF290" s="211">
        <v>0.38999999999999996</v>
      </c>
      <c r="BG290" s="211">
        <v>0.53999999999999992</v>
      </c>
      <c r="BH290" s="211">
        <v>494</v>
      </c>
      <c r="BI290" s="211">
        <v>478</v>
      </c>
      <c r="BJ290" s="211">
        <v>486</v>
      </c>
      <c r="BK290" s="211">
        <v>41.52</v>
      </c>
      <c r="BL290" s="211">
        <v>40.160000000000004</v>
      </c>
      <c r="BM290" s="211">
        <v>40.840000000000003</v>
      </c>
      <c r="BN290" s="211">
        <v>1.07</v>
      </c>
      <c r="BO290" s="211">
        <v>0.83000000000000007</v>
      </c>
      <c r="BP290" s="211">
        <v>0.95000000000000007</v>
      </c>
      <c r="BQ290" s="211">
        <v>8.64</v>
      </c>
      <c r="BR290" s="211">
        <v>6.6400000000000006</v>
      </c>
      <c r="BS290" s="211">
        <v>7.6400000000000006</v>
      </c>
      <c r="BT290" s="211">
        <v>11.24</v>
      </c>
      <c r="BU290" s="211">
        <v>10.84</v>
      </c>
      <c r="BV290" s="211">
        <v>11.04</v>
      </c>
      <c r="BW290" s="211">
        <v>2.75</v>
      </c>
      <c r="BX290" s="211">
        <v>2.4699999999999998</v>
      </c>
      <c r="BY290" s="211">
        <v>2.61</v>
      </c>
      <c r="BZ290" s="211">
        <v>9.98</v>
      </c>
      <c r="CA290" s="211">
        <v>6.98</v>
      </c>
      <c r="CB290" s="211">
        <v>8.48</v>
      </c>
      <c r="CC290" s="211">
        <v>6.54</v>
      </c>
      <c r="CD290" s="211">
        <v>6.3</v>
      </c>
      <c r="CE290" s="211">
        <v>6.42</v>
      </c>
      <c r="CF290" s="211">
        <v>1.79</v>
      </c>
      <c r="CG290" s="211">
        <v>1.29</v>
      </c>
      <c r="CH290" s="211">
        <v>1.54</v>
      </c>
      <c r="CI290" s="211">
        <v>0.43</v>
      </c>
      <c r="CJ290" s="211">
        <v>0.39</v>
      </c>
      <c r="CK290" s="211">
        <v>0.41000000000000003</v>
      </c>
      <c r="CL290" s="211">
        <v>39.01</v>
      </c>
      <c r="CM290" s="211">
        <v>36.61</v>
      </c>
      <c r="CN290" s="211">
        <v>37.81</v>
      </c>
      <c r="CO290" s="211">
        <v>6.86</v>
      </c>
      <c r="CP290" s="211">
        <v>1.8600000000000003</v>
      </c>
      <c r="CQ290" s="211">
        <v>4.3600000000000003</v>
      </c>
      <c r="CR290" s="211"/>
      <c r="CS290" s="211"/>
    </row>
    <row r="291" spans="1:97">
      <c r="A291" s="642">
        <v>45577</v>
      </c>
      <c r="B291" s="209" t="s">
        <v>219</v>
      </c>
      <c r="C291" s="211"/>
      <c r="D291" s="211"/>
      <c r="E291" s="211"/>
      <c r="F291" s="211"/>
      <c r="G291" s="211"/>
      <c r="H291" s="211"/>
      <c r="I291" s="211"/>
      <c r="J291" s="211"/>
      <c r="K291" s="211"/>
      <c r="L291" s="211"/>
      <c r="M291" s="211"/>
      <c r="N291" s="211"/>
      <c r="O291" s="211"/>
      <c r="P291" s="211"/>
      <c r="Q291" s="211"/>
      <c r="R291" s="211"/>
      <c r="S291" s="211"/>
      <c r="T291" s="211"/>
      <c r="U291" s="211"/>
      <c r="V291" s="211"/>
      <c r="W291" s="211"/>
      <c r="X291" s="211"/>
      <c r="Y291" s="211"/>
      <c r="Z291" s="211"/>
      <c r="AA291" s="211"/>
      <c r="AB291" s="211"/>
      <c r="AC291" s="211"/>
      <c r="AD291" s="211"/>
      <c r="AE291" s="211"/>
      <c r="AF291" s="211"/>
      <c r="AG291" s="211"/>
      <c r="AH291" s="211"/>
      <c r="AI291" s="211"/>
      <c r="AJ291" s="211"/>
      <c r="AK291" s="211"/>
      <c r="AL291" s="211"/>
      <c r="AM291" s="211"/>
      <c r="AN291" s="211"/>
      <c r="AO291" s="211"/>
      <c r="AP291" s="211"/>
      <c r="AQ291" s="211"/>
      <c r="AR291" s="211"/>
      <c r="AS291" s="211"/>
      <c r="AT291" s="211"/>
      <c r="AU291" s="211"/>
      <c r="AV291" s="211"/>
      <c r="AW291" s="211"/>
      <c r="AX291" s="211"/>
      <c r="AY291" s="211"/>
      <c r="AZ291" s="211"/>
      <c r="BA291" s="211"/>
      <c r="BB291" s="211"/>
      <c r="BC291" s="211"/>
      <c r="BD291" s="211"/>
      <c r="BE291" s="211"/>
      <c r="BF291" s="211"/>
      <c r="BG291" s="211"/>
      <c r="BH291" s="211"/>
      <c r="BI291" s="211"/>
      <c r="BJ291" s="211"/>
      <c r="BK291" s="211"/>
      <c r="BL291" s="211"/>
      <c r="BM291" s="211"/>
      <c r="BN291" s="211"/>
      <c r="BO291" s="211"/>
      <c r="BP291" s="211"/>
      <c r="BQ291" s="211"/>
      <c r="BR291" s="211"/>
      <c r="BS291" s="211"/>
      <c r="BT291" s="211"/>
      <c r="BU291" s="211"/>
      <c r="BV291" s="211"/>
      <c r="BW291" s="211"/>
      <c r="BX291" s="211"/>
      <c r="BY291" s="211"/>
      <c r="BZ291" s="211"/>
      <c r="CA291" s="211"/>
      <c r="CB291" s="211"/>
      <c r="CC291" s="211"/>
      <c r="CD291" s="211"/>
      <c r="CE291" s="211"/>
      <c r="CF291" s="211"/>
      <c r="CG291" s="211"/>
      <c r="CH291" s="211"/>
      <c r="CI291" s="211"/>
      <c r="CJ291" s="211"/>
      <c r="CK291" s="211"/>
      <c r="CL291" s="211"/>
      <c r="CM291" s="211"/>
      <c r="CN291" s="211"/>
      <c r="CO291" s="211"/>
      <c r="CP291" s="211"/>
      <c r="CQ291" s="211"/>
      <c r="CR291" s="211"/>
      <c r="CS291" s="211"/>
    </row>
    <row r="292" spans="1:97">
      <c r="A292" s="642">
        <v>45578</v>
      </c>
      <c r="B292" s="209" t="s">
        <v>220</v>
      </c>
      <c r="C292" s="211"/>
      <c r="D292" s="211"/>
      <c r="E292" s="211"/>
      <c r="F292" s="211"/>
      <c r="G292" s="211"/>
      <c r="H292" s="211"/>
      <c r="I292" s="211"/>
      <c r="J292" s="211"/>
      <c r="K292" s="211"/>
      <c r="L292" s="211"/>
      <c r="M292" s="211"/>
      <c r="N292" s="211"/>
      <c r="O292" s="211"/>
      <c r="P292" s="211"/>
      <c r="Q292" s="211"/>
      <c r="R292" s="211"/>
      <c r="S292" s="211"/>
      <c r="T292" s="211"/>
      <c r="U292" s="211"/>
      <c r="V292" s="211"/>
      <c r="W292" s="211"/>
      <c r="X292" s="211"/>
      <c r="Y292" s="211"/>
      <c r="Z292" s="211"/>
      <c r="AA292" s="211"/>
      <c r="AB292" s="211"/>
      <c r="AC292" s="211"/>
      <c r="AD292" s="211"/>
      <c r="AE292" s="211"/>
      <c r="AF292" s="211"/>
      <c r="AG292" s="211"/>
      <c r="AH292" s="211"/>
      <c r="AI292" s="211"/>
      <c r="AJ292" s="211"/>
      <c r="AK292" s="211"/>
      <c r="AL292" s="211"/>
      <c r="AM292" s="211"/>
      <c r="AN292" s="211"/>
      <c r="AO292" s="211"/>
      <c r="AP292" s="211"/>
      <c r="AQ292" s="211"/>
      <c r="AR292" s="211"/>
      <c r="AS292" s="211"/>
      <c r="AT292" s="211"/>
      <c r="AU292" s="211"/>
      <c r="AV292" s="211"/>
      <c r="AW292" s="211"/>
      <c r="AX292" s="211"/>
      <c r="AY292" s="211"/>
      <c r="AZ292" s="211"/>
      <c r="BA292" s="211"/>
      <c r="BB292" s="211"/>
      <c r="BC292" s="211"/>
      <c r="BD292" s="211"/>
      <c r="BE292" s="211"/>
      <c r="BF292" s="211"/>
      <c r="BG292" s="211"/>
      <c r="BH292" s="211"/>
      <c r="BI292" s="211"/>
      <c r="BJ292" s="211"/>
      <c r="BK292" s="211"/>
      <c r="BL292" s="211"/>
      <c r="BM292" s="211"/>
      <c r="BN292" s="211"/>
      <c r="BO292" s="211"/>
      <c r="BP292" s="211"/>
      <c r="BQ292" s="211"/>
      <c r="BR292" s="211"/>
      <c r="BS292" s="211"/>
      <c r="BT292" s="211"/>
      <c r="BU292" s="211"/>
      <c r="BV292" s="211"/>
      <c r="BW292" s="211"/>
      <c r="BX292" s="211"/>
      <c r="BY292" s="211"/>
      <c r="BZ292" s="211"/>
      <c r="CA292" s="211"/>
      <c r="CB292" s="211"/>
      <c r="CC292" s="211"/>
      <c r="CD292" s="211"/>
      <c r="CE292" s="211"/>
      <c r="CF292" s="211"/>
      <c r="CG292" s="211"/>
      <c r="CH292" s="211"/>
      <c r="CI292" s="211"/>
      <c r="CJ292" s="211"/>
      <c r="CK292" s="211"/>
      <c r="CL292" s="211"/>
      <c r="CM292" s="211"/>
      <c r="CN292" s="211"/>
      <c r="CO292" s="211"/>
      <c r="CP292" s="211"/>
      <c r="CQ292" s="211"/>
      <c r="CR292" s="211"/>
      <c r="CS292" s="211"/>
    </row>
    <row r="293" spans="1:97">
      <c r="A293" s="642">
        <v>45579</v>
      </c>
      <c r="B293" s="209" t="s">
        <v>214</v>
      </c>
      <c r="C293" s="211"/>
      <c r="D293" s="211"/>
      <c r="E293" s="211"/>
      <c r="F293" s="211"/>
      <c r="G293" s="211"/>
      <c r="H293" s="211"/>
      <c r="I293" s="211"/>
      <c r="J293" s="211"/>
      <c r="K293" s="211"/>
      <c r="L293" s="211"/>
      <c r="M293" s="211"/>
      <c r="N293" s="211"/>
      <c r="O293" s="211"/>
      <c r="P293" s="211"/>
      <c r="Q293" s="211"/>
      <c r="R293" s="211"/>
      <c r="S293" s="211"/>
      <c r="T293" s="211"/>
      <c r="U293" s="211"/>
      <c r="V293" s="211"/>
      <c r="W293" s="211"/>
      <c r="X293" s="211"/>
      <c r="Y293" s="211"/>
      <c r="Z293" s="211"/>
      <c r="AA293" s="211"/>
      <c r="AB293" s="211"/>
      <c r="AC293" s="211"/>
      <c r="AD293" s="211"/>
      <c r="AE293" s="211"/>
      <c r="AF293" s="211"/>
      <c r="AG293" s="211"/>
      <c r="AH293" s="211"/>
      <c r="AI293" s="211"/>
      <c r="AJ293" s="211"/>
      <c r="AK293" s="211"/>
      <c r="AL293" s="211"/>
      <c r="AM293" s="211"/>
      <c r="AN293" s="211"/>
      <c r="AO293" s="211"/>
      <c r="AP293" s="211"/>
      <c r="AQ293" s="211"/>
      <c r="AR293" s="211"/>
      <c r="AS293" s="211"/>
      <c r="AT293" s="211"/>
      <c r="AU293" s="211"/>
      <c r="AV293" s="211"/>
      <c r="AW293" s="211"/>
      <c r="AX293" s="211"/>
      <c r="AY293" s="211"/>
      <c r="AZ293" s="211"/>
      <c r="BA293" s="211"/>
      <c r="BB293" s="211"/>
      <c r="BC293" s="211"/>
      <c r="BD293" s="211"/>
      <c r="BE293" s="211"/>
      <c r="BF293" s="211"/>
      <c r="BG293" s="211"/>
      <c r="BH293" s="211"/>
      <c r="BI293" s="211"/>
      <c r="BJ293" s="211"/>
      <c r="BK293" s="211"/>
      <c r="BL293" s="211"/>
      <c r="BM293" s="211"/>
      <c r="BN293" s="211"/>
      <c r="BO293" s="211"/>
      <c r="BP293" s="211"/>
      <c r="BQ293" s="211"/>
      <c r="BR293" s="211"/>
      <c r="BS293" s="211"/>
      <c r="BT293" s="211"/>
      <c r="BU293" s="211"/>
      <c r="BV293" s="211"/>
      <c r="BW293" s="211"/>
      <c r="BX293" s="211"/>
      <c r="BY293" s="211"/>
      <c r="BZ293" s="211"/>
      <c r="CA293" s="211"/>
      <c r="CB293" s="211"/>
      <c r="CC293" s="211"/>
      <c r="CD293" s="211"/>
      <c r="CE293" s="211"/>
      <c r="CF293" s="211"/>
      <c r="CG293" s="211"/>
      <c r="CH293" s="211"/>
      <c r="CI293" s="211"/>
      <c r="CJ293" s="211"/>
      <c r="CK293" s="211"/>
      <c r="CL293" s="211"/>
      <c r="CM293" s="211"/>
      <c r="CN293" s="211"/>
      <c r="CO293" s="211"/>
      <c r="CP293" s="211"/>
      <c r="CQ293" s="211"/>
      <c r="CR293" s="211"/>
      <c r="CS293" s="211"/>
    </row>
    <row r="294" spans="1:97">
      <c r="A294" s="642">
        <v>45580</v>
      </c>
      <c r="B294" s="209" t="s">
        <v>215</v>
      </c>
      <c r="C294" s="211">
        <v>150.66999999999999</v>
      </c>
      <c r="D294" s="211">
        <v>148.66999999999999</v>
      </c>
      <c r="E294" s="211">
        <v>149.66999999999999</v>
      </c>
      <c r="F294" s="211">
        <v>164.75</v>
      </c>
      <c r="G294" s="211">
        <v>161.75</v>
      </c>
      <c r="H294" s="211">
        <v>163.25</v>
      </c>
      <c r="I294" s="211">
        <v>110.09</v>
      </c>
      <c r="J294" s="211">
        <v>106.89</v>
      </c>
      <c r="K294" s="211">
        <v>108.49000000000001</v>
      </c>
      <c r="L294" s="211">
        <v>199.57</v>
      </c>
      <c r="M294" s="211">
        <v>191.57</v>
      </c>
      <c r="N294" s="211">
        <v>195.57</v>
      </c>
      <c r="O294" s="211">
        <v>174.53</v>
      </c>
      <c r="P294" s="211">
        <v>172.73</v>
      </c>
      <c r="Q294" s="211">
        <v>173.63</v>
      </c>
      <c r="R294" s="211">
        <v>22.18</v>
      </c>
      <c r="S294" s="211">
        <v>21.58</v>
      </c>
      <c r="T294" s="211">
        <v>21.88</v>
      </c>
      <c r="U294" s="211">
        <v>14.16</v>
      </c>
      <c r="V294" s="211">
        <v>13.56</v>
      </c>
      <c r="W294" s="211">
        <v>13.86</v>
      </c>
      <c r="X294" s="211">
        <v>14.76</v>
      </c>
      <c r="Y294" s="211">
        <v>13.959999999999999</v>
      </c>
      <c r="Z294" s="211">
        <v>14.36</v>
      </c>
      <c r="AA294" s="211">
        <v>102.67</v>
      </c>
      <c r="AB294" s="211">
        <v>98.67</v>
      </c>
      <c r="AC294" s="211">
        <v>100.67</v>
      </c>
      <c r="AD294" s="211">
        <v>93.16</v>
      </c>
      <c r="AE294" s="211">
        <v>89.16</v>
      </c>
      <c r="AF294" s="211">
        <v>91.16</v>
      </c>
      <c r="AG294" s="211">
        <v>19.71</v>
      </c>
      <c r="AH294" s="211">
        <v>18.850000000000001</v>
      </c>
      <c r="AI294" s="211">
        <v>19.28</v>
      </c>
      <c r="AJ294" s="211"/>
      <c r="AK294" s="211"/>
      <c r="AL294" s="211"/>
      <c r="AM294" s="211">
        <v>115.3</v>
      </c>
      <c r="AN294" s="211">
        <v>113.64</v>
      </c>
      <c r="AO294" s="211">
        <v>114.47</v>
      </c>
      <c r="AP294" s="211">
        <v>40.72</v>
      </c>
      <c r="AQ294" s="211">
        <v>39.119999999999997</v>
      </c>
      <c r="AR294" s="211">
        <v>39.92</v>
      </c>
      <c r="AS294" s="211">
        <v>41.5</v>
      </c>
      <c r="AT294" s="211">
        <v>40.14</v>
      </c>
      <c r="AU294" s="211">
        <v>40.82</v>
      </c>
      <c r="AV294" s="211">
        <v>21.4</v>
      </c>
      <c r="AW294" s="211">
        <v>20.799999999999997</v>
      </c>
      <c r="AX294" s="211">
        <v>21.099999999999998</v>
      </c>
      <c r="AY294" s="211">
        <v>4.59</v>
      </c>
      <c r="AZ294" s="211">
        <v>4.43</v>
      </c>
      <c r="BA294" s="211">
        <v>4.51</v>
      </c>
      <c r="BB294" s="211">
        <v>1.94</v>
      </c>
      <c r="BC294" s="211">
        <v>1.64</v>
      </c>
      <c r="BD294" s="211">
        <v>1.79</v>
      </c>
      <c r="BE294" s="211">
        <v>0.69</v>
      </c>
      <c r="BF294" s="211">
        <v>0.38999999999999996</v>
      </c>
      <c r="BG294" s="211">
        <v>0.53999999999999992</v>
      </c>
      <c r="BH294" s="211">
        <v>495.05</v>
      </c>
      <c r="BI294" s="211">
        <v>479.05</v>
      </c>
      <c r="BJ294" s="211">
        <v>487.05</v>
      </c>
      <c r="BK294" s="211">
        <v>41.81</v>
      </c>
      <c r="BL294" s="211">
        <v>40.450000000000003</v>
      </c>
      <c r="BM294" s="211">
        <v>41.13</v>
      </c>
      <c r="BN294" s="211">
        <v>1.0900000000000001</v>
      </c>
      <c r="BO294" s="211">
        <v>0.85000000000000009</v>
      </c>
      <c r="BP294" s="211">
        <v>0.97000000000000008</v>
      </c>
      <c r="BQ294" s="211">
        <v>8.6999999999999993</v>
      </c>
      <c r="BR294" s="211">
        <v>6.6999999999999993</v>
      </c>
      <c r="BS294" s="211">
        <v>7.6999999999999993</v>
      </c>
      <c r="BT294" s="211">
        <v>11.23</v>
      </c>
      <c r="BU294" s="211">
        <v>10.83</v>
      </c>
      <c r="BV294" s="211">
        <v>11.030000000000001</v>
      </c>
      <c r="BW294" s="211">
        <v>2.76</v>
      </c>
      <c r="BX294" s="211">
        <v>2.4799999999999995</v>
      </c>
      <c r="BY294" s="211">
        <v>2.6199999999999997</v>
      </c>
      <c r="BZ294" s="211">
        <v>10.02</v>
      </c>
      <c r="CA294" s="211">
        <v>7.02</v>
      </c>
      <c r="CB294" s="211">
        <v>8.52</v>
      </c>
      <c r="CC294" s="211">
        <v>6.59</v>
      </c>
      <c r="CD294" s="211">
        <v>6.35</v>
      </c>
      <c r="CE294" s="211">
        <v>6.47</v>
      </c>
      <c r="CF294" s="211">
        <v>1.83</v>
      </c>
      <c r="CG294" s="211">
        <v>1.33</v>
      </c>
      <c r="CH294" s="211">
        <v>1.58</v>
      </c>
      <c r="CI294" s="211">
        <v>0.43</v>
      </c>
      <c r="CJ294" s="211">
        <v>0.39</v>
      </c>
      <c r="CK294" s="211">
        <v>0.41000000000000003</v>
      </c>
      <c r="CL294" s="211">
        <v>39.25</v>
      </c>
      <c r="CM294" s="211">
        <v>36.85</v>
      </c>
      <c r="CN294" s="211">
        <v>38.049999999999997</v>
      </c>
      <c r="CO294" s="211">
        <v>6.87</v>
      </c>
      <c r="CP294" s="211">
        <v>1.87</v>
      </c>
      <c r="CQ294" s="211">
        <v>4.37</v>
      </c>
      <c r="CR294" s="211"/>
      <c r="CS294" s="211"/>
    </row>
    <row r="295" spans="1:97">
      <c r="A295" s="642">
        <v>45581</v>
      </c>
      <c r="B295" s="209" t="s">
        <v>216</v>
      </c>
      <c r="C295" s="211">
        <v>150.29</v>
      </c>
      <c r="D295" s="211">
        <v>148.29</v>
      </c>
      <c r="E295" s="211">
        <v>149.29</v>
      </c>
      <c r="F295" s="211">
        <v>163.99</v>
      </c>
      <c r="G295" s="211">
        <v>160.99</v>
      </c>
      <c r="H295" s="211">
        <v>162.49</v>
      </c>
      <c r="I295" s="211">
        <v>109.89</v>
      </c>
      <c r="J295" s="211">
        <v>106.69</v>
      </c>
      <c r="K295" s="211">
        <v>108.28999999999999</v>
      </c>
      <c r="L295" s="211">
        <v>199.05</v>
      </c>
      <c r="M295" s="211">
        <v>191.05</v>
      </c>
      <c r="N295" s="211">
        <v>195.05</v>
      </c>
      <c r="O295" s="211">
        <v>173.99</v>
      </c>
      <c r="P295" s="211">
        <v>172.19</v>
      </c>
      <c r="Q295" s="211">
        <v>173.09</v>
      </c>
      <c r="R295" s="211">
        <v>22.08</v>
      </c>
      <c r="S295" s="211">
        <v>21.479999999999997</v>
      </c>
      <c r="T295" s="211">
        <v>21.779999999999998</v>
      </c>
      <c r="U295" s="211">
        <v>14.06</v>
      </c>
      <c r="V295" s="211">
        <v>13.46</v>
      </c>
      <c r="W295" s="211">
        <v>13.760000000000002</v>
      </c>
      <c r="X295" s="211">
        <v>14.74</v>
      </c>
      <c r="Y295" s="211">
        <v>13.94</v>
      </c>
      <c r="Z295" s="211">
        <v>14.34</v>
      </c>
      <c r="AA295" s="211">
        <v>101.71</v>
      </c>
      <c r="AB295" s="211">
        <v>97.71</v>
      </c>
      <c r="AC295" s="211">
        <v>99.71</v>
      </c>
      <c r="AD295" s="211">
        <v>92.28</v>
      </c>
      <c r="AE295" s="211">
        <v>88.28</v>
      </c>
      <c r="AF295" s="211">
        <v>90.28</v>
      </c>
      <c r="AG295" s="211">
        <v>19.649999999999999</v>
      </c>
      <c r="AH295" s="211">
        <v>18.79</v>
      </c>
      <c r="AI295" s="211">
        <v>19.22</v>
      </c>
      <c r="AJ295" s="211"/>
      <c r="AK295" s="211"/>
      <c r="AL295" s="211"/>
      <c r="AM295" s="211">
        <v>114.82</v>
      </c>
      <c r="AN295" s="211">
        <v>113.16</v>
      </c>
      <c r="AO295" s="211">
        <v>113.99</v>
      </c>
      <c r="AP295" s="211">
        <v>40.630000000000003</v>
      </c>
      <c r="AQ295" s="211">
        <v>39.03</v>
      </c>
      <c r="AR295" s="211">
        <v>39.83</v>
      </c>
      <c r="AS295" s="211">
        <v>41.39</v>
      </c>
      <c r="AT295" s="211">
        <v>40.03</v>
      </c>
      <c r="AU295" s="211">
        <v>40.71</v>
      </c>
      <c r="AV295" s="211">
        <v>21.22</v>
      </c>
      <c r="AW295" s="211">
        <v>20.619999999999997</v>
      </c>
      <c r="AX295" s="211">
        <v>20.919999999999998</v>
      </c>
      <c r="AY295" s="211">
        <v>4.5599999999999996</v>
      </c>
      <c r="AZ295" s="211">
        <v>4.3999999999999995</v>
      </c>
      <c r="BA295" s="211">
        <v>4.4799999999999995</v>
      </c>
      <c r="BB295" s="211">
        <v>1.93</v>
      </c>
      <c r="BC295" s="211">
        <v>1.63</v>
      </c>
      <c r="BD295" s="211">
        <v>1.7799999999999998</v>
      </c>
      <c r="BE295" s="211">
        <v>0.69</v>
      </c>
      <c r="BF295" s="211">
        <v>0.38999999999999996</v>
      </c>
      <c r="BG295" s="211">
        <v>0.53999999999999992</v>
      </c>
      <c r="BH295" s="211">
        <v>495.88</v>
      </c>
      <c r="BI295" s="211">
        <v>479.88</v>
      </c>
      <c r="BJ295" s="211">
        <v>487.88</v>
      </c>
      <c r="BK295" s="211">
        <v>41.71</v>
      </c>
      <c r="BL295" s="211">
        <v>40.35</v>
      </c>
      <c r="BM295" s="211">
        <v>41.03</v>
      </c>
      <c r="BN295" s="211">
        <v>1.08</v>
      </c>
      <c r="BO295" s="211">
        <v>0.84000000000000008</v>
      </c>
      <c r="BP295" s="211">
        <v>0.96000000000000008</v>
      </c>
      <c r="BQ295" s="211">
        <v>8.57</v>
      </c>
      <c r="BR295" s="211">
        <v>6.57</v>
      </c>
      <c r="BS295" s="211">
        <v>7.57</v>
      </c>
      <c r="BT295" s="211">
        <v>11.14</v>
      </c>
      <c r="BU295" s="211">
        <v>10.74</v>
      </c>
      <c r="BV295" s="211">
        <v>10.940000000000001</v>
      </c>
      <c r="BW295" s="211">
        <v>2.74</v>
      </c>
      <c r="BX295" s="211">
        <v>2.46</v>
      </c>
      <c r="BY295" s="211">
        <v>2.6</v>
      </c>
      <c r="BZ295" s="211">
        <v>9.9600000000000009</v>
      </c>
      <c r="CA295" s="211">
        <v>6.9600000000000009</v>
      </c>
      <c r="CB295" s="211">
        <v>8.4600000000000009</v>
      </c>
      <c r="CC295" s="211">
        <v>6.57</v>
      </c>
      <c r="CD295" s="211">
        <v>6.33</v>
      </c>
      <c r="CE295" s="211">
        <v>6.45</v>
      </c>
      <c r="CF295" s="211">
        <v>1.79</v>
      </c>
      <c r="CG295" s="211">
        <v>1.29</v>
      </c>
      <c r="CH295" s="211">
        <v>1.54</v>
      </c>
      <c r="CI295" s="211">
        <v>0.43</v>
      </c>
      <c r="CJ295" s="211">
        <v>0.39</v>
      </c>
      <c r="CK295" s="211">
        <v>0.41000000000000003</v>
      </c>
      <c r="CL295" s="211">
        <v>39.07</v>
      </c>
      <c r="CM295" s="211">
        <v>36.67</v>
      </c>
      <c r="CN295" s="211">
        <v>37.870000000000005</v>
      </c>
      <c r="CO295" s="211">
        <v>6.87</v>
      </c>
      <c r="CP295" s="211">
        <v>1.87</v>
      </c>
      <c r="CQ295" s="211">
        <v>4.37</v>
      </c>
      <c r="CR295" s="211"/>
      <c r="CS295" s="211"/>
    </row>
    <row r="296" spans="1:97">
      <c r="A296" s="642">
        <v>45582</v>
      </c>
      <c r="B296" s="209" t="s">
        <v>217</v>
      </c>
      <c r="C296" s="211">
        <v>150.63999999999999</v>
      </c>
      <c r="D296" s="211">
        <v>148.63999999999999</v>
      </c>
      <c r="E296" s="211">
        <v>149.63999999999999</v>
      </c>
      <c r="F296" s="211">
        <v>163.99</v>
      </c>
      <c r="G296" s="211">
        <v>160.99</v>
      </c>
      <c r="H296" s="211">
        <v>162.49</v>
      </c>
      <c r="I296" s="211">
        <v>110.39</v>
      </c>
      <c r="J296" s="211">
        <v>107.19</v>
      </c>
      <c r="K296" s="211">
        <v>108.78999999999999</v>
      </c>
      <c r="L296" s="211">
        <v>198.37</v>
      </c>
      <c r="M296" s="211">
        <v>190.37</v>
      </c>
      <c r="N296" s="211">
        <v>194.37</v>
      </c>
      <c r="O296" s="211">
        <v>173.71</v>
      </c>
      <c r="P296" s="211">
        <v>171.91</v>
      </c>
      <c r="Q296" s="211">
        <v>172.81</v>
      </c>
      <c r="R296" s="211">
        <v>22.08</v>
      </c>
      <c r="S296" s="211">
        <v>21.479999999999997</v>
      </c>
      <c r="T296" s="211">
        <v>21.779999999999998</v>
      </c>
      <c r="U296" s="211">
        <v>14.02</v>
      </c>
      <c r="V296" s="211">
        <v>13.42</v>
      </c>
      <c r="W296" s="211">
        <v>13.719999999999999</v>
      </c>
      <c r="X296" s="211">
        <v>14.62</v>
      </c>
      <c r="Y296" s="211">
        <v>13.819999999999999</v>
      </c>
      <c r="Z296" s="211">
        <v>14.219999999999999</v>
      </c>
      <c r="AA296" s="211">
        <v>102.14</v>
      </c>
      <c r="AB296" s="211">
        <v>98.14</v>
      </c>
      <c r="AC296" s="211">
        <v>100.14</v>
      </c>
      <c r="AD296" s="211">
        <v>92.71</v>
      </c>
      <c r="AE296" s="211">
        <v>88.71</v>
      </c>
      <c r="AF296" s="211">
        <v>90.71</v>
      </c>
      <c r="AG296" s="211">
        <v>19.68</v>
      </c>
      <c r="AH296" s="211">
        <v>18.82</v>
      </c>
      <c r="AI296" s="211">
        <v>19.25</v>
      </c>
      <c r="AJ296" s="211"/>
      <c r="AK296" s="211"/>
      <c r="AL296" s="211"/>
      <c r="AM296" s="211">
        <v>114.88</v>
      </c>
      <c r="AN296" s="211">
        <v>113.22</v>
      </c>
      <c r="AO296" s="211">
        <v>114.05</v>
      </c>
      <c r="AP296" s="211">
        <v>40.71</v>
      </c>
      <c r="AQ296" s="211">
        <v>39.11</v>
      </c>
      <c r="AR296" s="211">
        <v>39.909999999999997</v>
      </c>
      <c r="AS296" s="211">
        <v>41.49</v>
      </c>
      <c r="AT296" s="211">
        <v>40.130000000000003</v>
      </c>
      <c r="AU296" s="211">
        <v>40.81</v>
      </c>
      <c r="AV296" s="211">
        <v>21.28</v>
      </c>
      <c r="AW296" s="211">
        <v>20.68</v>
      </c>
      <c r="AX296" s="211">
        <v>20.98</v>
      </c>
      <c r="AY296" s="211">
        <v>4.59</v>
      </c>
      <c r="AZ296" s="211">
        <v>4.43</v>
      </c>
      <c r="BA296" s="211">
        <v>4.51</v>
      </c>
      <c r="BB296" s="211">
        <v>1.94</v>
      </c>
      <c r="BC296" s="211">
        <v>1.64</v>
      </c>
      <c r="BD296" s="211">
        <v>1.79</v>
      </c>
      <c r="BE296" s="211">
        <v>0.69</v>
      </c>
      <c r="BF296" s="211">
        <v>0.38999999999999996</v>
      </c>
      <c r="BG296" s="211">
        <v>0.53999999999999992</v>
      </c>
      <c r="BH296" s="211">
        <v>495.43</v>
      </c>
      <c r="BI296" s="211">
        <v>479.43</v>
      </c>
      <c r="BJ296" s="211">
        <v>487.43</v>
      </c>
      <c r="BK296" s="211">
        <v>41.8</v>
      </c>
      <c r="BL296" s="211">
        <v>40.44</v>
      </c>
      <c r="BM296" s="211">
        <v>41.12</v>
      </c>
      <c r="BN296" s="211">
        <v>1.0900000000000001</v>
      </c>
      <c r="BO296" s="211">
        <v>0.85000000000000009</v>
      </c>
      <c r="BP296" s="211">
        <v>0.97000000000000008</v>
      </c>
      <c r="BQ296" s="211">
        <v>8.52</v>
      </c>
      <c r="BR296" s="211">
        <v>6.52</v>
      </c>
      <c r="BS296" s="211">
        <v>7.52</v>
      </c>
      <c r="BT296" s="211">
        <v>11.18</v>
      </c>
      <c r="BU296" s="211">
        <v>10.78</v>
      </c>
      <c r="BV296" s="211">
        <v>10.98</v>
      </c>
      <c r="BW296" s="211">
        <v>2.75</v>
      </c>
      <c r="BX296" s="211">
        <v>2.4699999999999998</v>
      </c>
      <c r="BY296" s="211">
        <v>2.61</v>
      </c>
      <c r="BZ296" s="211">
        <v>9.99</v>
      </c>
      <c r="CA296" s="211">
        <v>6.99</v>
      </c>
      <c r="CB296" s="211">
        <v>8.49</v>
      </c>
      <c r="CC296" s="211">
        <v>6.55</v>
      </c>
      <c r="CD296" s="211">
        <v>6.31</v>
      </c>
      <c r="CE296" s="211">
        <v>6.43</v>
      </c>
      <c r="CF296" s="211">
        <v>1.8</v>
      </c>
      <c r="CG296" s="211">
        <v>1.3</v>
      </c>
      <c r="CH296" s="211">
        <v>1.55</v>
      </c>
      <c r="CI296" s="211">
        <v>0.43</v>
      </c>
      <c r="CJ296" s="211">
        <v>0.39</v>
      </c>
      <c r="CK296" s="211">
        <v>0.41000000000000003</v>
      </c>
      <c r="CL296" s="211">
        <v>38.979999999999997</v>
      </c>
      <c r="CM296" s="211">
        <v>36.58</v>
      </c>
      <c r="CN296" s="211">
        <v>37.78</v>
      </c>
      <c r="CO296" s="211">
        <v>6.89</v>
      </c>
      <c r="CP296" s="211">
        <v>1.8899999999999997</v>
      </c>
      <c r="CQ296" s="211">
        <v>4.3899999999999997</v>
      </c>
      <c r="CR296" s="211"/>
      <c r="CS296" s="211"/>
    </row>
    <row r="297" spans="1:97">
      <c r="A297" s="642">
        <v>45583</v>
      </c>
      <c r="B297" s="209" t="s">
        <v>218</v>
      </c>
      <c r="C297" s="211">
        <v>151.13</v>
      </c>
      <c r="D297" s="211">
        <v>149.13</v>
      </c>
      <c r="E297" s="211">
        <v>150.13</v>
      </c>
      <c r="F297" s="211">
        <v>164.11</v>
      </c>
      <c r="G297" s="211">
        <v>161.11000000000001</v>
      </c>
      <c r="H297" s="211">
        <v>162.61000000000001</v>
      </c>
      <c r="I297" s="211">
        <v>110.4</v>
      </c>
      <c r="J297" s="211">
        <v>107.2</v>
      </c>
      <c r="K297" s="211">
        <v>108.80000000000001</v>
      </c>
      <c r="L297" s="211">
        <v>199.39</v>
      </c>
      <c r="M297" s="211">
        <v>191.39</v>
      </c>
      <c r="N297" s="211">
        <v>195.39</v>
      </c>
      <c r="O297" s="211">
        <v>174.18</v>
      </c>
      <c r="P297" s="211">
        <v>172.38</v>
      </c>
      <c r="Q297" s="211">
        <v>173.28</v>
      </c>
      <c r="R297" s="211">
        <v>22.1</v>
      </c>
      <c r="S297" s="211">
        <v>21.5</v>
      </c>
      <c r="T297" s="211">
        <v>21.8</v>
      </c>
      <c r="U297" s="211">
        <v>14.05</v>
      </c>
      <c r="V297" s="211">
        <v>13.450000000000001</v>
      </c>
      <c r="W297" s="211">
        <v>13.75</v>
      </c>
      <c r="X297" s="211">
        <v>14.64</v>
      </c>
      <c r="Y297" s="211">
        <v>13.84</v>
      </c>
      <c r="Z297" s="211">
        <v>14.24</v>
      </c>
      <c r="AA297" s="211">
        <v>102.56</v>
      </c>
      <c r="AB297" s="211">
        <v>98.56</v>
      </c>
      <c r="AC297" s="211">
        <v>100.56</v>
      </c>
      <c r="AD297" s="211">
        <v>92.98</v>
      </c>
      <c r="AE297" s="211">
        <v>88.98</v>
      </c>
      <c r="AF297" s="211">
        <v>90.98</v>
      </c>
      <c r="AG297" s="211">
        <v>19.739999999999998</v>
      </c>
      <c r="AH297" s="211">
        <v>18.88</v>
      </c>
      <c r="AI297" s="211">
        <v>19.309999999999999</v>
      </c>
      <c r="AJ297" s="211"/>
      <c r="AK297" s="211"/>
      <c r="AL297" s="211"/>
      <c r="AM297" s="211">
        <v>115.12</v>
      </c>
      <c r="AN297" s="211">
        <v>113.46000000000001</v>
      </c>
      <c r="AO297" s="211">
        <v>114.29</v>
      </c>
      <c r="AP297" s="211">
        <v>40.85</v>
      </c>
      <c r="AQ297" s="211">
        <v>39.25</v>
      </c>
      <c r="AR297" s="211">
        <v>40.049999999999997</v>
      </c>
      <c r="AS297" s="211">
        <v>41.62</v>
      </c>
      <c r="AT297" s="211">
        <v>40.26</v>
      </c>
      <c r="AU297" s="211">
        <v>40.94</v>
      </c>
      <c r="AV297" s="211">
        <v>21.34</v>
      </c>
      <c r="AW297" s="211">
        <v>20.74</v>
      </c>
      <c r="AX297" s="211">
        <v>21.04</v>
      </c>
      <c r="AY297" s="211">
        <v>4.6100000000000003</v>
      </c>
      <c r="AZ297" s="211">
        <v>4.45</v>
      </c>
      <c r="BA297" s="211">
        <v>4.53</v>
      </c>
      <c r="BB297" s="211">
        <v>1.95</v>
      </c>
      <c r="BC297" s="211">
        <v>1.65</v>
      </c>
      <c r="BD297" s="211">
        <v>1.7999999999999998</v>
      </c>
      <c r="BE297" s="211">
        <v>0.69</v>
      </c>
      <c r="BF297" s="211">
        <v>0.38999999999999996</v>
      </c>
      <c r="BG297" s="211">
        <v>0.53999999999999992</v>
      </c>
      <c r="BH297" s="211">
        <v>498.62</v>
      </c>
      <c r="BI297" s="211">
        <v>482.62</v>
      </c>
      <c r="BJ297" s="211">
        <v>490.62</v>
      </c>
      <c r="BK297" s="211">
        <v>41.94</v>
      </c>
      <c r="BL297" s="211">
        <v>40.58</v>
      </c>
      <c r="BM297" s="211">
        <v>41.26</v>
      </c>
      <c r="BN297" s="211">
        <v>1.0900000000000001</v>
      </c>
      <c r="BO297" s="211">
        <v>0.85000000000000009</v>
      </c>
      <c r="BP297" s="211">
        <v>0.97000000000000008</v>
      </c>
      <c r="BQ297" s="211">
        <v>8.58</v>
      </c>
      <c r="BR297" s="211">
        <v>6.58</v>
      </c>
      <c r="BS297" s="211">
        <v>7.58</v>
      </c>
      <c r="BT297" s="211">
        <v>11.16</v>
      </c>
      <c r="BU297" s="211">
        <v>10.76</v>
      </c>
      <c r="BV297" s="211">
        <v>10.96</v>
      </c>
      <c r="BW297" s="211">
        <v>2.76</v>
      </c>
      <c r="BX297" s="211">
        <v>2.4799999999999995</v>
      </c>
      <c r="BY297" s="211">
        <v>2.6199999999999997</v>
      </c>
      <c r="BZ297" s="211">
        <v>9.99</v>
      </c>
      <c r="CA297" s="211">
        <v>6.99</v>
      </c>
      <c r="CB297" s="211">
        <v>8.49</v>
      </c>
      <c r="CC297" s="211">
        <v>6.56</v>
      </c>
      <c r="CD297" s="211">
        <v>6.3199999999999994</v>
      </c>
      <c r="CE297" s="211">
        <v>6.4399999999999995</v>
      </c>
      <c r="CF297" s="211">
        <v>1.8</v>
      </c>
      <c r="CG297" s="211">
        <v>1.3</v>
      </c>
      <c r="CH297" s="211">
        <v>1.55</v>
      </c>
      <c r="CI297" s="211">
        <v>0.43</v>
      </c>
      <c r="CJ297" s="211">
        <v>0.39</v>
      </c>
      <c r="CK297" s="211">
        <v>0.41000000000000003</v>
      </c>
      <c r="CL297" s="211">
        <v>38.979999999999997</v>
      </c>
      <c r="CM297" s="211">
        <v>36.58</v>
      </c>
      <c r="CN297" s="211">
        <v>37.78</v>
      </c>
      <c r="CO297" s="211">
        <v>6.91</v>
      </c>
      <c r="CP297" s="211">
        <v>1.9100000000000001</v>
      </c>
      <c r="CQ297" s="211">
        <v>4.41</v>
      </c>
      <c r="CR297" s="211"/>
      <c r="CS297" s="211"/>
    </row>
    <row r="298" spans="1:97">
      <c r="A298" s="642">
        <v>45584</v>
      </c>
      <c r="B298" s="209" t="s">
        <v>219</v>
      </c>
      <c r="C298" s="211"/>
      <c r="D298" s="211"/>
      <c r="E298" s="211"/>
      <c r="F298" s="211"/>
      <c r="G298" s="211"/>
      <c r="H298" s="211"/>
      <c r="I298" s="211"/>
      <c r="J298" s="211"/>
      <c r="K298" s="211"/>
      <c r="L298" s="211"/>
      <c r="M298" s="211"/>
      <c r="N298" s="211"/>
      <c r="O298" s="211"/>
      <c r="P298" s="211"/>
      <c r="Q298" s="211"/>
      <c r="R298" s="211"/>
      <c r="S298" s="211"/>
      <c r="T298" s="211"/>
      <c r="U298" s="211"/>
      <c r="V298" s="211"/>
      <c r="W298" s="211"/>
      <c r="X298" s="211"/>
      <c r="Y298" s="211"/>
      <c r="Z298" s="211"/>
      <c r="AA298" s="211"/>
      <c r="AB298" s="211"/>
      <c r="AC298" s="211"/>
      <c r="AD298" s="211"/>
      <c r="AE298" s="211"/>
      <c r="AF298" s="211"/>
      <c r="AG298" s="211"/>
      <c r="AH298" s="211"/>
      <c r="AI298" s="211"/>
      <c r="AJ298" s="211"/>
      <c r="AK298" s="211"/>
      <c r="AL298" s="211"/>
      <c r="AM298" s="211"/>
      <c r="AN298" s="211"/>
      <c r="AO298" s="211"/>
      <c r="AP298" s="211"/>
      <c r="AQ298" s="211"/>
      <c r="AR298" s="211"/>
      <c r="AS298" s="211"/>
      <c r="AT298" s="211"/>
      <c r="AU298" s="211"/>
      <c r="AV298" s="211"/>
      <c r="AW298" s="211"/>
      <c r="AX298" s="211"/>
      <c r="AY298" s="211"/>
      <c r="AZ298" s="211"/>
      <c r="BA298" s="211"/>
      <c r="BB298" s="211"/>
      <c r="BC298" s="211"/>
      <c r="BD298" s="211"/>
      <c r="BE298" s="211"/>
      <c r="BF298" s="211"/>
      <c r="BG298" s="211"/>
      <c r="BH298" s="211"/>
      <c r="BI298" s="211"/>
      <c r="BJ298" s="211"/>
      <c r="BK298" s="211"/>
      <c r="BL298" s="211"/>
      <c r="BM298" s="211"/>
      <c r="BN298" s="211"/>
      <c r="BO298" s="211"/>
      <c r="BP298" s="211"/>
      <c r="BQ298" s="211"/>
      <c r="BR298" s="211"/>
      <c r="BS298" s="211"/>
      <c r="BT298" s="211"/>
      <c r="BU298" s="211"/>
      <c r="BV298" s="211"/>
      <c r="BW298" s="211"/>
      <c r="BX298" s="211"/>
      <c r="BY298" s="211"/>
      <c r="BZ298" s="211"/>
      <c r="CA298" s="211"/>
      <c r="CB298" s="211"/>
      <c r="CC298" s="211"/>
      <c r="CD298" s="211"/>
      <c r="CE298" s="211"/>
      <c r="CF298" s="211"/>
      <c r="CG298" s="211"/>
      <c r="CH298" s="211"/>
      <c r="CI298" s="211"/>
      <c r="CJ298" s="211"/>
      <c r="CK298" s="211"/>
      <c r="CL298" s="211"/>
      <c r="CM298" s="211"/>
      <c r="CN298" s="211"/>
      <c r="CO298" s="211"/>
      <c r="CP298" s="211"/>
      <c r="CQ298" s="211"/>
      <c r="CR298" s="211"/>
      <c r="CS298" s="211"/>
    </row>
    <row r="299" spans="1:97">
      <c r="A299" s="642">
        <v>45585</v>
      </c>
      <c r="B299" s="209" t="s">
        <v>220</v>
      </c>
      <c r="C299" s="211"/>
      <c r="D299" s="211"/>
      <c r="E299" s="211"/>
      <c r="F299" s="211"/>
      <c r="G299" s="211"/>
      <c r="H299" s="211"/>
      <c r="I299" s="211"/>
      <c r="J299" s="211"/>
      <c r="K299" s="211"/>
      <c r="L299" s="211"/>
      <c r="M299" s="211"/>
      <c r="N299" s="211"/>
      <c r="O299" s="211"/>
      <c r="P299" s="211"/>
      <c r="Q299" s="211"/>
      <c r="R299" s="211"/>
      <c r="S299" s="211"/>
      <c r="T299" s="211"/>
      <c r="U299" s="211"/>
      <c r="V299" s="211"/>
      <c r="W299" s="211"/>
      <c r="X299" s="211"/>
      <c r="Y299" s="211"/>
      <c r="Z299" s="211"/>
      <c r="AA299" s="211"/>
      <c r="AB299" s="211"/>
      <c r="AC299" s="211"/>
      <c r="AD299" s="211"/>
      <c r="AE299" s="211"/>
      <c r="AF299" s="211"/>
      <c r="AG299" s="211"/>
      <c r="AH299" s="211"/>
      <c r="AI299" s="211"/>
      <c r="AJ299" s="211"/>
      <c r="AK299" s="211"/>
      <c r="AL299" s="211"/>
      <c r="AM299" s="211"/>
      <c r="AN299" s="211"/>
      <c r="AO299" s="211"/>
      <c r="AP299" s="211"/>
      <c r="AQ299" s="211"/>
      <c r="AR299" s="211"/>
      <c r="AS299" s="211"/>
      <c r="AT299" s="211"/>
      <c r="AU299" s="211"/>
      <c r="AV299" s="211"/>
      <c r="AW299" s="211"/>
      <c r="AX299" s="211"/>
      <c r="AY299" s="211"/>
      <c r="AZ299" s="211"/>
      <c r="BA299" s="211"/>
      <c r="BB299" s="211"/>
      <c r="BC299" s="211"/>
      <c r="BD299" s="211"/>
      <c r="BE299" s="211"/>
      <c r="BF299" s="211"/>
      <c r="BG299" s="211"/>
      <c r="BH299" s="211"/>
      <c r="BI299" s="211"/>
      <c r="BJ299" s="211"/>
      <c r="BK299" s="211"/>
      <c r="BL299" s="211"/>
      <c r="BM299" s="211"/>
      <c r="BN299" s="211"/>
      <c r="BO299" s="211"/>
      <c r="BP299" s="211"/>
      <c r="BQ299" s="211"/>
      <c r="BR299" s="211"/>
      <c r="BS299" s="211"/>
      <c r="BT299" s="211"/>
      <c r="BU299" s="211"/>
      <c r="BV299" s="211"/>
      <c r="BW299" s="211"/>
      <c r="BX299" s="211"/>
      <c r="BY299" s="211"/>
      <c r="BZ299" s="211"/>
      <c r="CA299" s="211"/>
      <c r="CB299" s="211"/>
      <c r="CC299" s="211"/>
      <c r="CD299" s="211"/>
      <c r="CE299" s="211"/>
      <c r="CF299" s="211"/>
      <c r="CG299" s="211"/>
      <c r="CH299" s="211"/>
      <c r="CI299" s="211"/>
      <c r="CJ299" s="211"/>
      <c r="CK299" s="211"/>
      <c r="CL299" s="211"/>
      <c r="CM299" s="211"/>
      <c r="CN299" s="211"/>
      <c r="CO299" s="211"/>
      <c r="CP299" s="211"/>
      <c r="CQ299" s="211"/>
      <c r="CR299" s="211"/>
      <c r="CS299" s="211"/>
    </row>
    <row r="300" spans="1:97">
      <c r="A300" s="642">
        <v>45586</v>
      </c>
      <c r="B300" s="209" t="s">
        <v>214</v>
      </c>
      <c r="C300" s="211">
        <v>150.43</v>
      </c>
      <c r="D300" s="211">
        <v>148.43</v>
      </c>
      <c r="E300" s="211">
        <v>149.43</v>
      </c>
      <c r="F300" s="211">
        <v>163.86</v>
      </c>
      <c r="G300" s="211">
        <v>160.86000000000001</v>
      </c>
      <c r="H300" s="211">
        <v>162.36000000000001</v>
      </c>
      <c r="I300" s="211">
        <v>109.81</v>
      </c>
      <c r="J300" s="211">
        <v>106.61</v>
      </c>
      <c r="K300" s="211">
        <v>108.21000000000001</v>
      </c>
      <c r="L300" s="211">
        <v>198.96</v>
      </c>
      <c r="M300" s="211">
        <v>190.96</v>
      </c>
      <c r="N300" s="211">
        <v>194.96</v>
      </c>
      <c r="O300" s="211">
        <v>173.57</v>
      </c>
      <c r="P300" s="211">
        <v>171.76999999999998</v>
      </c>
      <c r="Q300" s="211">
        <v>172.67</v>
      </c>
      <c r="R300" s="211">
        <v>22.07</v>
      </c>
      <c r="S300" s="211">
        <v>21.47</v>
      </c>
      <c r="T300" s="211">
        <v>21.77</v>
      </c>
      <c r="U300" s="211">
        <v>13.98</v>
      </c>
      <c r="V300" s="211">
        <v>13.38</v>
      </c>
      <c r="W300" s="211">
        <v>13.68</v>
      </c>
      <c r="X300" s="211">
        <v>14.59</v>
      </c>
      <c r="Y300" s="211">
        <v>13.79</v>
      </c>
      <c r="Z300" s="211">
        <v>14.19</v>
      </c>
      <c r="AA300" s="211">
        <v>102.19</v>
      </c>
      <c r="AB300" s="211">
        <v>98.19</v>
      </c>
      <c r="AC300" s="211">
        <v>100.19</v>
      </c>
      <c r="AD300" s="211">
        <v>92.78</v>
      </c>
      <c r="AE300" s="211">
        <v>88.78</v>
      </c>
      <c r="AF300" s="211">
        <v>90.78</v>
      </c>
      <c r="AG300" s="211">
        <v>19.66</v>
      </c>
      <c r="AH300" s="211">
        <v>18.8</v>
      </c>
      <c r="AI300" s="211">
        <v>19.23</v>
      </c>
      <c r="AJ300" s="211"/>
      <c r="AK300" s="211"/>
      <c r="AL300" s="211"/>
      <c r="AM300" s="211">
        <v>114.86</v>
      </c>
      <c r="AN300" s="211">
        <v>113.2</v>
      </c>
      <c r="AO300" s="211">
        <v>114.03</v>
      </c>
      <c r="AP300" s="211">
        <v>40.65</v>
      </c>
      <c r="AQ300" s="211">
        <v>39.049999999999997</v>
      </c>
      <c r="AR300" s="211">
        <v>39.849999999999994</v>
      </c>
      <c r="AS300" s="211">
        <v>41.43</v>
      </c>
      <c r="AT300" s="211">
        <v>40.07</v>
      </c>
      <c r="AU300" s="211">
        <v>40.75</v>
      </c>
      <c r="AV300" s="211">
        <v>21.29</v>
      </c>
      <c r="AW300" s="211">
        <v>20.689999999999998</v>
      </c>
      <c r="AX300" s="211">
        <v>20.99</v>
      </c>
      <c r="AY300" s="211">
        <v>4.59</v>
      </c>
      <c r="AZ300" s="211">
        <v>4.43</v>
      </c>
      <c r="BA300" s="211">
        <v>4.51</v>
      </c>
      <c r="BB300" s="211">
        <v>1.94</v>
      </c>
      <c r="BC300" s="211">
        <v>1.64</v>
      </c>
      <c r="BD300" s="211">
        <v>1.79</v>
      </c>
      <c r="BE300" s="211">
        <v>0.69</v>
      </c>
      <c r="BF300" s="211">
        <v>0.38999999999999996</v>
      </c>
      <c r="BG300" s="211">
        <v>0.53999999999999992</v>
      </c>
      <c r="BH300" s="211">
        <v>496.49</v>
      </c>
      <c r="BI300" s="211">
        <v>480.49</v>
      </c>
      <c r="BJ300" s="211">
        <v>488.49</v>
      </c>
      <c r="BK300" s="211">
        <v>41.74</v>
      </c>
      <c r="BL300" s="211">
        <v>40.380000000000003</v>
      </c>
      <c r="BM300" s="211">
        <v>41.06</v>
      </c>
      <c r="BN300" s="211">
        <v>1.0900000000000001</v>
      </c>
      <c r="BO300" s="211">
        <v>0.85000000000000009</v>
      </c>
      <c r="BP300" s="211">
        <v>0.97000000000000008</v>
      </c>
      <c r="BQ300" s="211">
        <v>8.51</v>
      </c>
      <c r="BR300" s="211">
        <v>6.51</v>
      </c>
      <c r="BS300" s="211">
        <v>7.51</v>
      </c>
      <c r="BT300" s="211">
        <v>11.12</v>
      </c>
      <c r="BU300" s="211">
        <v>10.719999999999999</v>
      </c>
      <c r="BV300" s="211">
        <v>10.919999999999998</v>
      </c>
      <c r="BW300" s="211">
        <v>2.76</v>
      </c>
      <c r="BX300" s="211">
        <v>2.4799999999999995</v>
      </c>
      <c r="BY300" s="211">
        <v>2.6199999999999997</v>
      </c>
      <c r="BZ300" s="211">
        <v>9.98</v>
      </c>
      <c r="CA300" s="211">
        <v>6.98</v>
      </c>
      <c r="CB300" s="211">
        <v>8.48</v>
      </c>
      <c r="CC300" s="211">
        <v>6.56</v>
      </c>
      <c r="CD300" s="211">
        <v>6.3199999999999994</v>
      </c>
      <c r="CE300" s="211">
        <v>6.4399999999999995</v>
      </c>
      <c r="CF300" s="211">
        <v>1.79</v>
      </c>
      <c r="CG300" s="211">
        <v>1.29</v>
      </c>
      <c r="CH300" s="211">
        <v>1.54</v>
      </c>
      <c r="CI300" s="211">
        <v>0.43</v>
      </c>
      <c r="CJ300" s="211">
        <v>0.39</v>
      </c>
      <c r="CK300" s="211">
        <v>0.41000000000000003</v>
      </c>
      <c r="CL300" s="211">
        <v>38.92</v>
      </c>
      <c r="CM300" s="211">
        <v>36.520000000000003</v>
      </c>
      <c r="CN300" s="211">
        <v>37.72</v>
      </c>
      <c r="CO300" s="211">
        <v>6.86</v>
      </c>
      <c r="CP300" s="211">
        <v>1.8600000000000003</v>
      </c>
      <c r="CQ300" s="211">
        <v>4.3600000000000003</v>
      </c>
      <c r="CR300" s="211"/>
      <c r="CS300" s="211"/>
    </row>
    <row r="301" spans="1:97">
      <c r="A301" s="642">
        <v>45587</v>
      </c>
      <c r="B301" s="209" t="s">
        <v>215</v>
      </c>
      <c r="C301" s="211">
        <v>151.74</v>
      </c>
      <c r="D301" s="211">
        <v>149.74</v>
      </c>
      <c r="E301" s="211">
        <v>150.74</v>
      </c>
      <c r="F301" s="211">
        <v>164.56</v>
      </c>
      <c r="G301" s="211">
        <v>161.56</v>
      </c>
      <c r="H301" s="211">
        <v>163.06</v>
      </c>
      <c r="I301" s="211">
        <v>110.57</v>
      </c>
      <c r="J301" s="211">
        <v>107.36999999999999</v>
      </c>
      <c r="K301" s="211">
        <v>108.97</v>
      </c>
      <c r="L301" s="211">
        <v>199.74</v>
      </c>
      <c r="M301" s="211">
        <v>191.74</v>
      </c>
      <c r="N301" s="211">
        <v>195.74</v>
      </c>
      <c r="O301" s="211">
        <v>175.07</v>
      </c>
      <c r="P301" s="211">
        <v>173.26999999999998</v>
      </c>
      <c r="Q301" s="211">
        <v>174.17</v>
      </c>
      <c r="R301" s="211">
        <v>22.16</v>
      </c>
      <c r="S301" s="211">
        <v>21.56</v>
      </c>
      <c r="T301" s="211">
        <v>21.86</v>
      </c>
      <c r="U301" s="211">
        <v>14.06</v>
      </c>
      <c r="V301" s="211">
        <v>13.46</v>
      </c>
      <c r="W301" s="211">
        <v>13.760000000000002</v>
      </c>
      <c r="X301" s="211">
        <v>14.68</v>
      </c>
      <c r="Y301" s="211">
        <v>13.879999999999999</v>
      </c>
      <c r="Z301" s="211">
        <v>14.28</v>
      </c>
      <c r="AA301" s="211">
        <v>102.39</v>
      </c>
      <c r="AB301" s="211">
        <v>98.39</v>
      </c>
      <c r="AC301" s="211">
        <v>100.39</v>
      </c>
      <c r="AD301" s="211">
        <v>92.9</v>
      </c>
      <c r="AE301" s="211">
        <v>88.9</v>
      </c>
      <c r="AF301" s="211">
        <v>90.9</v>
      </c>
      <c r="AG301" s="211">
        <v>19.82</v>
      </c>
      <c r="AH301" s="211">
        <v>18.96</v>
      </c>
      <c r="AI301" s="211">
        <v>19.39</v>
      </c>
      <c r="AJ301" s="211"/>
      <c r="AK301" s="211"/>
      <c r="AL301" s="211"/>
      <c r="AM301" s="211">
        <v>115.37</v>
      </c>
      <c r="AN301" s="211">
        <v>113.71000000000001</v>
      </c>
      <c r="AO301" s="211">
        <v>114.54</v>
      </c>
      <c r="AP301" s="211">
        <v>41</v>
      </c>
      <c r="AQ301" s="211">
        <v>39.4</v>
      </c>
      <c r="AR301" s="211">
        <v>40.200000000000003</v>
      </c>
      <c r="AS301" s="211">
        <v>41.79</v>
      </c>
      <c r="AT301" s="211">
        <v>40.43</v>
      </c>
      <c r="AU301" s="211">
        <v>41.11</v>
      </c>
      <c r="AV301" s="211">
        <v>21.42</v>
      </c>
      <c r="AW301" s="211">
        <v>20.82</v>
      </c>
      <c r="AX301" s="211">
        <v>21.12</v>
      </c>
      <c r="AY301" s="211">
        <v>4.58</v>
      </c>
      <c r="AZ301" s="211">
        <v>4.42</v>
      </c>
      <c r="BA301" s="211">
        <v>4.5</v>
      </c>
      <c r="BB301" s="211">
        <v>1.95</v>
      </c>
      <c r="BC301" s="211">
        <v>1.65</v>
      </c>
      <c r="BD301" s="211">
        <v>1.7999999999999998</v>
      </c>
      <c r="BE301" s="211">
        <v>0.7</v>
      </c>
      <c r="BF301" s="211">
        <v>0.39999999999999997</v>
      </c>
      <c r="BG301" s="211">
        <v>0.54999999999999993</v>
      </c>
      <c r="BH301" s="211">
        <v>500.78</v>
      </c>
      <c r="BI301" s="211">
        <v>484.78</v>
      </c>
      <c r="BJ301" s="211">
        <v>492.78</v>
      </c>
      <c r="BK301" s="211">
        <v>42.09</v>
      </c>
      <c r="BL301" s="211">
        <v>40.730000000000004</v>
      </c>
      <c r="BM301" s="211">
        <v>41.410000000000004</v>
      </c>
      <c r="BN301" s="211">
        <v>1.1000000000000001</v>
      </c>
      <c r="BO301" s="211">
        <v>0.8600000000000001</v>
      </c>
      <c r="BP301" s="211">
        <v>0.98000000000000009</v>
      </c>
      <c r="BQ301" s="211">
        <v>8.5500000000000007</v>
      </c>
      <c r="BR301" s="211">
        <v>6.5500000000000007</v>
      </c>
      <c r="BS301" s="211">
        <v>7.5500000000000007</v>
      </c>
      <c r="BT301" s="211">
        <v>11.12</v>
      </c>
      <c r="BU301" s="211">
        <v>10.719999999999999</v>
      </c>
      <c r="BV301" s="211">
        <v>10.919999999999998</v>
      </c>
      <c r="BW301" s="211">
        <v>2.78</v>
      </c>
      <c r="BX301" s="211">
        <v>2.5</v>
      </c>
      <c r="BY301" s="211">
        <v>2.6399999999999997</v>
      </c>
      <c r="BZ301" s="211">
        <v>10.050000000000001</v>
      </c>
      <c r="CA301" s="211">
        <v>7.0500000000000007</v>
      </c>
      <c r="CB301" s="211">
        <v>8.5500000000000007</v>
      </c>
      <c r="CC301" s="211">
        <v>6.58</v>
      </c>
      <c r="CD301" s="211">
        <v>6.34</v>
      </c>
      <c r="CE301" s="211">
        <v>6.46</v>
      </c>
      <c r="CF301" s="211">
        <v>1.81</v>
      </c>
      <c r="CG301" s="211">
        <v>1.31</v>
      </c>
      <c r="CH301" s="211">
        <v>1.56</v>
      </c>
      <c r="CI301" s="211">
        <v>0.43</v>
      </c>
      <c r="CJ301" s="211">
        <v>0.39</v>
      </c>
      <c r="CK301" s="211">
        <v>0.41000000000000003</v>
      </c>
      <c r="CL301" s="211">
        <v>38.94</v>
      </c>
      <c r="CM301" s="211">
        <v>36.54</v>
      </c>
      <c r="CN301" s="211">
        <v>37.739999999999995</v>
      </c>
      <c r="CO301" s="211">
        <v>6.91</v>
      </c>
      <c r="CP301" s="211">
        <v>1.9100000000000001</v>
      </c>
      <c r="CQ301" s="211">
        <v>4.41</v>
      </c>
      <c r="CR301" s="211"/>
      <c r="CS301" s="211"/>
    </row>
    <row r="302" spans="1:97">
      <c r="A302" s="642">
        <v>45588</v>
      </c>
      <c r="B302" s="209" t="s">
        <v>216</v>
      </c>
      <c r="C302" s="211">
        <v>152.37</v>
      </c>
      <c r="D302" s="211">
        <v>150.37</v>
      </c>
      <c r="E302" s="211">
        <v>151.37</v>
      </c>
      <c r="F302" s="211">
        <v>165.01</v>
      </c>
      <c r="G302" s="211">
        <v>162.01</v>
      </c>
      <c r="H302" s="211">
        <v>163.51</v>
      </c>
      <c r="I302" s="211">
        <v>111.1</v>
      </c>
      <c r="J302" s="211">
        <v>107.89999999999999</v>
      </c>
      <c r="K302" s="211">
        <v>109.5</v>
      </c>
      <c r="L302" s="211">
        <v>200.48</v>
      </c>
      <c r="M302" s="211">
        <v>192.48</v>
      </c>
      <c r="N302" s="211">
        <v>196.48</v>
      </c>
      <c r="O302" s="211">
        <v>175.63</v>
      </c>
      <c r="P302" s="211">
        <v>173.82999999999998</v>
      </c>
      <c r="Q302" s="211">
        <v>174.73</v>
      </c>
      <c r="R302" s="211">
        <v>22.22</v>
      </c>
      <c r="S302" s="211">
        <v>21.619999999999997</v>
      </c>
      <c r="T302" s="211">
        <v>21.919999999999998</v>
      </c>
      <c r="U302" s="211">
        <v>14.16</v>
      </c>
      <c r="V302" s="211">
        <v>13.56</v>
      </c>
      <c r="W302" s="211">
        <v>13.86</v>
      </c>
      <c r="X302" s="211">
        <v>14.77</v>
      </c>
      <c r="Y302" s="211">
        <v>13.969999999999999</v>
      </c>
      <c r="Z302" s="211">
        <v>14.37</v>
      </c>
      <c r="AA302" s="211">
        <v>102.96</v>
      </c>
      <c r="AB302" s="211">
        <v>98.96</v>
      </c>
      <c r="AC302" s="211">
        <v>100.96</v>
      </c>
      <c r="AD302" s="211">
        <v>93.35</v>
      </c>
      <c r="AE302" s="211">
        <v>89.35</v>
      </c>
      <c r="AF302" s="211">
        <v>91.35</v>
      </c>
      <c r="AG302" s="211">
        <v>19.899999999999999</v>
      </c>
      <c r="AH302" s="211">
        <v>19.04</v>
      </c>
      <c r="AI302" s="211">
        <v>19.47</v>
      </c>
      <c r="AJ302" s="211"/>
      <c r="AK302" s="211"/>
      <c r="AL302" s="211"/>
      <c r="AM302" s="211">
        <v>115.73</v>
      </c>
      <c r="AN302" s="211">
        <v>114.07000000000001</v>
      </c>
      <c r="AO302" s="211">
        <v>114.9</v>
      </c>
      <c r="AP302" s="211">
        <v>41.18</v>
      </c>
      <c r="AQ302" s="211">
        <v>39.58</v>
      </c>
      <c r="AR302" s="211">
        <v>40.379999999999995</v>
      </c>
      <c r="AS302" s="211">
        <v>41.96</v>
      </c>
      <c r="AT302" s="211">
        <v>40.6</v>
      </c>
      <c r="AU302" s="211">
        <v>41.28</v>
      </c>
      <c r="AV302" s="211">
        <v>21.49</v>
      </c>
      <c r="AW302" s="211">
        <v>20.889999999999997</v>
      </c>
      <c r="AX302" s="211">
        <v>21.189999999999998</v>
      </c>
      <c r="AY302" s="211">
        <v>4.58</v>
      </c>
      <c r="AZ302" s="211">
        <v>4.42</v>
      </c>
      <c r="BA302" s="211">
        <v>4.5</v>
      </c>
      <c r="BB302" s="211">
        <v>1.96</v>
      </c>
      <c r="BC302" s="211">
        <v>1.66</v>
      </c>
      <c r="BD302" s="211">
        <v>1.81</v>
      </c>
      <c r="BE302" s="211">
        <v>0.7</v>
      </c>
      <c r="BF302" s="211">
        <v>0.39999999999999997</v>
      </c>
      <c r="BG302" s="211">
        <v>0.54999999999999993</v>
      </c>
      <c r="BH302" s="211">
        <v>502.67</v>
      </c>
      <c r="BI302" s="211">
        <v>486.67</v>
      </c>
      <c r="BJ302" s="211">
        <v>494.67</v>
      </c>
      <c r="BK302" s="211">
        <v>42.28</v>
      </c>
      <c r="BL302" s="211">
        <v>40.92</v>
      </c>
      <c r="BM302" s="211">
        <v>41.6</v>
      </c>
      <c r="BN302" s="211">
        <v>1.1000000000000001</v>
      </c>
      <c r="BO302" s="211">
        <v>0.8600000000000001</v>
      </c>
      <c r="BP302" s="211">
        <v>0.98000000000000009</v>
      </c>
      <c r="BQ302" s="211">
        <v>8.58</v>
      </c>
      <c r="BR302" s="211">
        <v>6.58</v>
      </c>
      <c r="BS302" s="211">
        <v>7.58</v>
      </c>
      <c r="BT302" s="211">
        <v>11.16</v>
      </c>
      <c r="BU302" s="211">
        <v>10.76</v>
      </c>
      <c r="BV302" s="211">
        <v>10.96</v>
      </c>
      <c r="BW302" s="211">
        <v>2.77</v>
      </c>
      <c r="BX302" s="211">
        <v>2.4900000000000002</v>
      </c>
      <c r="BY302" s="211">
        <v>2.63</v>
      </c>
      <c r="BZ302" s="211">
        <v>10.130000000000001</v>
      </c>
      <c r="CA302" s="211">
        <v>7.1300000000000008</v>
      </c>
      <c r="CB302" s="211">
        <v>8.6300000000000008</v>
      </c>
      <c r="CC302" s="211">
        <v>6.61</v>
      </c>
      <c r="CD302" s="211">
        <v>6.37</v>
      </c>
      <c r="CE302" s="211">
        <v>6.49</v>
      </c>
      <c r="CF302" s="211">
        <v>1.83</v>
      </c>
      <c r="CG302" s="211">
        <v>1.33</v>
      </c>
      <c r="CH302" s="211">
        <v>1.58</v>
      </c>
      <c r="CI302" s="211">
        <v>0.43</v>
      </c>
      <c r="CJ302" s="211">
        <v>0.39</v>
      </c>
      <c r="CK302" s="211">
        <v>0.41000000000000003</v>
      </c>
      <c r="CL302" s="211">
        <v>39.01</v>
      </c>
      <c r="CM302" s="211">
        <v>36.61</v>
      </c>
      <c r="CN302" s="211">
        <v>37.81</v>
      </c>
      <c r="CO302" s="211">
        <v>6.93</v>
      </c>
      <c r="CP302" s="211">
        <v>1.9299999999999997</v>
      </c>
      <c r="CQ302" s="211">
        <v>4.43</v>
      </c>
      <c r="CR302" s="211"/>
      <c r="CS302" s="211"/>
    </row>
    <row r="303" spans="1:97">
      <c r="A303" s="642">
        <v>45589</v>
      </c>
      <c r="B303" s="209" t="s">
        <v>217</v>
      </c>
      <c r="C303" s="211">
        <v>153.79</v>
      </c>
      <c r="D303" s="211">
        <v>151.79</v>
      </c>
      <c r="E303" s="211">
        <v>152.79</v>
      </c>
      <c r="F303" s="211">
        <v>166.33</v>
      </c>
      <c r="G303" s="211">
        <v>163.33000000000001</v>
      </c>
      <c r="H303" s="211">
        <v>164.83</v>
      </c>
      <c r="I303" s="211">
        <v>112.12</v>
      </c>
      <c r="J303" s="211">
        <v>108.92</v>
      </c>
      <c r="K303" s="211">
        <v>110.52000000000001</v>
      </c>
      <c r="L303" s="211">
        <v>201.51</v>
      </c>
      <c r="M303" s="211">
        <v>193.51</v>
      </c>
      <c r="N303" s="211">
        <v>197.51</v>
      </c>
      <c r="O303" s="211">
        <v>177.17</v>
      </c>
      <c r="P303" s="211">
        <v>175.36999999999998</v>
      </c>
      <c r="Q303" s="211">
        <v>176.26999999999998</v>
      </c>
      <c r="R303" s="211">
        <v>22.4</v>
      </c>
      <c r="S303" s="211">
        <v>21.799999999999997</v>
      </c>
      <c r="T303" s="211">
        <v>22.099999999999998</v>
      </c>
      <c r="U303" s="211">
        <v>14.21</v>
      </c>
      <c r="V303" s="211">
        <v>13.610000000000001</v>
      </c>
      <c r="W303" s="211">
        <v>13.91</v>
      </c>
      <c r="X303" s="211">
        <v>14.82</v>
      </c>
      <c r="Y303" s="211">
        <v>14.02</v>
      </c>
      <c r="Z303" s="211">
        <v>14.42</v>
      </c>
      <c r="AA303" s="211">
        <v>103.42</v>
      </c>
      <c r="AB303" s="211">
        <v>99.42</v>
      </c>
      <c r="AC303" s="211">
        <v>101.42</v>
      </c>
      <c r="AD303" s="211">
        <v>93.86</v>
      </c>
      <c r="AE303" s="211">
        <v>89.86</v>
      </c>
      <c r="AF303" s="211">
        <v>91.86</v>
      </c>
      <c r="AG303" s="211">
        <v>20.100000000000001</v>
      </c>
      <c r="AH303" s="211">
        <v>19.240000000000002</v>
      </c>
      <c r="AI303" s="211">
        <v>19.670000000000002</v>
      </c>
      <c r="AJ303" s="211"/>
      <c r="AK303" s="211"/>
      <c r="AL303" s="211"/>
      <c r="AM303" s="211">
        <v>116.46</v>
      </c>
      <c r="AN303" s="211">
        <v>114.8</v>
      </c>
      <c r="AO303" s="211">
        <v>115.63</v>
      </c>
      <c r="AP303" s="211">
        <v>41.55</v>
      </c>
      <c r="AQ303" s="211">
        <v>39.949999999999996</v>
      </c>
      <c r="AR303" s="211">
        <v>40.75</v>
      </c>
      <c r="AS303" s="211">
        <v>42.35</v>
      </c>
      <c r="AT303" s="211">
        <v>40.99</v>
      </c>
      <c r="AU303" s="211">
        <v>41.67</v>
      </c>
      <c r="AV303" s="211">
        <v>21.73</v>
      </c>
      <c r="AW303" s="211">
        <v>21.13</v>
      </c>
      <c r="AX303" s="211">
        <v>21.43</v>
      </c>
      <c r="AY303" s="211">
        <v>4.6100000000000003</v>
      </c>
      <c r="AZ303" s="211">
        <v>4.45</v>
      </c>
      <c r="BA303" s="211">
        <v>4.53</v>
      </c>
      <c r="BB303" s="211">
        <v>1.98</v>
      </c>
      <c r="BC303" s="211">
        <v>1.68</v>
      </c>
      <c r="BD303" s="211">
        <v>1.83</v>
      </c>
      <c r="BE303" s="211">
        <v>0.7</v>
      </c>
      <c r="BF303" s="211">
        <v>0.39999999999999997</v>
      </c>
      <c r="BG303" s="211">
        <v>0.54999999999999993</v>
      </c>
      <c r="BH303" s="211">
        <v>507.31</v>
      </c>
      <c r="BI303" s="211">
        <v>491.31</v>
      </c>
      <c r="BJ303" s="211">
        <v>499.31</v>
      </c>
      <c r="BK303" s="211">
        <v>42.67</v>
      </c>
      <c r="BL303" s="211">
        <v>41.31</v>
      </c>
      <c r="BM303" s="211">
        <v>41.99</v>
      </c>
      <c r="BN303" s="211">
        <v>1.1000000000000001</v>
      </c>
      <c r="BO303" s="211">
        <v>0.8600000000000001</v>
      </c>
      <c r="BP303" s="211">
        <v>0.98000000000000009</v>
      </c>
      <c r="BQ303" s="211">
        <v>8.7100000000000009</v>
      </c>
      <c r="BR303" s="211">
        <v>6.7100000000000009</v>
      </c>
      <c r="BS303" s="211">
        <v>7.7100000000000009</v>
      </c>
      <c r="BT303" s="211">
        <v>11.28</v>
      </c>
      <c r="BU303" s="211">
        <v>10.879999999999999</v>
      </c>
      <c r="BV303" s="211">
        <v>11.079999999999998</v>
      </c>
      <c r="BW303" s="211">
        <v>2.79</v>
      </c>
      <c r="BX303" s="211">
        <v>2.5099999999999998</v>
      </c>
      <c r="BY303" s="211">
        <v>2.65</v>
      </c>
      <c r="BZ303" s="211">
        <v>10.09</v>
      </c>
      <c r="CA303" s="211">
        <v>7.09</v>
      </c>
      <c r="CB303" s="211">
        <v>8.59</v>
      </c>
      <c r="CC303" s="211">
        <v>6.65</v>
      </c>
      <c r="CD303" s="211">
        <v>6.41</v>
      </c>
      <c r="CE303" s="211">
        <v>6.53</v>
      </c>
      <c r="CF303" s="211">
        <v>1.84</v>
      </c>
      <c r="CG303" s="211">
        <v>1.34</v>
      </c>
      <c r="CH303" s="211">
        <v>1.59</v>
      </c>
      <c r="CI303" s="211">
        <v>0.43</v>
      </c>
      <c r="CJ303" s="211">
        <v>0.39</v>
      </c>
      <c r="CK303" s="211">
        <v>0.41000000000000003</v>
      </c>
      <c r="CL303" s="211">
        <v>39.15</v>
      </c>
      <c r="CM303" s="211">
        <v>36.75</v>
      </c>
      <c r="CN303" s="211">
        <v>37.950000000000003</v>
      </c>
      <c r="CO303" s="211">
        <v>6.97</v>
      </c>
      <c r="CP303" s="211">
        <v>1.9699999999999998</v>
      </c>
      <c r="CQ303" s="211">
        <v>4.47</v>
      </c>
      <c r="CR303" s="211"/>
      <c r="CS303" s="211"/>
    </row>
    <row r="304" spans="1:97">
      <c r="A304" s="642">
        <v>45590</v>
      </c>
      <c r="B304" s="209" t="s">
        <v>218</v>
      </c>
      <c r="C304" s="211">
        <v>153.16</v>
      </c>
      <c r="D304" s="211">
        <v>151.16</v>
      </c>
      <c r="E304" s="211">
        <v>152.16</v>
      </c>
      <c r="F304" s="211">
        <v>166.17</v>
      </c>
      <c r="G304" s="211">
        <v>163.16999999999999</v>
      </c>
      <c r="H304" s="211">
        <v>164.67</v>
      </c>
      <c r="I304" s="211">
        <v>111.43</v>
      </c>
      <c r="J304" s="211">
        <v>108.23</v>
      </c>
      <c r="K304" s="211">
        <v>109.83000000000001</v>
      </c>
      <c r="L304" s="211">
        <v>201.34</v>
      </c>
      <c r="M304" s="211">
        <v>193.34</v>
      </c>
      <c r="N304" s="211">
        <v>197.34</v>
      </c>
      <c r="O304" s="211">
        <v>176.52</v>
      </c>
      <c r="P304" s="211">
        <v>174.72</v>
      </c>
      <c r="Q304" s="211">
        <v>175.62</v>
      </c>
      <c r="R304" s="211">
        <v>22.37</v>
      </c>
      <c r="S304" s="211">
        <v>21.77</v>
      </c>
      <c r="T304" s="211">
        <v>22.07</v>
      </c>
      <c r="U304" s="211">
        <v>14.21</v>
      </c>
      <c r="V304" s="211">
        <v>13.610000000000001</v>
      </c>
      <c r="W304" s="211">
        <v>13.91</v>
      </c>
      <c r="X304" s="211">
        <v>14.79</v>
      </c>
      <c r="Y304" s="211">
        <v>13.989999999999998</v>
      </c>
      <c r="Z304" s="211">
        <v>14.389999999999999</v>
      </c>
      <c r="AA304" s="211">
        <v>102.91</v>
      </c>
      <c r="AB304" s="211">
        <v>98.91</v>
      </c>
      <c r="AC304" s="211">
        <v>100.91</v>
      </c>
      <c r="AD304" s="211">
        <v>93.37</v>
      </c>
      <c r="AE304" s="211">
        <v>89.37</v>
      </c>
      <c r="AF304" s="211">
        <v>91.37</v>
      </c>
      <c r="AG304" s="211">
        <v>20.010000000000002</v>
      </c>
      <c r="AH304" s="211">
        <v>19.150000000000002</v>
      </c>
      <c r="AI304" s="211">
        <v>19.580000000000002</v>
      </c>
      <c r="AJ304" s="211"/>
      <c r="AK304" s="211"/>
      <c r="AL304" s="211"/>
      <c r="AM304" s="211">
        <v>116.18</v>
      </c>
      <c r="AN304" s="211">
        <v>114.52000000000001</v>
      </c>
      <c r="AO304" s="211">
        <v>115.35000000000001</v>
      </c>
      <c r="AP304" s="211">
        <v>41.38</v>
      </c>
      <c r="AQ304" s="211">
        <v>39.78</v>
      </c>
      <c r="AR304" s="211">
        <v>40.58</v>
      </c>
      <c r="AS304" s="211">
        <v>42.17</v>
      </c>
      <c r="AT304" s="211">
        <v>40.81</v>
      </c>
      <c r="AU304" s="211">
        <v>41.49</v>
      </c>
      <c r="AV304" s="211">
        <v>21.65</v>
      </c>
      <c r="AW304" s="211">
        <v>21.049999999999997</v>
      </c>
      <c r="AX304" s="211">
        <v>21.349999999999998</v>
      </c>
      <c r="AY304" s="211">
        <v>4.6100000000000003</v>
      </c>
      <c r="AZ304" s="211">
        <v>4.45</v>
      </c>
      <c r="BA304" s="211">
        <v>4.53</v>
      </c>
      <c r="BB304" s="211">
        <v>1.97</v>
      </c>
      <c r="BC304" s="211">
        <v>1.67</v>
      </c>
      <c r="BD304" s="211">
        <v>1.8199999999999998</v>
      </c>
      <c r="BE304" s="211">
        <v>0.7</v>
      </c>
      <c r="BF304" s="211">
        <v>0.39999999999999997</v>
      </c>
      <c r="BG304" s="211">
        <v>0.54999999999999993</v>
      </c>
      <c r="BH304" s="211">
        <v>505.74</v>
      </c>
      <c r="BI304" s="211">
        <v>489.74</v>
      </c>
      <c r="BJ304" s="211">
        <v>497.74</v>
      </c>
      <c r="BK304" s="211">
        <v>42.49</v>
      </c>
      <c r="BL304" s="211">
        <v>41.13</v>
      </c>
      <c r="BM304" s="211">
        <v>41.81</v>
      </c>
      <c r="BN304" s="211">
        <v>1.1000000000000001</v>
      </c>
      <c r="BO304" s="211">
        <v>0.8600000000000001</v>
      </c>
      <c r="BP304" s="211">
        <v>0.98000000000000009</v>
      </c>
      <c r="BQ304" s="211">
        <v>8.68</v>
      </c>
      <c r="BR304" s="211">
        <v>6.68</v>
      </c>
      <c r="BS304" s="211">
        <v>7.68</v>
      </c>
      <c r="BT304" s="211">
        <v>11.24</v>
      </c>
      <c r="BU304" s="211">
        <v>10.84</v>
      </c>
      <c r="BV304" s="211">
        <v>11.04</v>
      </c>
      <c r="BW304" s="211">
        <v>2.79</v>
      </c>
      <c r="BX304" s="211">
        <v>2.5099999999999998</v>
      </c>
      <c r="BY304" s="211">
        <v>2.65</v>
      </c>
      <c r="BZ304" s="211">
        <v>10.11</v>
      </c>
      <c r="CA304" s="211">
        <v>7.1099999999999994</v>
      </c>
      <c r="CB304" s="211">
        <v>8.61</v>
      </c>
      <c r="CC304" s="211">
        <v>6.66</v>
      </c>
      <c r="CD304" s="211">
        <v>6.42</v>
      </c>
      <c r="CE304" s="211">
        <v>6.54</v>
      </c>
      <c r="CF304" s="211">
        <v>1.83</v>
      </c>
      <c r="CG304" s="211">
        <v>1.33</v>
      </c>
      <c r="CH304" s="211">
        <v>1.58</v>
      </c>
      <c r="CI304" s="211">
        <v>0.43</v>
      </c>
      <c r="CJ304" s="211">
        <v>0.39</v>
      </c>
      <c r="CK304" s="211">
        <v>0.41000000000000003</v>
      </c>
      <c r="CL304" s="211">
        <v>39.130000000000003</v>
      </c>
      <c r="CM304" s="211">
        <v>36.730000000000004</v>
      </c>
      <c r="CN304" s="211">
        <v>37.930000000000007</v>
      </c>
      <c r="CO304" s="211">
        <v>6.95</v>
      </c>
      <c r="CP304" s="211">
        <v>1.9500000000000002</v>
      </c>
      <c r="CQ304" s="211">
        <v>4.45</v>
      </c>
      <c r="CR304" s="211"/>
      <c r="CS304" s="211"/>
    </row>
    <row r="305" spans="1:97">
      <c r="A305" s="642">
        <v>45591</v>
      </c>
      <c r="B305" s="209" t="s">
        <v>219</v>
      </c>
      <c r="C305" s="211"/>
      <c r="D305" s="211"/>
      <c r="E305" s="211"/>
      <c r="F305" s="211"/>
      <c r="G305" s="211"/>
      <c r="H305" s="211"/>
      <c r="I305" s="211"/>
      <c r="J305" s="211"/>
      <c r="K305" s="211"/>
      <c r="L305" s="211"/>
      <c r="M305" s="211"/>
      <c r="N305" s="211"/>
      <c r="O305" s="211"/>
      <c r="P305" s="211"/>
      <c r="Q305" s="211"/>
      <c r="R305" s="211"/>
      <c r="S305" s="211"/>
      <c r="T305" s="211"/>
      <c r="U305" s="211"/>
      <c r="V305" s="211"/>
      <c r="W305" s="211"/>
      <c r="X305" s="211"/>
      <c r="Y305" s="211"/>
      <c r="Z305" s="211"/>
      <c r="AA305" s="211"/>
      <c r="AB305" s="211"/>
      <c r="AC305" s="211"/>
      <c r="AD305" s="211"/>
      <c r="AE305" s="211"/>
      <c r="AF305" s="211"/>
      <c r="AG305" s="211"/>
      <c r="AH305" s="211"/>
      <c r="AI305" s="211"/>
      <c r="AJ305" s="211"/>
      <c r="AK305" s="211"/>
      <c r="AL305" s="211"/>
      <c r="AM305" s="211"/>
      <c r="AN305" s="211"/>
      <c r="AO305" s="211"/>
      <c r="AP305" s="211"/>
      <c r="AQ305" s="211"/>
      <c r="AR305" s="211"/>
      <c r="AS305" s="211"/>
      <c r="AT305" s="211"/>
      <c r="AU305" s="211"/>
      <c r="AV305" s="211"/>
      <c r="AW305" s="211"/>
      <c r="AX305" s="211"/>
      <c r="AY305" s="211"/>
      <c r="AZ305" s="211"/>
      <c r="BA305" s="211"/>
      <c r="BB305" s="211"/>
      <c r="BC305" s="211"/>
      <c r="BD305" s="211"/>
      <c r="BE305" s="211"/>
      <c r="BF305" s="211"/>
      <c r="BG305" s="211"/>
      <c r="BH305" s="211"/>
      <c r="BI305" s="211"/>
      <c r="BJ305" s="211"/>
      <c r="BK305" s="211"/>
      <c r="BL305" s="211"/>
      <c r="BM305" s="211"/>
      <c r="BN305" s="211"/>
      <c r="BO305" s="211"/>
      <c r="BP305" s="211"/>
      <c r="BQ305" s="211"/>
      <c r="BR305" s="211"/>
      <c r="BS305" s="211"/>
      <c r="BT305" s="211"/>
      <c r="BU305" s="211"/>
      <c r="BV305" s="211"/>
      <c r="BW305" s="211"/>
      <c r="BX305" s="211"/>
      <c r="BY305" s="211"/>
      <c r="BZ305" s="211"/>
      <c r="CA305" s="211"/>
      <c r="CB305" s="211"/>
      <c r="CC305" s="211"/>
      <c r="CD305" s="211"/>
      <c r="CE305" s="211"/>
      <c r="CF305" s="211"/>
      <c r="CG305" s="211"/>
      <c r="CH305" s="211"/>
      <c r="CI305" s="211"/>
      <c r="CJ305" s="211"/>
      <c r="CK305" s="211"/>
      <c r="CL305" s="211"/>
      <c r="CM305" s="211"/>
      <c r="CN305" s="211"/>
      <c r="CO305" s="211"/>
      <c r="CP305" s="211"/>
      <c r="CQ305" s="211"/>
      <c r="CR305" s="211"/>
      <c r="CS305" s="211"/>
    </row>
    <row r="306" spans="1:97">
      <c r="A306" s="642">
        <v>45592</v>
      </c>
      <c r="B306" s="209" t="s">
        <v>220</v>
      </c>
      <c r="C306" s="211"/>
      <c r="D306" s="211"/>
      <c r="E306" s="211"/>
      <c r="F306" s="211"/>
      <c r="G306" s="211"/>
      <c r="H306" s="211"/>
      <c r="I306" s="211"/>
      <c r="J306" s="211"/>
      <c r="K306" s="211"/>
      <c r="L306" s="211"/>
      <c r="M306" s="211"/>
      <c r="N306" s="211"/>
      <c r="O306" s="211"/>
      <c r="P306" s="211"/>
      <c r="Q306" s="211"/>
      <c r="R306" s="211"/>
      <c r="S306" s="211"/>
      <c r="T306" s="211"/>
      <c r="U306" s="211"/>
      <c r="V306" s="211"/>
      <c r="W306" s="211"/>
      <c r="X306" s="211"/>
      <c r="Y306" s="211"/>
      <c r="Z306" s="211"/>
      <c r="AA306" s="211"/>
      <c r="AB306" s="211"/>
      <c r="AC306" s="211"/>
      <c r="AD306" s="211"/>
      <c r="AE306" s="211"/>
      <c r="AF306" s="211"/>
      <c r="AG306" s="211"/>
      <c r="AH306" s="211"/>
      <c r="AI306" s="211"/>
      <c r="AJ306" s="211"/>
      <c r="AK306" s="211"/>
      <c r="AL306" s="211"/>
      <c r="AM306" s="211"/>
      <c r="AN306" s="211"/>
      <c r="AO306" s="211"/>
      <c r="AP306" s="211"/>
      <c r="AQ306" s="211"/>
      <c r="AR306" s="211"/>
      <c r="AS306" s="211"/>
      <c r="AT306" s="211"/>
      <c r="AU306" s="211"/>
      <c r="AV306" s="211"/>
      <c r="AW306" s="211"/>
      <c r="AX306" s="211"/>
      <c r="AY306" s="211"/>
      <c r="AZ306" s="211"/>
      <c r="BA306" s="211"/>
      <c r="BB306" s="211"/>
      <c r="BC306" s="211"/>
      <c r="BD306" s="211"/>
      <c r="BE306" s="211"/>
      <c r="BF306" s="211"/>
      <c r="BG306" s="211"/>
      <c r="BH306" s="211"/>
      <c r="BI306" s="211"/>
      <c r="BJ306" s="211"/>
      <c r="BK306" s="211"/>
      <c r="BL306" s="211"/>
      <c r="BM306" s="211"/>
      <c r="BN306" s="211"/>
      <c r="BO306" s="211"/>
      <c r="BP306" s="211"/>
      <c r="BQ306" s="211"/>
      <c r="BR306" s="211"/>
      <c r="BS306" s="211"/>
      <c r="BT306" s="211"/>
      <c r="BU306" s="211"/>
      <c r="BV306" s="211"/>
      <c r="BW306" s="211"/>
      <c r="BX306" s="211"/>
      <c r="BY306" s="211"/>
      <c r="BZ306" s="211"/>
      <c r="CA306" s="211"/>
      <c r="CB306" s="211"/>
      <c r="CC306" s="211"/>
      <c r="CD306" s="211"/>
      <c r="CE306" s="211"/>
      <c r="CF306" s="211"/>
      <c r="CG306" s="211"/>
      <c r="CH306" s="211"/>
      <c r="CI306" s="211"/>
      <c r="CJ306" s="211"/>
      <c r="CK306" s="211"/>
      <c r="CL306" s="211"/>
      <c r="CM306" s="211"/>
      <c r="CN306" s="211"/>
      <c r="CO306" s="211"/>
      <c r="CP306" s="211"/>
      <c r="CQ306" s="211"/>
      <c r="CR306" s="211"/>
      <c r="CS306" s="211"/>
    </row>
    <row r="307" spans="1:97">
      <c r="A307" s="642">
        <v>45593</v>
      </c>
      <c r="B307" s="209" t="s">
        <v>214</v>
      </c>
      <c r="C307" s="211">
        <v>154.44999999999999</v>
      </c>
      <c r="D307" s="211">
        <v>152.44999999999999</v>
      </c>
      <c r="E307" s="211">
        <v>153.44999999999999</v>
      </c>
      <c r="F307" s="211">
        <v>167.15</v>
      </c>
      <c r="G307" s="211">
        <v>164.15</v>
      </c>
      <c r="H307" s="211">
        <v>165.65</v>
      </c>
      <c r="I307" s="211">
        <v>112.08</v>
      </c>
      <c r="J307" s="211">
        <v>108.88</v>
      </c>
      <c r="K307" s="211">
        <v>110.47999999999999</v>
      </c>
      <c r="L307" s="211">
        <v>202.92</v>
      </c>
      <c r="M307" s="211">
        <v>194.92</v>
      </c>
      <c r="N307" s="211">
        <v>198.92</v>
      </c>
      <c r="O307" s="211">
        <v>177.38</v>
      </c>
      <c r="P307" s="211">
        <v>175.57999999999998</v>
      </c>
      <c r="Q307" s="211">
        <v>176.48</v>
      </c>
      <c r="R307" s="211">
        <v>22.5</v>
      </c>
      <c r="S307" s="211">
        <v>21.9</v>
      </c>
      <c r="T307" s="211">
        <v>22.2</v>
      </c>
      <c r="U307" s="211">
        <v>14.25</v>
      </c>
      <c r="V307" s="211">
        <v>13.65</v>
      </c>
      <c r="W307" s="211">
        <v>13.95</v>
      </c>
      <c r="X307" s="211">
        <v>14.84</v>
      </c>
      <c r="Y307" s="211">
        <v>14.04</v>
      </c>
      <c r="Z307" s="211">
        <v>14.44</v>
      </c>
      <c r="AA307" s="211">
        <v>103.35</v>
      </c>
      <c r="AB307" s="211">
        <v>99.35</v>
      </c>
      <c r="AC307" s="211">
        <v>101.35</v>
      </c>
      <c r="AD307" s="211">
        <v>93.69</v>
      </c>
      <c r="AE307" s="211">
        <v>89.69</v>
      </c>
      <c r="AF307" s="211">
        <v>91.69</v>
      </c>
      <c r="AG307" s="211">
        <v>20.170000000000002</v>
      </c>
      <c r="AH307" s="211">
        <v>19.310000000000002</v>
      </c>
      <c r="AI307" s="211">
        <v>19.740000000000002</v>
      </c>
      <c r="AJ307" s="211"/>
      <c r="AK307" s="211"/>
      <c r="AL307" s="211"/>
      <c r="AM307" s="211">
        <v>116.76</v>
      </c>
      <c r="AN307" s="211">
        <v>115.10000000000001</v>
      </c>
      <c r="AO307" s="211">
        <v>115.93</v>
      </c>
      <c r="AP307" s="211">
        <v>41.74</v>
      </c>
      <c r="AQ307" s="211">
        <v>40.14</v>
      </c>
      <c r="AR307" s="211">
        <v>40.94</v>
      </c>
      <c r="AS307" s="211">
        <v>42.53</v>
      </c>
      <c r="AT307" s="211">
        <v>41.17</v>
      </c>
      <c r="AU307" s="211">
        <v>41.85</v>
      </c>
      <c r="AV307" s="211">
        <v>21.77</v>
      </c>
      <c r="AW307" s="211">
        <v>21.169999999999998</v>
      </c>
      <c r="AX307" s="211">
        <v>21.47</v>
      </c>
      <c r="AY307" s="211">
        <v>4.62</v>
      </c>
      <c r="AZ307" s="211">
        <v>4.46</v>
      </c>
      <c r="BA307" s="211">
        <v>4.54</v>
      </c>
      <c r="BB307" s="211">
        <v>1.98</v>
      </c>
      <c r="BC307" s="211">
        <v>1.68</v>
      </c>
      <c r="BD307" s="211">
        <v>1.83</v>
      </c>
      <c r="BE307" s="211">
        <v>0.7</v>
      </c>
      <c r="BF307" s="211">
        <v>0.39999999999999997</v>
      </c>
      <c r="BG307" s="211">
        <v>0.54999999999999993</v>
      </c>
      <c r="BH307" s="211">
        <v>509.31</v>
      </c>
      <c r="BI307" s="211">
        <v>493.31</v>
      </c>
      <c r="BJ307" s="211">
        <v>501.31</v>
      </c>
      <c r="BK307" s="211">
        <v>42.84</v>
      </c>
      <c r="BL307" s="211">
        <v>41.480000000000004</v>
      </c>
      <c r="BM307" s="211">
        <v>42.160000000000004</v>
      </c>
      <c r="BN307" s="211">
        <v>1.1000000000000001</v>
      </c>
      <c r="BO307" s="211">
        <v>0.8600000000000001</v>
      </c>
      <c r="BP307" s="211">
        <v>0.98000000000000009</v>
      </c>
      <c r="BQ307" s="211">
        <v>8.69</v>
      </c>
      <c r="BR307" s="211">
        <v>6.6899999999999995</v>
      </c>
      <c r="BS307" s="211">
        <v>7.6899999999999995</v>
      </c>
      <c r="BT307" s="211">
        <v>11.27</v>
      </c>
      <c r="BU307" s="211">
        <v>10.87</v>
      </c>
      <c r="BV307" s="211">
        <v>11.07</v>
      </c>
      <c r="BW307" s="211">
        <v>2.79</v>
      </c>
      <c r="BX307" s="211">
        <v>2.5099999999999998</v>
      </c>
      <c r="BY307" s="211">
        <v>2.65</v>
      </c>
      <c r="BZ307" s="211">
        <v>10.18</v>
      </c>
      <c r="CA307" s="211">
        <v>7.18</v>
      </c>
      <c r="CB307" s="211">
        <v>8.68</v>
      </c>
      <c r="CC307" s="211">
        <v>6.68</v>
      </c>
      <c r="CD307" s="211">
        <v>6.4399999999999995</v>
      </c>
      <c r="CE307" s="211">
        <v>6.56</v>
      </c>
      <c r="CF307" s="211">
        <v>1.83</v>
      </c>
      <c r="CG307" s="211">
        <v>1.33</v>
      </c>
      <c r="CH307" s="211">
        <v>1.58</v>
      </c>
      <c r="CI307" s="211">
        <v>0.43</v>
      </c>
      <c r="CJ307" s="211">
        <v>0.39</v>
      </c>
      <c r="CK307" s="211">
        <v>0.41000000000000003</v>
      </c>
      <c r="CL307" s="211">
        <v>39.340000000000003</v>
      </c>
      <c r="CM307" s="211">
        <v>36.940000000000005</v>
      </c>
      <c r="CN307" s="211">
        <v>38.14</v>
      </c>
      <c r="CO307" s="211">
        <v>6.98</v>
      </c>
      <c r="CP307" s="211">
        <v>1.9800000000000004</v>
      </c>
      <c r="CQ307" s="211">
        <v>4.4800000000000004</v>
      </c>
      <c r="CR307" s="211"/>
      <c r="CS307" s="211"/>
    </row>
    <row r="308" spans="1:97">
      <c r="A308" s="642">
        <v>45594</v>
      </c>
      <c r="B308" s="209" t="s">
        <v>215</v>
      </c>
      <c r="C308" s="211">
        <v>153.93</v>
      </c>
      <c r="D308" s="211">
        <v>151.93</v>
      </c>
      <c r="E308" s="211">
        <v>152.93</v>
      </c>
      <c r="F308" s="211">
        <v>166.85</v>
      </c>
      <c r="G308" s="211">
        <v>163.85</v>
      </c>
      <c r="H308" s="211">
        <v>165.35</v>
      </c>
      <c r="I308" s="211">
        <v>111.68</v>
      </c>
      <c r="J308" s="211">
        <v>108.48</v>
      </c>
      <c r="K308" s="211">
        <v>110.08000000000001</v>
      </c>
      <c r="L308" s="211">
        <v>202.46</v>
      </c>
      <c r="M308" s="211">
        <v>194.46</v>
      </c>
      <c r="N308" s="211">
        <v>198.46</v>
      </c>
      <c r="O308" s="211">
        <v>177.7</v>
      </c>
      <c r="P308" s="211">
        <v>175.89999999999998</v>
      </c>
      <c r="Q308" s="211">
        <v>176.79999999999998</v>
      </c>
      <c r="R308" s="211">
        <v>22.47</v>
      </c>
      <c r="S308" s="211">
        <v>21.869999999999997</v>
      </c>
      <c r="T308" s="211">
        <v>22.169999999999998</v>
      </c>
      <c r="U308" s="211">
        <v>14.21</v>
      </c>
      <c r="V308" s="211">
        <v>13.610000000000001</v>
      </c>
      <c r="W308" s="211">
        <v>13.91</v>
      </c>
      <c r="X308" s="211">
        <v>14.77</v>
      </c>
      <c r="Y308" s="211">
        <v>13.969999999999999</v>
      </c>
      <c r="Z308" s="211">
        <v>14.37</v>
      </c>
      <c r="AA308" s="211">
        <v>102.52</v>
      </c>
      <c r="AB308" s="211">
        <v>98.52</v>
      </c>
      <c r="AC308" s="211">
        <v>100.52</v>
      </c>
      <c r="AD308" s="211">
        <v>93.38</v>
      </c>
      <c r="AE308" s="211">
        <v>89.38</v>
      </c>
      <c r="AF308" s="211">
        <v>91.38</v>
      </c>
      <c r="AG308" s="211">
        <v>20.11</v>
      </c>
      <c r="AH308" s="211">
        <v>19.25</v>
      </c>
      <c r="AI308" s="211">
        <v>19.68</v>
      </c>
      <c r="AJ308" s="211"/>
      <c r="AK308" s="211"/>
      <c r="AL308" s="211"/>
      <c r="AM308" s="211">
        <v>116.41</v>
      </c>
      <c r="AN308" s="211">
        <v>114.75</v>
      </c>
      <c r="AO308" s="211">
        <v>115.58</v>
      </c>
      <c r="AP308" s="211">
        <v>41.59</v>
      </c>
      <c r="AQ308" s="211">
        <v>39.99</v>
      </c>
      <c r="AR308" s="211">
        <v>40.790000000000006</v>
      </c>
      <c r="AS308" s="211">
        <v>42.38</v>
      </c>
      <c r="AT308" s="211">
        <v>41.02</v>
      </c>
      <c r="AU308" s="211">
        <v>41.7</v>
      </c>
      <c r="AV308" s="211">
        <v>21.7</v>
      </c>
      <c r="AW308" s="211">
        <v>21.099999999999998</v>
      </c>
      <c r="AX308" s="211">
        <v>21.4</v>
      </c>
      <c r="AY308" s="211">
        <v>4.6100000000000003</v>
      </c>
      <c r="AZ308" s="211">
        <v>4.45</v>
      </c>
      <c r="BA308" s="211">
        <v>4.53</v>
      </c>
      <c r="BB308" s="211">
        <v>1.98</v>
      </c>
      <c r="BC308" s="211">
        <v>1.68</v>
      </c>
      <c r="BD308" s="211">
        <v>1.83</v>
      </c>
      <c r="BE308" s="211">
        <v>0.7</v>
      </c>
      <c r="BF308" s="211">
        <v>0.39999999999999997</v>
      </c>
      <c r="BG308" s="211">
        <v>0.54999999999999993</v>
      </c>
      <c r="BH308" s="211">
        <v>507.77</v>
      </c>
      <c r="BI308" s="211">
        <v>491.77</v>
      </c>
      <c r="BJ308" s="211">
        <v>499.77</v>
      </c>
      <c r="BK308" s="211">
        <v>42.71</v>
      </c>
      <c r="BL308" s="211">
        <v>41.35</v>
      </c>
      <c r="BM308" s="211">
        <v>42.03</v>
      </c>
      <c r="BN308" s="211">
        <v>1.1000000000000001</v>
      </c>
      <c r="BO308" s="211">
        <v>0.8600000000000001</v>
      </c>
      <c r="BP308" s="211">
        <v>0.98000000000000009</v>
      </c>
      <c r="BQ308" s="211">
        <v>8.6300000000000008</v>
      </c>
      <c r="BR308" s="211">
        <v>6.6300000000000008</v>
      </c>
      <c r="BS308" s="211">
        <v>7.6300000000000008</v>
      </c>
      <c r="BT308" s="211">
        <v>11.26</v>
      </c>
      <c r="BU308" s="211">
        <v>10.86</v>
      </c>
      <c r="BV308" s="211">
        <v>11.059999999999999</v>
      </c>
      <c r="BW308" s="211">
        <v>2.78</v>
      </c>
      <c r="BX308" s="211">
        <v>2.5</v>
      </c>
      <c r="BY308" s="211">
        <v>2.6399999999999997</v>
      </c>
      <c r="BZ308" s="211">
        <v>10.130000000000001</v>
      </c>
      <c r="CA308" s="211">
        <v>7.1300000000000008</v>
      </c>
      <c r="CB308" s="211">
        <v>8.6300000000000008</v>
      </c>
      <c r="CC308" s="211">
        <v>6.65</v>
      </c>
      <c r="CD308" s="211">
        <v>6.41</v>
      </c>
      <c r="CE308" s="211">
        <v>6.53</v>
      </c>
      <c r="CF308" s="211">
        <v>1.82</v>
      </c>
      <c r="CG308" s="211">
        <v>1.32</v>
      </c>
      <c r="CH308" s="211">
        <v>1.57</v>
      </c>
      <c r="CI308" s="211">
        <v>0.43</v>
      </c>
      <c r="CJ308" s="211">
        <v>0.39</v>
      </c>
      <c r="CK308" s="211">
        <v>0.41000000000000003</v>
      </c>
      <c r="CL308" s="211">
        <v>39.229999999999997</v>
      </c>
      <c r="CM308" s="211">
        <v>36.83</v>
      </c>
      <c r="CN308" s="211">
        <v>38.03</v>
      </c>
      <c r="CO308" s="211">
        <v>6.97</v>
      </c>
      <c r="CP308" s="211">
        <v>1.9699999999999998</v>
      </c>
      <c r="CQ308" s="211">
        <v>4.47</v>
      </c>
      <c r="CR308" s="211"/>
      <c r="CS308" s="211"/>
    </row>
    <row r="309" spans="1:97">
      <c r="A309" s="642">
        <v>45595</v>
      </c>
      <c r="B309" s="209" t="s">
        <v>216</v>
      </c>
      <c r="C309" s="211">
        <v>154.31</v>
      </c>
      <c r="D309" s="211">
        <v>152.31</v>
      </c>
      <c r="E309" s="211">
        <v>153.31</v>
      </c>
      <c r="F309" s="211">
        <v>167.43</v>
      </c>
      <c r="G309" s="211">
        <v>164.43</v>
      </c>
      <c r="H309" s="211">
        <v>165.93</v>
      </c>
      <c r="I309" s="211">
        <v>111.78</v>
      </c>
      <c r="J309" s="211">
        <v>108.58</v>
      </c>
      <c r="K309" s="211">
        <v>110.18</v>
      </c>
      <c r="L309" s="211">
        <v>203.53</v>
      </c>
      <c r="M309" s="211">
        <v>195.53</v>
      </c>
      <c r="N309" s="211">
        <v>199.53</v>
      </c>
      <c r="O309" s="211">
        <v>177.65</v>
      </c>
      <c r="P309" s="211">
        <v>175.85</v>
      </c>
      <c r="Q309" s="211">
        <v>176.75</v>
      </c>
      <c r="R309" s="211">
        <v>22.54</v>
      </c>
      <c r="S309" s="211">
        <v>21.939999999999998</v>
      </c>
      <c r="T309" s="211">
        <v>22.24</v>
      </c>
      <c r="U309" s="211">
        <v>14.3</v>
      </c>
      <c r="V309" s="211">
        <v>13.700000000000001</v>
      </c>
      <c r="W309" s="211">
        <v>14</v>
      </c>
      <c r="X309" s="211">
        <v>14.82</v>
      </c>
      <c r="Y309" s="211">
        <v>14.02</v>
      </c>
      <c r="Z309" s="211">
        <v>14.42</v>
      </c>
      <c r="AA309" s="211">
        <v>102.56</v>
      </c>
      <c r="AB309" s="211">
        <v>98.56</v>
      </c>
      <c r="AC309" s="211">
        <v>100.56</v>
      </c>
      <c r="AD309" s="211">
        <v>93.51</v>
      </c>
      <c r="AE309" s="211">
        <v>89.51</v>
      </c>
      <c r="AF309" s="211">
        <v>91.51</v>
      </c>
      <c r="AG309" s="211">
        <v>20.16</v>
      </c>
      <c r="AH309" s="211">
        <v>19.3</v>
      </c>
      <c r="AI309" s="211">
        <v>19.73</v>
      </c>
      <c r="AJ309" s="211"/>
      <c r="AK309" s="211"/>
      <c r="AL309" s="211"/>
      <c r="AM309" s="211">
        <v>116.61</v>
      </c>
      <c r="AN309" s="211">
        <v>114.95</v>
      </c>
      <c r="AO309" s="211">
        <v>115.78</v>
      </c>
      <c r="AP309" s="211">
        <v>41.7</v>
      </c>
      <c r="AQ309" s="211">
        <v>40.1</v>
      </c>
      <c r="AR309" s="211">
        <v>40.900000000000006</v>
      </c>
      <c r="AS309" s="211">
        <v>42.49</v>
      </c>
      <c r="AT309" s="211">
        <v>41.13</v>
      </c>
      <c r="AU309" s="211">
        <v>41.81</v>
      </c>
      <c r="AV309" s="211">
        <v>21.76</v>
      </c>
      <c r="AW309" s="211">
        <v>21.16</v>
      </c>
      <c r="AX309" s="211">
        <v>21.46</v>
      </c>
      <c r="AY309" s="211">
        <v>4.6399999999999997</v>
      </c>
      <c r="AZ309" s="211">
        <v>4.4799999999999995</v>
      </c>
      <c r="BA309" s="211">
        <v>4.5599999999999996</v>
      </c>
      <c r="BB309" s="211">
        <v>1.98</v>
      </c>
      <c r="BC309" s="211">
        <v>1.68</v>
      </c>
      <c r="BD309" s="211">
        <v>1.83</v>
      </c>
      <c r="BE309" s="211">
        <v>0.7</v>
      </c>
      <c r="BF309" s="211">
        <v>0.39999999999999997</v>
      </c>
      <c r="BG309" s="211">
        <v>0.54999999999999993</v>
      </c>
      <c r="BH309" s="211">
        <v>509.01</v>
      </c>
      <c r="BI309" s="211">
        <v>493.01</v>
      </c>
      <c r="BJ309" s="211">
        <v>501.01</v>
      </c>
      <c r="BK309" s="211">
        <v>42.81</v>
      </c>
      <c r="BL309" s="211">
        <v>41.45</v>
      </c>
      <c r="BM309" s="211">
        <v>42.13</v>
      </c>
      <c r="BN309" s="211">
        <v>1.1000000000000001</v>
      </c>
      <c r="BO309" s="211">
        <v>0.8600000000000001</v>
      </c>
      <c r="BP309" s="211">
        <v>0.98000000000000009</v>
      </c>
      <c r="BQ309" s="211">
        <v>8.65</v>
      </c>
      <c r="BR309" s="211">
        <v>6.65</v>
      </c>
      <c r="BS309" s="211">
        <v>7.65</v>
      </c>
      <c r="BT309" s="211">
        <v>11.28</v>
      </c>
      <c r="BU309" s="211">
        <v>10.879999999999999</v>
      </c>
      <c r="BV309" s="211">
        <v>11.079999999999998</v>
      </c>
      <c r="BW309" s="211">
        <v>2.79</v>
      </c>
      <c r="BX309" s="211">
        <v>2.5099999999999998</v>
      </c>
      <c r="BY309" s="211">
        <v>2.65</v>
      </c>
      <c r="BZ309" s="211">
        <v>10.18</v>
      </c>
      <c r="CA309" s="211">
        <v>7.18</v>
      </c>
      <c r="CB309" s="211">
        <v>8.68</v>
      </c>
      <c r="CC309" s="211">
        <v>6.67</v>
      </c>
      <c r="CD309" s="211">
        <v>6.43</v>
      </c>
      <c r="CE309" s="211">
        <v>6.55</v>
      </c>
      <c r="CF309" s="211">
        <v>1.82</v>
      </c>
      <c r="CG309" s="211">
        <v>1.32</v>
      </c>
      <c r="CH309" s="211">
        <v>1.57</v>
      </c>
      <c r="CI309" s="211">
        <v>0.43</v>
      </c>
      <c r="CJ309" s="211">
        <v>0.39</v>
      </c>
      <c r="CK309" s="211">
        <v>0.41000000000000003</v>
      </c>
      <c r="CL309" s="211">
        <v>39.450000000000003</v>
      </c>
      <c r="CM309" s="211">
        <v>37.050000000000004</v>
      </c>
      <c r="CN309" s="211">
        <v>38.25</v>
      </c>
      <c r="CO309" s="211">
        <v>6.98</v>
      </c>
      <c r="CP309" s="211">
        <v>1.9800000000000004</v>
      </c>
      <c r="CQ309" s="211">
        <v>4.4800000000000004</v>
      </c>
      <c r="CR309" s="211"/>
      <c r="CS309" s="211"/>
    </row>
    <row r="310" spans="1:97">
      <c r="A310" s="642">
        <v>45596</v>
      </c>
      <c r="B310" s="209" t="s">
        <v>217</v>
      </c>
      <c r="C310" s="211">
        <v>154.63999999999999</v>
      </c>
      <c r="D310" s="211">
        <v>152.63999999999999</v>
      </c>
      <c r="E310" s="211">
        <v>153.63999999999999</v>
      </c>
      <c r="F310" s="211">
        <v>168.23</v>
      </c>
      <c r="G310" s="211">
        <v>165.23</v>
      </c>
      <c r="H310" s="211">
        <v>166.73</v>
      </c>
      <c r="I310" s="211">
        <v>111.97</v>
      </c>
      <c r="J310" s="211">
        <v>108.77</v>
      </c>
      <c r="K310" s="211">
        <v>110.37</v>
      </c>
      <c r="L310" s="211">
        <v>203.01</v>
      </c>
      <c r="M310" s="211">
        <v>195.01</v>
      </c>
      <c r="N310" s="211">
        <v>199.01</v>
      </c>
      <c r="O310" s="211">
        <v>178.19</v>
      </c>
      <c r="P310" s="211">
        <v>176.39</v>
      </c>
      <c r="Q310" s="211">
        <v>177.29</v>
      </c>
      <c r="R310" s="211">
        <v>22.65</v>
      </c>
      <c r="S310" s="211">
        <v>22.049999999999997</v>
      </c>
      <c r="T310" s="211">
        <v>22.349999999999998</v>
      </c>
      <c r="U310" s="211">
        <v>14.31</v>
      </c>
      <c r="V310" s="211">
        <v>13.71</v>
      </c>
      <c r="W310" s="211">
        <v>14.010000000000002</v>
      </c>
      <c r="X310" s="211">
        <v>14.77</v>
      </c>
      <c r="Y310" s="211">
        <v>13.969999999999999</v>
      </c>
      <c r="Z310" s="211">
        <v>14.37</v>
      </c>
      <c r="AA310" s="211">
        <v>102.85</v>
      </c>
      <c r="AB310" s="211">
        <v>98.85</v>
      </c>
      <c r="AC310" s="211">
        <v>100.85</v>
      </c>
      <c r="AD310" s="211">
        <v>93.62</v>
      </c>
      <c r="AE310" s="211">
        <v>89.62</v>
      </c>
      <c r="AF310" s="211">
        <v>91.62</v>
      </c>
      <c r="AG310" s="211">
        <v>20.2</v>
      </c>
      <c r="AH310" s="211">
        <v>19.34</v>
      </c>
      <c r="AI310" s="211">
        <v>19.77</v>
      </c>
      <c r="AJ310" s="211"/>
      <c r="AK310" s="211"/>
      <c r="AL310" s="211"/>
      <c r="AM310" s="211">
        <v>116.96</v>
      </c>
      <c r="AN310" s="211">
        <v>115.3</v>
      </c>
      <c r="AO310" s="211">
        <v>116.13</v>
      </c>
      <c r="AP310" s="211">
        <v>41.77</v>
      </c>
      <c r="AQ310" s="211">
        <v>40.17</v>
      </c>
      <c r="AR310" s="211">
        <v>40.97</v>
      </c>
      <c r="AS310" s="211">
        <v>42.58</v>
      </c>
      <c r="AT310" s="211">
        <v>41.22</v>
      </c>
      <c r="AU310" s="211">
        <v>41.9</v>
      </c>
      <c r="AV310" s="211">
        <v>21.84</v>
      </c>
      <c r="AW310" s="211">
        <v>21.24</v>
      </c>
      <c r="AX310" s="211">
        <v>21.54</v>
      </c>
      <c r="AY310" s="211">
        <v>4.63</v>
      </c>
      <c r="AZ310" s="211">
        <v>4.47</v>
      </c>
      <c r="BA310" s="211">
        <v>4.55</v>
      </c>
      <c r="BB310" s="211">
        <v>1.99</v>
      </c>
      <c r="BC310" s="211">
        <v>1.69</v>
      </c>
      <c r="BD310" s="211">
        <v>1.8399999999999999</v>
      </c>
      <c r="BE310" s="211">
        <v>0.71</v>
      </c>
      <c r="BF310" s="211">
        <v>0.41</v>
      </c>
      <c r="BG310" s="211">
        <v>0.55999999999999994</v>
      </c>
      <c r="BH310" s="211">
        <v>510.09</v>
      </c>
      <c r="BI310" s="211">
        <v>494.09</v>
      </c>
      <c r="BJ310" s="211">
        <v>502.09</v>
      </c>
      <c r="BK310" s="211">
        <v>42.91</v>
      </c>
      <c r="BL310" s="211">
        <v>41.55</v>
      </c>
      <c r="BM310" s="211">
        <v>42.23</v>
      </c>
      <c r="BN310" s="211">
        <v>1.1000000000000001</v>
      </c>
      <c r="BO310" s="211">
        <v>0.8600000000000001</v>
      </c>
      <c r="BP310" s="211">
        <v>0.98000000000000009</v>
      </c>
      <c r="BQ310" s="211">
        <v>8.61</v>
      </c>
      <c r="BR310" s="211">
        <v>6.6099999999999994</v>
      </c>
      <c r="BS310" s="211">
        <v>7.6099999999999994</v>
      </c>
      <c r="BT310" s="211">
        <v>11.36</v>
      </c>
      <c r="BU310" s="211">
        <v>10.959999999999999</v>
      </c>
      <c r="BV310" s="211">
        <v>11.16</v>
      </c>
      <c r="BW310" s="211">
        <v>2.8</v>
      </c>
      <c r="BX310" s="211">
        <v>2.5199999999999996</v>
      </c>
      <c r="BY310" s="211">
        <v>2.6599999999999997</v>
      </c>
      <c r="BZ310" s="211">
        <v>10.19</v>
      </c>
      <c r="CA310" s="211">
        <v>7.1899999999999995</v>
      </c>
      <c r="CB310" s="211">
        <v>8.69</v>
      </c>
      <c r="CC310" s="211">
        <v>6.7</v>
      </c>
      <c r="CD310" s="211">
        <v>6.46</v>
      </c>
      <c r="CE310" s="211">
        <v>6.58</v>
      </c>
      <c r="CF310" s="211">
        <v>1.84</v>
      </c>
      <c r="CG310" s="211">
        <v>1.34</v>
      </c>
      <c r="CH310" s="211">
        <v>1.59</v>
      </c>
      <c r="CI310" s="211">
        <v>0.43</v>
      </c>
      <c r="CJ310" s="211">
        <v>0.39</v>
      </c>
      <c r="CK310" s="211">
        <v>0.41000000000000003</v>
      </c>
      <c r="CL310" s="211">
        <v>39.520000000000003</v>
      </c>
      <c r="CM310" s="211">
        <v>37.120000000000005</v>
      </c>
      <c r="CN310" s="211">
        <v>38.320000000000007</v>
      </c>
      <c r="CO310" s="211">
        <v>6.99</v>
      </c>
      <c r="CP310" s="211">
        <v>1.9900000000000002</v>
      </c>
      <c r="CQ310" s="211">
        <v>4.49</v>
      </c>
      <c r="CR310" s="211"/>
      <c r="CS310" s="211"/>
    </row>
    <row r="311" spans="1:97">
      <c r="A311" s="642">
        <v>45597</v>
      </c>
      <c r="B311" s="209" t="s">
        <v>218</v>
      </c>
      <c r="C311" s="211">
        <v>153.05000000000001</v>
      </c>
      <c r="D311" s="211">
        <v>151.05000000000001</v>
      </c>
      <c r="E311" s="211">
        <v>152.05000000000001</v>
      </c>
      <c r="F311" s="211">
        <v>167.01</v>
      </c>
      <c r="G311" s="211">
        <v>164.01</v>
      </c>
      <c r="H311" s="211">
        <v>165.51</v>
      </c>
      <c r="I311" s="211">
        <v>110.73</v>
      </c>
      <c r="J311" s="211">
        <v>107.53</v>
      </c>
      <c r="K311" s="211">
        <v>109.13</v>
      </c>
      <c r="L311" s="211">
        <v>200.08</v>
      </c>
      <c r="M311" s="211">
        <v>192.08</v>
      </c>
      <c r="N311" s="211">
        <v>196.08</v>
      </c>
      <c r="O311" s="211">
        <v>176.97</v>
      </c>
      <c r="P311" s="211">
        <v>175.17</v>
      </c>
      <c r="Q311" s="211">
        <v>176.07</v>
      </c>
      <c r="R311" s="211">
        <v>22.49</v>
      </c>
      <c r="S311" s="211">
        <v>21.889999999999997</v>
      </c>
      <c r="T311" s="211">
        <v>22.189999999999998</v>
      </c>
      <c r="U311" s="211">
        <v>14.12</v>
      </c>
      <c r="V311" s="211">
        <v>13.52</v>
      </c>
      <c r="W311" s="211">
        <v>13.82</v>
      </c>
      <c r="X311" s="211">
        <v>14.69</v>
      </c>
      <c r="Y311" s="211">
        <v>13.889999999999999</v>
      </c>
      <c r="Z311" s="211">
        <v>14.29</v>
      </c>
      <c r="AA311" s="211">
        <v>101.91</v>
      </c>
      <c r="AB311" s="211">
        <v>97.91</v>
      </c>
      <c r="AC311" s="211">
        <v>99.91</v>
      </c>
      <c r="AD311" s="211">
        <v>92.77</v>
      </c>
      <c r="AE311" s="211">
        <v>88.77</v>
      </c>
      <c r="AF311" s="211">
        <v>90.77</v>
      </c>
      <c r="AG311" s="211">
        <v>19.989999999999998</v>
      </c>
      <c r="AH311" s="211">
        <v>19.13</v>
      </c>
      <c r="AI311" s="211">
        <v>19.559999999999999</v>
      </c>
      <c r="AJ311" s="211"/>
      <c r="AK311" s="211"/>
      <c r="AL311" s="211"/>
      <c r="AM311" s="211">
        <v>115.99</v>
      </c>
      <c r="AN311" s="211">
        <v>114.33</v>
      </c>
      <c r="AO311" s="211">
        <v>115.16</v>
      </c>
      <c r="AP311" s="211">
        <v>41.37</v>
      </c>
      <c r="AQ311" s="211">
        <v>39.769999999999996</v>
      </c>
      <c r="AR311" s="211">
        <v>40.569999999999993</v>
      </c>
      <c r="AS311" s="211">
        <v>42.14</v>
      </c>
      <c r="AT311" s="211">
        <v>40.78</v>
      </c>
      <c r="AU311" s="211">
        <v>41.46</v>
      </c>
      <c r="AV311" s="211">
        <v>21.64</v>
      </c>
      <c r="AW311" s="211">
        <v>21.04</v>
      </c>
      <c r="AX311" s="211">
        <v>21.34</v>
      </c>
      <c r="AY311" s="211">
        <v>4.58</v>
      </c>
      <c r="AZ311" s="211">
        <v>4.42</v>
      </c>
      <c r="BA311" s="211">
        <v>4.5</v>
      </c>
      <c r="BB311" s="211">
        <v>1.97</v>
      </c>
      <c r="BC311" s="211">
        <v>1.67</v>
      </c>
      <c r="BD311" s="211">
        <v>1.8199999999999998</v>
      </c>
      <c r="BE311" s="211">
        <v>0.7</v>
      </c>
      <c r="BF311" s="211">
        <v>0.39999999999999997</v>
      </c>
      <c r="BG311" s="211">
        <v>0.54999999999999993</v>
      </c>
      <c r="BH311" s="211">
        <v>505.06</v>
      </c>
      <c r="BI311" s="211">
        <v>489.06</v>
      </c>
      <c r="BJ311" s="211">
        <v>497.06</v>
      </c>
      <c r="BK311" s="211">
        <v>42.46</v>
      </c>
      <c r="BL311" s="211">
        <v>41.1</v>
      </c>
      <c r="BM311" s="211">
        <v>41.78</v>
      </c>
      <c r="BN311" s="211">
        <v>1.0900000000000001</v>
      </c>
      <c r="BO311" s="211">
        <v>0.85000000000000009</v>
      </c>
      <c r="BP311" s="211">
        <v>0.97000000000000008</v>
      </c>
      <c r="BQ311" s="211">
        <v>8.58</v>
      </c>
      <c r="BR311" s="211">
        <v>6.58</v>
      </c>
      <c r="BS311" s="211">
        <v>7.58</v>
      </c>
      <c r="BT311" s="211">
        <v>11.27</v>
      </c>
      <c r="BU311" s="211">
        <v>10.87</v>
      </c>
      <c r="BV311" s="211">
        <v>11.07</v>
      </c>
      <c r="BW311" s="211">
        <v>2.78</v>
      </c>
      <c r="BX311" s="211">
        <v>2.5</v>
      </c>
      <c r="BY311" s="211">
        <v>2.6399999999999997</v>
      </c>
      <c r="BZ311" s="211">
        <v>10.130000000000001</v>
      </c>
      <c r="CA311" s="211">
        <v>7.1300000000000008</v>
      </c>
      <c r="CB311" s="211">
        <v>8.6300000000000008</v>
      </c>
      <c r="CC311" s="211">
        <v>6.66</v>
      </c>
      <c r="CD311" s="211">
        <v>6.42</v>
      </c>
      <c r="CE311" s="211">
        <v>6.54</v>
      </c>
      <c r="CF311" s="211">
        <v>1.81</v>
      </c>
      <c r="CG311" s="211">
        <v>1.31</v>
      </c>
      <c r="CH311" s="211">
        <v>1.56</v>
      </c>
      <c r="CI311" s="211">
        <v>0.43</v>
      </c>
      <c r="CJ311" s="211">
        <v>0.39</v>
      </c>
      <c r="CK311" s="211">
        <v>0.41000000000000003</v>
      </c>
      <c r="CL311" s="211">
        <v>39.22</v>
      </c>
      <c r="CM311" s="211">
        <v>36.82</v>
      </c>
      <c r="CN311" s="211">
        <v>38.019999999999996</v>
      </c>
      <c r="CO311" s="211">
        <v>6.95</v>
      </c>
      <c r="CP311" s="211">
        <v>1.9500000000000002</v>
      </c>
      <c r="CQ311" s="211">
        <v>4.45</v>
      </c>
      <c r="CR311" s="211"/>
      <c r="CS311" s="211"/>
    </row>
    <row r="312" spans="1:97">
      <c r="A312" s="642">
        <v>45598</v>
      </c>
      <c r="B312" s="209" t="s">
        <v>219</v>
      </c>
      <c r="C312" s="211"/>
      <c r="D312" s="211"/>
      <c r="E312" s="211"/>
      <c r="F312" s="211"/>
      <c r="G312" s="211"/>
      <c r="H312" s="211"/>
      <c r="I312" s="211"/>
      <c r="J312" s="211"/>
      <c r="K312" s="211"/>
      <c r="L312" s="211"/>
      <c r="M312" s="211"/>
      <c r="N312" s="211"/>
      <c r="O312" s="211"/>
      <c r="P312" s="211"/>
      <c r="Q312" s="211"/>
      <c r="R312" s="211"/>
      <c r="S312" s="211"/>
      <c r="T312" s="211"/>
      <c r="U312" s="211"/>
      <c r="V312" s="211"/>
      <c r="W312" s="211"/>
      <c r="X312" s="211"/>
      <c r="Y312" s="211"/>
      <c r="Z312" s="211"/>
      <c r="AA312" s="211"/>
      <c r="AB312" s="211"/>
      <c r="AC312" s="211"/>
      <c r="AD312" s="211"/>
      <c r="AE312" s="211"/>
      <c r="AF312" s="211"/>
      <c r="AG312" s="211"/>
      <c r="AH312" s="211"/>
      <c r="AI312" s="211"/>
      <c r="AJ312" s="211"/>
      <c r="AK312" s="211"/>
      <c r="AL312" s="211"/>
      <c r="AM312" s="211"/>
      <c r="AN312" s="211"/>
      <c r="AO312" s="211"/>
      <c r="AP312" s="211"/>
      <c r="AQ312" s="211"/>
      <c r="AR312" s="211"/>
      <c r="AS312" s="211"/>
      <c r="AT312" s="211"/>
      <c r="AU312" s="211"/>
      <c r="AV312" s="211"/>
      <c r="AW312" s="211"/>
      <c r="AX312" s="211"/>
      <c r="AY312" s="211"/>
      <c r="AZ312" s="211"/>
      <c r="BA312" s="211"/>
      <c r="BB312" s="211"/>
      <c r="BC312" s="211"/>
      <c r="BD312" s="211"/>
      <c r="BE312" s="211"/>
      <c r="BF312" s="211"/>
      <c r="BG312" s="211"/>
      <c r="BH312" s="211"/>
      <c r="BI312" s="211"/>
      <c r="BJ312" s="211"/>
      <c r="BK312" s="211"/>
      <c r="BL312" s="211"/>
      <c r="BM312" s="211"/>
      <c r="BN312" s="211"/>
      <c r="BO312" s="211"/>
      <c r="BP312" s="211"/>
      <c r="BQ312" s="211"/>
      <c r="BR312" s="211"/>
      <c r="BS312" s="211"/>
      <c r="BT312" s="211"/>
      <c r="BU312" s="211"/>
      <c r="BV312" s="211"/>
      <c r="BW312" s="211"/>
      <c r="BX312" s="211"/>
      <c r="BY312" s="211"/>
      <c r="BZ312" s="211"/>
      <c r="CA312" s="211"/>
      <c r="CB312" s="211"/>
      <c r="CC312" s="211"/>
      <c r="CD312" s="211"/>
      <c r="CE312" s="211"/>
      <c r="CF312" s="211"/>
      <c r="CG312" s="211"/>
      <c r="CH312" s="211"/>
      <c r="CI312" s="211"/>
      <c r="CJ312" s="211"/>
      <c r="CK312" s="211"/>
      <c r="CL312" s="211"/>
      <c r="CM312" s="211"/>
      <c r="CN312" s="211"/>
      <c r="CO312" s="211"/>
      <c r="CP312" s="211"/>
      <c r="CQ312" s="211"/>
      <c r="CR312" s="211"/>
      <c r="CS312" s="211"/>
    </row>
    <row r="313" spans="1:97">
      <c r="A313" s="642">
        <v>45599</v>
      </c>
      <c r="B313" s="209" t="s">
        <v>220</v>
      </c>
      <c r="C313" s="211"/>
      <c r="D313" s="211"/>
      <c r="E313" s="211"/>
      <c r="F313" s="211"/>
      <c r="G313" s="211"/>
      <c r="H313" s="211"/>
      <c r="I313" s="211"/>
      <c r="J313" s="211"/>
      <c r="K313" s="211"/>
      <c r="L313" s="211"/>
      <c r="M313" s="211"/>
      <c r="N313" s="211"/>
      <c r="O313" s="211"/>
      <c r="P313" s="211"/>
      <c r="Q313" s="211"/>
      <c r="R313" s="211"/>
      <c r="S313" s="211"/>
      <c r="T313" s="211"/>
      <c r="U313" s="211"/>
      <c r="V313" s="211"/>
      <c r="W313" s="211"/>
      <c r="X313" s="211"/>
      <c r="Y313" s="211"/>
      <c r="Z313" s="211"/>
      <c r="AA313" s="211"/>
      <c r="AB313" s="211"/>
      <c r="AC313" s="211"/>
      <c r="AD313" s="211"/>
      <c r="AE313" s="211"/>
      <c r="AF313" s="211"/>
      <c r="AG313" s="211"/>
      <c r="AH313" s="211"/>
      <c r="AI313" s="211"/>
      <c r="AJ313" s="211"/>
      <c r="AK313" s="211"/>
      <c r="AL313" s="211"/>
      <c r="AM313" s="211"/>
      <c r="AN313" s="211"/>
      <c r="AO313" s="211"/>
      <c r="AP313" s="211"/>
      <c r="AQ313" s="211"/>
      <c r="AR313" s="211"/>
      <c r="AS313" s="211"/>
      <c r="AT313" s="211"/>
      <c r="AU313" s="211"/>
      <c r="AV313" s="211"/>
      <c r="AW313" s="211"/>
      <c r="AX313" s="211"/>
      <c r="AY313" s="211"/>
      <c r="AZ313" s="211"/>
      <c r="BA313" s="211"/>
      <c r="BB313" s="211"/>
      <c r="BC313" s="211"/>
      <c r="BD313" s="211"/>
      <c r="BE313" s="211"/>
      <c r="BF313" s="211"/>
      <c r="BG313" s="211"/>
      <c r="BH313" s="211"/>
      <c r="BI313" s="211"/>
      <c r="BJ313" s="211"/>
      <c r="BK313" s="211"/>
      <c r="BL313" s="211"/>
      <c r="BM313" s="211"/>
      <c r="BN313" s="211"/>
      <c r="BO313" s="211"/>
      <c r="BP313" s="211"/>
      <c r="BQ313" s="211"/>
      <c r="BR313" s="211"/>
      <c r="BS313" s="211"/>
      <c r="BT313" s="211"/>
      <c r="BU313" s="211"/>
      <c r="BV313" s="211"/>
      <c r="BW313" s="211"/>
      <c r="BX313" s="211"/>
      <c r="BY313" s="211"/>
      <c r="BZ313" s="211"/>
      <c r="CA313" s="211"/>
      <c r="CB313" s="211"/>
      <c r="CC313" s="211"/>
      <c r="CD313" s="211"/>
      <c r="CE313" s="211"/>
      <c r="CF313" s="211"/>
      <c r="CG313" s="211"/>
      <c r="CH313" s="211"/>
      <c r="CI313" s="211"/>
      <c r="CJ313" s="211"/>
      <c r="CK313" s="211"/>
      <c r="CL313" s="211"/>
      <c r="CM313" s="211"/>
      <c r="CN313" s="211"/>
      <c r="CO313" s="211"/>
      <c r="CP313" s="211"/>
      <c r="CQ313" s="211"/>
      <c r="CR313" s="211"/>
      <c r="CS313" s="211"/>
    </row>
    <row r="314" spans="1:97">
      <c r="A314" s="642">
        <v>45600</v>
      </c>
      <c r="B314" s="209" t="s">
        <v>214</v>
      </c>
      <c r="C314" s="211"/>
      <c r="D314" s="211"/>
      <c r="E314" s="211"/>
      <c r="F314" s="211"/>
      <c r="G314" s="211"/>
      <c r="H314" s="211"/>
      <c r="I314" s="211"/>
      <c r="J314" s="211"/>
      <c r="K314" s="211"/>
      <c r="L314" s="211"/>
      <c r="M314" s="211"/>
      <c r="N314" s="211"/>
      <c r="O314" s="211"/>
      <c r="P314" s="211"/>
      <c r="Q314" s="211"/>
      <c r="R314" s="211"/>
      <c r="S314" s="211"/>
      <c r="T314" s="211"/>
      <c r="U314" s="211"/>
      <c r="V314" s="211"/>
      <c r="W314" s="211"/>
      <c r="X314" s="211"/>
      <c r="Y314" s="211"/>
      <c r="Z314" s="211"/>
      <c r="AA314" s="211"/>
      <c r="AB314" s="211"/>
      <c r="AC314" s="211"/>
      <c r="AD314" s="211"/>
      <c r="AE314" s="211"/>
      <c r="AF314" s="211"/>
      <c r="AG314" s="211"/>
      <c r="AH314" s="211"/>
      <c r="AI314" s="211"/>
      <c r="AJ314" s="211"/>
      <c r="AK314" s="211"/>
      <c r="AL314" s="211"/>
      <c r="AM314" s="211"/>
      <c r="AN314" s="211"/>
      <c r="AO314" s="211"/>
      <c r="AP314" s="211"/>
      <c r="AQ314" s="211"/>
      <c r="AR314" s="211"/>
      <c r="AS314" s="211"/>
      <c r="AT314" s="211"/>
      <c r="AU314" s="211"/>
      <c r="AV314" s="211"/>
      <c r="AW314" s="211"/>
      <c r="AX314" s="211"/>
      <c r="AY314" s="211"/>
      <c r="AZ314" s="211"/>
      <c r="BA314" s="211"/>
      <c r="BB314" s="211"/>
      <c r="BC314" s="211"/>
      <c r="BD314" s="211"/>
      <c r="BE314" s="211"/>
      <c r="BF314" s="211"/>
      <c r="BG314" s="211"/>
      <c r="BH314" s="211"/>
      <c r="BI314" s="211"/>
      <c r="BJ314" s="211"/>
      <c r="BK314" s="211"/>
      <c r="BL314" s="211"/>
      <c r="BM314" s="211"/>
      <c r="BN314" s="211"/>
      <c r="BO314" s="211"/>
      <c r="BP314" s="211"/>
      <c r="BQ314" s="211"/>
      <c r="BR314" s="211"/>
      <c r="BS314" s="211"/>
      <c r="BT314" s="211"/>
      <c r="BU314" s="211"/>
      <c r="BV314" s="211"/>
      <c r="BW314" s="211"/>
      <c r="BX314" s="211"/>
      <c r="BY314" s="211"/>
      <c r="BZ314" s="211"/>
      <c r="CA314" s="211"/>
      <c r="CB314" s="211"/>
      <c r="CC314" s="211"/>
      <c r="CD314" s="211"/>
      <c r="CE314" s="211"/>
      <c r="CF314" s="211"/>
      <c r="CG314" s="211"/>
      <c r="CH314" s="211"/>
      <c r="CI314" s="211"/>
      <c r="CJ314" s="211"/>
      <c r="CK314" s="211"/>
      <c r="CL314" s="211"/>
      <c r="CM314" s="211"/>
      <c r="CN314" s="211"/>
      <c r="CO314" s="211"/>
      <c r="CP314" s="211"/>
      <c r="CQ314" s="211"/>
      <c r="CR314" s="211"/>
      <c r="CS314" s="211"/>
    </row>
    <row r="315" spans="1:97">
      <c r="A315" s="642">
        <v>45601</v>
      </c>
      <c r="B315" s="209" t="s">
        <v>215</v>
      </c>
      <c r="C315" s="211">
        <v>153.43</v>
      </c>
      <c r="D315" s="211">
        <v>151.43</v>
      </c>
      <c r="E315" s="211">
        <v>152.43</v>
      </c>
      <c r="F315" s="211">
        <v>167.28</v>
      </c>
      <c r="G315" s="211">
        <v>164.28</v>
      </c>
      <c r="H315" s="211">
        <v>165.78</v>
      </c>
      <c r="I315" s="211">
        <v>111.28</v>
      </c>
      <c r="J315" s="211">
        <v>108.08</v>
      </c>
      <c r="K315" s="211">
        <v>109.68</v>
      </c>
      <c r="L315" s="211">
        <v>201.52</v>
      </c>
      <c r="M315" s="211">
        <v>193.52</v>
      </c>
      <c r="N315" s="211">
        <v>197.52</v>
      </c>
      <c r="O315" s="211">
        <v>177.32</v>
      </c>
      <c r="P315" s="211">
        <v>175.51999999999998</v>
      </c>
      <c r="Q315" s="211">
        <v>176.42</v>
      </c>
      <c r="R315" s="211">
        <v>22.53</v>
      </c>
      <c r="S315" s="211">
        <v>21.93</v>
      </c>
      <c r="T315" s="211">
        <v>22.23</v>
      </c>
      <c r="U315" s="211">
        <v>14.16</v>
      </c>
      <c r="V315" s="211">
        <v>13.56</v>
      </c>
      <c r="W315" s="211">
        <v>13.86</v>
      </c>
      <c r="X315" s="211">
        <v>14.61</v>
      </c>
      <c r="Y315" s="211">
        <v>13.809999999999999</v>
      </c>
      <c r="Z315" s="211">
        <v>14.209999999999999</v>
      </c>
      <c r="AA315" s="211">
        <v>102.36</v>
      </c>
      <c r="AB315" s="211">
        <v>98.36</v>
      </c>
      <c r="AC315" s="211">
        <v>100.36</v>
      </c>
      <c r="AD315" s="211">
        <v>93</v>
      </c>
      <c r="AE315" s="211">
        <v>89</v>
      </c>
      <c r="AF315" s="211">
        <v>91</v>
      </c>
      <c r="AG315" s="211">
        <v>20.04</v>
      </c>
      <c r="AH315" s="211">
        <v>19.18</v>
      </c>
      <c r="AI315" s="211">
        <v>19.61</v>
      </c>
      <c r="AJ315" s="211"/>
      <c r="AK315" s="211"/>
      <c r="AL315" s="211"/>
      <c r="AM315" s="211">
        <v>116.34</v>
      </c>
      <c r="AN315" s="211">
        <v>114.68</v>
      </c>
      <c r="AO315" s="211">
        <v>115.51</v>
      </c>
      <c r="AP315" s="211">
        <v>41.37</v>
      </c>
      <c r="AQ315" s="211">
        <v>39.769999999999996</v>
      </c>
      <c r="AR315" s="211">
        <v>40.569999999999993</v>
      </c>
      <c r="AS315" s="211">
        <v>42.25</v>
      </c>
      <c r="AT315" s="211">
        <v>40.89</v>
      </c>
      <c r="AU315" s="211">
        <v>41.57</v>
      </c>
      <c r="AV315" s="211">
        <v>21.72</v>
      </c>
      <c r="AW315" s="211">
        <v>21.119999999999997</v>
      </c>
      <c r="AX315" s="211">
        <v>21.419999999999998</v>
      </c>
      <c r="AY315" s="211">
        <v>4.59</v>
      </c>
      <c r="AZ315" s="211">
        <v>4.43</v>
      </c>
      <c r="BA315" s="211">
        <v>4.51</v>
      </c>
      <c r="BB315" s="211">
        <v>1.97</v>
      </c>
      <c r="BC315" s="211">
        <v>1.67</v>
      </c>
      <c r="BD315" s="211">
        <v>1.8199999999999998</v>
      </c>
      <c r="BE315" s="211">
        <v>0.7</v>
      </c>
      <c r="BF315" s="211">
        <v>0.39999999999999997</v>
      </c>
      <c r="BG315" s="211">
        <v>0.54999999999999993</v>
      </c>
      <c r="BH315" s="211">
        <v>506.14</v>
      </c>
      <c r="BI315" s="211">
        <v>490.14</v>
      </c>
      <c r="BJ315" s="211">
        <v>498.14</v>
      </c>
      <c r="BK315" s="211">
        <v>42.57</v>
      </c>
      <c r="BL315" s="211">
        <v>41.21</v>
      </c>
      <c r="BM315" s="211">
        <v>41.89</v>
      </c>
      <c r="BN315" s="211">
        <v>1.0900000000000001</v>
      </c>
      <c r="BO315" s="211">
        <v>0.85000000000000009</v>
      </c>
      <c r="BP315" s="211">
        <v>0.97000000000000008</v>
      </c>
      <c r="BQ315" s="211">
        <v>8.59</v>
      </c>
      <c r="BR315" s="211">
        <v>6.59</v>
      </c>
      <c r="BS315" s="211">
        <v>7.59</v>
      </c>
      <c r="BT315" s="211">
        <v>11.28</v>
      </c>
      <c r="BU315" s="211">
        <v>10.879999999999999</v>
      </c>
      <c r="BV315" s="211">
        <v>11.079999999999998</v>
      </c>
      <c r="BW315" s="211">
        <v>2.77</v>
      </c>
      <c r="BX315" s="211">
        <v>2.4900000000000002</v>
      </c>
      <c r="BY315" s="211">
        <v>2.63</v>
      </c>
      <c r="BZ315" s="211">
        <v>10.199999999999999</v>
      </c>
      <c r="CA315" s="211">
        <v>7.1999999999999993</v>
      </c>
      <c r="CB315" s="211">
        <v>8.6999999999999993</v>
      </c>
      <c r="CC315" s="211">
        <v>6.67</v>
      </c>
      <c r="CD315" s="211">
        <v>6.43</v>
      </c>
      <c r="CE315" s="211">
        <v>6.55</v>
      </c>
      <c r="CF315" s="211">
        <v>1.8</v>
      </c>
      <c r="CG315" s="211">
        <v>1.3</v>
      </c>
      <c r="CH315" s="211">
        <v>1.55</v>
      </c>
      <c r="CI315" s="211">
        <v>0.43</v>
      </c>
      <c r="CJ315" s="211">
        <v>0.39</v>
      </c>
      <c r="CK315" s="211">
        <v>0.41000000000000003</v>
      </c>
      <c r="CL315" s="211">
        <v>39.28</v>
      </c>
      <c r="CM315" s="211">
        <v>36.880000000000003</v>
      </c>
      <c r="CN315" s="211">
        <v>38.08</v>
      </c>
      <c r="CO315" s="211">
        <v>6.94</v>
      </c>
      <c r="CP315" s="211">
        <v>1.9400000000000004</v>
      </c>
      <c r="CQ315" s="211">
        <v>4.4400000000000004</v>
      </c>
      <c r="CR315" s="211"/>
      <c r="CS315" s="211"/>
    </row>
    <row r="316" spans="1:97">
      <c r="A316" s="642">
        <v>45602</v>
      </c>
      <c r="B316" s="209" t="s">
        <v>216</v>
      </c>
      <c r="C316" s="211">
        <v>153.85</v>
      </c>
      <c r="D316" s="211">
        <v>151.85</v>
      </c>
      <c r="E316" s="211">
        <v>152.85</v>
      </c>
      <c r="F316" s="211">
        <v>167.37</v>
      </c>
      <c r="G316" s="211">
        <v>164.37</v>
      </c>
      <c r="H316" s="211">
        <v>165.87</v>
      </c>
      <c r="I316" s="211">
        <v>111.72</v>
      </c>
      <c r="J316" s="211">
        <v>108.52</v>
      </c>
      <c r="K316" s="211">
        <v>110.12</v>
      </c>
      <c r="L316" s="211">
        <v>202.23</v>
      </c>
      <c r="M316" s="211">
        <v>194.23</v>
      </c>
      <c r="N316" s="211">
        <v>198.23</v>
      </c>
      <c r="O316" s="211">
        <v>177.04</v>
      </c>
      <c r="P316" s="211">
        <v>175.23999999999998</v>
      </c>
      <c r="Q316" s="211">
        <v>176.14</v>
      </c>
      <c r="R316" s="211">
        <v>22.54</v>
      </c>
      <c r="S316" s="211">
        <v>21.939999999999998</v>
      </c>
      <c r="T316" s="211">
        <v>22.24</v>
      </c>
      <c r="U316" s="211">
        <v>14.17</v>
      </c>
      <c r="V316" s="211">
        <v>13.57</v>
      </c>
      <c r="W316" s="211">
        <v>13.870000000000001</v>
      </c>
      <c r="X316" s="211">
        <v>14.59</v>
      </c>
      <c r="Y316" s="211">
        <v>13.79</v>
      </c>
      <c r="Z316" s="211">
        <v>14.19</v>
      </c>
      <c r="AA316" s="211">
        <v>102.87</v>
      </c>
      <c r="AB316" s="211">
        <v>98.87</v>
      </c>
      <c r="AC316" s="211">
        <v>100.87</v>
      </c>
      <c r="AD316" s="211">
        <v>93.28</v>
      </c>
      <c r="AE316" s="211">
        <v>89.28</v>
      </c>
      <c r="AF316" s="211">
        <v>91.28</v>
      </c>
      <c r="AG316" s="211">
        <v>20.09</v>
      </c>
      <c r="AH316" s="211">
        <v>19.23</v>
      </c>
      <c r="AI316" s="211">
        <v>19.66</v>
      </c>
      <c r="AJ316" s="211"/>
      <c r="AK316" s="211"/>
      <c r="AL316" s="211"/>
      <c r="AM316" s="211">
        <v>116.56</v>
      </c>
      <c r="AN316" s="211">
        <v>114.9</v>
      </c>
      <c r="AO316" s="211">
        <v>115.73</v>
      </c>
      <c r="AP316" s="211">
        <v>41.56</v>
      </c>
      <c r="AQ316" s="211">
        <v>39.96</v>
      </c>
      <c r="AR316" s="211">
        <v>40.760000000000005</v>
      </c>
      <c r="AS316" s="211">
        <v>42.23</v>
      </c>
      <c r="AT316" s="211">
        <v>40.869999999999997</v>
      </c>
      <c r="AU316" s="211">
        <v>41.55</v>
      </c>
      <c r="AV316" s="211">
        <v>21.72</v>
      </c>
      <c r="AW316" s="211">
        <v>21.119999999999997</v>
      </c>
      <c r="AX316" s="211">
        <v>21.419999999999998</v>
      </c>
      <c r="AY316" s="211">
        <v>4.6100000000000003</v>
      </c>
      <c r="AZ316" s="211">
        <v>4.45</v>
      </c>
      <c r="BA316" s="211">
        <v>4.53</v>
      </c>
      <c r="BB316" s="211">
        <v>1.98</v>
      </c>
      <c r="BC316" s="211">
        <v>1.68</v>
      </c>
      <c r="BD316" s="211">
        <v>1.83</v>
      </c>
      <c r="BE316" s="211">
        <v>0.7</v>
      </c>
      <c r="BF316" s="211">
        <v>0.39999999999999997</v>
      </c>
      <c r="BG316" s="211">
        <v>0.54999999999999993</v>
      </c>
      <c r="BH316" s="211">
        <v>507.51</v>
      </c>
      <c r="BI316" s="211">
        <v>491.51</v>
      </c>
      <c r="BJ316" s="211">
        <v>499.51</v>
      </c>
      <c r="BK316" s="211">
        <v>42.69</v>
      </c>
      <c r="BL316" s="211">
        <v>41.33</v>
      </c>
      <c r="BM316" s="211">
        <v>42.01</v>
      </c>
      <c r="BN316" s="211">
        <v>1.0900000000000001</v>
      </c>
      <c r="BO316" s="211">
        <v>0.85000000000000009</v>
      </c>
      <c r="BP316" s="211">
        <v>0.97000000000000008</v>
      </c>
      <c r="BQ316" s="211">
        <v>8.5299999999999994</v>
      </c>
      <c r="BR316" s="211">
        <v>6.5299999999999994</v>
      </c>
      <c r="BS316" s="211">
        <v>7.5299999999999994</v>
      </c>
      <c r="BT316" s="211">
        <v>11.24</v>
      </c>
      <c r="BU316" s="211">
        <v>10.84</v>
      </c>
      <c r="BV316" s="211">
        <v>11.04</v>
      </c>
      <c r="BW316" s="211">
        <v>2.78</v>
      </c>
      <c r="BX316" s="211">
        <v>2.5</v>
      </c>
      <c r="BY316" s="211">
        <v>2.6399999999999997</v>
      </c>
      <c r="BZ316" s="211">
        <v>10.210000000000001</v>
      </c>
      <c r="CA316" s="211">
        <v>7.2100000000000009</v>
      </c>
      <c r="CB316" s="211">
        <v>8.7100000000000009</v>
      </c>
      <c r="CC316" s="211">
        <v>6.68</v>
      </c>
      <c r="CD316" s="211">
        <v>6.4399999999999995</v>
      </c>
      <c r="CE316" s="211">
        <v>6.56</v>
      </c>
      <c r="CF316" s="211">
        <v>1.81</v>
      </c>
      <c r="CG316" s="211">
        <v>1.31</v>
      </c>
      <c r="CH316" s="211">
        <v>1.56</v>
      </c>
      <c r="CI316" s="211">
        <v>0.43</v>
      </c>
      <c r="CJ316" s="211">
        <v>0.39</v>
      </c>
      <c r="CK316" s="211">
        <v>0.41000000000000003</v>
      </c>
      <c r="CL316" s="211">
        <v>39.35</v>
      </c>
      <c r="CM316" s="211">
        <v>36.950000000000003</v>
      </c>
      <c r="CN316" s="211">
        <v>38.150000000000006</v>
      </c>
      <c r="CO316" s="211">
        <v>6.97</v>
      </c>
      <c r="CP316" s="211">
        <v>1.9699999999999998</v>
      </c>
      <c r="CQ316" s="211">
        <v>4.47</v>
      </c>
      <c r="CR316" s="211"/>
      <c r="CS316" s="211"/>
    </row>
    <row r="317" spans="1:97">
      <c r="A317" s="642">
        <v>45603</v>
      </c>
      <c r="B317" s="209" t="s">
        <v>217</v>
      </c>
      <c r="C317" s="211">
        <v>155.63</v>
      </c>
      <c r="D317" s="211">
        <v>153.63</v>
      </c>
      <c r="E317" s="211">
        <v>154.63</v>
      </c>
      <c r="F317" s="211">
        <v>167.26</v>
      </c>
      <c r="G317" s="211">
        <v>164.26</v>
      </c>
      <c r="H317" s="211">
        <v>165.76</v>
      </c>
      <c r="I317" s="211">
        <v>112.54</v>
      </c>
      <c r="J317" s="211">
        <v>109.34</v>
      </c>
      <c r="K317" s="211">
        <v>110.94</v>
      </c>
      <c r="L317" s="211">
        <v>203.27</v>
      </c>
      <c r="M317" s="211">
        <v>195.27</v>
      </c>
      <c r="N317" s="211">
        <v>199.27</v>
      </c>
      <c r="O317" s="211">
        <v>177.12</v>
      </c>
      <c r="P317" s="211">
        <v>175.32</v>
      </c>
      <c r="Q317" s="211">
        <v>176.22</v>
      </c>
      <c r="R317" s="211">
        <v>22.53</v>
      </c>
      <c r="S317" s="211">
        <v>21.93</v>
      </c>
      <c r="T317" s="211">
        <v>22.23</v>
      </c>
      <c r="U317" s="211">
        <v>14.24</v>
      </c>
      <c r="V317" s="211">
        <v>13.64</v>
      </c>
      <c r="W317" s="211">
        <v>13.940000000000001</v>
      </c>
      <c r="X317" s="211">
        <v>14.64</v>
      </c>
      <c r="Y317" s="211">
        <v>13.84</v>
      </c>
      <c r="Z317" s="211">
        <v>14.24</v>
      </c>
      <c r="AA317" s="211">
        <v>103.56</v>
      </c>
      <c r="AB317" s="211">
        <v>99.56</v>
      </c>
      <c r="AC317" s="211">
        <v>101.56</v>
      </c>
      <c r="AD317" s="211">
        <v>93.76</v>
      </c>
      <c r="AE317" s="211">
        <v>89.76</v>
      </c>
      <c r="AF317" s="211">
        <v>91.76</v>
      </c>
      <c r="AG317" s="211">
        <v>20.32</v>
      </c>
      <c r="AH317" s="211">
        <v>19.46</v>
      </c>
      <c r="AI317" s="211">
        <v>19.89</v>
      </c>
      <c r="AJ317" s="211"/>
      <c r="AK317" s="211"/>
      <c r="AL317" s="211"/>
      <c r="AM317" s="211">
        <v>116.76</v>
      </c>
      <c r="AN317" s="211">
        <v>115.10000000000001</v>
      </c>
      <c r="AO317" s="211">
        <v>115.93</v>
      </c>
      <c r="AP317" s="211">
        <v>41.9</v>
      </c>
      <c r="AQ317" s="211">
        <v>40.299999999999997</v>
      </c>
      <c r="AR317" s="211">
        <v>41.099999999999994</v>
      </c>
      <c r="AS317" s="211">
        <v>42.74</v>
      </c>
      <c r="AT317" s="211">
        <v>41.38</v>
      </c>
      <c r="AU317" s="211">
        <v>42.06</v>
      </c>
      <c r="AV317" s="211">
        <v>21.77</v>
      </c>
      <c r="AW317" s="211">
        <v>21.169999999999998</v>
      </c>
      <c r="AX317" s="211">
        <v>21.47</v>
      </c>
      <c r="AY317" s="211">
        <v>4.58</v>
      </c>
      <c r="AZ317" s="211">
        <v>4.42</v>
      </c>
      <c r="BA317" s="211">
        <v>4.5</v>
      </c>
      <c r="BB317" s="211">
        <v>2</v>
      </c>
      <c r="BC317" s="211">
        <v>1.7</v>
      </c>
      <c r="BD317" s="211">
        <v>1.85</v>
      </c>
      <c r="BE317" s="211">
        <v>0.71</v>
      </c>
      <c r="BF317" s="211">
        <v>0.41</v>
      </c>
      <c r="BG317" s="211">
        <v>0.55999999999999994</v>
      </c>
      <c r="BH317" s="211">
        <v>510.7</v>
      </c>
      <c r="BI317" s="211">
        <v>494.7</v>
      </c>
      <c r="BJ317" s="211">
        <v>502.7</v>
      </c>
      <c r="BK317" s="211">
        <v>43.17</v>
      </c>
      <c r="BL317" s="211">
        <v>41.81</v>
      </c>
      <c r="BM317" s="211">
        <v>42.49</v>
      </c>
      <c r="BN317" s="211">
        <v>1.1000000000000001</v>
      </c>
      <c r="BO317" s="211">
        <v>0.8600000000000001</v>
      </c>
      <c r="BP317" s="211">
        <v>0.98000000000000009</v>
      </c>
      <c r="BQ317" s="211">
        <v>8.67</v>
      </c>
      <c r="BR317" s="211">
        <v>6.67</v>
      </c>
      <c r="BS317" s="211">
        <v>7.67</v>
      </c>
      <c r="BT317" s="211">
        <v>11.24</v>
      </c>
      <c r="BU317" s="211">
        <v>10.84</v>
      </c>
      <c r="BV317" s="211">
        <v>11.04</v>
      </c>
      <c r="BW317" s="211">
        <v>2.79</v>
      </c>
      <c r="BX317" s="211">
        <v>2.5099999999999998</v>
      </c>
      <c r="BY317" s="211">
        <v>2.65</v>
      </c>
      <c r="BZ317" s="211">
        <v>10.26</v>
      </c>
      <c r="CA317" s="211">
        <v>7.26</v>
      </c>
      <c r="CB317" s="211">
        <v>8.76</v>
      </c>
      <c r="CC317" s="211">
        <v>6.67</v>
      </c>
      <c r="CD317" s="211">
        <v>6.43</v>
      </c>
      <c r="CE317" s="211">
        <v>6.55</v>
      </c>
      <c r="CF317" s="211">
        <v>1.84</v>
      </c>
      <c r="CG317" s="211">
        <v>1.34</v>
      </c>
      <c r="CH317" s="211">
        <v>1.59</v>
      </c>
      <c r="CI317" s="211">
        <v>0.42</v>
      </c>
      <c r="CJ317" s="211">
        <v>0.38</v>
      </c>
      <c r="CK317" s="211">
        <v>0.4</v>
      </c>
      <c r="CL317" s="211">
        <v>39.33</v>
      </c>
      <c r="CM317" s="211">
        <v>36.93</v>
      </c>
      <c r="CN317" s="211">
        <v>38.129999999999995</v>
      </c>
      <c r="CO317" s="211">
        <v>7.03</v>
      </c>
      <c r="CP317" s="211">
        <v>2.0300000000000002</v>
      </c>
      <c r="CQ317" s="211">
        <v>4.53</v>
      </c>
      <c r="CR317" s="211"/>
      <c r="CS317" s="211"/>
    </row>
    <row r="318" spans="1:97">
      <c r="A318" s="642">
        <v>45604</v>
      </c>
      <c r="B318" s="209" t="s">
        <v>218</v>
      </c>
      <c r="C318" s="211">
        <v>154.13</v>
      </c>
      <c r="D318" s="211">
        <v>152.13</v>
      </c>
      <c r="E318" s="211">
        <v>153.13</v>
      </c>
      <c r="F318" s="211">
        <v>166.76</v>
      </c>
      <c r="G318" s="211">
        <v>163.76</v>
      </c>
      <c r="H318" s="211">
        <v>165.26</v>
      </c>
      <c r="I318" s="211">
        <v>111.96</v>
      </c>
      <c r="J318" s="211">
        <v>108.75999999999999</v>
      </c>
      <c r="K318" s="211">
        <v>110.35999999999999</v>
      </c>
      <c r="L318" s="211">
        <v>202.76</v>
      </c>
      <c r="M318" s="211">
        <v>194.76</v>
      </c>
      <c r="N318" s="211">
        <v>198.76</v>
      </c>
      <c r="O318" s="211">
        <v>176.23</v>
      </c>
      <c r="P318" s="211">
        <v>174.42999999999998</v>
      </c>
      <c r="Q318" s="211">
        <v>175.32999999999998</v>
      </c>
      <c r="R318" s="211">
        <v>22.46</v>
      </c>
      <c r="S318" s="211">
        <v>21.86</v>
      </c>
      <c r="T318" s="211">
        <v>22.16</v>
      </c>
      <c r="U318" s="211">
        <v>14.39</v>
      </c>
      <c r="V318" s="211">
        <v>13.790000000000001</v>
      </c>
      <c r="W318" s="211">
        <v>14.09</v>
      </c>
      <c r="X318" s="211">
        <v>14.73</v>
      </c>
      <c r="Y318" s="211">
        <v>13.93</v>
      </c>
      <c r="Z318" s="211">
        <v>14.33</v>
      </c>
      <c r="AA318" s="211">
        <v>104.12</v>
      </c>
      <c r="AB318" s="211">
        <v>100.12</v>
      </c>
      <c r="AC318" s="211">
        <v>102.12</v>
      </c>
      <c r="AD318" s="211">
        <v>94.21</v>
      </c>
      <c r="AE318" s="211">
        <v>90.21</v>
      </c>
      <c r="AF318" s="211">
        <v>92.21</v>
      </c>
      <c r="AG318" s="211">
        <v>20.13</v>
      </c>
      <c r="AH318" s="211">
        <v>19.27</v>
      </c>
      <c r="AI318" s="211">
        <v>19.7</v>
      </c>
      <c r="AJ318" s="211"/>
      <c r="AK318" s="211"/>
      <c r="AL318" s="211"/>
      <c r="AM318" s="211">
        <v>116.75</v>
      </c>
      <c r="AN318" s="211">
        <v>115.09</v>
      </c>
      <c r="AO318" s="211">
        <v>115.92</v>
      </c>
      <c r="AP318" s="211">
        <v>41.66</v>
      </c>
      <c r="AQ318" s="211">
        <v>40.059999999999995</v>
      </c>
      <c r="AR318" s="211">
        <v>40.86</v>
      </c>
      <c r="AS318" s="211">
        <v>42.34</v>
      </c>
      <c r="AT318" s="211">
        <v>40.980000000000004</v>
      </c>
      <c r="AU318" s="211">
        <v>41.660000000000004</v>
      </c>
      <c r="AV318" s="211">
        <v>21.7</v>
      </c>
      <c r="AW318" s="211">
        <v>21.099999999999998</v>
      </c>
      <c r="AX318" s="211">
        <v>21.4</v>
      </c>
      <c r="AY318" s="211">
        <v>4.58</v>
      </c>
      <c r="AZ318" s="211">
        <v>4.42</v>
      </c>
      <c r="BA318" s="211">
        <v>4.5</v>
      </c>
      <c r="BB318" s="211">
        <v>1.98</v>
      </c>
      <c r="BC318" s="211">
        <v>1.68</v>
      </c>
      <c r="BD318" s="211">
        <v>1.83</v>
      </c>
      <c r="BE318" s="211">
        <v>0.7</v>
      </c>
      <c r="BF318" s="211">
        <v>0.39999999999999997</v>
      </c>
      <c r="BG318" s="211">
        <v>0.54999999999999993</v>
      </c>
      <c r="BH318" s="211">
        <v>508.26</v>
      </c>
      <c r="BI318" s="211">
        <v>492.26</v>
      </c>
      <c r="BJ318" s="211">
        <v>500.26</v>
      </c>
      <c r="BK318" s="211">
        <v>42.76</v>
      </c>
      <c r="BL318" s="211">
        <v>41.4</v>
      </c>
      <c r="BM318" s="211">
        <v>42.08</v>
      </c>
      <c r="BN318" s="211">
        <v>1.1000000000000001</v>
      </c>
      <c r="BO318" s="211">
        <v>0.8600000000000001</v>
      </c>
      <c r="BP318" s="211">
        <v>0.98000000000000009</v>
      </c>
      <c r="BQ318" s="211">
        <v>8.73</v>
      </c>
      <c r="BR318" s="211">
        <v>6.73</v>
      </c>
      <c r="BS318" s="211">
        <v>7.73</v>
      </c>
      <c r="BT318" s="211">
        <v>11.27</v>
      </c>
      <c r="BU318" s="211">
        <v>10.87</v>
      </c>
      <c r="BV318" s="211">
        <v>11.07</v>
      </c>
      <c r="BW318" s="211">
        <v>2.77</v>
      </c>
      <c r="BX318" s="211">
        <v>2.4900000000000002</v>
      </c>
      <c r="BY318" s="211">
        <v>2.63</v>
      </c>
      <c r="BZ318" s="211">
        <v>10.33</v>
      </c>
      <c r="CA318" s="211">
        <v>7.33</v>
      </c>
      <c r="CB318" s="211">
        <v>8.83</v>
      </c>
      <c r="CC318" s="211">
        <v>6.67</v>
      </c>
      <c r="CD318" s="211">
        <v>6.43</v>
      </c>
      <c r="CE318" s="211">
        <v>6.55</v>
      </c>
      <c r="CF318" s="211">
        <v>1.81</v>
      </c>
      <c r="CG318" s="211">
        <v>1.31</v>
      </c>
      <c r="CH318" s="211">
        <v>1.56</v>
      </c>
      <c r="CI318" s="211">
        <v>0.43</v>
      </c>
      <c r="CJ318" s="211">
        <v>0.39</v>
      </c>
      <c r="CK318" s="211">
        <v>0.41000000000000003</v>
      </c>
      <c r="CL318" s="211">
        <v>39.54</v>
      </c>
      <c r="CM318" s="211">
        <v>37.14</v>
      </c>
      <c r="CN318" s="211">
        <v>38.340000000000003</v>
      </c>
      <c r="CO318" s="211">
        <v>6.98</v>
      </c>
      <c r="CP318" s="211">
        <v>1.9800000000000004</v>
      </c>
      <c r="CQ318" s="211">
        <v>4.4800000000000004</v>
      </c>
      <c r="CR318" s="211"/>
      <c r="CS318" s="211"/>
    </row>
    <row r="319" spans="1:97">
      <c r="A319" s="642">
        <v>45605</v>
      </c>
      <c r="B319" s="209" t="s">
        <v>219</v>
      </c>
      <c r="C319" s="211"/>
      <c r="D319" s="211"/>
      <c r="E319" s="211"/>
      <c r="F319" s="211"/>
      <c r="G319" s="211"/>
      <c r="H319" s="211"/>
      <c r="I319" s="211"/>
      <c r="J319" s="211"/>
      <c r="K319" s="211"/>
      <c r="L319" s="211"/>
      <c r="M319" s="211"/>
      <c r="N319" s="211"/>
      <c r="O319" s="211"/>
      <c r="P319" s="211"/>
      <c r="Q319" s="211"/>
      <c r="R319" s="211"/>
      <c r="S319" s="211"/>
      <c r="T319" s="211"/>
      <c r="U319" s="211"/>
      <c r="V319" s="211"/>
      <c r="W319" s="211"/>
      <c r="X319" s="211"/>
      <c r="Y319" s="211"/>
      <c r="Z319" s="211"/>
      <c r="AA319" s="211"/>
      <c r="AB319" s="211"/>
      <c r="AC319" s="211"/>
      <c r="AD319" s="211"/>
      <c r="AE319" s="211"/>
      <c r="AF319" s="211"/>
      <c r="AG319" s="211"/>
      <c r="AH319" s="211"/>
      <c r="AI319" s="211"/>
      <c r="AJ319" s="211"/>
      <c r="AK319" s="211"/>
      <c r="AL319" s="211"/>
      <c r="AM319" s="211"/>
      <c r="AN319" s="211"/>
      <c r="AO319" s="211"/>
      <c r="AP319" s="211"/>
      <c r="AQ319" s="211"/>
      <c r="AR319" s="211"/>
      <c r="AS319" s="211"/>
      <c r="AT319" s="211"/>
      <c r="AU319" s="211"/>
      <c r="AV319" s="211"/>
      <c r="AW319" s="211"/>
      <c r="AX319" s="211"/>
      <c r="AY319" s="211"/>
      <c r="AZ319" s="211"/>
      <c r="BA319" s="211"/>
      <c r="BB319" s="211"/>
      <c r="BC319" s="211"/>
      <c r="BD319" s="211"/>
      <c r="BE319" s="211"/>
      <c r="BF319" s="211"/>
      <c r="BG319" s="211"/>
      <c r="BH319" s="211"/>
      <c r="BI319" s="211"/>
      <c r="BJ319" s="211"/>
      <c r="BK319" s="211"/>
      <c r="BL319" s="211"/>
      <c r="BM319" s="211"/>
      <c r="BN319" s="211"/>
      <c r="BO319" s="211"/>
      <c r="BP319" s="211"/>
      <c r="BQ319" s="211"/>
      <c r="BR319" s="211"/>
      <c r="BS319" s="211"/>
      <c r="BT319" s="211"/>
      <c r="BU319" s="211"/>
      <c r="BV319" s="211"/>
      <c r="BW319" s="211"/>
      <c r="BX319" s="211"/>
      <c r="BY319" s="211"/>
      <c r="BZ319" s="211"/>
      <c r="CA319" s="211"/>
      <c r="CB319" s="211"/>
      <c r="CC319" s="211"/>
      <c r="CD319" s="211"/>
      <c r="CE319" s="211"/>
      <c r="CF319" s="211"/>
      <c r="CG319" s="211"/>
      <c r="CH319" s="211"/>
      <c r="CI319" s="211"/>
      <c r="CJ319" s="211"/>
      <c r="CK319" s="211"/>
      <c r="CL319" s="211"/>
      <c r="CM319" s="211"/>
      <c r="CN319" s="211"/>
      <c r="CO319" s="211"/>
      <c r="CP319" s="211"/>
      <c r="CQ319" s="211"/>
      <c r="CR319" s="211"/>
      <c r="CS319" s="211"/>
    </row>
    <row r="320" spans="1:97">
      <c r="A320" s="642">
        <v>45606</v>
      </c>
      <c r="B320" s="209" t="s">
        <v>220</v>
      </c>
      <c r="C320" s="211"/>
      <c r="D320" s="211"/>
      <c r="E320" s="211"/>
      <c r="F320" s="211"/>
      <c r="G320" s="211"/>
      <c r="H320" s="211"/>
      <c r="I320" s="211"/>
      <c r="J320" s="211"/>
      <c r="K320" s="211"/>
      <c r="L320" s="211"/>
      <c r="M320" s="211"/>
      <c r="N320" s="211"/>
      <c r="O320" s="211"/>
      <c r="P320" s="211"/>
      <c r="Q320" s="211"/>
      <c r="R320" s="211"/>
      <c r="S320" s="211"/>
      <c r="T320" s="211"/>
      <c r="U320" s="211"/>
      <c r="V320" s="211"/>
      <c r="W320" s="211"/>
      <c r="X320" s="211"/>
      <c r="Y320" s="211"/>
      <c r="Z320" s="211"/>
      <c r="AA320" s="211"/>
      <c r="AB320" s="211"/>
      <c r="AC320" s="211"/>
      <c r="AD320" s="211"/>
      <c r="AE320" s="211"/>
      <c r="AF320" s="211"/>
      <c r="AG320" s="211"/>
      <c r="AH320" s="211"/>
      <c r="AI320" s="211"/>
      <c r="AJ320" s="211"/>
      <c r="AK320" s="211"/>
      <c r="AL320" s="211"/>
      <c r="AM320" s="211"/>
      <c r="AN320" s="211"/>
      <c r="AO320" s="211"/>
      <c r="AP320" s="211"/>
      <c r="AQ320" s="211"/>
      <c r="AR320" s="211"/>
      <c r="AS320" s="211"/>
      <c r="AT320" s="211"/>
      <c r="AU320" s="211"/>
      <c r="AV320" s="211"/>
      <c r="AW320" s="211"/>
      <c r="AX320" s="211"/>
      <c r="AY320" s="211"/>
      <c r="AZ320" s="211"/>
      <c r="BA320" s="211"/>
      <c r="BB320" s="211"/>
      <c r="BC320" s="211"/>
      <c r="BD320" s="211"/>
      <c r="BE320" s="211"/>
      <c r="BF320" s="211"/>
      <c r="BG320" s="211"/>
      <c r="BH320" s="211"/>
      <c r="BI320" s="211"/>
      <c r="BJ320" s="211"/>
      <c r="BK320" s="211"/>
      <c r="BL320" s="211"/>
      <c r="BM320" s="211"/>
      <c r="BN320" s="211"/>
      <c r="BO320" s="211"/>
      <c r="BP320" s="211"/>
      <c r="BQ320" s="211"/>
      <c r="BR320" s="211"/>
      <c r="BS320" s="211"/>
      <c r="BT320" s="211"/>
      <c r="BU320" s="211"/>
      <c r="BV320" s="211"/>
      <c r="BW320" s="211"/>
      <c r="BX320" s="211"/>
      <c r="BY320" s="211"/>
      <c r="BZ320" s="211"/>
      <c r="CA320" s="211"/>
      <c r="CB320" s="211"/>
      <c r="CC320" s="211"/>
      <c r="CD320" s="211"/>
      <c r="CE320" s="211"/>
      <c r="CF320" s="211"/>
      <c r="CG320" s="211"/>
      <c r="CH320" s="211"/>
      <c r="CI320" s="211"/>
      <c r="CJ320" s="211"/>
      <c r="CK320" s="211"/>
      <c r="CL320" s="211"/>
      <c r="CM320" s="211"/>
      <c r="CN320" s="211"/>
      <c r="CO320" s="211"/>
      <c r="CP320" s="211"/>
      <c r="CQ320" s="211"/>
      <c r="CR320" s="211"/>
      <c r="CS320" s="211"/>
    </row>
    <row r="321" spans="1:97">
      <c r="A321" s="642">
        <v>45607</v>
      </c>
      <c r="B321" s="209" t="s">
        <v>214</v>
      </c>
      <c r="C321" s="211">
        <v>154.13999999999999</v>
      </c>
      <c r="D321" s="211">
        <v>152.13999999999999</v>
      </c>
      <c r="E321" s="211">
        <v>153.13999999999999</v>
      </c>
      <c r="F321" s="211">
        <v>165.54</v>
      </c>
      <c r="G321" s="211">
        <v>162.54</v>
      </c>
      <c r="H321" s="211">
        <v>164.04</v>
      </c>
      <c r="I321" s="211">
        <v>111.67</v>
      </c>
      <c r="J321" s="211">
        <v>108.47</v>
      </c>
      <c r="K321" s="211">
        <v>110.07</v>
      </c>
      <c r="L321" s="211">
        <v>201.75</v>
      </c>
      <c r="M321" s="211">
        <v>193.75</v>
      </c>
      <c r="N321" s="211">
        <v>197.75</v>
      </c>
      <c r="O321" s="211">
        <v>175.66</v>
      </c>
      <c r="P321" s="211">
        <v>173.85999999999999</v>
      </c>
      <c r="Q321" s="211">
        <v>174.76</v>
      </c>
      <c r="R321" s="211">
        <v>22.3</v>
      </c>
      <c r="S321" s="211">
        <v>21.7</v>
      </c>
      <c r="T321" s="211">
        <v>22</v>
      </c>
      <c r="U321" s="211">
        <v>14.21</v>
      </c>
      <c r="V321" s="211">
        <v>13.610000000000001</v>
      </c>
      <c r="W321" s="211">
        <v>13.91</v>
      </c>
      <c r="X321" s="211">
        <v>14.55</v>
      </c>
      <c r="Y321" s="211">
        <v>13.75</v>
      </c>
      <c r="Z321" s="211">
        <v>14.15</v>
      </c>
      <c r="AA321" s="211">
        <v>102.9</v>
      </c>
      <c r="AB321" s="211">
        <v>98.9</v>
      </c>
      <c r="AC321" s="211">
        <v>100.9</v>
      </c>
      <c r="AD321" s="211">
        <v>93.36</v>
      </c>
      <c r="AE321" s="211">
        <v>89.36</v>
      </c>
      <c r="AF321" s="211">
        <v>91.36</v>
      </c>
      <c r="AG321" s="211">
        <v>20.13</v>
      </c>
      <c r="AH321" s="211">
        <v>19.27</v>
      </c>
      <c r="AI321" s="211">
        <v>19.7</v>
      </c>
      <c r="AJ321" s="211"/>
      <c r="AK321" s="211"/>
      <c r="AL321" s="211"/>
      <c r="AM321" s="211">
        <v>116.21</v>
      </c>
      <c r="AN321" s="211">
        <v>114.55</v>
      </c>
      <c r="AO321" s="211">
        <v>115.38</v>
      </c>
      <c r="AP321" s="211">
        <v>41.64</v>
      </c>
      <c r="AQ321" s="211">
        <v>40.04</v>
      </c>
      <c r="AR321" s="211">
        <v>40.840000000000003</v>
      </c>
      <c r="AS321" s="211">
        <v>42.44</v>
      </c>
      <c r="AT321" s="211">
        <v>41.08</v>
      </c>
      <c r="AU321" s="211">
        <v>41.76</v>
      </c>
      <c r="AV321" s="211">
        <v>21.58</v>
      </c>
      <c r="AW321" s="211">
        <v>20.979999999999997</v>
      </c>
      <c r="AX321" s="211">
        <v>21.279999999999998</v>
      </c>
      <c r="AY321" s="211">
        <v>4.55</v>
      </c>
      <c r="AZ321" s="211">
        <v>4.3899999999999997</v>
      </c>
      <c r="BA321" s="211">
        <v>4.47</v>
      </c>
      <c r="BB321" s="211">
        <v>1.97</v>
      </c>
      <c r="BC321" s="211">
        <v>1.67</v>
      </c>
      <c r="BD321" s="211">
        <v>1.8199999999999998</v>
      </c>
      <c r="BE321" s="211">
        <v>0.7</v>
      </c>
      <c r="BF321" s="211">
        <v>0.39999999999999997</v>
      </c>
      <c r="BG321" s="211">
        <v>0.54999999999999993</v>
      </c>
      <c r="BH321" s="211">
        <v>507.64</v>
      </c>
      <c r="BI321" s="211">
        <v>491.64</v>
      </c>
      <c r="BJ321" s="211">
        <v>499.64</v>
      </c>
      <c r="BK321" s="211">
        <v>42.77</v>
      </c>
      <c r="BL321" s="211">
        <v>41.410000000000004</v>
      </c>
      <c r="BM321" s="211">
        <v>42.09</v>
      </c>
      <c r="BN321" s="211">
        <v>1.1000000000000001</v>
      </c>
      <c r="BO321" s="211">
        <v>0.8600000000000001</v>
      </c>
      <c r="BP321" s="211">
        <v>0.98000000000000009</v>
      </c>
      <c r="BQ321" s="211">
        <v>8.6</v>
      </c>
      <c r="BR321" s="211">
        <v>6.6</v>
      </c>
      <c r="BS321" s="211">
        <v>7.6</v>
      </c>
      <c r="BT321" s="211">
        <v>11.17</v>
      </c>
      <c r="BU321" s="211">
        <v>10.77</v>
      </c>
      <c r="BV321" s="211">
        <v>10.969999999999999</v>
      </c>
      <c r="BW321" s="211">
        <v>2.79</v>
      </c>
      <c r="BX321" s="211">
        <v>2.5099999999999998</v>
      </c>
      <c r="BY321" s="211">
        <v>2.65</v>
      </c>
      <c r="BZ321" s="211">
        <v>10.19</v>
      </c>
      <c r="CA321" s="211">
        <v>7.1899999999999995</v>
      </c>
      <c r="CB321" s="211">
        <v>8.69</v>
      </c>
      <c r="CC321" s="211">
        <v>6.61</v>
      </c>
      <c r="CD321" s="211">
        <v>6.37</v>
      </c>
      <c r="CE321" s="211">
        <v>6.49</v>
      </c>
      <c r="CF321" s="211">
        <v>1.82</v>
      </c>
      <c r="CG321" s="211">
        <v>1.32</v>
      </c>
      <c r="CH321" s="211">
        <v>1.57</v>
      </c>
      <c r="CI321" s="211">
        <v>0.42</v>
      </c>
      <c r="CJ321" s="211">
        <v>0.38</v>
      </c>
      <c r="CK321" s="211">
        <v>0.4</v>
      </c>
      <c r="CL321" s="211">
        <v>39.08</v>
      </c>
      <c r="CM321" s="211">
        <v>36.68</v>
      </c>
      <c r="CN321" s="211">
        <v>37.879999999999995</v>
      </c>
      <c r="CO321" s="211">
        <v>6.96</v>
      </c>
      <c r="CP321" s="211">
        <v>1.96</v>
      </c>
      <c r="CQ321" s="211">
        <v>4.46</v>
      </c>
      <c r="CR321" s="211"/>
      <c r="CS321" s="211"/>
    </row>
    <row r="322" spans="1:97">
      <c r="A322" s="642">
        <v>45608</v>
      </c>
      <c r="B322" s="209" t="s">
        <v>215</v>
      </c>
      <c r="C322" s="211">
        <v>154.83000000000001</v>
      </c>
      <c r="D322" s="211">
        <v>152.83000000000001</v>
      </c>
      <c r="E322" s="211">
        <v>153.83000000000001</v>
      </c>
      <c r="F322" s="211">
        <v>165.45</v>
      </c>
      <c r="G322" s="211">
        <v>162.44999999999999</v>
      </c>
      <c r="H322" s="211">
        <v>163.95</v>
      </c>
      <c r="I322" s="211">
        <v>112.09</v>
      </c>
      <c r="J322" s="211">
        <v>108.89</v>
      </c>
      <c r="K322" s="211">
        <v>110.49000000000001</v>
      </c>
      <c r="L322" s="211">
        <v>201.96</v>
      </c>
      <c r="M322" s="211">
        <v>193.96</v>
      </c>
      <c r="N322" s="211">
        <v>197.96</v>
      </c>
      <c r="O322" s="211">
        <v>175.57</v>
      </c>
      <c r="P322" s="211">
        <v>173.76999999999998</v>
      </c>
      <c r="Q322" s="211">
        <v>174.67</v>
      </c>
      <c r="R322" s="211">
        <v>22.28</v>
      </c>
      <c r="S322" s="211">
        <v>21.68</v>
      </c>
      <c r="T322" s="211">
        <v>21.98</v>
      </c>
      <c r="U322" s="211">
        <v>14.26</v>
      </c>
      <c r="V322" s="211">
        <v>13.66</v>
      </c>
      <c r="W322" s="211">
        <v>13.96</v>
      </c>
      <c r="X322" s="211">
        <v>14.6</v>
      </c>
      <c r="Y322" s="211">
        <v>13.799999999999999</v>
      </c>
      <c r="Z322" s="211">
        <v>14.2</v>
      </c>
      <c r="AA322" s="211">
        <v>103.11</v>
      </c>
      <c r="AB322" s="211">
        <v>99.11</v>
      </c>
      <c r="AC322" s="211">
        <v>101.11</v>
      </c>
      <c r="AD322" s="211">
        <v>93.77</v>
      </c>
      <c r="AE322" s="211">
        <v>89.77</v>
      </c>
      <c r="AF322" s="211">
        <v>91.77</v>
      </c>
      <c r="AG322" s="211">
        <v>20.21</v>
      </c>
      <c r="AH322" s="211">
        <v>19.350000000000001</v>
      </c>
      <c r="AI322" s="211">
        <v>19.78</v>
      </c>
      <c r="AJ322" s="211"/>
      <c r="AK322" s="211"/>
      <c r="AL322" s="211"/>
      <c r="AM322" s="211">
        <v>116.18</v>
      </c>
      <c r="AN322" s="211">
        <v>114.52000000000001</v>
      </c>
      <c r="AO322" s="211">
        <v>115.35000000000001</v>
      </c>
      <c r="AP322" s="211">
        <v>41.82</v>
      </c>
      <c r="AQ322" s="211">
        <v>40.22</v>
      </c>
      <c r="AR322" s="211">
        <v>41.019999999999996</v>
      </c>
      <c r="AS322" s="211">
        <v>42.63</v>
      </c>
      <c r="AT322" s="211">
        <v>41.27</v>
      </c>
      <c r="AU322" s="211">
        <v>41.95</v>
      </c>
      <c r="AV322" s="211">
        <v>21.59</v>
      </c>
      <c r="AW322" s="211">
        <v>20.99</v>
      </c>
      <c r="AX322" s="211">
        <v>21.29</v>
      </c>
      <c r="AY322" s="211">
        <v>4.53</v>
      </c>
      <c r="AZ322" s="211">
        <v>4.37</v>
      </c>
      <c r="BA322" s="211">
        <v>4.45</v>
      </c>
      <c r="BB322" s="211">
        <v>1.98</v>
      </c>
      <c r="BC322" s="211">
        <v>1.68</v>
      </c>
      <c r="BD322" s="211">
        <v>1.83</v>
      </c>
      <c r="BE322" s="211">
        <v>0.71</v>
      </c>
      <c r="BF322" s="211">
        <v>0.41</v>
      </c>
      <c r="BG322" s="211">
        <v>0.55999999999999994</v>
      </c>
      <c r="BH322" s="211">
        <v>509.57</v>
      </c>
      <c r="BI322" s="211">
        <v>493.57</v>
      </c>
      <c r="BJ322" s="211">
        <v>501.57</v>
      </c>
      <c r="BK322" s="211">
        <v>42.95</v>
      </c>
      <c r="BL322" s="211">
        <v>41.59</v>
      </c>
      <c r="BM322" s="211">
        <v>42.27</v>
      </c>
      <c r="BN322" s="211">
        <v>1.1000000000000001</v>
      </c>
      <c r="BO322" s="211">
        <v>0.8600000000000001</v>
      </c>
      <c r="BP322" s="211">
        <v>0.98000000000000009</v>
      </c>
      <c r="BQ322" s="211">
        <v>8.5500000000000007</v>
      </c>
      <c r="BR322" s="211">
        <v>6.5500000000000007</v>
      </c>
      <c r="BS322" s="211">
        <v>7.5500000000000007</v>
      </c>
      <c r="BT322" s="211">
        <v>11.19</v>
      </c>
      <c r="BU322" s="211">
        <v>10.79</v>
      </c>
      <c r="BV322" s="211">
        <v>10.989999999999998</v>
      </c>
      <c r="BW322" s="211">
        <v>2.78</v>
      </c>
      <c r="BX322" s="211">
        <v>2.5</v>
      </c>
      <c r="BY322" s="211">
        <v>2.6399999999999997</v>
      </c>
      <c r="BZ322" s="211">
        <v>10.07</v>
      </c>
      <c r="CA322" s="211">
        <v>7.07</v>
      </c>
      <c r="CB322" s="211">
        <v>8.57</v>
      </c>
      <c r="CC322" s="211">
        <v>6.6</v>
      </c>
      <c r="CD322" s="211">
        <v>6.3599999999999994</v>
      </c>
      <c r="CE322" s="211">
        <v>6.4799999999999995</v>
      </c>
      <c r="CF322" s="211">
        <v>1.85</v>
      </c>
      <c r="CG322" s="211">
        <v>1.35</v>
      </c>
      <c r="CH322" s="211">
        <v>1.6</v>
      </c>
      <c r="CI322" s="211">
        <v>0.42</v>
      </c>
      <c r="CJ322" s="211">
        <v>0.38</v>
      </c>
      <c r="CK322" s="211">
        <v>0.4</v>
      </c>
      <c r="CL322" s="211">
        <v>38.82</v>
      </c>
      <c r="CM322" s="211">
        <v>36.42</v>
      </c>
      <c r="CN322" s="211">
        <v>37.620000000000005</v>
      </c>
      <c r="CO322" s="211">
        <v>6.98</v>
      </c>
      <c r="CP322" s="211">
        <v>1.9800000000000004</v>
      </c>
      <c r="CQ322" s="211">
        <v>4.4800000000000004</v>
      </c>
      <c r="CR322" s="211"/>
      <c r="CS322" s="211"/>
    </row>
    <row r="323" spans="1:97">
      <c r="A323" s="642">
        <v>45609</v>
      </c>
      <c r="B323" s="209" t="s">
        <v>216</v>
      </c>
      <c r="C323" s="211">
        <v>155.97</v>
      </c>
      <c r="D323" s="211">
        <v>153.97</v>
      </c>
      <c r="E323" s="211">
        <v>154.97</v>
      </c>
      <c r="F323" s="211">
        <v>166.03</v>
      </c>
      <c r="G323" s="211">
        <v>163.03</v>
      </c>
      <c r="H323" s="211">
        <v>164.53</v>
      </c>
      <c r="I323" s="211">
        <v>112.7</v>
      </c>
      <c r="J323" s="211">
        <v>109.5</v>
      </c>
      <c r="K323" s="211">
        <v>111.1</v>
      </c>
      <c r="L323" s="211">
        <v>201.39</v>
      </c>
      <c r="M323" s="211">
        <v>193.39</v>
      </c>
      <c r="N323" s="211">
        <v>197.39</v>
      </c>
      <c r="O323" s="211">
        <v>176.48</v>
      </c>
      <c r="P323" s="211">
        <v>174.67999999999998</v>
      </c>
      <c r="Q323" s="211">
        <v>175.57999999999998</v>
      </c>
      <c r="R323" s="211">
        <v>22.36</v>
      </c>
      <c r="S323" s="211">
        <v>21.759999999999998</v>
      </c>
      <c r="T323" s="211">
        <v>22.06</v>
      </c>
      <c r="U323" s="211">
        <v>14.28</v>
      </c>
      <c r="V323" s="211">
        <v>13.68</v>
      </c>
      <c r="W323" s="211">
        <v>13.98</v>
      </c>
      <c r="X323" s="211">
        <v>14.61</v>
      </c>
      <c r="Y323" s="211">
        <v>13.809999999999999</v>
      </c>
      <c r="Z323" s="211">
        <v>14.209999999999999</v>
      </c>
      <c r="AA323" s="211">
        <v>103.06</v>
      </c>
      <c r="AB323" s="211">
        <v>99.06</v>
      </c>
      <c r="AC323" s="211">
        <v>101.06</v>
      </c>
      <c r="AD323" s="211">
        <v>93.71</v>
      </c>
      <c r="AE323" s="211">
        <v>89.71</v>
      </c>
      <c r="AF323" s="211">
        <v>91.71</v>
      </c>
      <c r="AG323" s="211">
        <v>20.350000000000001</v>
      </c>
      <c r="AH323" s="211">
        <v>19.490000000000002</v>
      </c>
      <c r="AI323" s="211">
        <v>19.920000000000002</v>
      </c>
      <c r="AJ323" s="211"/>
      <c r="AK323" s="211"/>
      <c r="AL323" s="211"/>
      <c r="AM323" s="211">
        <v>116.52</v>
      </c>
      <c r="AN323" s="211">
        <v>114.86</v>
      </c>
      <c r="AO323" s="211">
        <v>115.69</v>
      </c>
      <c r="AP323" s="211">
        <v>42.11</v>
      </c>
      <c r="AQ323" s="211">
        <v>40.51</v>
      </c>
      <c r="AR323" s="211">
        <v>41.31</v>
      </c>
      <c r="AS323" s="211">
        <v>42.94</v>
      </c>
      <c r="AT323" s="211">
        <v>41.58</v>
      </c>
      <c r="AU323" s="211">
        <v>42.26</v>
      </c>
      <c r="AV323" s="211">
        <v>21.69</v>
      </c>
      <c r="AW323" s="211">
        <v>21.09</v>
      </c>
      <c r="AX323" s="211">
        <v>21.39</v>
      </c>
      <c r="AY323" s="211">
        <v>4.5199999999999996</v>
      </c>
      <c r="AZ323" s="211">
        <v>4.3599999999999994</v>
      </c>
      <c r="BA323" s="211">
        <v>4.4399999999999995</v>
      </c>
      <c r="BB323" s="211">
        <v>2</v>
      </c>
      <c r="BC323" s="211">
        <v>1.7</v>
      </c>
      <c r="BD323" s="211">
        <v>1.85</v>
      </c>
      <c r="BE323" s="211">
        <v>0.71</v>
      </c>
      <c r="BF323" s="211">
        <v>0.41</v>
      </c>
      <c r="BG323" s="211">
        <v>0.55999999999999994</v>
      </c>
      <c r="BH323" s="211">
        <v>512.79</v>
      </c>
      <c r="BI323" s="211">
        <v>496.78999999999996</v>
      </c>
      <c r="BJ323" s="211">
        <v>504.78999999999996</v>
      </c>
      <c r="BK323" s="211">
        <v>43.27</v>
      </c>
      <c r="BL323" s="211">
        <v>41.910000000000004</v>
      </c>
      <c r="BM323" s="211">
        <v>42.59</v>
      </c>
      <c r="BN323" s="211">
        <v>1.1100000000000001</v>
      </c>
      <c r="BO323" s="211">
        <v>0.87000000000000011</v>
      </c>
      <c r="BP323" s="211">
        <v>0.9900000000000001</v>
      </c>
      <c r="BQ323" s="211">
        <v>8.5299999999999994</v>
      </c>
      <c r="BR323" s="211">
        <v>6.5299999999999994</v>
      </c>
      <c r="BS323" s="211">
        <v>7.5299999999999994</v>
      </c>
      <c r="BT323" s="211">
        <v>11.21</v>
      </c>
      <c r="BU323" s="211">
        <v>10.81</v>
      </c>
      <c r="BV323" s="211">
        <v>11.010000000000002</v>
      </c>
      <c r="BW323" s="211">
        <v>2.79</v>
      </c>
      <c r="BX323" s="211">
        <v>2.5099999999999998</v>
      </c>
      <c r="BY323" s="211">
        <v>2.65</v>
      </c>
      <c r="BZ323" s="211">
        <v>10.050000000000001</v>
      </c>
      <c r="CA323" s="211">
        <v>7.0500000000000007</v>
      </c>
      <c r="CB323" s="211">
        <v>8.5500000000000007</v>
      </c>
      <c r="CC323" s="211">
        <v>6.61</v>
      </c>
      <c r="CD323" s="211">
        <v>6.37</v>
      </c>
      <c r="CE323" s="211">
        <v>6.49</v>
      </c>
      <c r="CF323" s="211">
        <v>1.84</v>
      </c>
      <c r="CG323" s="211">
        <v>1.34</v>
      </c>
      <c r="CH323" s="211">
        <v>1.59</v>
      </c>
      <c r="CI323" s="211">
        <v>0.42</v>
      </c>
      <c r="CJ323" s="211">
        <v>0.38</v>
      </c>
      <c r="CK323" s="211">
        <v>0.4</v>
      </c>
      <c r="CL323" s="211">
        <v>38.979999999999997</v>
      </c>
      <c r="CM323" s="211">
        <v>36.58</v>
      </c>
      <c r="CN323" s="211">
        <v>37.78</v>
      </c>
      <c r="CO323" s="211">
        <v>7.01</v>
      </c>
      <c r="CP323" s="211">
        <v>2.0099999999999998</v>
      </c>
      <c r="CQ323" s="211">
        <v>4.51</v>
      </c>
      <c r="CR323" s="211"/>
      <c r="CS323" s="211"/>
    </row>
    <row r="324" spans="1:97">
      <c r="A324" s="642">
        <v>45610</v>
      </c>
      <c r="B324" s="209" t="s">
        <v>217</v>
      </c>
      <c r="C324" s="211">
        <v>156.77000000000001</v>
      </c>
      <c r="D324" s="211">
        <v>154.77000000000001</v>
      </c>
      <c r="E324" s="211">
        <v>155.77000000000001</v>
      </c>
      <c r="F324" s="211">
        <v>166.04</v>
      </c>
      <c r="G324" s="211">
        <v>163.04</v>
      </c>
      <c r="H324" s="211">
        <v>164.54</v>
      </c>
      <c r="I324" s="211">
        <v>112.93</v>
      </c>
      <c r="J324" s="211">
        <v>109.73</v>
      </c>
      <c r="K324" s="211">
        <v>111.33000000000001</v>
      </c>
      <c r="L324" s="211">
        <v>201.95</v>
      </c>
      <c r="M324" s="211">
        <v>193.95</v>
      </c>
      <c r="N324" s="211">
        <v>197.95</v>
      </c>
      <c r="O324" s="211">
        <v>176.75</v>
      </c>
      <c r="P324" s="211">
        <v>174.95</v>
      </c>
      <c r="Q324" s="211">
        <v>175.85</v>
      </c>
      <c r="R324" s="211">
        <v>22.36</v>
      </c>
      <c r="S324" s="211">
        <v>21.759999999999998</v>
      </c>
      <c r="T324" s="211">
        <v>22.06</v>
      </c>
      <c r="U324" s="211">
        <v>14.3</v>
      </c>
      <c r="V324" s="211">
        <v>13.700000000000001</v>
      </c>
      <c r="W324" s="211">
        <v>14</v>
      </c>
      <c r="X324" s="211">
        <v>14.58</v>
      </c>
      <c r="Y324" s="211">
        <v>13.78</v>
      </c>
      <c r="Z324" s="211">
        <v>14.18</v>
      </c>
      <c r="AA324" s="211">
        <v>103.16</v>
      </c>
      <c r="AB324" s="211">
        <v>99.16</v>
      </c>
      <c r="AC324" s="211">
        <v>101.16</v>
      </c>
      <c r="AD324" s="211">
        <v>93.58</v>
      </c>
      <c r="AE324" s="211">
        <v>89.58</v>
      </c>
      <c r="AF324" s="211">
        <v>91.58</v>
      </c>
      <c r="AG324" s="211">
        <v>20.45</v>
      </c>
      <c r="AH324" s="211">
        <v>19.59</v>
      </c>
      <c r="AI324" s="211">
        <v>20.02</v>
      </c>
      <c r="AJ324" s="211"/>
      <c r="AK324" s="211"/>
      <c r="AL324" s="211"/>
      <c r="AM324" s="211">
        <v>116.82</v>
      </c>
      <c r="AN324" s="211">
        <v>115.16</v>
      </c>
      <c r="AO324" s="211">
        <v>115.99</v>
      </c>
      <c r="AP324" s="211">
        <v>42.33</v>
      </c>
      <c r="AQ324" s="211">
        <v>40.729999999999997</v>
      </c>
      <c r="AR324" s="211">
        <v>41.53</v>
      </c>
      <c r="AS324" s="211">
        <v>43.16</v>
      </c>
      <c r="AT324" s="211">
        <v>41.8</v>
      </c>
      <c r="AU324" s="211">
        <v>42.48</v>
      </c>
      <c r="AV324" s="211">
        <v>21.8</v>
      </c>
      <c r="AW324" s="211">
        <v>21.2</v>
      </c>
      <c r="AX324" s="211">
        <v>21.5</v>
      </c>
      <c r="AY324" s="211">
        <v>4.55</v>
      </c>
      <c r="AZ324" s="211">
        <v>4.3899999999999997</v>
      </c>
      <c r="BA324" s="211">
        <v>4.47</v>
      </c>
      <c r="BB324" s="211">
        <v>2.0099999999999998</v>
      </c>
      <c r="BC324" s="211">
        <v>1.7099999999999997</v>
      </c>
      <c r="BD324" s="211">
        <v>1.8599999999999999</v>
      </c>
      <c r="BE324" s="211">
        <v>0.71</v>
      </c>
      <c r="BF324" s="211">
        <v>0.41</v>
      </c>
      <c r="BG324" s="211">
        <v>0.55999999999999994</v>
      </c>
      <c r="BH324" s="211">
        <v>515.23</v>
      </c>
      <c r="BI324" s="211">
        <v>499.23</v>
      </c>
      <c r="BJ324" s="211">
        <v>507.23</v>
      </c>
      <c r="BK324" s="211">
        <v>43.49</v>
      </c>
      <c r="BL324" s="211">
        <v>42.13</v>
      </c>
      <c r="BM324" s="211">
        <v>42.81</v>
      </c>
      <c r="BN324" s="211">
        <v>1.1100000000000001</v>
      </c>
      <c r="BO324" s="211">
        <v>0.87000000000000011</v>
      </c>
      <c r="BP324" s="211">
        <v>0.9900000000000001</v>
      </c>
      <c r="BQ324" s="211">
        <v>8.59</v>
      </c>
      <c r="BR324" s="211">
        <v>6.59</v>
      </c>
      <c r="BS324" s="211">
        <v>7.59</v>
      </c>
      <c r="BT324" s="211">
        <v>11.32</v>
      </c>
      <c r="BU324" s="211">
        <v>10.92</v>
      </c>
      <c r="BV324" s="211">
        <v>11.120000000000001</v>
      </c>
      <c r="BW324" s="211">
        <v>2.81</v>
      </c>
      <c r="BX324" s="211">
        <v>2.5300000000000002</v>
      </c>
      <c r="BY324" s="211">
        <v>2.67</v>
      </c>
      <c r="BZ324" s="211">
        <v>10.029999999999999</v>
      </c>
      <c r="CA324" s="211">
        <v>7.0299999999999994</v>
      </c>
      <c r="CB324" s="211">
        <v>8.5299999999999994</v>
      </c>
      <c r="CC324" s="211">
        <v>6.63</v>
      </c>
      <c r="CD324" s="211">
        <v>6.39</v>
      </c>
      <c r="CE324" s="211">
        <v>6.51</v>
      </c>
      <c r="CF324" s="211">
        <v>1.83</v>
      </c>
      <c r="CG324" s="211">
        <v>1.33</v>
      </c>
      <c r="CH324" s="211">
        <v>1.58</v>
      </c>
      <c r="CI324" s="211">
        <v>0.42</v>
      </c>
      <c r="CJ324" s="211">
        <v>0.38</v>
      </c>
      <c r="CK324" s="211">
        <v>0.4</v>
      </c>
      <c r="CL324" s="211">
        <v>39.1</v>
      </c>
      <c r="CM324" s="211">
        <v>36.700000000000003</v>
      </c>
      <c r="CN324" s="211">
        <v>37.900000000000006</v>
      </c>
      <c r="CO324" s="211">
        <v>7.04</v>
      </c>
      <c r="CP324" s="211">
        <v>2.04</v>
      </c>
      <c r="CQ324" s="211">
        <v>4.54</v>
      </c>
      <c r="CR324" s="211"/>
      <c r="CS324" s="211"/>
    </row>
    <row r="325" spans="1:97">
      <c r="A325" s="642">
        <v>45611</v>
      </c>
      <c r="B325" s="209" t="s">
        <v>218</v>
      </c>
      <c r="C325" s="211">
        <v>157.84</v>
      </c>
      <c r="D325" s="211">
        <v>155.84</v>
      </c>
      <c r="E325" s="211">
        <v>156.84</v>
      </c>
      <c r="F325" s="211">
        <v>166.62</v>
      </c>
      <c r="G325" s="211">
        <v>163.62</v>
      </c>
      <c r="H325" s="211">
        <v>165.12</v>
      </c>
      <c r="I325" s="211">
        <v>113.09</v>
      </c>
      <c r="J325" s="211">
        <v>109.89</v>
      </c>
      <c r="K325" s="211">
        <v>111.49000000000001</v>
      </c>
      <c r="L325" s="211">
        <v>202.61</v>
      </c>
      <c r="M325" s="211">
        <v>194.61</v>
      </c>
      <c r="N325" s="211">
        <v>198.61</v>
      </c>
      <c r="O325" s="211">
        <v>176.99</v>
      </c>
      <c r="P325" s="211">
        <v>175.19</v>
      </c>
      <c r="Q325" s="211">
        <v>176.09</v>
      </c>
      <c r="R325" s="211">
        <v>22.43</v>
      </c>
      <c r="S325" s="211">
        <v>21.83</v>
      </c>
      <c r="T325" s="211">
        <v>22.13</v>
      </c>
      <c r="U325" s="211">
        <v>14.38</v>
      </c>
      <c r="V325" s="211">
        <v>13.780000000000001</v>
      </c>
      <c r="W325" s="211">
        <v>14.080000000000002</v>
      </c>
      <c r="X325" s="211">
        <v>14.67</v>
      </c>
      <c r="Y325" s="211">
        <v>13.87</v>
      </c>
      <c r="Z325" s="211">
        <v>14.27</v>
      </c>
      <c r="AA325" s="211">
        <v>103.13</v>
      </c>
      <c r="AB325" s="211">
        <v>99.13</v>
      </c>
      <c r="AC325" s="211">
        <v>101.13</v>
      </c>
      <c r="AD325" s="211">
        <v>93.63</v>
      </c>
      <c r="AE325" s="211">
        <v>89.63</v>
      </c>
      <c r="AF325" s="211">
        <v>91.63</v>
      </c>
      <c r="AG325" s="211">
        <v>20.58</v>
      </c>
      <c r="AH325" s="211">
        <v>19.72</v>
      </c>
      <c r="AI325" s="211">
        <v>20.149999999999999</v>
      </c>
      <c r="AJ325" s="211"/>
      <c r="AK325" s="211"/>
      <c r="AL325" s="211"/>
      <c r="AM325" s="211">
        <v>117.34</v>
      </c>
      <c r="AN325" s="211">
        <v>115.68</v>
      </c>
      <c r="AO325" s="211">
        <v>116.51</v>
      </c>
      <c r="AP325" s="211">
        <v>42.65</v>
      </c>
      <c r="AQ325" s="211">
        <v>41.05</v>
      </c>
      <c r="AR325" s="211">
        <v>41.849999999999994</v>
      </c>
      <c r="AS325" s="211">
        <v>43.45</v>
      </c>
      <c r="AT325" s="211">
        <v>42.09</v>
      </c>
      <c r="AU325" s="211">
        <v>42.77</v>
      </c>
      <c r="AV325" s="211">
        <v>21.93</v>
      </c>
      <c r="AW325" s="211">
        <v>21.33</v>
      </c>
      <c r="AX325" s="211">
        <v>21.63</v>
      </c>
      <c r="AY325" s="211">
        <v>4.57</v>
      </c>
      <c r="AZ325" s="211">
        <v>4.41</v>
      </c>
      <c r="BA325" s="211">
        <v>4.49</v>
      </c>
      <c r="BB325" s="211">
        <v>2.02</v>
      </c>
      <c r="BC325" s="211">
        <v>1.72</v>
      </c>
      <c r="BD325" s="211">
        <v>1.87</v>
      </c>
      <c r="BE325" s="211">
        <v>0.72</v>
      </c>
      <c r="BF325" s="211">
        <v>0.42</v>
      </c>
      <c r="BG325" s="211">
        <v>0.56999999999999995</v>
      </c>
      <c r="BH325" s="211">
        <v>518.71</v>
      </c>
      <c r="BI325" s="211">
        <v>502.71000000000004</v>
      </c>
      <c r="BJ325" s="211">
        <v>510.71000000000004</v>
      </c>
      <c r="BK325" s="211">
        <v>43.77</v>
      </c>
      <c r="BL325" s="211">
        <v>42.410000000000004</v>
      </c>
      <c r="BM325" s="211">
        <v>43.09</v>
      </c>
      <c r="BN325" s="211">
        <v>1.1100000000000001</v>
      </c>
      <c r="BO325" s="211">
        <v>0.87000000000000011</v>
      </c>
      <c r="BP325" s="211">
        <v>0.9900000000000001</v>
      </c>
      <c r="BQ325" s="211">
        <v>8.65</v>
      </c>
      <c r="BR325" s="211">
        <v>6.65</v>
      </c>
      <c r="BS325" s="211">
        <v>7.65</v>
      </c>
      <c r="BT325" s="211">
        <v>11.36</v>
      </c>
      <c r="BU325" s="211">
        <v>10.959999999999999</v>
      </c>
      <c r="BV325" s="211">
        <v>11.16</v>
      </c>
      <c r="BW325" s="211">
        <v>2.83</v>
      </c>
      <c r="BX325" s="211">
        <v>2.5499999999999998</v>
      </c>
      <c r="BY325" s="211">
        <v>2.69</v>
      </c>
      <c r="BZ325" s="211">
        <v>10.07</v>
      </c>
      <c r="CA325" s="211">
        <v>7.07</v>
      </c>
      <c r="CB325" s="211">
        <v>8.57</v>
      </c>
      <c r="CC325" s="211">
        <v>6.66</v>
      </c>
      <c r="CD325" s="211">
        <v>6.42</v>
      </c>
      <c r="CE325" s="211">
        <v>6.54</v>
      </c>
      <c r="CF325" s="211">
        <v>1.83</v>
      </c>
      <c r="CG325" s="211">
        <v>1.33</v>
      </c>
      <c r="CH325" s="211">
        <v>1.58</v>
      </c>
      <c r="CI325" s="211">
        <v>0.43</v>
      </c>
      <c r="CJ325" s="211">
        <v>0.39</v>
      </c>
      <c r="CK325" s="211">
        <v>0.41000000000000003</v>
      </c>
      <c r="CL325" s="211">
        <v>39.43</v>
      </c>
      <c r="CM325" s="211">
        <v>37.03</v>
      </c>
      <c r="CN325" s="211">
        <v>38.230000000000004</v>
      </c>
      <c r="CO325" s="211">
        <v>7.07</v>
      </c>
      <c r="CP325" s="211">
        <v>2.0700000000000003</v>
      </c>
      <c r="CQ325" s="211">
        <v>4.57</v>
      </c>
      <c r="CR325" s="211"/>
      <c r="CS325" s="211"/>
    </row>
    <row r="326" spans="1:97">
      <c r="A326" s="642">
        <v>45612</v>
      </c>
      <c r="B326" s="209" t="s">
        <v>219</v>
      </c>
      <c r="C326" s="211"/>
      <c r="D326" s="211"/>
      <c r="E326" s="211"/>
      <c r="F326" s="211"/>
      <c r="G326" s="211"/>
      <c r="H326" s="211"/>
      <c r="I326" s="211"/>
      <c r="J326" s="211"/>
      <c r="K326" s="211"/>
      <c r="L326" s="211"/>
      <c r="M326" s="211"/>
      <c r="N326" s="211"/>
      <c r="O326" s="211"/>
      <c r="P326" s="211"/>
      <c r="Q326" s="211"/>
      <c r="R326" s="211"/>
      <c r="S326" s="211"/>
      <c r="T326" s="211"/>
      <c r="U326" s="211"/>
      <c r="V326" s="211"/>
      <c r="W326" s="211"/>
      <c r="X326" s="211"/>
      <c r="Y326" s="211"/>
      <c r="Z326" s="211"/>
      <c r="AA326" s="211"/>
      <c r="AB326" s="211"/>
      <c r="AC326" s="211"/>
      <c r="AD326" s="211"/>
      <c r="AE326" s="211"/>
      <c r="AF326" s="211"/>
      <c r="AG326" s="211"/>
      <c r="AH326" s="211"/>
      <c r="AI326" s="211"/>
      <c r="AJ326" s="211"/>
      <c r="AK326" s="211"/>
      <c r="AL326" s="211"/>
      <c r="AM326" s="211"/>
      <c r="AN326" s="211"/>
      <c r="AO326" s="211"/>
      <c r="AP326" s="211"/>
      <c r="AQ326" s="211"/>
      <c r="AR326" s="211"/>
      <c r="AS326" s="211"/>
      <c r="AT326" s="211"/>
      <c r="AU326" s="211"/>
      <c r="AV326" s="211"/>
      <c r="AW326" s="211"/>
      <c r="AX326" s="211"/>
      <c r="AY326" s="211"/>
      <c r="AZ326" s="211"/>
      <c r="BA326" s="211"/>
      <c r="BB326" s="211"/>
      <c r="BC326" s="211"/>
      <c r="BD326" s="211"/>
      <c r="BE326" s="211"/>
      <c r="BF326" s="211"/>
      <c r="BG326" s="211"/>
      <c r="BH326" s="211"/>
      <c r="BI326" s="211"/>
      <c r="BJ326" s="211"/>
      <c r="BK326" s="211"/>
      <c r="BL326" s="211"/>
      <c r="BM326" s="211"/>
      <c r="BN326" s="211"/>
      <c r="BO326" s="211"/>
      <c r="BP326" s="211"/>
      <c r="BQ326" s="211"/>
      <c r="BR326" s="211"/>
      <c r="BS326" s="211"/>
      <c r="BT326" s="211"/>
      <c r="BU326" s="211"/>
      <c r="BV326" s="211"/>
      <c r="BW326" s="211"/>
      <c r="BX326" s="211"/>
      <c r="BY326" s="211"/>
      <c r="BZ326" s="211"/>
      <c r="CA326" s="211"/>
      <c r="CB326" s="211"/>
      <c r="CC326" s="211"/>
      <c r="CD326" s="211"/>
      <c r="CE326" s="211"/>
      <c r="CF326" s="211"/>
      <c r="CG326" s="211"/>
      <c r="CH326" s="211"/>
      <c r="CI326" s="211"/>
      <c r="CJ326" s="211"/>
      <c r="CK326" s="211"/>
      <c r="CL326" s="211"/>
      <c r="CM326" s="211"/>
      <c r="CN326" s="211"/>
      <c r="CO326" s="211"/>
      <c r="CP326" s="211"/>
      <c r="CQ326" s="211"/>
      <c r="CR326" s="211"/>
      <c r="CS326" s="211"/>
    </row>
    <row r="327" spans="1:97">
      <c r="A327" s="642">
        <v>45613</v>
      </c>
      <c r="B327" s="209" t="s">
        <v>220</v>
      </c>
      <c r="C327" s="211"/>
      <c r="D327" s="211"/>
      <c r="E327" s="211"/>
      <c r="F327" s="211"/>
      <c r="G327" s="211"/>
      <c r="H327" s="211"/>
      <c r="I327" s="211"/>
      <c r="J327" s="211"/>
      <c r="K327" s="211"/>
      <c r="L327" s="211"/>
      <c r="M327" s="211"/>
      <c r="N327" s="211"/>
      <c r="O327" s="211"/>
      <c r="P327" s="211"/>
      <c r="Q327" s="211"/>
      <c r="R327" s="211"/>
      <c r="S327" s="211"/>
      <c r="T327" s="211"/>
      <c r="U327" s="211"/>
      <c r="V327" s="211"/>
      <c r="W327" s="211"/>
      <c r="X327" s="211"/>
      <c r="Y327" s="211"/>
      <c r="Z327" s="211"/>
      <c r="AA327" s="211"/>
      <c r="AB327" s="211"/>
      <c r="AC327" s="211"/>
      <c r="AD327" s="211"/>
      <c r="AE327" s="211"/>
      <c r="AF327" s="211"/>
      <c r="AG327" s="211"/>
      <c r="AH327" s="211"/>
      <c r="AI327" s="211"/>
      <c r="AJ327" s="211"/>
      <c r="AK327" s="211"/>
      <c r="AL327" s="211"/>
      <c r="AM327" s="211"/>
      <c r="AN327" s="211"/>
      <c r="AO327" s="211"/>
      <c r="AP327" s="211"/>
      <c r="AQ327" s="211"/>
      <c r="AR327" s="211"/>
      <c r="AS327" s="211"/>
      <c r="AT327" s="211"/>
      <c r="AU327" s="211"/>
      <c r="AV327" s="211"/>
      <c r="AW327" s="211"/>
      <c r="AX327" s="211"/>
      <c r="AY327" s="211"/>
      <c r="AZ327" s="211"/>
      <c r="BA327" s="211"/>
      <c r="BB327" s="211"/>
      <c r="BC327" s="211"/>
      <c r="BD327" s="211"/>
      <c r="BE327" s="211"/>
      <c r="BF327" s="211"/>
      <c r="BG327" s="211"/>
      <c r="BH327" s="211"/>
      <c r="BI327" s="211"/>
      <c r="BJ327" s="211"/>
      <c r="BK327" s="211"/>
      <c r="BL327" s="211"/>
      <c r="BM327" s="211"/>
      <c r="BN327" s="211"/>
      <c r="BO327" s="211"/>
      <c r="BP327" s="211"/>
      <c r="BQ327" s="211"/>
      <c r="BR327" s="211"/>
      <c r="BS327" s="211"/>
      <c r="BT327" s="211"/>
      <c r="BU327" s="211"/>
      <c r="BV327" s="211"/>
      <c r="BW327" s="211"/>
      <c r="BX327" s="211"/>
      <c r="BY327" s="211"/>
      <c r="BZ327" s="211"/>
      <c r="CA327" s="211"/>
      <c r="CB327" s="211"/>
      <c r="CC327" s="211"/>
      <c r="CD327" s="211"/>
      <c r="CE327" s="211"/>
      <c r="CF327" s="211"/>
      <c r="CG327" s="211"/>
      <c r="CH327" s="211"/>
      <c r="CI327" s="211"/>
      <c r="CJ327" s="211"/>
      <c r="CK327" s="211"/>
      <c r="CL327" s="211"/>
      <c r="CM327" s="211"/>
      <c r="CN327" s="211"/>
      <c r="CO327" s="211"/>
      <c r="CP327" s="211"/>
      <c r="CQ327" s="211"/>
      <c r="CR327" s="211"/>
      <c r="CS327" s="211"/>
    </row>
    <row r="328" spans="1:97">
      <c r="A328" s="642">
        <v>45614</v>
      </c>
      <c r="B328" s="209" t="s">
        <v>214</v>
      </c>
      <c r="C328" s="211">
        <v>155.35</v>
      </c>
      <c r="D328" s="211">
        <v>153.35</v>
      </c>
      <c r="E328" s="211">
        <v>154.35</v>
      </c>
      <c r="F328" s="211">
        <v>164.28</v>
      </c>
      <c r="G328" s="211">
        <v>161.28</v>
      </c>
      <c r="H328" s="211">
        <v>162.78</v>
      </c>
      <c r="I328" s="211">
        <v>111.25</v>
      </c>
      <c r="J328" s="211">
        <v>108.05</v>
      </c>
      <c r="K328" s="211">
        <v>109.65</v>
      </c>
      <c r="L328" s="211">
        <v>199.02</v>
      </c>
      <c r="M328" s="211">
        <v>191.02</v>
      </c>
      <c r="N328" s="211">
        <v>195.02</v>
      </c>
      <c r="O328" s="211">
        <v>174.8</v>
      </c>
      <c r="P328" s="211">
        <v>173</v>
      </c>
      <c r="Q328" s="211">
        <v>173.9</v>
      </c>
      <c r="R328" s="211">
        <v>22.12</v>
      </c>
      <c r="S328" s="211">
        <v>21.52</v>
      </c>
      <c r="T328" s="211">
        <v>21.82</v>
      </c>
      <c r="U328" s="211">
        <v>14.25</v>
      </c>
      <c r="V328" s="211">
        <v>13.65</v>
      </c>
      <c r="W328" s="211">
        <v>13.95</v>
      </c>
      <c r="X328" s="211">
        <v>14.48</v>
      </c>
      <c r="Y328" s="211">
        <v>13.68</v>
      </c>
      <c r="Z328" s="211">
        <v>14.08</v>
      </c>
      <c r="AA328" s="211">
        <v>101.96</v>
      </c>
      <c r="AB328" s="211">
        <v>97.96</v>
      </c>
      <c r="AC328" s="211">
        <v>99.96</v>
      </c>
      <c r="AD328" s="211">
        <v>92.68</v>
      </c>
      <c r="AE328" s="211">
        <v>88.68</v>
      </c>
      <c r="AF328" s="211">
        <v>90.68</v>
      </c>
      <c r="AG328" s="211">
        <v>20.260000000000002</v>
      </c>
      <c r="AH328" s="211">
        <v>19.400000000000002</v>
      </c>
      <c r="AI328" s="211">
        <v>19.830000000000002</v>
      </c>
      <c r="AJ328" s="211"/>
      <c r="AK328" s="211"/>
      <c r="AL328" s="211"/>
      <c r="AM328" s="211">
        <v>115.98</v>
      </c>
      <c r="AN328" s="211">
        <v>114.32000000000001</v>
      </c>
      <c r="AO328" s="211">
        <v>115.15</v>
      </c>
      <c r="AP328" s="211">
        <v>41.99</v>
      </c>
      <c r="AQ328" s="211">
        <v>40.39</v>
      </c>
      <c r="AR328" s="211">
        <v>41.19</v>
      </c>
      <c r="AS328" s="211">
        <v>42.77</v>
      </c>
      <c r="AT328" s="211">
        <v>41.410000000000004</v>
      </c>
      <c r="AU328" s="211">
        <v>42.09</v>
      </c>
      <c r="AV328" s="211">
        <v>21.64</v>
      </c>
      <c r="AW328" s="211">
        <v>21.04</v>
      </c>
      <c r="AX328" s="211">
        <v>21.34</v>
      </c>
      <c r="AY328" s="211">
        <v>4.53</v>
      </c>
      <c r="AZ328" s="211">
        <v>4.37</v>
      </c>
      <c r="BA328" s="211">
        <v>4.45</v>
      </c>
      <c r="BB328" s="211">
        <v>1.99</v>
      </c>
      <c r="BC328" s="211">
        <v>1.69</v>
      </c>
      <c r="BD328" s="211">
        <v>1.8399999999999999</v>
      </c>
      <c r="BE328" s="211">
        <v>0.71</v>
      </c>
      <c r="BF328" s="211">
        <v>0.41</v>
      </c>
      <c r="BG328" s="211">
        <v>0.55999999999999994</v>
      </c>
      <c r="BH328" s="211">
        <v>510.77</v>
      </c>
      <c r="BI328" s="211">
        <v>494.77</v>
      </c>
      <c r="BJ328" s="211">
        <v>502.77</v>
      </c>
      <c r="BK328" s="211">
        <v>43.08</v>
      </c>
      <c r="BL328" s="211">
        <v>41.72</v>
      </c>
      <c r="BM328" s="211">
        <v>42.4</v>
      </c>
      <c r="BN328" s="211">
        <v>1.1000000000000001</v>
      </c>
      <c r="BO328" s="211">
        <v>0.8600000000000001</v>
      </c>
      <c r="BP328" s="211">
        <v>0.98000000000000009</v>
      </c>
      <c r="BQ328" s="211">
        <v>8.59</v>
      </c>
      <c r="BR328" s="211">
        <v>6.59</v>
      </c>
      <c r="BS328" s="211">
        <v>7.59</v>
      </c>
      <c r="BT328" s="211">
        <v>11.31</v>
      </c>
      <c r="BU328" s="211">
        <v>10.91</v>
      </c>
      <c r="BV328" s="211">
        <v>11.11</v>
      </c>
      <c r="BW328" s="211">
        <v>2.79</v>
      </c>
      <c r="BX328" s="211">
        <v>2.5099999999999998</v>
      </c>
      <c r="BY328" s="211">
        <v>2.65</v>
      </c>
      <c r="BZ328" s="211">
        <v>10.01</v>
      </c>
      <c r="CA328" s="211">
        <v>7.01</v>
      </c>
      <c r="CB328" s="211">
        <v>8.51</v>
      </c>
      <c r="CC328" s="211">
        <v>6.57</v>
      </c>
      <c r="CD328" s="211">
        <v>6.33</v>
      </c>
      <c r="CE328" s="211">
        <v>6.45</v>
      </c>
      <c r="CF328" s="211">
        <v>1.8</v>
      </c>
      <c r="CG328" s="211">
        <v>1.3</v>
      </c>
      <c r="CH328" s="211">
        <v>1.55</v>
      </c>
      <c r="CI328" s="211">
        <v>0.42</v>
      </c>
      <c r="CJ328" s="211">
        <v>0.38</v>
      </c>
      <c r="CK328" s="211">
        <v>0.4</v>
      </c>
      <c r="CL328" s="211">
        <v>38.86</v>
      </c>
      <c r="CM328" s="211">
        <v>36.46</v>
      </c>
      <c r="CN328" s="211">
        <v>37.659999999999997</v>
      </c>
      <c r="CO328" s="211">
        <v>6.99</v>
      </c>
      <c r="CP328" s="211">
        <v>1.9900000000000002</v>
      </c>
      <c r="CQ328" s="211">
        <v>4.49</v>
      </c>
      <c r="CR328" s="211"/>
      <c r="CS328" s="211"/>
    </row>
    <row r="329" spans="1:97">
      <c r="A329" s="642">
        <v>45615</v>
      </c>
      <c r="B329" s="209" t="s">
        <v>215</v>
      </c>
      <c r="C329" s="211">
        <v>155.47999999999999</v>
      </c>
      <c r="D329" s="211">
        <v>153.47999999999999</v>
      </c>
      <c r="E329" s="211">
        <v>154.47999999999999</v>
      </c>
      <c r="F329" s="211">
        <v>165.11</v>
      </c>
      <c r="G329" s="211">
        <v>162.11000000000001</v>
      </c>
      <c r="H329" s="211">
        <v>163.61000000000001</v>
      </c>
      <c r="I329" s="211">
        <v>111.72</v>
      </c>
      <c r="J329" s="211">
        <v>108.52</v>
      </c>
      <c r="K329" s="211">
        <v>110.12</v>
      </c>
      <c r="L329" s="211">
        <v>199.74</v>
      </c>
      <c r="M329" s="211">
        <v>191.74</v>
      </c>
      <c r="N329" s="211">
        <v>195.74</v>
      </c>
      <c r="O329" s="211">
        <v>175.73</v>
      </c>
      <c r="P329" s="211">
        <v>173.92999999999998</v>
      </c>
      <c r="Q329" s="211">
        <v>174.82999999999998</v>
      </c>
      <c r="R329" s="211">
        <v>22.23</v>
      </c>
      <c r="S329" s="211">
        <v>21.63</v>
      </c>
      <c r="T329" s="211">
        <v>21.93</v>
      </c>
      <c r="U329" s="211">
        <v>14.3</v>
      </c>
      <c r="V329" s="211">
        <v>13.700000000000001</v>
      </c>
      <c r="W329" s="211">
        <v>14</v>
      </c>
      <c r="X329" s="211">
        <v>14.53</v>
      </c>
      <c r="Y329" s="211">
        <v>13.729999999999999</v>
      </c>
      <c r="Z329" s="211">
        <v>14.129999999999999</v>
      </c>
      <c r="AA329" s="211">
        <v>102.37</v>
      </c>
      <c r="AB329" s="211">
        <v>98.37</v>
      </c>
      <c r="AC329" s="211">
        <v>100.37</v>
      </c>
      <c r="AD329" s="211">
        <v>92.83</v>
      </c>
      <c r="AE329" s="211">
        <v>88.83</v>
      </c>
      <c r="AF329" s="211">
        <v>90.83</v>
      </c>
      <c r="AG329" s="211">
        <v>20.28</v>
      </c>
      <c r="AH329" s="211">
        <v>19.420000000000002</v>
      </c>
      <c r="AI329" s="211">
        <v>19.850000000000001</v>
      </c>
      <c r="AJ329" s="211"/>
      <c r="AK329" s="211"/>
      <c r="AL329" s="211"/>
      <c r="AM329" s="211">
        <v>116.15</v>
      </c>
      <c r="AN329" s="211">
        <v>114.49000000000001</v>
      </c>
      <c r="AO329" s="211">
        <v>115.32000000000001</v>
      </c>
      <c r="AP329" s="211">
        <v>42.02</v>
      </c>
      <c r="AQ329" s="211">
        <v>40.42</v>
      </c>
      <c r="AR329" s="211">
        <v>41.22</v>
      </c>
      <c r="AS329" s="211">
        <v>42.81</v>
      </c>
      <c r="AT329" s="211">
        <v>41.45</v>
      </c>
      <c r="AU329" s="211">
        <v>42.13</v>
      </c>
      <c r="AV329" s="211">
        <v>21.67</v>
      </c>
      <c r="AW329" s="211">
        <v>21.07</v>
      </c>
      <c r="AX329" s="211">
        <v>21.37</v>
      </c>
      <c r="AY329" s="211">
        <v>4.55</v>
      </c>
      <c r="AZ329" s="211">
        <v>4.3899999999999997</v>
      </c>
      <c r="BA329" s="211">
        <v>4.47</v>
      </c>
      <c r="BB329" s="211">
        <v>1.99</v>
      </c>
      <c r="BC329" s="211">
        <v>1.69</v>
      </c>
      <c r="BD329" s="211">
        <v>1.8399999999999999</v>
      </c>
      <c r="BE329" s="211">
        <v>0.71</v>
      </c>
      <c r="BF329" s="211">
        <v>0.41</v>
      </c>
      <c r="BG329" s="211">
        <v>0.55999999999999994</v>
      </c>
      <c r="BH329" s="211">
        <v>511.52</v>
      </c>
      <c r="BI329" s="211">
        <v>495.52</v>
      </c>
      <c r="BJ329" s="211">
        <v>503.52</v>
      </c>
      <c r="BK329" s="211">
        <v>43.12</v>
      </c>
      <c r="BL329" s="211">
        <v>41.76</v>
      </c>
      <c r="BM329" s="211">
        <v>42.44</v>
      </c>
      <c r="BN329" s="211">
        <v>1.1000000000000001</v>
      </c>
      <c r="BO329" s="211">
        <v>0.8600000000000001</v>
      </c>
      <c r="BP329" s="211">
        <v>0.98000000000000009</v>
      </c>
      <c r="BQ329" s="211">
        <v>8.64</v>
      </c>
      <c r="BR329" s="211">
        <v>6.6400000000000006</v>
      </c>
      <c r="BS329" s="211">
        <v>7.6400000000000006</v>
      </c>
      <c r="BT329" s="211">
        <v>11.3</v>
      </c>
      <c r="BU329" s="211">
        <v>10.9</v>
      </c>
      <c r="BV329" s="211">
        <v>11.100000000000001</v>
      </c>
      <c r="BW329" s="211">
        <v>2.79</v>
      </c>
      <c r="BX329" s="211">
        <v>2.5099999999999998</v>
      </c>
      <c r="BY329" s="211">
        <v>2.65</v>
      </c>
      <c r="BZ329" s="211">
        <v>10.1</v>
      </c>
      <c r="CA329" s="211">
        <v>7.1</v>
      </c>
      <c r="CB329" s="211">
        <v>8.6</v>
      </c>
      <c r="CC329" s="211">
        <v>6.59</v>
      </c>
      <c r="CD329" s="211">
        <v>6.35</v>
      </c>
      <c r="CE329" s="211">
        <v>6.47</v>
      </c>
      <c r="CF329" s="211">
        <v>1.8</v>
      </c>
      <c r="CG329" s="211">
        <v>1.3</v>
      </c>
      <c r="CH329" s="211">
        <v>1.55</v>
      </c>
      <c r="CI329" s="211">
        <v>0.42</v>
      </c>
      <c r="CJ329" s="211">
        <v>0.38</v>
      </c>
      <c r="CK329" s="211">
        <v>0.4</v>
      </c>
      <c r="CL329" s="211">
        <v>38.96</v>
      </c>
      <c r="CM329" s="211">
        <v>36.56</v>
      </c>
      <c r="CN329" s="211">
        <v>37.760000000000005</v>
      </c>
      <c r="CO329" s="211">
        <v>6.98</v>
      </c>
      <c r="CP329" s="211">
        <v>1.9800000000000004</v>
      </c>
      <c r="CQ329" s="211">
        <v>4.4800000000000004</v>
      </c>
      <c r="CR329" s="211"/>
      <c r="CS329" s="211"/>
    </row>
    <row r="330" spans="1:97">
      <c r="A330" s="642">
        <v>45616</v>
      </c>
      <c r="B330" s="209" t="s">
        <v>216</v>
      </c>
      <c r="C330" s="211">
        <v>155.91</v>
      </c>
      <c r="D330" s="211">
        <v>153.91</v>
      </c>
      <c r="E330" s="211">
        <v>154.91</v>
      </c>
      <c r="F330" s="211">
        <v>165.77</v>
      </c>
      <c r="G330" s="211">
        <v>162.77000000000001</v>
      </c>
      <c r="H330" s="211">
        <v>164.27</v>
      </c>
      <c r="I330" s="211">
        <v>112.58</v>
      </c>
      <c r="J330" s="211">
        <v>109.38</v>
      </c>
      <c r="K330" s="211">
        <v>110.97999999999999</v>
      </c>
      <c r="L330" s="211">
        <v>200.6</v>
      </c>
      <c r="M330" s="211">
        <v>192.6</v>
      </c>
      <c r="N330" s="211">
        <v>196.6</v>
      </c>
      <c r="O330" s="211">
        <v>176.42</v>
      </c>
      <c r="P330" s="211">
        <v>174.61999999999998</v>
      </c>
      <c r="Q330" s="211">
        <v>175.51999999999998</v>
      </c>
      <c r="R330" s="211">
        <v>22.32</v>
      </c>
      <c r="S330" s="211">
        <v>21.72</v>
      </c>
      <c r="T330" s="211">
        <v>22.02</v>
      </c>
      <c r="U330" s="211">
        <v>14.43</v>
      </c>
      <c r="V330" s="211">
        <v>13.83</v>
      </c>
      <c r="W330" s="211">
        <v>14.129999999999999</v>
      </c>
      <c r="X330" s="211">
        <v>14.61</v>
      </c>
      <c r="Y330" s="211">
        <v>13.809999999999999</v>
      </c>
      <c r="Z330" s="211">
        <v>14.209999999999999</v>
      </c>
      <c r="AA330" s="211">
        <v>103.3</v>
      </c>
      <c r="AB330" s="211">
        <v>99.3</v>
      </c>
      <c r="AC330" s="211">
        <v>101.3</v>
      </c>
      <c r="AD330" s="211">
        <v>93.69</v>
      </c>
      <c r="AE330" s="211">
        <v>89.69</v>
      </c>
      <c r="AF330" s="211">
        <v>91.69</v>
      </c>
      <c r="AG330" s="211">
        <v>20.329999999999998</v>
      </c>
      <c r="AH330" s="211">
        <v>19.47</v>
      </c>
      <c r="AI330" s="211">
        <v>19.899999999999999</v>
      </c>
      <c r="AJ330" s="211"/>
      <c r="AK330" s="211"/>
      <c r="AL330" s="211"/>
      <c r="AM330" s="211">
        <v>116.69</v>
      </c>
      <c r="AN330" s="211">
        <v>115.03</v>
      </c>
      <c r="AO330" s="211">
        <v>115.86</v>
      </c>
      <c r="AP330" s="211">
        <v>42.13</v>
      </c>
      <c r="AQ330" s="211">
        <v>40.53</v>
      </c>
      <c r="AR330" s="211">
        <v>41.33</v>
      </c>
      <c r="AS330" s="211">
        <v>42.82</v>
      </c>
      <c r="AT330" s="211">
        <v>41.46</v>
      </c>
      <c r="AU330" s="211">
        <v>42.14</v>
      </c>
      <c r="AV330" s="211">
        <v>21.72</v>
      </c>
      <c r="AW330" s="211">
        <v>21.119999999999997</v>
      </c>
      <c r="AX330" s="211">
        <v>21.419999999999998</v>
      </c>
      <c r="AY330" s="211">
        <v>4.58</v>
      </c>
      <c r="AZ330" s="211">
        <v>4.42</v>
      </c>
      <c r="BA330" s="211">
        <v>4.5</v>
      </c>
      <c r="BB330" s="211">
        <v>1.99</v>
      </c>
      <c r="BC330" s="211">
        <v>1.69</v>
      </c>
      <c r="BD330" s="211">
        <v>1.8399999999999999</v>
      </c>
      <c r="BE330" s="211">
        <v>0.71</v>
      </c>
      <c r="BF330" s="211">
        <v>0.41</v>
      </c>
      <c r="BG330" s="211">
        <v>0.55999999999999994</v>
      </c>
      <c r="BH330" s="211">
        <v>512.91999999999996</v>
      </c>
      <c r="BI330" s="211">
        <v>496.91999999999996</v>
      </c>
      <c r="BJ330" s="211">
        <v>504.91999999999996</v>
      </c>
      <c r="BK330" s="211">
        <v>43.24</v>
      </c>
      <c r="BL330" s="211">
        <v>41.88</v>
      </c>
      <c r="BM330" s="211">
        <v>42.56</v>
      </c>
      <c r="BN330" s="211">
        <v>1.1000000000000001</v>
      </c>
      <c r="BO330" s="211">
        <v>0.8600000000000001</v>
      </c>
      <c r="BP330" s="211">
        <v>0.98000000000000009</v>
      </c>
      <c r="BQ330" s="211">
        <v>8.6999999999999993</v>
      </c>
      <c r="BR330" s="211">
        <v>6.6999999999999993</v>
      </c>
      <c r="BS330" s="211">
        <v>7.6999999999999993</v>
      </c>
      <c r="BT330" s="211">
        <v>11.34</v>
      </c>
      <c r="BU330" s="211">
        <v>10.94</v>
      </c>
      <c r="BV330" s="211">
        <v>11.14</v>
      </c>
      <c r="BW330" s="211">
        <v>2.79</v>
      </c>
      <c r="BX330" s="211">
        <v>2.5099999999999998</v>
      </c>
      <c r="BY330" s="211">
        <v>2.65</v>
      </c>
      <c r="BZ330" s="211">
        <v>10.08</v>
      </c>
      <c r="CA330" s="211">
        <v>7.08</v>
      </c>
      <c r="CB330" s="211">
        <v>8.58</v>
      </c>
      <c r="CC330" s="211">
        <v>6.62</v>
      </c>
      <c r="CD330" s="211">
        <v>6.38</v>
      </c>
      <c r="CE330" s="211">
        <v>6.5</v>
      </c>
      <c r="CF330" s="211">
        <v>1.79</v>
      </c>
      <c r="CG330" s="211">
        <v>1.29</v>
      </c>
      <c r="CH330" s="211">
        <v>1.54</v>
      </c>
      <c r="CI330" s="211">
        <v>0.42</v>
      </c>
      <c r="CJ330" s="211">
        <v>0.38</v>
      </c>
      <c r="CK330" s="211">
        <v>0.4</v>
      </c>
      <c r="CL330" s="211">
        <v>39.14</v>
      </c>
      <c r="CM330" s="211">
        <v>36.74</v>
      </c>
      <c r="CN330" s="211">
        <v>37.94</v>
      </c>
      <c r="CO330" s="211">
        <v>7</v>
      </c>
      <c r="CP330" s="211">
        <v>2</v>
      </c>
      <c r="CQ330" s="211">
        <v>4.5</v>
      </c>
      <c r="CR330" s="211"/>
      <c r="CS330" s="211"/>
    </row>
    <row r="331" spans="1:97">
      <c r="A331" s="642">
        <v>45617</v>
      </c>
      <c r="B331" s="209" t="s">
        <v>217</v>
      </c>
      <c r="C331" s="211">
        <v>156.13</v>
      </c>
      <c r="D331" s="211">
        <v>154.13</v>
      </c>
      <c r="E331" s="211">
        <v>155.13</v>
      </c>
      <c r="F331" s="211">
        <v>165.08</v>
      </c>
      <c r="G331" s="211">
        <v>162.08000000000001</v>
      </c>
      <c r="H331" s="211">
        <v>163.58000000000001</v>
      </c>
      <c r="I331" s="211">
        <v>112.64</v>
      </c>
      <c r="J331" s="211">
        <v>109.44</v>
      </c>
      <c r="K331" s="211">
        <v>111.03999999999999</v>
      </c>
      <c r="L331" s="211">
        <v>200.38</v>
      </c>
      <c r="M331" s="211">
        <v>192.38</v>
      </c>
      <c r="N331" s="211">
        <v>196.38</v>
      </c>
      <c r="O331" s="211">
        <v>176.49</v>
      </c>
      <c r="P331" s="211">
        <v>174.69</v>
      </c>
      <c r="Q331" s="211">
        <v>175.59</v>
      </c>
      <c r="R331" s="211">
        <v>22.23</v>
      </c>
      <c r="S331" s="211">
        <v>21.63</v>
      </c>
      <c r="T331" s="211">
        <v>21.93</v>
      </c>
      <c r="U331" s="211">
        <v>14.33</v>
      </c>
      <c r="V331" s="211">
        <v>13.73</v>
      </c>
      <c r="W331" s="211">
        <v>14.030000000000001</v>
      </c>
      <c r="X331" s="211">
        <v>14.48</v>
      </c>
      <c r="Y331" s="211">
        <v>13.68</v>
      </c>
      <c r="Z331" s="211">
        <v>14.08</v>
      </c>
      <c r="AA331" s="211">
        <v>103.05</v>
      </c>
      <c r="AB331" s="211">
        <v>99.05</v>
      </c>
      <c r="AC331" s="211">
        <v>101.05</v>
      </c>
      <c r="AD331" s="211">
        <v>93.23</v>
      </c>
      <c r="AE331" s="211">
        <v>89.23</v>
      </c>
      <c r="AF331" s="211">
        <v>91.23</v>
      </c>
      <c r="AG331" s="211">
        <v>20.36</v>
      </c>
      <c r="AH331" s="211">
        <v>19.5</v>
      </c>
      <c r="AI331" s="211">
        <v>19.93</v>
      </c>
      <c r="AJ331" s="211"/>
      <c r="AK331" s="211"/>
      <c r="AL331" s="211"/>
      <c r="AM331" s="211">
        <v>116.34</v>
      </c>
      <c r="AN331" s="211">
        <v>114.68</v>
      </c>
      <c r="AO331" s="211">
        <v>115.51</v>
      </c>
      <c r="AP331" s="211">
        <v>42.19</v>
      </c>
      <c r="AQ331" s="211">
        <v>40.589999999999996</v>
      </c>
      <c r="AR331" s="211">
        <v>41.39</v>
      </c>
      <c r="AS331" s="211">
        <v>42.98</v>
      </c>
      <c r="AT331" s="211">
        <v>41.62</v>
      </c>
      <c r="AU331" s="211">
        <v>42.3</v>
      </c>
      <c r="AV331" s="211">
        <v>21.7</v>
      </c>
      <c r="AW331" s="211">
        <v>21.099999999999998</v>
      </c>
      <c r="AX331" s="211">
        <v>21.4</v>
      </c>
      <c r="AY331" s="211">
        <v>4.5599999999999996</v>
      </c>
      <c r="AZ331" s="211">
        <v>4.3999999999999995</v>
      </c>
      <c r="BA331" s="211">
        <v>4.4799999999999995</v>
      </c>
      <c r="BB331" s="211">
        <v>2</v>
      </c>
      <c r="BC331" s="211">
        <v>1.7</v>
      </c>
      <c r="BD331" s="211">
        <v>1.85</v>
      </c>
      <c r="BE331" s="211">
        <v>0.71</v>
      </c>
      <c r="BF331" s="211">
        <v>0.41</v>
      </c>
      <c r="BG331" s="211">
        <v>0.55999999999999994</v>
      </c>
      <c r="BH331" s="211">
        <v>513.47</v>
      </c>
      <c r="BI331" s="211">
        <v>497.47</v>
      </c>
      <c r="BJ331" s="211">
        <v>505.47</v>
      </c>
      <c r="BK331" s="211">
        <v>43.3</v>
      </c>
      <c r="BL331" s="211">
        <v>41.94</v>
      </c>
      <c r="BM331" s="211">
        <v>42.62</v>
      </c>
      <c r="BN331" s="211">
        <v>1.1000000000000001</v>
      </c>
      <c r="BO331" s="211">
        <v>0.8600000000000001</v>
      </c>
      <c r="BP331" s="211">
        <v>0.98000000000000009</v>
      </c>
      <c r="BQ331" s="211">
        <v>8.64</v>
      </c>
      <c r="BR331" s="211">
        <v>6.6400000000000006</v>
      </c>
      <c r="BS331" s="211">
        <v>7.6400000000000006</v>
      </c>
      <c r="BT331" s="211">
        <v>11.32</v>
      </c>
      <c r="BU331" s="211">
        <v>10.92</v>
      </c>
      <c r="BV331" s="211">
        <v>11.120000000000001</v>
      </c>
      <c r="BW331" s="211">
        <v>2.79</v>
      </c>
      <c r="BX331" s="211">
        <v>2.5099999999999998</v>
      </c>
      <c r="BY331" s="211">
        <v>2.65</v>
      </c>
      <c r="BZ331" s="211">
        <v>10.06</v>
      </c>
      <c r="CA331" s="211">
        <v>7.0600000000000005</v>
      </c>
      <c r="CB331" s="211">
        <v>8.56</v>
      </c>
      <c r="CC331" s="211">
        <v>6.58</v>
      </c>
      <c r="CD331" s="211">
        <v>6.34</v>
      </c>
      <c r="CE331" s="211">
        <v>6.46</v>
      </c>
      <c r="CF331" s="211">
        <v>1.8</v>
      </c>
      <c r="CG331" s="211">
        <v>1.3</v>
      </c>
      <c r="CH331" s="211">
        <v>1.55</v>
      </c>
      <c r="CI331" s="211">
        <v>0.42</v>
      </c>
      <c r="CJ331" s="211">
        <v>0.38</v>
      </c>
      <c r="CK331" s="211">
        <v>0.4</v>
      </c>
      <c r="CL331" s="211">
        <v>38.96</v>
      </c>
      <c r="CM331" s="211">
        <v>36.56</v>
      </c>
      <c r="CN331" s="211">
        <v>37.760000000000005</v>
      </c>
      <c r="CO331" s="211">
        <v>7.01</v>
      </c>
      <c r="CP331" s="211">
        <v>2.0099999999999998</v>
      </c>
      <c r="CQ331" s="211">
        <v>4.51</v>
      </c>
      <c r="CR331" s="211"/>
      <c r="CS331" s="211"/>
    </row>
    <row r="332" spans="1:97">
      <c r="A332" s="642">
        <v>45618</v>
      </c>
      <c r="B332" s="209" t="s">
        <v>218</v>
      </c>
      <c r="C332" s="211">
        <v>155.52000000000001</v>
      </c>
      <c r="D332" s="211">
        <v>153.52000000000001</v>
      </c>
      <c r="E332" s="211">
        <v>154.52000000000001</v>
      </c>
      <c r="F332" s="211">
        <v>163.34</v>
      </c>
      <c r="G332" s="211">
        <v>160.34</v>
      </c>
      <c r="H332" s="211">
        <v>161.84</v>
      </c>
      <c r="I332" s="211">
        <v>112.19</v>
      </c>
      <c r="J332" s="211">
        <v>108.99</v>
      </c>
      <c r="K332" s="211">
        <v>110.59</v>
      </c>
      <c r="L332" s="211">
        <v>198.56</v>
      </c>
      <c r="M332" s="211">
        <v>190.56</v>
      </c>
      <c r="N332" s="211">
        <v>194.56</v>
      </c>
      <c r="O332" s="211">
        <v>175.14</v>
      </c>
      <c r="P332" s="211">
        <v>173.33999999999997</v>
      </c>
      <c r="Q332" s="211">
        <v>174.23999999999998</v>
      </c>
      <c r="R332" s="211">
        <v>22</v>
      </c>
      <c r="S332" s="211">
        <v>21.4</v>
      </c>
      <c r="T332" s="211">
        <v>21.7</v>
      </c>
      <c r="U332" s="211">
        <v>14.25</v>
      </c>
      <c r="V332" s="211">
        <v>13.65</v>
      </c>
      <c r="W332" s="211">
        <v>13.95</v>
      </c>
      <c r="X332" s="211">
        <v>14.36</v>
      </c>
      <c r="Y332" s="211">
        <v>13.559999999999999</v>
      </c>
      <c r="Z332" s="211">
        <v>13.959999999999999</v>
      </c>
      <c r="AA332" s="211">
        <v>102.69</v>
      </c>
      <c r="AB332" s="211">
        <v>98.69</v>
      </c>
      <c r="AC332" s="211">
        <v>100.69</v>
      </c>
      <c r="AD332" s="211">
        <v>92.47</v>
      </c>
      <c r="AE332" s="211">
        <v>88.47</v>
      </c>
      <c r="AF332" s="211">
        <v>90.47</v>
      </c>
      <c r="AG332" s="211">
        <v>20.28</v>
      </c>
      <c r="AH332" s="211">
        <v>19.420000000000002</v>
      </c>
      <c r="AI332" s="211">
        <v>19.850000000000001</v>
      </c>
      <c r="AJ332" s="211"/>
      <c r="AK332" s="211"/>
      <c r="AL332" s="211"/>
      <c r="AM332" s="211">
        <v>115.56</v>
      </c>
      <c r="AN332" s="211">
        <v>113.9</v>
      </c>
      <c r="AO332" s="211">
        <v>114.73</v>
      </c>
      <c r="AP332" s="211">
        <v>42.03</v>
      </c>
      <c r="AQ332" s="211">
        <v>40.43</v>
      </c>
      <c r="AR332" s="211">
        <v>41.230000000000004</v>
      </c>
      <c r="AS332" s="211">
        <v>42.82</v>
      </c>
      <c r="AT332" s="211">
        <v>41.46</v>
      </c>
      <c r="AU332" s="211">
        <v>42.14</v>
      </c>
      <c r="AV332" s="211">
        <v>21.6</v>
      </c>
      <c r="AW332" s="211">
        <v>21</v>
      </c>
      <c r="AX332" s="211">
        <v>21.3</v>
      </c>
      <c r="AY332" s="211">
        <v>4.53</v>
      </c>
      <c r="AZ332" s="211">
        <v>4.37</v>
      </c>
      <c r="BA332" s="211">
        <v>4.45</v>
      </c>
      <c r="BB332" s="211">
        <v>1.99</v>
      </c>
      <c r="BC332" s="211">
        <v>1.69</v>
      </c>
      <c r="BD332" s="211">
        <v>1.8399999999999999</v>
      </c>
      <c r="BE332" s="211">
        <v>0.71</v>
      </c>
      <c r="BF332" s="211">
        <v>0.41</v>
      </c>
      <c r="BG332" s="211">
        <v>0.55999999999999994</v>
      </c>
      <c r="BH332" s="211">
        <v>510.83</v>
      </c>
      <c r="BI332" s="211">
        <v>494.83</v>
      </c>
      <c r="BJ332" s="211">
        <v>502.83</v>
      </c>
      <c r="BK332" s="211">
        <v>43.13</v>
      </c>
      <c r="BL332" s="211">
        <v>41.77</v>
      </c>
      <c r="BM332" s="211">
        <v>42.45</v>
      </c>
      <c r="BN332" s="211">
        <v>1.0900000000000001</v>
      </c>
      <c r="BO332" s="211">
        <v>0.85000000000000009</v>
      </c>
      <c r="BP332" s="211">
        <v>0.97000000000000008</v>
      </c>
      <c r="BQ332" s="211">
        <v>8.56</v>
      </c>
      <c r="BR332" s="211">
        <v>6.5600000000000005</v>
      </c>
      <c r="BS332" s="211">
        <v>7.5600000000000005</v>
      </c>
      <c r="BT332" s="211">
        <v>11.24</v>
      </c>
      <c r="BU332" s="211">
        <v>10.84</v>
      </c>
      <c r="BV332" s="211">
        <v>11.04</v>
      </c>
      <c r="BW332" s="211">
        <v>2.78</v>
      </c>
      <c r="BX332" s="211">
        <v>2.5</v>
      </c>
      <c r="BY332" s="211">
        <v>2.6399999999999997</v>
      </c>
      <c r="BZ332" s="211">
        <v>10.039999999999999</v>
      </c>
      <c r="CA332" s="211">
        <v>7.0399999999999991</v>
      </c>
      <c r="CB332" s="211">
        <v>8.5399999999999991</v>
      </c>
      <c r="CC332" s="211">
        <v>6.51</v>
      </c>
      <c r="CD332" s="211">
        <v>6.27</v>
      </c>
      <c r="CE332" s="211">
        <v>6.39</v>
      </c>
      <c r="CF332" s="211">
        <v>1.78</v>
      </c>
      <c r="CG332" s="211">
        <v>1.28</v>
      </c>
      <c r="CH332" s="211">
        <v>1.53</v>
      </c>
      <c r="CI332" s="211">
        <v>0.41</v>
      </c>
      <c r="CJ332" s="211">
        <v>0.37</v>
      </c>
      <c r="CK332" s="211">
        <v>0.39</v>
      </c>
      <c r="CL332" s="211">
        <v>38.49</v>
      </c>
      <c r="CM332" s="211">
        <v>36.090000000000003</v>
      </c>
      <c r="CN332" s="211">
        <v>37.290000000000006</v>
      </c>
      <c r="CO332" s="211">
        <v>6.99</v>
      </c>
      <c r="CP332" s="211">
        <v>1.9900000000000002</v>
      </c>
      <c r="CQ332" s="211">
        <v>4.49</v>
      </c>
      <c r="CR332" s="211"/>
      <c r="CS332" s="211"/>
    </row>
    <row r="333" spans="1:97">
      <c r="A333" s="642">
        <v>45619</v>
      </c>
      <c r="B333" s="209" t="s">
        <v>219</v>
      </c>
      <c r="C333" s="211"/>
      <c r="D333" s="211"/>
      <c r="E333" s="211"/>
      <c r="F333" s="211"/>
      <c r="G333" s="211"/>
      <c r="H333" s="211"/>
      <c r="I333" s="211"/>
      <c r="J333" s="211"/>
      <c r="K333" s="211"/>
      <c r="L333" s="211"/>
      <c r="M333" s="211"/>
      <c r="N333" s="211"/>
      <c r="O333" s="211"/>
      <c r="P333" s="211"/>
      <c r="Q333" s="211"/>
      <c r="R333" s="211"/>
      <c r="S333" s="211"/>
      <c r="T333" s="211"/>
      <c r="U333" s="211"/>
      <c r="V333" s="211"/>
      <c r="W333" s="211"/>
      <c r="X333" s="211"/>
      <c r="Y333" s="211"/>
      <c r="Z333" s="211"/>
      <c r="AA333" s="211"/>
      <c r="AB333" s="211"/>
      <c r="AC333" s="211"/>
      <c r="AD333" s="211"/>
      <c r="AE333" s="211"/>
      <c r="AF333" s="211"/>
      <c r="AG333" s="211"/>
      <c r="AH333" s="211"/>
      <c r="AI333" s="211"/>
      <c r="AJ333" s="211"/>
      <c r="AK333" s="211"/>
      <c r="AL333" s="211"/>
      <c r="AM333" s="211"/>
      <c r="AN333" s="211"/>
      <c r="AO333" s="211"/>
      <c r="AP333" s="211"/>
      <c r="AQ333" s="211"/>
      <c r="AR333" s="211"/>
      <c r="AS333" s="211"/>
      <c r="AT333" s="211"/>
      <c r="AU333" s="211"/>
      <c r="AV333" s="211"/>
      <c r="AW333" s="211"/>
      <c r="AX333" s="211"/>
      <c r="AY333" s="211"/>
      <c r="AZ333" s="211"/>
      <c r="BA333" s="211"/>
      <c r="BB333" s="211"/>
      <c r="BC333" s="211"/>
      <c r="BD333" s="211"/>
      <c r="BE333" s="211"/>
      <c r="BF333" s="211"/>
      <c r="BG333" s="211"/>
      <c r="BH333" s="211"/>
      <c r="BI333" s="211"/>
      <c r="BJ333" s="211"/>
      <c r="BK333" s="211"/>
      <c r="BL333" s="211"/>
      <c r="BM333" s="211"/>
      <c r="BN333" s="211"/>
      <c r="BO333" s="211"/>
      <c r="BP333" s="211"/>
      <c r="BQ333" s="211"/>
      <c r="BR333" s="211"/>
      <c r="BS333" s="211"/>
      <c r="BT333" s="211"/>
      <c r="BU333" s="211"/>
      <c r="BV333" s="211"/>
      <c r="BW333" s="211"/>
      <c r="BX333" s="211"/>
      <c r="BY333" s="211"/>
      <c r="BZ333" s="211"/>
      <c r="CA333" s="211"/>
      <c r="CB333" s="211"/>
      <c r="CC333" s="211"/>
      <c r="CD333" s="211"/>
      <c r="CE333" s="211"/>
      <c r="CF333" s="211"/>
      <c r="CG333" s="211"/>
      <c r="CH333" s="211"/>
      <c r="CI333" s="211"/>
      <c r="CJ333" s="211"/>
      <c r="CK333" s="211"/>
      <c r="CL333" s="211"/>
      <c r="CM333" s="211"/>
      <c r="CN333" s="211"/>
      <c r="CO333" s="211"/>
      <c r="CP333" s="211"/>
      <c r="CQ333" s="211"/>
      <c r="CR333" s="211"/>
      <c r="CS333" s="211"/>
    </row>
    <row r="334" spans="1:97">
      <c r="A334" s="642">
        <v>45620</v>
      </c>
      <c r="B334" s="209" t="s">
        <v>220</v>
      </c>
      <c r="C334" s="211"/>
      <c r="D334" s="211"/>
      <c r="E334" s="211"/>
      <c r="F334" s="211"/>
      <c r="G334" s="211"/>
      <c r="H334" s="211"/>
      <c r="I334" s="211"/>
      <c r="J334" s="211"/>
      <c r="K334" s="211"/>
      <c r="L334" s="211"/>
      <c r="M334" s="211"/>
      <c r="N334" s="211"/>
      <c r="O334" s="211"/>
      <c r="P334" s="211"/>
      <c r="Q334" s="211"/>
      <c r="R334" s="211"/>
      <c r="S334" s="211"/>
      <c r="T334" s="211"/>
      <c r="U334" s="211"/>
      <c r="V334" s="211"/>
      <c r="W334" s="211"/>
      <c r="X334" s="211"/>
      <c r="Y334" s="211"/>
      <c r="Z334" s="211"/>
      <c r="AA334" s="211"/>
      <c r="AB334" s="211"/>
      <c r="AC334" s="211"/>
      <c r="AD334" s="211"/>
      <c r="AE334" s="211"/>
      <c r="AF334" s="211"/>
      <c r="AG334" s="211"/>
      <c r="AH334" s="211"/>
      <c r="AI334" s="211"/>
      <c r="AJ334" s="211"/>
      <c r="AK334" s="211"/>
      <c r="AL334" s="211"/>
      <c r="AM334" s="211"/>
      <c r="AN334" s="211"/>
      <c r="AO334" s="211"/>
      <c r="AP334" s="211"/>
      <c r="AQ334" s="211"/>
      <c r="AR334" s="211"/>
      <c r="AS334" s="211"/>
      <c r="AT334" s="211"/>
      <c r="AU334" s="211"/>
      <c r="AV334" s="211"/>
      <c r="AW334" s="211"/>
      <c r="AX334" s="211"/>
      <c r="AY334" s="211"/>
      <c r="AZ334" s="211"/>
      <c r="BA334" s="211"/>
      <c r="BB334" s="211"/>
      <c r="BC334" s="211"/>
      <c r="BD334" s="211"/>
      <c r="BE334" s="211"/>
      <c r="BF334" s="211"/>
      <c r="BG334" s="211"/>
      <c r="BH334" s="211"/>
      <c r="BI334" s="211"/>
      <c r="BJ334" s="211"/>
      <c r="BK334" s="211"/>
      <c r="BL334" s="211"/>
      <c r="BM334" s="211"/>
      <c r="BN334" s="211"/>
      <c r="BO334" s="211"/>
      <c r="BP334" s="211"/>
      <c r="BQ334" s="211"/>
      <c r="BR334" s="211"/>
      <c r="BS334" s="211"/>
      <c r="BT334" s="211"/>
      <c r="BU334" s="211"/>
      <c r="BV334" s="211"/>
      <c r="BW334" s="211"/>
      <c r="BX334" s="211"/>
      <c r="BY334" s="211"/>
      <c r="BZ334" s="211"/>
      <c r="CA334" s="211"/>
      <c r="CB334" s="211"/>
      <c r="CC334" s="211"/>
      <c r="CD334" s="211"/>
      <c r="CE334" s="211"/>
      <c r="CF334" s="211"/>
      <c r="CG334" s="211"/>
      <c r="CH334" s="211"/>
      <c r="CI334" s="211"/>
      <c r="CJ334" s="211"/>
      <c r="CK334" s="211"/>
      <c r="CL334" s="211"/>
      <c r="CM334" s="211"/>
      <c r="CN334" s="211"/>
      <c r="CO334" s="211"/>
      <c r="CP334" s="211"/>
      <c r="CQ334" s="211"/>
      <c r="CR334" s="211"/>
      <c r="CS334" s="211"/>
    </row>
    <row r="335" spans="1:97">
      <c r="A335" s="642">
        <v>45621</v>
      </c>
      <c r="B335" s="209" t="s">
        <v>214</v>
      </c>
      <c r="C335" s="211">
        <v>155.25</v>
      </c>
      <c r="D335" s="211">
        <v>153.25</v>
      </c>
      <c r="E335" s="211">
        <v>154.25</v>
      </c>
      <c r="F335" s="211">
        <v>163.22999999999999</v>
      </c>
      <c r="G335" s="211">
        <v>160.22999999999999</v>
      </c>
      <c r="H335" s="211">
        <v>161.72999999999999</v>
      </c>
      <c r="I335" s="211">
        <v>112.33</v>
      </c>
      <c r="J335" s="211">
        <v>109.13</v>
      </c>
      <c r="K335" s="211">
        <v>110.72999999999999</v>
      </c>
      <c r="L335" s="211">
        <v>198.36</v>
      </c>
      <c r="M335" s="211">
        <v>190.36</v>
      </c>
      <c r="N335" s="211">
        <v>194.36</v>
      </c>
      <c r="O335" s="211">
        <v>174.1</v>
      </c>
      <c r="P335" s="211">
        <v>172.29999999999998</v>
      </c>
      <c r="Q335" s="211">
        <v>173.2</v>
      </c>
      <c r="R335" s="211">
        <v>21.98</v>
      </c>
      <c r="S335" s="211">
        <v>21.38</v>
      </c>
      <c r="T335" s="211">
        <v>21.68</v>
      </c>
      <c r="U335" s="211">
        <v>14.35</v>
      </c>
      <c r="V335" s="211">
        <v>13.75</v>
      </c>
      <c r="W335" s="211">
        <v>14.05</v>
      </c>
      <c r="X335" s="211">
        <v>14.47</v>
      </c>
      <c r="Y335" s="211">
        <v>13.67</v>
      </c>
      <c r="Z335" s="211">
        <v>14.07</v>
      </c>
      <c r="AA335" s="211">
        <v>102.99</v>
      </c>
      <c r="AB335" s="211">
        <v>98.99</v>
      </c>
      <c r="AC335" s="211">
        <v>100.99</v>
      </c>
      <c r="AD335" s="211">
        <v>92.44</v>
      </c>
      <c r="AE335" s="211">
        <v>88.44</v>
      </c>
      <c r="AF335" s="211">
        <v>90.44</v>
      </c>
      <c r="AG335" s="211">
        <v>20.25</v>
      </c>
      <c r="AH335" s="211">
        <v>19.39</v>
      </c>
      <c r="AI335" s="211">
        <v>19.82</v>
      </c>
      <c r="AJ335" s="211"/>
      <c r="AK335" s="211"/>
      <c r="AL335" s="211"/>
      <c r="AM335" s="211">
        <v>115.73</v>
      </c>
      <c r="AN335" s="211">
        <v>114.07000000000001</v>
      </c>
      <c r="AO335" s="211">
        <v>114.9</v>
      </c>
      <c r="AP335" s="211">
        <v>41.97</v>
      </c>
      <c r="AQ335" s="211">
        <v>40.369999999999997</v>
      </c>
      <c r="AR335" s="211">
        <v>41.17</v>
      </c>
      <c r="AS335" s="211">
        <v>42.74</v>
      </c>
      <c r="AT335" s="211">
        <v>41.38</v>
      </c>
      <c r="AU335" s="211">
        <v>42.06</v>
      </c>
      <c r="AV335" s="211">
        <v>21.6</v>
      </c>
      <c r="AW335" s="211">
        <v>21</v>
      </c>
      <c r="AX335" s="211">
        <v>21.3</v>
      </c>
      <c r="AY335" s="211">
        <v>4.57</v>
      </c>
      <c r="AZ335" s="211">
        <v>4.41</v>
      </c>
      <c r="BA335" s="211">
        <v>4.49</v>
      </c>
      <c r="BB335" s="211">
        <v>1.99</v>
      </c>
      <c r="BC335" s="211">
        <v>1.69</v>
      </c>
      <c r="BD335" s="211">
        <v>1.8399999999999999</v>
      </c>
      <c r="BE335" s="211">
        <v>0.71</v>
      </c>
      <c r="BF335" s="211">
        <v>0.41</v>
      </c>
      <c r="BG335" s="211">
        <v>0.55999999999999994</v>
      </c>
      <c r="BH335" s="211">
        <v>509.79</v>
      </c>
      <c r="BI335" s="211">
        <v>493.79</v>
      </c>
      <c r="BJ335" s="211">
        <v>501.79</v>
      </c>
      <c r="BK335" s="211">
        <v>43.06</v>
      </c>
      <c r="BL335" s="211">
        <v>41.7</v>
      </c>
      <c r="BM335" s="211">
        <v>42.38</v>
      </c>
      <c r="BN335" s="211">
        <v>1.1000000000000001</v>
      </c>
      <c r="BO335" s="211">
        <v>0.8600000000000001</v>
      </c>
      <c r="BP335" s="211">
        <v>0.98000000000000009</v>
      </c>
      <c r="BQ335" s="211">
        <v>8.59</v>
      </c>
      <c r="BR335" s="211">
        <v>6.59</v>
      </c>
      <c r="BS335" s="211">
        <v>7.59</v>
      </c>
      <c r="BT335" s="211">
        <v>11.2</v>
      </c>
      <c r="BU335" s="211">
        <v>10.799999999999999</v>
      </c>
      <c r="BV335" s="211">
        <v>11</v>
      </c>
      <c r="BW335" s="211">
        <v>2.78</v>
      </c>
      <c r="BX335" s="211">
        <v>2.5</v>
      </c>
      <c r="BY335" s="211">
        <v>2.6399999999999997</v>
      </c>
      <c r="BZ335" s="211">
        <v>10.06</v>
      </c>
      <c r="CA335" s="211">
        <v>7.0600000000000005</v>
      </c>
      <c r="CB335" s="211">
        <v>8.56</v>
      </c>
      <c r="CC335" s="211">
        <v>6.51</v>
      </c>
      <c r="CD335" s="211">
        <v>6.27</v>
      </c>
      <c r="CE335" s="211">
        <v>6.39</v>
      </c>
      <c r="CF335" s="211">
        <v>1.73</v>
      </c>
      <c r="CG335" s="211">
        <v>1.23</v>
      </c>
      <c r="CH335" s="211">
        <v>1.48</v>
      </c>
      <c r="CI335" s="211">
        <v>0.41</v>
      </c>
      <c r="CJ335" s="211">
        <v>0.37</v>
      </c>
      <c r="CK335" s="211">
        <v>0.39</v>
      </c>
      <c r="CL335" s="211">
        <v>38.53</v>
      </c>
      <c r="CM335" s="211">
        <v>36.130000000000003</v>
      </c>
      <c r="CN335" s="211">
        <v>37.33</v>
      </c>
      <c r="CO335" s="211">
        <v>6.96</v>
      </c>
      <c r="CP335" s="211">
        <v>1.96</v>
      </c>
      <c r="CQ335" s="211">
        <v>4.46</v>
      </c>
      <c r="CR335" s="211"/>
      <c r="CS335" s="211"/>
    </row>
    <row r="336" spans="1:97">
      <c r="A336" s="642">
        <v>45622</v>
      </c>
      <c r="B336" s="209" t="s">
        <v>215</v>
      </c>
      <c r="C336" s="211">
        <v>155.24</v>
      </c>
      <c r="D336" s="211">
        <v>153.24</v>
      </c>
      <c r="E336" s="211">
        <v>154.24</v>
      </c>
      <c r="F336" s="211">
        <v>162.59</v>
      </c>
      <c r="G336" s="211">
        <v>159.59</v>
      </c>
      <c r="H336" s="211">
        <v>161.09</v>
      </c>
      <c r="I336" s="211">
        <v>110.64</v>
      </c>
      <c r="J336" s="211">
        <v>107.44</v>
      </c>
      <c r="K336" s="211">
        <v>109.03999999999999</v>
      </c>
      <c r="L336" s="211">
        <v>197.14</v>
      </c>
      <c r="M336" s="211">
        <v>189.14</v>
      </c>
      <c r="N336" s="211">
        <v>193.14</v>
      </c>
      <c r="O336" s="211">
        <v>174.52</v>
      </c>
      <c r="P336" s="211">
        <v>172.72</v>
      </c>
      <c r="Q336" s="211">
        <v>173.62</v>
      </c>
      <c r="R336" s="211">
        <v>21.89</v>
      </c>
      <c r="S336" s="211">
        <v>21.29</v>
      </c>
      <c r="T336" s="211">
        <v>21.59</v>
      </c>
      <c r="U336" s="211">
        <v>14.11</v>
      </c>
      <c r="V336" s="211">
        <v>13.51</v>
      </c>
      <c r="W336" s="211">
        <v>13.809999999999999</v>
      </c>
      <c r="X336" s="211">
        <v>14.33</v>
      </c>
      <c r="Y336" s="211">
        <v>13.53</v>
      </c>
      <c r="Z336" s="211">
        <v>13.93</v>
      </c>
      <c r="AA336" s="211">
        <v>101.48</v>
      </c>
      <c r="AB336" s="211">
        <v>97.48</v>
      </c>
      <c r="AC336" s="211">
        <v>99.48</v>
      </c>
      <c r="AD336" s="211">
        <v>91.71</v>
      </c>
      <c r="AE336" s="211">
        <v>87.71</v>
      </c>
      <c r="AF336" s="211">
        <v>89.71</v>
      </c>
      <c r="AG336" s="211">
        <v>20.25</v>
      </c>
      <c r="AH336" s="211">
        <v>19.39</v>
      </c>
      <c r="AI336" s="211">
        <v>19.82</v>
      </c>
      <c r="AJ336" s="211"/>
      <c r="AK336" s="211"/>
      <c r="AL336" s="211"/>
      <c r="AM336" s="211">
        <v>115.09</v>
      </c>
      <c r="AN336" s="211">
        <v>113.43</v>
      </c>
      <c r="AO336" s="211">
        <v>114.26</v>
      </c>
      <c r="AP336" s="211">
        <v>41.94</v>
      </c>
      <c r="AQ336" s="211">
        <v>40.339999999999996</v>
      </c>
      <c r="AR336" s="211">
        <v>41.14</v>
      </c>
      <c r="AS336" s="211">
        <v>42.75</v>
      </c>
      <c r="AT336" s="211">
        <v>41.39</v>
      </c>
      <c r="AU336" s="211">
        <v>42.07</v>
      </c>
      <c r="AV336" s="211">
        <v>21.52</v>
      </c>
      <c r="AW336" s="211">
        <v>20.919999999999998</v>
      </c>
      <c r="AX336" s="211">
        <v>21.22</v>
      </c>
      <c r="AY336" s="211">
        <v>4.5199999999999996</v>
      </c>
      <c r="AZ336" s="211">
        <v>4.3599999999999994</v>
      </c>
      <c r="BA336" s="211">
        <v>4.4399999999999995</v>
      </c>
      <c r="BB336" s="211">
        <v>1.99</v>
      </c>
      <c r="BC336" s="211">
        <v>1.69</v>
      </c>
      <c r="BD336" s="211">
        <v>1.8399999999999999</v>
      </c>
      <c r="BE336" s="211">
        <v>0.71</v>
      </c>
      <c r="BF336" s="211">
        <v>0.41</v>
      </c>
      <c r="BG336" s="211">
        <v>0.55999999999999994</v>
      </c>
      <c r="BH336" s="211">
        <v>510.41</v>
      </c>
      <c r="BI336" s="211">
        <v>494.41</v>
      </c>
      <c r="BJ336" s="211">
        <v>502.41</v>
      </c>
      <c r="BK336" s="211">
        <v>43.05</v>
      </c>
      <c r="BL336" s="211">
        <v>41.69</v>
      </c>
      <c r="BM336" s="211">
        <v>42.37</v>
      </c>
      <c r="BN336" s="211">
        <v>1.1000000000000001</v>
      </c>
      <c r="BO336" s="211">
        <v>0.8600000000000001</v>
      </c>
      <c r="BP336" s="211">
        <v>0.98000000000000009</v>
      </c>
      <c r="BQ336" s="211">
        <v>8.48</v>
      </c>
      <c r="BR336" s="211">
        <v>6.48</v>
      </c>
      <c r="BS336" s="211">
        <v>7.48</v>
      </c>
      <c r="BT336" s="211">
        <v>11.18</v>
      </c>
      <c r="BU336" s="211">
        <v>10.78</v>
      </c>
      <c r="BV336" s="211">
        <v>10.98</v>
      </c>
      <c r="BW336" s="211">
        <v>2.77</v>
      </c>
      <c r="BX336" s="211">
        <v>2.4900000000000002</v>
      </c>
      <c r="BY336" s="211">
        <v>2.63</v>
      </c>
      <c r="BZ336" s="211">
        <v>9.98</v>
      </c>
      <c r="CA336" s="211">
        <v>6.98</v>
      </c>
      <c r="CB336" s="211">
        <v>8.48</v>
      </c>
      <c r="CC336" s="211">
        <v>6.48</v>
      </c>
      <c r="CD336" s="211">
        <v>6.24</v>
      </c>
      <c r="CE336" s="211">
        <v>6.36</v>
      </c>
      <c r="CF336" s="211">
        <v>1.73</v>
      </c>
      <c r="CG336" s="211">
        <v>1.23</v>
      </c>
      <c r="CH336" s="211">
        <v>1.48</v>
      </c>
      <c r="CI336" s="211">
        <v>0.41</v>
      </c>
      <c r="CJ336" s="211">
        <v>0.37</v>
      </c>
      <c r="CK336" s="211">
        <v>0.39</v>
      </c>
      <c r="CL336" s="211">
        <v>38.58</v>
      </c>
      <c r="CM336" s="211">
        <v>36.18</v>
      </c>
      <c r="CN336" s="211">
        <v>37.379999999999995</v>
      </c>
      <c r="CO336" s="211">
        <v>6.96</v>
      </c>
      <c r="CP336" s="211">
        <v>1.96</v>
      </c>
      <c r="CQ336" s="211">
        <v>4.46</v>
      </c>
      <c r="CR336" s="211"/>
      <c r="CS336" s="211"/>
    </row>
    <row r="337" spans="1:97">
      <c r="A337" s="642">
        <v>45623</v>
      </c>
      <c r="B337" s="209" t="s">
        <v>216</v>
      </c>
      <c r="C337" s="211">
        <v>153.88</v>
      </c>
      <c r="D337" s="211">
        <v>151.88</v>
      </c>
      <c r="E337" s="211">
        <v>152.88</v>
      </c>
      <c r="F337" s="211">
        <v>161.83000000000001</v>
      </c>
      <c r="G337" s="211">
        <v>158.83000000000001</v>
      </c>
      <c r="H337" s="211">
        <v>160.33000000000001</v>
      </c>
      <c r="I337" s="211">
        <v>110.4</v>
      </c>
      <c r="J337" s="211">
        <v>107.2</v>
      </c>
      <c r="K337" s="211">
        <v>108.80000000000001</v>
      </c>
      <c r="L337" s="211">
        <v>196.22</v>
      </c>
      <c r="M337" s="211">
        <v>188.22</v>
      </c>
      <c r="N337" s="211">
        <v>192.22</v>
      </c>
      <c r="O337" s="211">
        <v>173.49</v>
      </c>
      <c r="P337" s="211">
        <v>171.69</v>
      </c>
      <c r="Q337" s="211">
        <v>172.59</v>
      </c>
      <c r="R337" s="211">
        <v>21.79</v>
      </c>
      <c r="S337" s="211">
        <v>21.189999999999998</v>
      </c>
      <c r="T337" s="211">
        <v>21.49</v>
      </c>
      <c r="U337" s="211">
        <v>13.99</v>
      </c>
      <c r="V337" s="211">
        <v>13.39</v>
      </c>
      <c r="W337" s="211">
        <v>13.690000000000001</v>
      </c>
      <c r="X337" s="211">
        <v>14.3</v>
      </c>
      <c r="Y337" s="211">
        <v>13.5</v>
      </c>
      <c r="Z337" s="211">
        <v>13.9</v>
      </c>
      <c r="AA337" s="211">
        <v>100.99</v>
      </c>
      <c r="AB337" s="211">
        <v>96.99</v>
      </c>
      <c r="AC337" s="211">
        <v>98.99</v>
      </c>
      <c r="AD337" s="211">
        <v>91.13</v>
      </c>
      <c r="AE337" s="211">
        <v>87.13</v>
      </c>
      <c r="AF337" s="211">
        <v>89.13</v>
      </c>
      <c r="AG337" s="211">
        <v>20.079999999999998</v>
      </c>
      <c r="AH337" s="211">
        <v>19.22</v>
      </c>
      <c r="AI337" s="211">
        <v>19.649999999999999</v>
      </c>
      <c r="AJ337" s="211"/>
      <c r="AK337" s="211"/>
      <c r="AL337" s="211"/>
      <c r="AM337" s="211">
        <v>114.39</v>
      </c>
      <c r="AN337" s="211">
        <v>112.73</v>
      </c>
      <c r="AO337" s="211">
        <v>113.56</v>
      </c>
      <c r="AP337" s="211">
        <v>41.42</v>
      </c>
      <c r="AQ337" s="211">
        <v>39.82</v>
      </c>
      <c r="AR337" s="211">
        <v>40.620000000000005</v>
      </c>
      <c r="AS337" s="211">
        <v>42.37</v>
      </c>
      <c r="AT337" s="211">
        <v>41.01</v>
      </c>
      <c r="AU337" s="211">
        <v>41.69</v>
      </c>
      <c r="AV337" s="211">
        <v>21.36</v>
      </c>
      <c r="AW337" s="211">
        <v>20.759999999999998</v>
      </c>
      <c r="AX337" s="211">
        <v>21.06</v>
      </c>
      <c r="AY337" s="211">
        <v>4.49</v>
      </c>
      <c r="AZ337" s="211">
        <v>4.33</v>
      </c>
      <c r="BA337" s="211">
        <v>4.41</v>
      </c>
      <c r="BB337" s="211">
        <v>1.97</v>
      </c>
      <c r="BC337" s="211">
        <v>1.67</v>
      </c>
      <c r="BD337" s="211">
        <v>1.8199999999999998</v>
      </c>
      <c r="BE337" s="211">
        <v>0.7</v>
      </c>
      <c r="BF337" s="211">
        <v>0.39999999999999997</v>
      </c>
      <c r="BG337" s="211">
        <v>0.54999999999999993</v>
      </c>
      <c r="BH337" s="211">
        <v>505.82</v>
      </c>
      <c r="BI337" s="211">
        <v>489.82</v>
      </c>
      <c r="BJ337" s="211">
        <v>497.82</v>
      </c>
      <c r="BK337" s="211">
        <v>42.68</v>
      </c>
      <c r="BL337" s="211">
        <v>41.32</v>
      </c>
      <c r="BM337" s="211">
        <v>42</v>
      </c>
      <c r="BN337" s="211">
        <v>1.08</v>
      </c>
      <c r="BO337" s="211">
        <v>0.84000000000000008</v>
      </c>
      <c r="BP337" s="211">
        <v>0.96000000000000008</v>
      </c>
      <c r="BQ337" s="211">
        <v>8.41</v>
      </c>
      <c r="BR337" s="211">
        <v>6.41</v>
      </c>
      <c r="BS337" s="211">
        <v>7.41</v>
      </c>
      <c r="BT337" s="211">
        <v>11.16</v>
      </c>
      <c r="BU337" s="211">
        <v>10.76</v>
      </c>
      <c r="BV337" s="211">
        <v>10.96</v>
      </c>
      <c r="BW337" s="211">
        <v>2.75</v>
      </c>
      <c r="BX337" s="211">
        <v>2.4699999999999998</v>
      </c>
      <c r="BY337" s="211">
        <v>2.61</v>
      </c>
      <c r="BZ337" s="211">
        <v>9.91</v>
      </c>
      <c r="CA337" s="211">
        <v>6.91</v>
      </c>
      <c r="CB337" s="211">
        <v>8.41</v>
      </c>
      <c r="CC337" s="211">
        <v>6.47</v>
      </c>
      <c r="CD337" s="211">
        <v>6.2299999999999995</v>
      </c>
      <c r="CE337" s="211">
        <v>6.35</v>
      </c>
      <c r="CF337" s="211">
        <v>1.7</v>
      </c>
      <c r="CG337" s="211">
        <v>1.2</v>
      </c>
      <c r="CH337" s="211">
        <v>1.45</v>
      </c>
      <c r="CI337" s="211">
        <v>0.41</v>
      </c>
      <c r="CJ337" s="211">
        <v>0.37</v>
      </c>
      <c r="CK337" s="211">
        <v>0.39</v>
      </c>
      <c r="CL337" s="211">
        <v>38.47</v>
      </c>
      <c r="CM337" s="211">
        <v>36.07</v>
      </c>
      <c r="CN337" s="211">
        <v>37.269999999999996</v>
      </c>
      <c r="CO337" s="211">
        <v>6.92</v>
      </c>
      <c r="CP337" s="211">
        <v>1.92</v>
      </c>
      <c r="CQ337" s="211">
        <v>4.42</v>
      </c>
      <c r="CR337" s="211"/>
      <c r="CS337" s="211"/>
    </row>
    <row r="338" spans="1:97">
      <c r="A338" s="642">
        <v>45624</v>
      </c>
      <c r="B338" s="209" t="s">
        <v>217</v>
      </c>
      <c r="C338" s="211">
        <v>152.77000000000001</v>
      </c>
      <c r="D338" s="211">
        <v>150.77000000000001</v>
      </c>
      <c r="E338" s="211">
        <v>151.77000000000001</v>
      </c>
      <c r="F338" s="211">
        <v>161.65</v>
      </c>
      <c r="G338" s="211">
        <v>158.65</v>
      </c>
      <c r="H338" s="211">
        <v>160.15</v>
      </c>
      <c r="I338" s="211">
        <v>109.88</v>
      </c>
      <c r="J338" s="211">
        <v>106.67999999999999</v>
      </c>
      <c r="K338" s="211">
        <v>108.28</v>
      </c>
      <c r="L338" s="211">
        <v>196.35</v>
      </c>
      <c r="M338" s="211">
        <v>188.35</v>
      </c>
      <c r="N338" s="211">
        <v>192.35</v>
      </c>
      <c r="O338" s="211">
        <v>172.72</v>
      </c>
      <c r="P338" s="211">
        <v>170.92</v>
      </c>
      <c r="Q338" s="211">
        <v>171.82</v>
      </c>
      <c r="R338" s="211">
        <v>21.77</v>
      </c>
      <c r="S338" s="211">
        <v>21.169999999999998</v>
      </c>
      <c r="T338" s="211">
        <v>21.47</v>
      </c>
      <c r="U338" s="211">
        <v>14.01</v>
      </c>
      <c r="V338" s="211">
        <v>13.41</v>
      </c>
      <c r="W338" s="211">
        <v>13.71</v>
      </c>
      <c r="X338" s="211">
        <v>14.3</v>
      </c>
      <c r="Y338" s="211">
        <v>13.5</v>
      </c>
      <c r="Z338" s="211">
        <v>13.9</v>
      </c>
      <c r="AA338" s="211">
        <v>100.65</v>
      </c>
      <c r="AB338" s="211">
        <v>96.65</v>
      </c>
      <c r="AC338" s="211">
        <v>98.65</v>
      </c>
      <c r="AD338" s="211">
        <v>91.5</v>
      </c>
      <c r="AE338" s="211">
        <v>87.5</v>
      </c>
      <c r="AF338" s="211">
        <v>89.5</v>
      </c>
      <c r="AG338" s="211">
        <v>19.93</v>
      </c>
      <c r="AH338" s="211">
        <v>19.07</v>
      </c>
      <c r="AI338" s="211">
        <v>19.5</v>
      </c>
      <c r="AJ338" s="211"/>
      <c r="AK338" s="211"/>
      <c r="AL338" s="211"/>
      <c r="AM338" s="211">
        <v>113.9</v>
      </c>
      <c r="AN338" s="211">
        <v>112.24000000000001</v>
      </c>
      <c r="AO338" s="211">
        <v>113.07000000000001</v>
      </c>
      <c r="AP338" s="211">
        <v>41.28</v>
      </c>
      <c r="AQ338" s="211">
        <v>39.68</v>
      </c>
      <c r="AR338" s="211">
        <v>40.480000000000004</v>
      </c>
      <c r="AS338" s="211">
        <v>42.07</v>
      </c>
      <c r="AT338" s="211">
        <v>40.71</v>
      </c>
      <c r="AU338" s="211">
        <v>41.39</v>
      </c>
      <c r="AV338" s="211">
        <v>21.23</v>
      </c>
      <c r="AW338" s="211">
        <v>20.63</v>
      </c>
      <c r="AX338" s="211">
        <v>20.93</v>
      </c>
      <c r="AY338" s="211">
        <v>4.47</v>
      </c>
      <c r="AZ338" s="211">
        <v>4.3099999999999996</v>
      </c>
      <c r="BA338" s="211">
        <v>4.3899999999999997</v>
      </c>
      <c r="BB338" s="211">
        <v>1.96</v>
      </c>
      <c r="BC338" s="211">
        <v>1.66</v>
      </c>
      <c r="BD338" s="211">
        <v>1.81</v>
      </c>
      <c r="BE338" s="211">
        <v>0.7</v>
      </c>
      <c r="BF338" s="211">
        <v>0.39999999999999997</v>
      </c>
      <c r="BG338" s="211">
        <v>0.54999999999999993</v>
      </c>
      <c r="BH338" s="211">
        <v>503.49</v>
      </c>
      <c r="BI338" s="211">
        <v>487.49</v>
      </c>
      <c r="BJ338" s="211">
        <v>495.49</v>
      </c>
      <c r="BK338" s="211">
        <v>42.39</v>
      </c>
      <c r="BL338" s="211">
        <v>41.03</v>
      </c>
      <c r="BM338" s="211">
        <v>41.71</v>
      </c>
      <c r="BN338" s="211">
        <v>1.08</v>
      </c>
      <c r="BO338" s="211">
        <v>0.84000000000000008</v>
      </c>
      <c r="BP338" s="211">
        <v>0.96000000000000008</v>
      </c>
      <c r="BQ338" s="211">
        <v>8.44</v>
      </c>
      <c r="BR338" s="211">
        <v>6.4399999999999995</v>
      </c>
      <c r="BS338" s="211">
        <v>7.4399999999999995</v>
      </c>
      <c r="BT338" s="211">
        <v>11.1</v>
      </c>
      <c r="BU338" s="211">
        <v>10.7</v>
      </c>
      <c r="BV338" s="211">
        <v>10.899999999999999</v>
      </c>
      <c r="BW338" s="211">
        <v>2.74</v>
      </c>
      <c r="BX338" s="211">
        <v>2.46</v>
      </c>
      <c r="BY338" s="211">
        <v>2.6</v>
      </c>
      <c r="BZ338" s="211">
        <v>9.84</v>
      </c>
      <c r="CA338" s="211">
        <v>6.84</v>
      </c>
      <c r="CB338" s="211">
        <v>8.34</v>
      </c>
      <c r="CC338" s="211">
        <v>6.47</v>
      </c>
      <c r="CD338" s="211">
        <v>6.2299999999999995</v>
      </c>
      <c r="CE338" s="211">
        <v>6.35</v>
      </c>
      <c r="CF338" s="211">
        <v>1.59</v>
      </c>
      <c r="CG338" s="211">
        <v>1.0900000000000001</v>
      </c>
      <c r="CH338" s="211">
        <v>1.34</v>
      </c>
      <c r="CI338" s="211">
        <v>0.41</v>
      </c>
      <c r="CJ338" s="211">
        <v>0.37</v>
      </c>
      <c r="CK338" s="211">
        <v>0.39</v>
      </c>
      <c r="CL338" s="211">
        <v>38.46</v>
      </c>
      <c r="CM338" s="211">
        <v>36.06</v>
      </c>
      <c r="CN338" s="211">
        <v>37.260000000000005</v>
      </c>
      <c r="CO338" s="211">
        <v>6.89</v>
      </c>
      <c r="CP338" s="211">
        <v>1.8899999999999997</v>
      </c>
      <c r="CQ338" s="211">
        <v>4.3899999999999997</v>
      </c>
      <c r="CR338" s="211"/>
      <c r="CS338" s="211"/>
    </row>
    <row r="339" spans="1:97">
      <c r="A339" s="642">
        <v>45625</v>
      </c>
      <c r="B339" s="209" t="s">
        <v>218</v>
      </c>
      <c r="C339" s="211">
        <v>151.74</v>
      </c>
      <c r="D339" s="211">
        <v>149.74</v>
      </c>
      <c r="E339" s="211">
        <v>150.74</v>
      </c>
      <c r="F339" s="211">
        <v>160.69999999999999</v>
      </c>
      <c r="G339" s="211">
        <v>157.69999999999999</v>
      </c>
      <c r="H339" s="211">
        <v>159.19999999999999</v>
      </c>
      <c r="I339" s="211">
        <v>109.15</v>
      </c>
      <c r="J339" s="211">
        <v>105.95</v>
      </c>
      <c r="K339" s="211">
        <v>107.55000000000001</v>
      </c>
      <c r="L339" s="211">
        <v>195.49</v>
      </c>
      <c r="M339" s="211">
        <v>187.49</v>
      </c>
      <c r="N339" s="211">
        <v>191.49</v>
      </c>
      <c r="O339" s="211">
        <v>171.88</v>
      </c>
      <c r="P339" s="211">
        <v>170.07999999999998</v>
      </c>
      <c r="Q339" s="211">
        <v>170.98</v>
      </c>
      <c r="R339" s="211">
        <v>21.64</v>
      </c>
      <c r="S339" s="211">
        <v>21.04</v>
      </c>
      <c r="T339" s="211">
        <v>21.34</v>
      </c>
      <c r="U339" s="211">
        <v>13.95</v>
      </c>
      <c r="V339" s="211">
        <v>13.35</v>
      </c>
      <c r="W339" s="211">
        <v>13.649999999999999</v>
      </c>
      <c r="X339" s="211">
        <v>14.21</v>
      </c>
      <c r="Y339" s="211">
        <v>13.41</v>
      </c>
      <c r="Z339" s="211">
        <v>13.81</v>
      </c>
      <c r="AA339" s="211">
        <v>100.04</v>
      </c>
      <c r="AB339" s="211">
        <v>96.04</v>
      </c>
      <c r="AC339" s="211">
        <v>98.04</v>
      </c>
      <c r="AD339" s="211">
        <v>90.86</v>
      </c>
      <c r="AE339" s="211">
        <v>86.86</v>
      </c>
      <c r="AF339" s="211">
        <v>88.86</v>
      </c>
      <c r="AG339" s="211">
        <v>19.8</v>
      </c>
      <c r="AH339" s="211">
        <v>18.940000000000001</v>
      </c>
      <c r="AI339" s="211">
        <v>19.37</v>
      </c>
      <c r="AJ339" s="211"/>
      <c r="AK339" s="211"/>
      <c r="AL339" s="211"/>
      <c r="AM339" s="211">
        <v>113.2</v>
      </c>
      <c r="AN339" s="211">
        <v>111.54</v>
      </c>
      <c r="AO339" s="211">
        <v>112.37</v>
      </c>
      <c r="AP339" s="211">
        <v>41</v>
      </c>
      <c r="AQ339" s="211">
        <v>39.4</v>
      </c>
      <c r="AR339" s="211">
        <v>40.200000000000003</v>
      </c>
      <c r="AS339" s="211">
        <v>41.79</v>
      </c>
      <c r="AT339" s="211">
        <v>40.43</v>
      </c>
      <c r="AU339" s="211">
        <v>41.11</v>
      </c>
      <c r="AV339" s="211">
        <v>21.1</v>
      </c>
      <c r="AW339" s="211">
        <v>20.5</v>
      </c>
      <c r="AX339" s="211">
        <v>20.8</v>
      </c>
      <c r="AY339" s="211">
        <v>4.46</v>
      </c>
      <c r="AZ339" s="211">
        <v>4.3</v>
      </c>
      <c r="BA339" s="211">
        <v>4.38</v>
      </c>
      <c r="BB339" s="211">
        <v>1.94</v>
      </c>
      <c r="BC339" s="211">
        <v>1.64</v>
      </c>
      <c r="BD339" s="211">
        <v>1.79</v>
      </c>
      <c r="BE339" s="211">
        <v>0.7</v>
      </c>
      <c r="BF339" s="211">
        <v>0.39999999999999997</v>
      </c>
      <c r="BG339" s="211">
        <v>0.54999999999999993</v>
      </c>
      <c r="BH339" s="211">
        <v>499.33</v>
      </c>
      <c r="BI339" s="211">
        <v>483.33</v>
      </c>
      <c r="BJ339" s="211">
        <v>491.33</v>
      </c>
      <c r="BK339" s="211">
        <v>42.1</v>
      </c>
      <c r="BL339" s="211">
        <v>40.74</v>
      </c>
      <c r="BM339" s="211">
        <v>41.42</v>
      </c>
      <c r="BN339" s="211">
        <v>1.07</v>
      </c>
      <c r="BO339" s="211">
        <v>0.83000000000000007</v>
      </c>
      <c r="BP339" s="211">
        <v>0.95000000000000007</v>
      </c>
      <c r="BQ339" s="211">
        <v>8.3699999999999992</v>
      </c>
      <c r="BR339" s="211">
        <v>6.3699999999999992</v>
      </c>
      <c r="BS339" s="211">
        <v>7.3699999999999992</v>
      </c>
      <c r="BT339" s="211">
        <v>11.02</v>
      </c>
      <c r="BU339" s="211">
        <v>10.62</v>
      </c>
      <c r="BV339" s="211">
        <v>10.82</v>
      </c>
      <c r="BW339" s="211">
        <v>2.73</v>
      </c>
      <c r="BX339" s="211">
        <v>2.4500000000000002</v>
      </c>
      <c r="BY339" s="211">
        <v>2.59</v>
      </c>
      <c r="BZ339" s="211">
        <v>9.83</v>
      </c>
      <c r="CA339" s="211">
        <v>6.83</v>
      </c>
      <c r="CB339" s="211">
        <v>8.33</v>
      </c>
      <c r="CC339" s="211">
        <v>6.41</v>
      </c>
      <c r="CD339" s="211">
        <v>6.17</v>
      </c>
      <c r="CE339" s="211">
        <v>6.29</v>
      </c>
      <c r="CF339" s="211">
        <v>1.65</v>
      </c>
      <c r="CG339" s="211">
        <v>1.1499999999999999</v>
      </c>
      <c r="CH339" s="211">
        <v>1.4</v>
      </c>
      <c r="CI339" s="211">
        <v>0.41</v>
      </c>
      <c r="CJ339" s="211">
        <v>0.37</v>
      </c>
      <c r="CK339" s="211">
        <v>0.39</v>
      </c>
      <c r="CL339" s="211">
        <v>38.21</v>
      </c>
      <c r="CM339" s="211">
        <v>35.81</v>
      </c>
      <c r="CN339" s="211">
        <v>37.010000000000005</v>
      </c>
      <c r="CO339" s="211">
        <v>6.86</v>
      </c>
      <c r="CP339" s="211">
        <v>1.8600000000000003</v>
      </c>
      <c r="CQ339" s="211">
        <v>4.3600000000000003</v>
      </c>
      <c r="CR339" s="211"/>
      <c r="CS339" s="211"/>
    </row>
    <row r="340" spans="1:97">
      <c r="A340" s="642">
        <v>45626</v>
      </c>
      <c r="B340" s="209" t="s">
        <v>219</v>
      </c>
      <c r="C340" s="211"/>
      <c r="D340" s="211"/>
      <c r="E340" s="211"/>
      <c r="F340" s="211"/>
      <c r="G340" s="211"/>
      <c r="H340" s="211"/>
      <c r="I340" s="211"/>
      <c r="J340" s="211"/>
      <c r="K340" s="211"/>
      <c r="L340" s="211"/>
      <c r="M340" s="211"/>
      <c r="N340" s="211"/>
      <c r="O340" s="211"/>
      <c r="P340" s="211"/>
      <c r="Q340" s="211"/>
      <c r="R340" s="211"/>
      <c r="S340" s="211"/>
      <c r="T340" s="211"/>
      <c r="U340" s="211"/>
      <c r="V340" s="211"/>
      <c r="W340" s="211"/>
      <c r="X340" s="211"/>
      <c r="Y340" s="211"/>
      <c r="Z340" s="211"/>
      <c r="AA340" s="211"/>
      <c r="AB340" s="211"/>
      <c r="AC340" s="211"/>
      <c r="AD340" s="211"/>
      <c r="AE340" s="211"/>
      <c r="AF340" s="211"/>
      <c r="AG340" s="211"/>
      <c r="AH340" s="211"/>
      <c r="AI340" s="211"/>
      <c r="AJ340" s="211"/>
      <c r="AK340" s="211"/>
      <c r="AL340" s="211"/>
      <c r="AM340" s="211"/>
      <c r="AN340" s="211"/>
      <c r="AO340" s="211"/>
      <c r="AP340" s="211"/>
      <c r="AQ340" s="211"/>
      <c r="AR340" s="211"/>
      <c r="AS340" s="211"/>
      <c r="AT340" s="211"/>
      <c r="AU340" s="211"/>
      <c r="AV340" s="211"/>
      <c r="AW340" s="211"/>
      <c r="AX340" s="211"/>
      <c r="AY340" s="211"/>
      <c r="AZ340" s="211"/>
      <c r="BA340" s="211"/>
      <c r="BB340" s="211"/>
      <c r="BC340" s="211"/>
      <c r="BD340" s="211"/>
      <c r="BE340" s="211"/>
      <c r="BF340" s="211"/>
      <c r="BG340" s="211"/>
      <c r="BH340" s="211"/>
      <c r="BI340" s="211"/>
      <c r="BJ340" s="211"/>
      <c r="BK340" s="211"/>
      <c r="BL340" s="211"/>
      <c r="BM340" s="211"/>
      <c r="BN340" s="211"/>
      <c r="BO340" s="211"/>
      <c r="BP340" s="211"/>
      <c r="BQ340" s="211"/>
      <c r="BR340" s="211"/>
      <c r="BS340" s="211"/>
      <c r="BT340" s="211"/>
      <c r="BU340" s="211"/>
      <c r="BV340" s="211"/>
      <c r="BW340" s="211"/>
      <c r="BX340" s="211"/>
      <c r="BY340" s="211"/>
      <c r="BZ340" s="211"/>
      <c r="CA340" s="211"/>
      <c r="CB340" s="211"/>
      <c r="CC340" s="211"/>
      <c r="CD340" s="211"/>
      <c r="CE340" s="211"/>
      <c r="CF340" s="211"/>
      <c r="CG340" s="211"/>
      <c r="CH340" s="211"/>
      <c r="CI340" s="211"/>
      <c r="CJ340" s="211"/>
      <c r="CK340" s="211"/>
      <c r="CL340" s="211"/>
      <c r="CM340" s="211"/>
      <c r="CN340" s="211"/>
      <c r="CO340" s="211"/>
      <c r="CP340" s="211"/>
      <c r="CQ340" s="211"/>
      <c r="CR340" s="211"/>
      <c r="CS340" s="211"/>
    </row>
    <row r="341" spans="1:97">
      <c r="A341" s="642">
        <v>45627</v>
      </c>
      <c r="B341" s="209" t="s">
        <v>220</v>
      </c>
      <c r="C341" s="211"/>
      <c r="D341" s="211"/>
      <c r="E341" s="211"/>
      <c r="F341" s="211"/>
      <c r="G341" s="211"/>
      <c r="H341" s="211"/>
      <c r="I341" s="211"/>
      <c r="J341" s="211"/>
      <c r="K341" s="211"/>
      <c r="L341" s="211"/>
      <c r="M341" s="211"/>
      <c r="N341" s="211"/>
      <c r="O341" s="211"/>
      <c r="P341" s="211"/>
      <c r="Q341" s="211"/>
      <c r="R341" s="211"/>
      <c r="S341" s="211"/>
      <c r="T341" s="211"/>
      <c r="U341" s="211"/>
      <c r="V341" s="211"/>
      <c r="W341" s="211"/>
      <c r="X341" s="211"/>
      <c r="Y341" s="211"/>
      <c r="Z341" s="211"/>
      <c r="AA341" s="211"/>
      <c r="AB341" s="211"/>
      <c r="AC341" s="211"/>
      <c r="AD341" s="211"/>
      <c r="AE341" s="211"/>
      <c r="AF341" s="211"/>
      <c r="AG341" s="211"/>
      <c r="AH341" s="211"/>
      <c r="AI341" s="211"/>
      <c r="AJ341" s="211"/>
      <c r="AK341" s="211"/>
      <c r="AL341" s="211"/>
      <c r="AM341" s="211"/>
      <c r="AN341" s="211"/>
      <c r="AO341" s="211"/>
      <c r="AP341" s="211"/>
      <c r="AQ341" s="211"/>
      <c r="AR341" s="211"/>
      <c r="AS341" s="211"/>
      <c r="AT341" s="211"/>
      <c r="AU341" s="211"/>
      <c r="AV341" s="211"/>
      <c r="AW341" s="211"/>
      <c r="AX341" s="211"/>
      <c r="AY341" s="211"/>
      <c r="AZ341" s="211"/>
      <c r="BA341" s="211"/>
      <c r="BB341" s="211"/>
      <c r="BC341" s="211"/>
      <c r="BD341" s="211"/>
      <c r="BE341" s="211"/>
      <c r="BF341" s="211"/>
      <c r="BG341" s="211"/>
      <c r="BH341" s="211"/>
      <c r="BI341" s="211"/>
      <c r="BJ341" s="211"/>
      <c r="BK341" s="211"/>
      <c r="BL341" s="211"/>
      <c r="BM341" s="211"/>
      <c r="BN341" s="211"/>
      <c r="BO341" s="211"/>
      <c r="BP341" s="211"/>
      <c r="BQ341" s="211"/>
      <c r="BR341" s="211"/>
      <c r="BS341" s="211"/>
      <c r="BT341" s="211"/>
      <c r="BU341" s="211"/>
      <c r="BV341" s="211"/>
      <c r="BW341" s="211"/>
      <c r="BX341" s="211"/>
      <c r="BY341" s="211"/>
      <c r="BZ341" s="211"/>
      <c r="CA341" s="211"/>
      <c r="CB341" s="211"/>
      <c r="CC341" s="211"/>
      <c r="CD341" s="211"/>
      <c r="CE341" s="211"/>
      <c r="CF341" s="211"/>
      <c r="CG341" s="211"/>
      <c r="CH341" s="211"/>
      <c r="CI341" s="211"/>
      <c r="CJ341" s="211"/>
      <c r="CK341" s="211"/>
      <c r="CL341" s="211"/>
      <c r="CM341" s="211"/>
      <c r="CN341" s="211"/>
      <c r="CO341" s="211"/>
      <c r="CP341" s="211"/>
      <c r="CQ341" s="211"/>
      <c r="CR341" s="211"/>
      <c r="CS341" s="211"/>
    </row>
    <row r="342" spans="1:97">
      <c r="A342" s="642">
        <v>45628</v>
      </c>
      <c r="B342" s="209" t="s">
        <v>214</v>
      </c>
      <c r="C342" s="211">
        <v>151.22</v>
      </c>
      <c r="D342" s="211">
        <v>149.22</v>
      </c>
      <c r="E342" s="211">
        <v>150.22</v>
      </c>
      <c r="F342" s="211">
        <v>159.76</v>
      </c>
      <c r="G342" s="211">
        <v>156.76</v>
      </c>
      <c r="H342" s="211">
        <v>158.26</v>
      </c>
      <c r="I342" s="211">
        <v>108.65</v>
      </c>
      <c r="J342" s="211">
        <v>105.45</v>
      </c>
      <c r="K342" s="211">
        <v>107.05000000000001</v>
      </c>
      <c r="L342" s="211">
        <v>194.7</v>
      </c>
      <c r="M342" s="211">
        <v>186.7</v>
      </c>
      <c r="N342" s="211">
        <v>190.7</v>
      </c>
      <c r="O342" s="211">
        <v>170.99</v>
      </c>
      <c r="P342" s="211">
        <v>169.19</v>
      </c>
      <c r="Q342" s="211">
        <v>170.09</v>
      </c>
      <c r="R342" s="211">
        <v>21.51</v>
      </c>
      <c r="S342" s="211">
        <v>20.91</v>
      </c>
      <c r="T342" s="211">
        <v>21.21</v>
      </c>
      <c r="U342" s="211">
        <v>13.86</v>
      </c>
      <c r="V342" s="211">
        <v>13.26</v>
      </c>
      <c r="W342" s="211">
        <v>13.559999999999999</v>
      </c>
      <c r="X342" s="211">
        <v>14.14</v>
      </c>
      <c r="Y342" s="211">
        <v>13.34</v>
      </c>
      <c r="Z342" s="211">
        <v>13.74</v>
      </c>
      <c r="AA342" s="211">
        <v>99.57</v>
      </c>
      <c r="AB342" s="211">
        <v>95.57</v>
      </c>
      <c r="AC342" s="211">
        <v>97.57</v>
      </c>
      <c r="AD342" s="211">
        <v>90.61</v>
      </c>
      <c r="AE342" s="211">
        <v>86.61</v>
      </c>
      <c r="AF342" s="211">
        <v>88.61</v>
      </c>
      <c r="AG342" s="211">
        <v>19.73</v>
      </c>
      <c r="AH342" s="211">
        <v>18.87</v>
      </c>
      <c r="AI342" s="211">
        <v>19.3</v>
      </c>
      <c r="AJ342" s="211"/>
      <c r="AK342" s="211"/>
      <c r="AL342" s="211"/>
      <c r="AM342" s="211">
        <v>112.72</v>
      </c>
      <c r="AN342" s="211">
        <v>111.06</v>
      </c>
      <c r="AO342" s="211">
        <v>111.89</v>
      </c>
      <c r="AP342" s="211">
        <v>40.85</v>
      </c>
      <c r="AQ342" s="211">
        <v>39.25</v>
      </c>
      <c r="AR342" s="211">
        <v>40.049999999999997</v>
      </c>
      <c r="AS342" s="211">
        <v>41.65</v>
      </c>
      <c r="AT342" s="211">
        <v>40.29</v>
      </c>
      <c r="AU342" s="211">
        <v>40.97</v>
      </c>
      <c r="AV342" s="211">
        <v>20.99</v>
      </c>
      <c r="AW342" s="211">
        <v>20.389999999999997</v>
      </c>
      <c r="AX342" s="211">
        <v>20.689999999999998</v>
      </c>
      <c r="AY342" s="211">
        <v>4.4400000000000004</v>
      </c>
      <c r="AZ342" s="211">
        <v>4.28</v>
      </c>
      <c r="BA342" s="211">
        <v>4.3600000000000003</v>
      </c>
      <c r="BB342" s="211">
        <v>1.93</v>
      </c>
      <c r="BC342" s="211">
        <v>1.63</v>
      </c>
      <c r="BD342" s="211">
        <v>1.7799999999999998</v>
      </c>
      <c r="BE342" s="211">
        <v>0.69</v>
      </c>
      <c r="BF342" s="211">
        <v>0.38999999999999996</v>
      </c>
      <c r="BG342" s="211">
        <v>0.53999999999999992</v>
      </c>
      <c r="BH342" s="211">
        <v>497.79</v>
      </c>
      <c r="BI342" s="211">
        <v>481.79</v>
      </c>
      <c r="BJ342" s="211">
        <v>489.79</v>
      </c>
      <c r="BK342" s="211">
        <v>41.96</v>
      </c>
      <c r="BL342" s="211">
        <v>40.6</v>
      </c>
      <c r="BM342" s="211">
        <v>41.28</v>
      </c>
      <c r="BN342" s="211">
        <v>1.07</v>
      </c>
      <c r="BO342" s="211">
        <v>0.83000000000000007</v>
      </c>
      <c r="BP342" s="211">
        <v>0.95000000000000007</v>
      </c>
      <c r="BQ342" s="211">
        <v>8.36</v>
      </c>
      <c r="BR342" s="211">
        <v>6.3599999999999994</v>
      </c>
      <c r="BS342" s="211">
        <v>7.3599999999999994</v>
      </c>
      <c r="BT342" s="211">
        <v>10.94</v>
      </c>
      <c r="BU342" s="211">
        <v>10.54</v>
      </c>
      <c r="BV342" s="211">
        <v>10.739999999999998</v>
      </c>
      <c r="BW342" s="211">
        <v>2.72</v>
      </c>
      <c r="BX342" s="211">
        <v>2.4400000000000004</v>
      </c>
      <c r="BY342" s="211">
        <v>2.58</v>
      </c>
      <c r="BZ342" s="211">
        <v>9.7799999999999994</v>
      </c>
      <c r="CA342" s="211">
        <v>6.7799999999999994</v>
      </c>
      <c r="CB342" s="211">
        <v>8.2799999999999994</v>
      </c>
      <c r="CC342" s="211">
        <v>6.39</v>
      </c>
      <c r="CD342" s="211">
        <v>6.1499999999999995</v>
      </c>
      <c r="CE342" s="211">
        <v>6.27</v>
      </c>
      <c r="CF342" s="211">
        <v>1.66</v>
      </c>
      <c r="CG342" s="211">
        <v>1.1599999999999999</v>
      </c>
      <c r="CH342" s="211">
        <v>1.41</v>
      </c>
      <c r="CI342" s="211">
        <v>0.4</v>
      </c>
      <c r="CJ342" s="211">
        <v>0.36000000000000004</v>
      </c>
      <c r="CK342" s="211">
        <v>0.38</v>
      </c>
      <c r="CL342" s="211">
        <v>38.04</v>
      </c>
      <c r="CM342" s="211">
        <v>35.64</v>
      </c>
      <c r="CN342" s="211">
        <v>36.840000000000003</v>
      </c>
      <c r="CO342" s="211">
        <v>6.83</v>
      </c>
      <c r="CP342" s="211">
        <v>1.83</v>
      </c>
      <c r="CQ342" s="211">
        <v>4.33</v>
      </c>
      <c r="CR342" s="211"/>
      <c r="CS342" s="211"/>
    </row>
    <row r="343" spans="1:97">
      <c r="A343" s="642">
        <v>45629</v>
      </c>
      <c r="B343" s="209" t="s">
        <v>215</v>
      </c>
      <c r="C343" s="211">
        <v>150.96</v>
      </c>
      <c r="D343" s="211">
        <v>148.96</v>
      </c>
      <c r="E343" s="211">
        <v>149.96</v>
      </c>
      <c r="F343" s="211">
        <v>158.85</v>
      </c>
      <c r="G343" s="211">
        <v>155.85</v>
      </c>
      <c r="H343" s="211">
        <v>157.35</v>
      </c>
      <c r="I343" s="211">
        <v>108.36</v>
      </c>
      <c r="J343" s="211">
        <v>105.16</v>
      </c>
      <c r="K343" s="211">
        <v>106.75999999999999</v>
      </c>
      <c r="L343" s="211">
        <v>193.76</v>
      </c>
      <c r="M343" s="211">
        <v>185.76</v>
      </c>
      <c r="N343" s="211">
        <v>189.76</v>
      </c>
      <c r="O343" s="211">
        <v>169.91</v>
      </c>
      <c r="P343" s="211">
        <v>168.10999999999999</v>
      </c>
      <c r="Q343" s="211">
        <v>169.01</v>
      </c>
      <c r="R343" s="211">
        <v>21.39</v>
      </c>
      <c r="S343" s="211">
        <v>20.79</v>
      </c>
      <c r="T343" s="211">
        <v>21.09</v>
      </c>
      <c r="U343" s="211">
        <v>13.79</v>
      </c>
      <c r="V343" s="211">
        <v>13.19</v>
      </c>
      <c r="W343" s="211">
        <v>13.489999999999998</v>
      </c>
      <c r="X343" s="211">
        <v>14.04</v>
      </c>
      <c r="Y343" s="211">
        <v>13.239999999999998</v>
      </c>
      <c r="Z343" s="211">
        <v>13.639999999999999</v>
      </c>
      <c r="AA343" s="211">
        <v>99.11</v>
      </c>
      <c r="AB343" s="211">
        <v>95.11</v>
      </c>
      <c r="AC343" s="211">
        <v>97.11</v>
      </c>
      <c r="AD343" s="211">
        <v>90.21</v>
      </c>
      <c r="AE343" s="211">
        <v>86.21</v>
      </c>
      <c r="AF343" s="211">
        <v>88.21</v>
      </c>
      <c r="AG343" s="211">
        <v>19.7</v>
      </c>
      <c r="AH343" s="211">
        <v>18.84</v>
      </c>
      <c r="AI343" s="211">
        <v>19.27</v>
      </c>
      <c r="AJ343" s="211"/>
      <c r="AK343" s="211"/>
      <c r="AL343" s="211"/>
      <c r="AM343" s="211">
        <v>112.25</v>
      </c>
      <c r="AN343" s="211">
        <v>110.59</v>
      </c>
      <c r="AO343" s="211">
        <v>111.42</v>
      </c>
      <c r="AP343" s="211">
        <v>40.78</v>
      </c>
      <c r="AQ343" s="211">
        <v>39.18</v>
      </c>
      <c r="AR343" s="211">
        <v>39.980000000000004</v>
      </c>
      <c r="AS343" s="211">
        <v>41.57</v>
      </c>
      <c r="AT343" s="211">
        <v>40.21</v>
      </c>
      <c r="AU343" s="211">
        <v>40.89</v>
      </c>
      <c r="AV343" s="211">
        <v>20.87</v>
      </c>
      <c r="AW343" s="211">
        <v>20.27</v>
      </c>
      <c r="AX343" s="211">
        <v>20.57</v>
      </c>
      <c r="AY343" s="211">
        <v>4.43</v>
      </c>
      <c r="AZ343" s="211">
        <v>4.2699999999999996</v>
      </c>
      <c r="BA343" s="211">
        <v>4.3499999999999996</v>
      </c>
      <c r="BB343" s="211">
        <v>1.93</v>
      </c>
      <c r="BC343" s="211">
        <v>1.63</v>
      </c>
      <c r="BD343" s="211">
        <v>1.7799999999999998</v>
      </c>
      <c r="BE343" s="211">
        <v>0.69</v>
      </c>
      <c r="BF343" s="211">
        <v>0.38999999999999996</v>
      </c>
      <c r="BG343" s="211">
        <v>0.53999999999999992</v>
      </c>
      <c r="BH343" s="211">
        <v>496.63</v>
      </c>
      <c r="BI343" s="211">
        <v>480.63</v>
      </c>
      <c r="BJ343" s="211">
        <v>488.63</v>
      </c>
      <c r="BK343" s="211">
        <v>41.89</v>
      </c>
      <c r="BL343" s="211">
        <v>40.53</v>
      </c>
      <c r="BM343" s="211">
        <v>41.21</v>
      </c>
      <c r="BN343" s="211">
        <v>1.07</v>
      </c>
      <c r="BO343" s="211">
        <v>0.83000000000000007</v>
      </c>
      <c r="BP343" s="211">
        <v>0.95000000000000007</v>
      </c>
      <c r="BQ343" s="211">
        <v>8.35</v>
      </c>
      <c r="BR343" s="211">
        <v>6.35</v>
      </c>
      <c r="BS343" s="211">
        <v>7.35</v>
      </c>
      <c r="BT343" s="211">
        <v>10.91</v>
      </c>
      <c r="BU343" s="211">
        <v>10.51</v>
      </c>
      <c r="BV343" s="211">
        <v>10.71</v>
      </c>
      <c r="BW343" s="211">
        <v>2.72</v>
      </c>
      <c r="BX343" s="211">
        <v>2.4400000000000004</v>
      </c>
      <c r="BY343" s="211">
        <v>2.58</v>
      </c>
      <c r="BZ343" s="211">
        <v>9.76</v>
      </c>
      <c r="CA343" s="211">
        <v>6.76</v>
      </c>
      <c r="CB343" s="211">
        <v>8.26</v>
      </c>
      <c r="CC343" s="211">
        <v>6.36</v>
      </c>
      <c r="CD343" s="211">
        <v>6.12</v>
      </c>
      <c r="CE343" s="211">
        <v>6.24</v>
      </c>
      <c r="CF343" s="211">
        <v>1.66</v>
      </c>
      <c r="CG343" s="211">
        <v>1.1599999999999999</v>
      </c>
      <c r="CH343" s="211">
        <v>1.41</v>
      </c>
      <c r="CI343" s="211">
        <v>0.4</v>
      </c>
      <c r="CJ343" s="211">
        <v>0.36000000000000004</v>
      </c>
      <c r="CK343" s="211">
        <v>0.38</v>
      </c>
      <c r="CL343" s="211">
        <v>37.96</v>
      </c>
      <c r="CM343" s="211">
        <v>35.56</v>
      </c>
      <c r="CN343" s="211">
        <v>36.760000000000005</v>
      </c>
      <c r="CO343" s="211">
        <v>6.82</v>
      </c>
      <c r="CP343" s="211">
        <v>1.8200000000000003</v>
      </c>
      <c r="CQ343" s="211">
        <v>4.32</v>
      </c>
      <c r="CR343" s="211"/>
      <c r="CS343" s="211"/>
    </row>
    <row r="344" spans="1:97">
      <c r="A344" s="642">
        <v>45630</v>
      </c>
      <c r="B344" s="209" t="s">
        <v>216</v>
      </c>
      <c r="C344" s="211">
        <v>150.82</v>
      </c>
      <c r="D344" s="211">
        <v>148.82</v>
      </c>
      <c r="E344" s="211">
        <v>149.82</v>
      </c>
      <c r="F344" s="211">
        <v>158.84</v>
      </c>
      <c r="G344" s="211">
        <v>155.84</v>
      </c>
      <c r="H344" s="211">
        <v>157.34</v>
      </c>
      <c r="I344" s="211">
        <v>108.06</v>
      </c>
      <c r="J344" s="211">
        <v>104.86</v>
      </c>
      <c r="K344" s="211">
        <v>106.46000000000001</v>
      </c>
      <c r="L344" s="211">
        <v>193.81</v>
      </c>
      <c r="M344" s="211">
        <v>185.81</v>
      </c>
      <c r="N344" s="211">
        <v>189.81</v>
      </c>
      <c r="O344" s="211">
        <v>169.77</v>
      </c>
      <c r="P344" s="211">
        <v>167.97</v>
      </c>
      <c r="Q344" s="211">
        <v>168.87</v>
      </c>
      <c r="R344" s="211">
        <v>21.4</v>
      </c>
      <c r="S344" s="211">
        <v>20.799999999999997</v>
      </c>
      <c r="T344" s="211">
        <v>21.099999999999998</v>
      </c>
      <c r="U344" s="211">
        <v>13.85</v>
      </c>
      <c r="V344" s="211">
        <v>13.25</v>
      </c>
      <c r="W344" s="211">
        <v>13.55</v>
      </c>
      <c r="X344" s="211">
        <v>14.01</v>
      </c>
      <c r="Y344" s="211">
        <v>13.209999999999999</v>
      </c>
      <c r="Z344" s="211">
        <v>13.61</v>
      </c>
      <c r="AA344" s="211">
        <v>98.89</v>
      </c>
      <c r="AB344" s="211">
        <v>94.89</v>
      </c>
      <c r="AC344" s="211">
        <v>96.89</v>
      </c>
      <c r="AD344" s="211">
        <v>89.99</v>
      </c>
      <c r="AE344" s="211">
        <v>85.99</v>
      </c>
      <c r="AF344" s="211">
        <v>87.99</v>
      </c>
      <c r="AG344" s="211">
        <v>19.68</v>
      </c>
      <c r="AH344" s="211">
        <v>18.82</v>
      </c>
      <c r="AI344" s="211">
        <v>19.25</v>
      </c>
      <c r="AJ344" s="211"/>
      <c r="AK344" s="211"/>
      <c r="AL344" s="211"/>
      <c r="AM344" s="211">
        <v>112.12</v>
      </c>
      <c r="AN344" s="211">
        <v>110.46000000000001</v>
      </c>
      <c r="AO344" s="211">
        <v>111.29</v>
      </c>
      <c r="AP344" s="211">
        <v>40.74</v>
      </c>
      <c r="AQ344" s="211">
        <v>39.14</v>
      </c>
      <c r="AR344" s="211">
        <v>39.94</v>
      </c>
      <c r="AS344" s="211">
        <v>41.54</v>
      </c>
      <c r="AT344" s="211">
        <v>40.18</v>
      </c>
      <c r="AU344" s="211">
        <v>40.86</v>
      </c>
      <c r="AV344" s="211">
        <v>20.81</v>
      </c>
      <c r="AW344" s="211">
        <v>20.209999999999997</v>
      </c>
      <c r="AX344" s="211">
        <v>20.509999999999998</v>
      </c>
      <c r="AY344" s="211">
        <v>4.4400000000000004</v>
      </c>
      <c r="AZ344" s="211">
        <v>4.28</v>
      </c>
      <c r="BA344" s="211">
        <v>4.3600000000000003</v>
      </c>
      <c r="BB344" s="211">
        <v>1.93</v>
      </c>
      <c r="BC344" s="211">
        <v>1.63</v>
      </c>
      <c r="BD344" s="211">
        <v>1.7799999999999998</v>
      </c>
      <c r="BE344" s="211">
        <v>0.69</v>
      </c>
      <c r="BF344" s="211">
        <v>0.38999999999999996</v>
      </c>
      <c r="BG344" s="211">
        <v>0.53999999999999992</v>
      </c>
      <c r="BH344" s="211">
        <v>496.49</v>
      </c>
      <c r="BI344" s="211">
        <v>480.49</v>
      </c>
      <c r="BJ344" s="211">
        <v>488.49</v>
      </c>
      <c r="BK344" s="211">
        <v>41.85</v>
      </c>
      <c r="BL344" s="211">
        <v>40.49</v>
      </c>
      <c r="BM344" s="211">
        <v>41.17</v>
      </c>
      <c r="BN344" s="211">
        <v>1.06</v>
      </c>
      <c r="BO344" s="211">
        <v>0.82000000000000006</v>
      </c>
      <c r="BP344" s="211">
        <v>0.94000000000000006</v>
      </c>
      <c r="BQ344" s="211">
        <v>8.3699999999999992</v>
      </c>
      <c r="BR344" s="211">
        <v>6.3699999999999992</v>
      </c>
      <c r="BS344" s="211">
        <v>7.3699999999999992</v>
      </c>
      <c r="BT344" s="211">
        <v>10.79</v>
      </c>
      <c r="BU344" s="211">
        <v>10.389999999999999</v>
      </c>
      <c r="BV344" s="211">
        <v>10.59</v>
      </c>
      <c r="BW344" s="211">
        <v>2.72</v>
      </c>
      <c r="BX344" s="211">
        <v>2.4400000000000004</v>
      </c>
      <c r="BY344" s="211">
        <v>2.58</v>
      </c>
      <c r="BZ344" s="211">
        <v>9.76</v>
      </c>
      <c r="CA344" s="211">
        <v>6.76</v>
      </c>
      <c r="CB344" s="211">
        <v>8.26</v>
      </c>
      <c r="CC344" s="211">
        <v>6.38</v>
      </c>
      <c r="CD344" s="211">
        <v>6.14</v>
      </c>
      <c r="CE344" s="211">
        <v>6.26</v>
      </c>
      <c r="CF344" s="211">
        <v>1.68</v>
      </c>
      <c r="CG344" s="211">
        <v>1.18</v>
      </c>
      <c r="CH344" s="211">
        <v>1.43</v>
      </c>
      <c r="CI344" s="211">
        <v>0.4</v>
      </c>
      <c r="CJ344" s="211">
        <v>0.36000000000000004</v>
      </c>
      <c r="CK344" s="211">
        <v>0.38</v>
      </c>
      <c r="CL344" s="211">
        <v>37.880000000000003</v>
      </c>
      <c r="CM344" s="211">
        <v>35.480000000000004</v>
      </c>
      <c r="CN344" s="211">
        <v>36.680000000000007</v>
      </c>
      <c r="CO344" s="211">
        <v>6.82</v>
      </c>
      <c r="CP344" s="211">
        <v>1.8200000000000003</v>
      </c>
      <c r="CQ344" s="211">
        <v>4.32</v>
      </c>
      <c r="CR344" s="211"/>
      <c r="CS344" s="211"/>
    </row>
    <row r="345" spans="1:97">
      <c r="A345" s="642">
        <v>45631</v>
      </c>
      <c r="B345" s="209" t="s">
        <v>217</v>
      </c>
      <c r="C345" s="211">
        <v>151.38</v>
      </c>
      <c r="D345" s="211">
        <v>149.38</v>
      </c>
      <c r="E345" s="211">
        <v>150.38</v>
      </c>
      <c r="F345" s="211">
        <v>159.59</v>
      </c>
      <c r="G345" s="211">
        <v>156.59</v>
      </c>
      <c r="H345" s="211">
        <v>158.09</v>
      </c>
      <c r="I345" s="211">
        <v>108.41</v>
      </c>
      <c r="J345" s="211">
        <v>105.21</v>
      </c>
      <c r="K345" s="211">
        <v>106.81</v>
      </c>
      <c r="L345" s="211">
        <v>194.97</v>
      </c>
      <c r="M345" s="211">
        <v>186.97</v>
      </c>
      <c r="N345" s="211">
        <v>190.97</v>
      </c>
      <c r="O345" s="211">
        <v>170.96</v>
      </c>
      <c r="P345" s="211">
        <v>169.16</v>
      </c>
      <c r="Q345" s="211">
        <v>170.06</v>
      </c>
      <c r="R345" s="211">
        <v>21.5</v>
      </c>
      <c r="S345" s="211">
        <v>20.9</v>
      </c>
      <c r="T345" s="211">
        <v>21.2</v>
      </c>
      <c r="U345" s="211">
        <v>13.92</v>
      </c>
      <c r="V345" s="211">
        <v>13.32</v>
      </c>
      <c r="W345" s="211">
        <v>13.620000000000001</v>
      </c>
      <c r="X345" s="211">
        <v>14.17</v>
      </c>
      <c r="Y345" s="211">
        <v>13.37</v>
      </c>
      <c r="Z345" s="211">
        <v>13.77</v>
      </c>
      <c r="AA345" s="211">
        <v>98.6</v>
      </c>
      <c r="AB345" s="211">
        <v>94.6</v>
      </c>
      <c r="AC345" s="211">
        <v>96.6</v>
      </c>
      <c r="AD345" s="211">
        <v>90.08</v>
      </c>
      <c r="AE345" s="211">
        <v>86.08</v>
      </c>
      <c r="AF345" s="211">
        <v>88.08</v>
      </c>
      <c r="AG345" s="211">
        <v>19.75</v>
      </c>
      <c r="AH345" s="211">
        <v>18.89</v>
      </c>
      <c r="AI345" s="211">
        <v>19.32</v>
      </c>
      <c r="AJ345" s="211"/>
      <c r="AK345" s="211"/>
      <c r="AL345" s="211"/>
      <c r="AM345" s="211">
        <v>112.76</v>
      </c>
      <c r="AN345" s="211">
        <v>111.10000000000001</v>
      </c>
      <c r="AO345" s="211">
        <v>111.93</v>
      </c>
      <c r="AP345" s="211">
        <v>40.880000000000003</v>
      </c>
      <c r="AQ345" s="211">
        <v>39.28</v>
      </c>
      <c r="AR345" s="211">
        <v>40.08</v>
      </c>
      <c r="AS345" s="211">
        <v>41.69</v>
      </c>
      <c r="AT345" s="211">
        <v>40.33</v>
      </c>
      <c r="AU345" s="211">
        <v>41.01</v>
      </c>
      <c r="AV345" s="211">
        <v>20.96</v>
      </c>
      <c r="AW345" s="211">
        <v>20.36</v>
      </c>
      <c r="AX345" s="211">
        <v>20.66</v>
      </c>
      <c r="AY345" s="211">
        <v>4.46</v>
      </c>
      <c r="AZ345" s="211">
        <v>4.3</v>
      </c>
      <c r="BA345" s="211">
        <v>4.38</v>
      </c>
      <c r="BB345" s="211">
        <v>1.93</v>
      </c>
      <c r="BC345" s="211">
        <v>1.63</v>
      </c>
      <c r="BD345" s="211">
        <v>1.7799999999999998</v>
      </c>
      <c r="BE345" s="211">
        <v>0.69</v>
      </c>
      <c r="BF345" s="211">
        <v>0.38999999999999996</v>
      </c>
      <c r="BG345" s="211">
        <v>0.53999999999999992</v>
      </c>
      <c r="BH345" s="211">
        <v>498</v>
      </c>
      <c r="BI345" s="211">
        <v>482</v>
      </c>
      <c r="BJ345" s="211">
        <v>490</v>
      </c>
      <c r="BK345" s="211">
        <v>42</v>
      </c>
      <c r="BL345" s="211">
        <v>40.64</v>
      </c>
      <c r="BM345" s="211">
        <v>41.32</v>
      </c>
      <c r="BN345" s="211">
        <v>1.06</v>
      </c>
      <c r="BO345" s="211">
        <v>0.82000000000000006</v>
      </c>
      <c r="BP345" s="211">
        <v>0.94000000000000006</v>
      </c>
      <c r="BQ345" s="211">
        <v>8.41</v>
      </c>
      <c r="BR345" s="211">
        <v>6.41</v>
      </c>
      <c r="BS345" s="211">
        <v>7.41</v>
      </c>
      <c r="BT345" s="211">
        <v>10.85</v>
      </c>
      <c r="BU345" s="211">
        <v>10.45</v>
      </c>
      <c r="BV345" s="211">
        <v>10.649999999999999</v>
      </c>
      <c r="BW345" s="211">
        <v>2.74</v>
      </c>
      <c r="BX345" s="211">
        <v>2.46</v>
      </c>
      <c r="BY345" s="211">
        <v>2.6</v>
      </c>
      <c r="BZ345" s="211">
        <v>9.77</v>
      </c>
      <c r="CA345" s="211">
        <v>6.77</v>
      </c>
      <c r="CB345" s="211">
        <v>8.27</v>
      </c>
      <c r="CC345" s="211">
        <v>6.41</v>
      </c>
      <c r="CD345" s="211">
        <v>6.17</v>
      </c>
      <c r="CE345" s="211">
        <v>6.29</v>
      </c>
      <c r="CF345" s="211">
        <v>1.68</v>
      </c>
      <c r="CG345" s="211">
        <v>1.18</v>
      </c>
      <c r="CH345" s="211">
        <v>1.43</v>
      </c>
      <c r="CI345" s="211">
        <v>0.4</v>
      </c>
      <c r="CJ345" s="211">
        <v>0.36000000000000004</v>
      </c>
      <c r="CK345" s="211">
        <v>0.38</v>
      </c>
      <c r="CL345" s="211">
        <v>38.17</v>
      </c>
      <c r="CM345" s="211">
        <v>35.770000000000003</v>
      </c>
      <c r="CN345" s="211">
        <v>36.97</v>
      </c>
      <c r="CO345" s="211">
        <v>6.84</v>
      </c>
      <c r="CP345" s="211">
        <v>1.8399999999999999</v>
      </c>
      <c r="CQ345" s="211">
        <v>4.34</v>
      </c>
      <c r="CR345" s="211"/>
      <c r="CS345" s="211"/>
    </row>
    <row r="346" spans="1:97">
      <c r="A346" s="642">
        <v>45632</v>
      </c>
      <c r="B346" s="209" t="s">
        <v>218</v>
      </c>
      <c r="C346" s="211">
        <v>151.06</v>
      </c>
      <c r="D346" s="211">
        <v>149.06</v>
      </c>
      <c r="E346" s="211">
        <v>150.06</v>
      </c>
      <c r="F346" s="211">
        <v>160.22999999999999</v>
      </c>
      <c r="G346" s="211">
        <v>157.22999999999999</v>
      </c>
      <c r="H346" s="211">
        <v>158.72999999999999</v>
      </c>
      <c r="I346" s="211">
        <v>108.55</v>
      </c>
      <c r="J346" s="211">
        <v>105.35</v>
      </c>
      <c r="K346" s="211">
        <v>106.94999999999999</v>
      </c>
      <c r="L346" s="211">
        <v>195.43</v>
      </c>
      <c r="M346" s="211">
        <v>187.43</v>
      </c>
      <c r="N346" s="211">
        <v>191.43</v>
      </c>
      <c r="O346" s="211">
        <v>171.66</v>
      </c>
      <c r="P346" s="211">
        <v>169.85999999999999</v>
      </c>
      <c r="Q346" s="211">
        <v>170.76</v>
      </c>
      <c r="R346" s="211">
        <v>21.58</v>
      </c>
      <c r="S346" s="211">
        <v>20.979999999999997</v>
      </c>
      <c r="T346" s="211">
        <v>21.279999999999998</v>
      </c>
      <c r="U346" s="211">
        <v>13.88</v>
      </c>
      <c r="V346" s="211">
        <v>13.280000000000001</v>
      </c>
      <c r="W346" s="211">
        <v>13.580000000000002</v>
      </c>
      <c r="X346" s="211">
        <v>14.23</v>
      </c>
      <c r="Y346" s="211">
        <v>13.43</v>
      </c>
      <c r="Z346" s="211">
        <v>13.83</v>
      </c>
      <c r="AA346" s="211">
        <v>98.65</v>
      </c>
      <c r="AB346" s="211">
        <v>94.65</v>
      </c>
      <c r="AC346" s="211">
        <v>96.65</v>
      </c>
      <c r="AD346" s="211">
        <v>90.22</v>
      </c>
      <c r="AE346" s="211">
        <v>86.22</v>
      </c>
      <c r="AF346" s="211">
        <v>88.22</v>
      </c>
      <c r="AG346" s="211">
        <v>19.71</v>
      </c>
      <c r="AH346" s="211">
        <v>18.850000000000001</v>
      </c>
      <c r="AI346" s="211">
        <v>19.28</v>
      </c>
      <c r="AJ346" s="211"/>
      <c r="AK346" s="211"/>
      <c r="AL346" s="211"/>
      <c r="AM346" s="211">
        <v>112.92</v>
      </c>
      <c r="AN346" s="211">
        <v>111.26</v>
      </c>
      <c r="AO346" s="211">
        <v>112.09</v>
      </c>
      <c r="AP346" s="211">
        <v>40.82</v>
      </c>
      <c r="AQ346" s="211">
        <v>39.22</v>
      </c>
      <c r="AR346" s="211">
        <v>40.019999999999996</v>
      </c>
      <c r="AS346" s="211">
        <v>41.6</v>
      </c>
      <c r="AT346" s="211">
        <v>40.24</v>
      </c>
      <c r="AU346" s="211">
        <v>40.92</v>
      </c>
      <c r="AV346" s="211">
        <v>20.94</v>
      </c>
      <c r="AW346" s="211">
        <v>20.34</v>
      </c>
      <c r="AX346" s="211">
        <v>20.64</v>
      </c>
      <c r="AY346" s="211">
        <v>4.4800000000000004</v>
      </c>
      <c r="AZ346" s="211">
        <v>4.32</v>
      </c>
      <c r="BA346" s="211">
        <v>4.4000000000000004</v>
      </c>
      <c r="BB346" s="211">
        <v>1.93</v>
      </c>
      <c r="BC346" s="211">
        <v>1.63</v>
      </c>
      <c r="BD346" s="211">
        <v>1.7799999999999998</v>
      </c>
      <c r="BE346" s="211">
        <v>0.69</v>
      </c>
      <c r="BF346" s="211">
        <v>0.38999999999999996</v>
      </c>
      <c r="BG346" s="211">
        <v>0.53999999999999992</v>
      </c>
      <c r="BH346" s="211">
        <v>497.27</v>
      </c>
      <c r="BI346" s="211">
        <v>481.27</v>
      </c>
      <c r="BJ346" s="211">
        <v>489.27</v>
      </c>
      <c r="BK346" s="211">
        <v>41.91</v>
      </c>
      <c r="BL346" s="211">
        <v>40.549999999999997</v>
      </c>
      <c r="BM346" s="211">
        <v>41.23</v>
      </c>
      <c r="BN346" s="211">
        <v>1.07</v>
      </c>
      <c r="BO346" s="211">
        <v>0.83000000000000007</v>
      </c>
      <c r="BP346" s="211">
        <v>0.95000000000000007</v>
      </c>
      <c r="BQ346" s="211">
        <v>8.43</v>
      </c>
      <c r="BR346" s="211">
        <v>6.43</v>
      </c>
      <c r="BS346" s="211">
        <v>7.43</v>
      </c>
      <c r="BT346" s="211">
        <v>10.82</v>
      </c>
      <c r="BU346" s="211">
        <v>10.42</v>
      </c>
      <c r="BV346" s="211">
        <v>10.620000000000001</v>
      </c>
      <c r="BW346" s="211">
        <v>2.75</v>
      </c>
      <c r="BX346" s="211">
        <v>2.4699999999999998</v>
      </c>
      <c r="BY346" s="211">
        <v>2.61</v>
      </c>
      <c r="BZ346" s="211">
        <v>9.82</v>
      </c>
      <c r="CA346" s="211">
        <v>6.82</v>
      </c>
      <c r="CB346" s="211">
        <v>8.32</v>
      </c>
      <c r="CC346" s="211">
        <v>6.46</v>
      </c>
      <c r="CD346" s="211">
        <v>6.22</v>
      </c>
      <c r="CE346" s="211">
        <v>6.34</v>
      </c>
      <c r="CF346" s="211">
        <v>1.74</v>
      </c>
      <c r="CG346" s="211">
        <v>1.24</v>
      </c>
      <c r="CH346" s="211">
        <v>1.49</v>
      </c>
      <c r="CI346" s="211">
        <v>0.41</v>
      </c>
      <c r="CJ346" s="211">
        <v>0.37</v>
      </c>
      <c r="CK346" s="211">
        <v>0.39</v>
      </c>
      <c r="CL346" s="211">
        <v>38.4</v>
      </c>
      <c r="CM346" s="211">
        <v>36</v>
      </c>
      <c r="CN346" s="211">
        <v>37.200000000000003</v>
      </c>
      <c r="CO346" s="211">
        <v>6.83</v>
      </c>
      <c r="CP346" s="211">
        <v>1.83</v>
      </c>
      <c r="CQ346" s="211">
        <v>4.33</v>
      </c>
      <c r="CR346" s="211"/>
      <c r="CS346" s="211"/>
    </row>
    <row r="347" spans="1:97">
      <c r="A347" s="642">
        <v>45633</v>
      </c>
      <c r="B347" s="209" t="s">
        <v>219</v>
      </c>
      <c r="C347" s="211"/>
      <c r="D347" s="211"/>
      <c r="E347" s="211"/>
      <c r="F347" s="211"/>
      <c r="G347" s="211"/>
      <c r="H347" s="211"/>
      <c r="I347" s="211"/>
      <c r="J347" s="211"/>
      <c r="K347" s="211"/>
      <c r="L347" s="211"/>
      <c r="M347" s="211"/>
      <c r="N347" s="211"/>
      <c r="O347" s="211"/>
      <c r="P347" s="211"/>
      <c r="Q347" s="211"/>
      <c r="R347" s="211"/>
      <c r="S347" s="211"/>
      <c r="T347" s="211"/>
      <c r="U347" s="211"/>
      <c r="V347" s="211"/>
      <c r="W347" s="211"/>
      <c r="X347" s="211"/>
      <c r="Y347" s="211"/>
      <c r="Z347" s="211"/>
      <c r="AA347" s="211"/>
      <c r="AB347" s="211"/>
      <c r="AC347" s="211"/>
      <c r="AD347" s="211"/>
      <c r="AE347" s="211"/>
      <c r="AF347" s="211"/>
      <c r="AG347" s="211"/>
      <c r="AH347" s="211"/>
      <c r="AI347" s="211"/>
      <c r="AJ347" s="211"/>
      <c r="AK347" s="211"/>
      <c r="AL347" s="211"/>
      <c r="AM347" s="211"/>
      <c r="AN347" s="211"/>
      <c r="AO347" s="211"/>
      <c r="AP347" s="211"/>
      <c r="AQ347" s="211"/>
      <c r="AR347" s="211"/>
      <c r="AS347" s="211"/>
      <c r="AT347" s="211"/>
      <c r="AU347" s="211"/>
      <c r="AV347" s="211"/>
      <c r="AW347" s="211"/>
      <c r="AX347" s="211"/>
      <c r="AY347" s="211"/>
      <c r="AZ347" s="211"/>
      <c r="BA347" s="211"/>
      <c r="BB347" s="211"/>
      <c r="BC347" s="211"/>
      <c r="BD347" s="211"/>
      <c r="BE347" s="211"/>
      <c r="BF347" s="211"/>
      <c r="BG347" s="211"/>
      <c r="BH347" s="211"/>
      <c r="BI347" s="211"/>
      <c r="BJ347" s="211"/>
      <c r="BK347" s="211"/>
      <c r="BL347" s="211"/>
      <c r="BM347" s="211"/>
      <c r="BN347" s="211"/>
      <c r="BO347" s="211"/>
      <c r="BP347" s="211"/>
      <c r="BQ347" s="211"/>
      <c r="BR347" s="211"/>
      <c r="BS347" s="211"/>
      <c r="BT347" s="211"/>
      <c r="BU347" s="211"/>
      <c r="BV347" s="211"/>
      <c r="BW347" s="211"/>
      <c r="BX347" s="211"/>
      <c r="BY347" s="211"/>
      <c r="BZ347" s="211"/>
      <c r="CA347" s="211"/>
      <c r="CB347" s="211"/>
      <c r="CC347" s="211"/>
      <c r="CD347" s="211"/>
      <c r="CE347" s="211"/>
      <c r="CF347" s="211"/>
      <c r="CG347" s="211"/>
      <c r="CH347" s="211"/>
      <c r="CI347" s="211"/>
      <c r="CJ347" s="211"/>
      <c r="CK347" s="211"/>
      <c r="CL347" s="211"/>
      <c r="CM347" s="211"/>
      <c r="CN347" s="211"/>
      <c r="CO347" s="211"/>
      <c r="CP347" s="211"/>
      <c r="CQ347" s="211"/>
      <c r="CR347" s="211"/>
      <c r="CS347" s="211"/>
    </row>
    <row r="348" spans="1:97">
      <c r="A348" s="642">
        <v>45634</v>
      </c>
      <c r="B348" s="209" t="s">
        <v>220</v>
      </c>
      <c r="C348" s="211"/>
      <c r="D348" s="211"/>
      <c r="E348" s="211"/>
      <c r="F348" s="211"/>
      <c r="G348" s="211"/>
      <c r="H348" s="211"/>
      <c r="I348" s="211"/>
      <c r="J348" s="211"/>
      <c r="K348" s="211"/>
      <c r="L348" s="211"/>
      <c r="M348" s="211"/>
      <c r="N348" s="211"/>
      <c r="O348" s="211"/>
      <c r="P348" s="211"/>
      <c r="Q348" s="211"/>
      <c r="R348" s="211"/>
      <c r="S348" s="211"/>
      <c r="T348" s="211"/>
      <c r="U348" s="211"/>
      <c r="V348" s="211"/>
      <c r="W348" s="211"/>
      <c r="X348" s="211"/>
      <c r="Y348" s="211"/>
      <c r="Z348" s="211"/>
      <c r="AA348" s="211"/>
      <c r="AB348" s="211"/>
      <c r="AC348" s="211"/>
      <c r="AD348" s="211"/>
      <c r="AE348" s="211"/>
      <c r="AF348" s="211"/>
      <c r="AG348" s="211"/>
      <c r="AH348" s="211"/>
      <c r="AI348" s="211"/>
      <c r="AJ348" s="211"/>
      <c r="AK348" s="211"/>
      <c r="AL348" s="211"/>
      <c r="AM348" s="211"/>
      <c r="AN348" s="211"/>
      <c r="AO348" s="211"/>
      <c r="AP348" s="211"/>
      <c r="AQ348" s="211"/>
      <c r="AR348" s="211"/>
      <c r="AS348" s="211"/>
      <c r="AT348" s="211"/>
      <c r="AU348" s="211"/>
      <c r="AV348" s="211"/>
      <c r="AW348" s="211"/>
      <c r="AX348" s="211"/>
      <c r="AY348" s="211"/>
      <c r="AZ348" s="211"/>
      <c r="BA348" s="211"/>
      <c r="BB348" s="211"/>
      <c r="BC348" s="211"/>
      <c r="BD348" s="211"/>
      <c r="BE348" s="211"/>
      <c r="BF348" s="211"/>
      <c r="BG348" s="211"/>
      <c r="BH348" s="211"/>
      <c r="BI348" s="211"/>
      <c r="BJ348" s="211"/>
      <c r="BK348" s="211"/>
      <c r="BL348" s="211"/>
      <c r="BM348" s="211"/>
      <c r="BN348" s="211"/>
      <c r="BO348" s="211"/>
      <c r="BP348" s="211"/>
      <c r="BQ348" s="211"/>
      <c r="BR348" s="211"/>
      <c r="BS348" s="211"/>
      <c r="BT348" s="211"/>
      <c r="BU348" s="211"/>
      <c r="BV348" s="211"/>
      <c r="BW348" s="211"/>
      <c r="BX348" s="211"/>
      <c r="BY348" s="211"/>
      <c r="BZ348" s="211"/>
      <c r="CA348" s="211"/>
      <c r="CB348" s="211"/>
      <c r="CC348" s="211"/>
      <c r="CD348" s="211"/>
      <c r="CE348" s="211"/>
      <c r="CF348" s="211"/>
      <c r="CG348" s="211"/>
      <c r="CH348" s="211"/>
      <c r="CI348" s="211"/>
      <c r="CJ348" s="211"/>
      <c r="CK348" s="211"/>
      <c r="CL348" s="211"/>
      <c r="CM348" s="211"/>
      <c r="CN348" s="211"/>
      <c r="CO348" s="211"/>
      <c r="CP348" s="211"/>
      <c r="CQ348" s="211"/>
      <c r="CR348" s="211"/>
      <c r="CS348" s="211"/>
    </row>
    <row r="349" spans="1:97">
      <c r="A349" s="642">
        <v>45635</v>
      </c>
      <c r="B349" s="209" t="s">
        <v>214</v>
      </c>
      <c r="C349" s="211">
        <v>150.85</v>
      </c>
      <c r="D349" s="211">
        <v>148.85</v>
      </c>
      <c r="E349" s="211">
        <v>149.85</v>
      </c>
      <c r="F349" s="211">
        <v>159.69999999999999</v>
      </c>
      <c r="G349" s="211">
        <v>156.69999999999999</v>
      </c>
      <c r="H349" s="211">
        <v>158.19999999999999</v>
      </c>
      <c r="I349" s="211">
        <v>107.46</v>
      </c>
      <c r="J349" s="211">
        <v>104.25999999999999</v>
      </c>
      <c r="K349" s="211">
        <v>105.85999999999999</v>
      </c>
      <c r="L349" s="211">
        <v>194.98</v>
      </c>
      <c r="M349" s="211">
        <v>186.98</v>
      </c>
      <c r="N349" s="211">
        <v>190.98</v>
      </c>
      <c r="O349" s="211">
        <v>171.44</v>
      </c>
      <c r="P349" s="211">
        <v>169.64</v>
      </c>
      <c r="Q349" s="211">
        <v>170.54</v>
      </c>
      <c r="R349" s="211">
        <v>21.51</v>
      </c>
      <c r="S349" s="211">
        <v>20.91</v>
      </c>
      <c r="T349" s="211">
        <v>21.21</v>
      </c>
      <c r="U349" s="211">
        <v>13.73</v>
      </c>
      <c r="V349" s="211">
        <v>13.13</v>
      </c>
      <c r="W349" s="211">
        <v>13.43</v>
      </c>
      <c r="X349" s="211">
        <v>14.11</v>
      </c>
      <c r="Y349" s="211">
        <v>13.309999999999999</v>
      </c>
      <c r="Z349" s="211">
        <v>13.709999999999999</v>
      </c>
      <c r="AA349" s="211">
        <v>97.81</v>
      </c>
      <c r="AB349" s="211">
        <v>93.81</v>
      </c>
      <c r="AC349" s="211">
        <v>95.81</v>
      </c>
      <c r="AD349" s="211">
        <v>89.41</v>
      </c>
      <c r="AE349" s="211">
        <v>85.41</v>
      </c>
      <c r="AF349" s="211">
        <v>87.41</v>
      </c>
      <c r="AG349" s="211">
        <v>19.690000000000001</v>
      </c>
      <c r="AH349" s="211">
        <v>18.830000000000002</v>
      </c>
      <c r="AI349" s="211">
        <v>19.260000000000002</v>
      </c>
      <c r="AJ349" s="211"/>
      <c r="AK349" s="211"/>
      <c r="AL349" s="211"/>
      <c r="AM349" s="211">
        <v>112.53</v>
      </c>
      <c r="AN349" s="211">
        <v>110.87</v>
      </c>
      <c r="AO349" s="211">
        <v>111.7</v>
      </c>
      <c r="AP349" s="211">
        <v>40.75</v>
      </c>
      <c r="AQ349" s="211">
        <v>39.15</v>
      </c>
      <c r="AR349" s="211">
        <v>39.950000000000003</v>
      </c>
      <c r="AS349" s="211">
        <v>41.54</v>
      </c>
      <c r="AT349" s="211">
        <v>40.18</v>
      </c>
      <c r="AU349" s="211">
        <v>40.86</v>
      </c>
      <c r="AV349" s="211">
        <v>20.88</v>
      </c>
      <c r="AW349" s="211">
        <v>20.279999999999998</v>
      </c>
      <c r="AX349" s="211">
        <v>20.58</v>
      </c>
      <c r="AY349" s="211">
        <v>4.4800000000000004</v>
      </c>
      <c r="AZ349" s="211">
        <v>4.32</v>
      </c>
      <c r="BA349" s="211">
        <v>4.4000000000000004</v>
      </c>
      <c r="BB349" s="211">
        <v>1.93</v>
      </c>
      <c r="BC349" s="211">
        <v>1.63</v>
      </c>
      <c r="BD349" s="211">
        <v>1.7799999999999998</v>
      </c>
      <c r="BE349" s="211">
        <v>0.69</v>
      </c>
      <c r="BF349" s="211">
        <v>0.38999999999999996</v>
      </c>
      <c r="BG349" s="211">
        <v>0.53999999999999992</v>
      </c>
      <c r="BH349" s="211">
        <v>495.16</v>
      </c>
      <c r="BI349" s="211">
        <v>479.16</v>
      </c>
      <c r="BJ349" s="211">
        <v>487.16</v>
      </c>
      <c r="BK349" s="211">
        <v>41.85</v>
      </c>
      <c r="BL349" s="211">
        <v>40.49</v>
      </c>
      <c r="BM349" s="211">
        <v>41.17</v>
      </c>
      <c r="BN349" s="211">
        <v>1.07</v>
      </c>
      <c r="BO349" s="211">
        <v>0.83000000000000007</v>
      </c>
      <c r="BP349" s="211">
        <v>0.95000000000000007</v>
      </c>
      <c r="BQ349" s="211">
        <v>8.42</v>
      </c>
      <c r="BR349" s="211">
        <v>6.42</v>
      </c>
      <c r="BS349" s="211">
        <v>7.42</v>
      </c>
      <c r="BT349" s="211">
        <v>10.73</v>
      </c>
      <c r="BU349" s="211">
        <v>10.33</v>
      </c>
      <c r="BV349" s="211">
        <v>10.530000000000001</v>
      </c>
      <c r="BW349" s="211">
        <v>2.75</v>
      </c>
      <c r="BX349" s="211">
        <v>2.4699999999999998</v>
      </c>
      <c r="BY349" s="211">
        <v>2.61</v>
      </c>
      <c r="BZ349" s="211">
        <v>9.81</v>
      </c>
      <c r="CA349" s="211">
        <v>6.8100000000000005</v>
      </c>
      <c r="CB349" s="211">
        <v>8.31</v>
      </c>
      <c r="CC349" s="211">
        <v>6.42</v>
      </c>
      <c r="CD349" s="211">
        <v>6.18</v>
      </c>
      <c r="CE349" s="211">
        <v>6.3</v>
      </c>
      <c r="CF349" s="211">
        <v>1.74</v>
      </c>
      <c r="CG349" s="211">
        <v>1.24</v>
      </c>
      <c r="CH349" s="211">
        <v>1.49</v>
      </c>
      <c r="CI349" s="211">
        <v>0.4</v>
      </c>
      <c r="CJ349" s="211">
        <v>0.36000000000000004</v>
      </c>
      <c r="CK349" s="211">
        <v>0.38</v>
      </c>
      <c r="CL349" s="211">
        <v>38.299999999999997</v>
      </c>
      <c r="CM349" s="211">
        <v>35.9</v>
      </c>
      <c r="CN349" s="211">
        <v>37.099999999999994</v>
      </c>
      <c r="CO349" s="211">
        <v>6.8</v>
      </c>
      <c r="CP349" s="211">
        <v>1.7999999999999998</v>
      </c>
      <c r="CQ349" s="211">
        <v>4.3</v>
      </c>
      <c r="CR349" s="211"/>
      <c r="CS349" s="211"/>
    </row>
    <row r="350" spans="1:97">
      <c r="A350" s="642">
        <v>45636</v>
      </c>
      <c r="B350" s="209" t="s">
        <v>215</v>
      </c>
      <c r="C350" s="211">
        <v>152.54</v>
      </c>
      <c r="D350" s="211">
        <v>150.54</v>
      </c>
      <c r="E350" s="211">
        <v>151.54</v>
      </c>
      <c r="F350" s="211">
        <v>161.41</v>
      </c>
      <c r="G350" s="211">
        <v>158.41</v>
      </c>
      <c r="H350" s="211">
        <v>159.91</v>
      </c>
      <c r="I350" s="211">
        <v>108.51</v>
      </c>
      <c r="J350" s="211">
        <v>105.31</v>
      </c>
      <c r="K350" s="211">
        <v>106.91</v>
      </c>
      <c r="L350" s="211">
        <v>197.21</v>
      </c>
      <c r="M350" s="211">
        <v>189.21</v>
      </c>
      <c r="N350" s="211">
        <v>193.21</v>
      </c>
      <c r="O350" s="211">
        <v>173.3</v>
      </c>
      <c r="P350" s="211">
        <v>171.5</v>
      </c>
      <c r="Q350" s="211">
        <v>172.4</v>
      </c>
      <c r="R350" s="211">
        <v>21.74</v>
      </c>
      <c r="S350" s="211">
        <v>21.139999999999997</v>
      </c>
      <c r="T350" s="211">
        <v>21.439999999999998</v>
      </c>
      <c r="U350" s="211">
        <v>13.93</v>
      </c>
      <c r="V350" s="211">
        <v>13.33</v>
      </c>
      <c r="W350" s="211">
        <v>13.629999999999999</v>
      </c>
      <c r="X350" s="211">
        <v>14.29</v>
      </c>
      <c r="Y350" s="211">
        <v>13.489999999999998</v>
      </c>
      <c r="Z350" s="211">
        <v>13.889999999999999</v>
      </c>
      <c r="AA350" s="211">
        <v>99.43</v>
      </c>
      <c r="AB350" s="211">
        <v>95.43</v>
      </c>
      <c r="AC350" s="211">
        <v>97.43</v>
      </c>
      <c r="AD350" s="211">
        <v>90.64</v>
      </c>
      <c r="AE350" s="211">
        <v>86.64</v>
      </c>
      <c r="AF350" s="211">
        <v>88.64</v>
      </c>
      <c r="AG350" s="211">
        <v>19.93</v>
      </c>
      <c r="AH350" s="211">
        <v>19.07</v>
      </c>
      <c r="AI350" s="211">
        <v>19.5</v>
      </c>
      <c r="AJ350" s="211"/>
      <c r="AK350" s="211"/>
      <c r="AL350" s="211"/>
      <c r="AM350" s="211">
        <v>113.84</v>
      </c>
      <c r="AN350" s="211">
        <v>112.18</v>
      </c>
      <c r="AO350" s="211">
        <v>113.01</v>
      </c>
      <c r="AP350" s="211">
        <v>41.2</v>
      </c>
      <c r="AQ350" s="211">
        <v>39.6</v>
      </c>
      <c r="AR350" s="211">
        <v>40.400000000000006</v>
      </c>
      <c r="AS350" s="211">
        <v>42.01</v>
      </c>
      <c r="AT350" s="211">
        <v>40.65</v>
      </c>
      <c r="AU350" s="211">
        <v>41.33</v>
      </c>
      <c r="AV350" s="211">
        <v>21.15</v>
      </c>
      <c r="AW350" s="211">
        <v>20.549999999999997</v>
      </c>
      <c r="AX350" s="211">
        <v>20.849999999999998</v>
      </c>
      <c r="AY350" s="211">
        <v>4.55</v>
      </c>
      <c r="AZ350" s="211">
        <v>4.3899999999999997</v>
      </c>
      <c r="BA350" s="211">
        <v>4.47</v>
      </c>
      <c r="BB350" s="211">
        <v>1.94</v>
      </c>
      <c r="BC350" s="211">
        <v>1.64</v>
      </c>
      <c r="BD350" s="211">
        <v>1.79</v>
      </c>
      <c r="BE350" s="211">
        <v>0.7</v>
      </c>
      <c r="BF350" s="211">
        <v>0.39999999999999997</v>
      </c>
      <c r="BG350" s="211">
        <v>0.54999999999999993</v>
      </c>
      <c r="BH350" s="211">
        <v>501.94</v>
      </c>
      <c r="BI350" s="211">
        <v>485.94</v>
      </c>
      <c r="BJ350" s="211">
        <v>493.94</v>
      </c>
      <c r="BK350" s="211">
        <v>42.32</v>
      </c>
      <c r="BL350" s="211">
        <v>40.96</v>
      </c>
      <c r="BM350" s="211">
        <v>41.64</v>
      </c>
      <c r="BN350" s="211">
        <v>1.08</v>
      </c>
      <c r="BO350" s="211">
        <v>0.84000000000000008</v>
      </c>
      <c r="BP350" s="211">
        <v>0.96000000000000008</v>
      </c>
      <c r="BQ350" s="211">
        <v>8.49</v>
      </c>
      <c r="BR350" s="211">
        <v>6.49</v>
      </c>
      <c r="BS350" s="211">
        <v>7.49</v>
      </c>
      <c r="BT350" s="211">
        <v>10.82</v>
      </c>
      <c r="BU350" s="211">
        <v>10.42</v>
      </c>
      <c r="BV350" s="211">
        <v>10.620000000000001</v>
      </c>
      <c r="BW350" s="211">
        <v>2.77</v>
      </c>
      <c r="BX350" s="211">
        <v>2.4900000000000002</v>
      </c>
      <c r="BY350" s="211">
        <v>2.63</v>
      </c>
      <c r="BZ350" s="211">
        <v>10.01</v>
      </c>
      <c r="CA350" s="211">
        <v>7.01</v>
      </c>
      <c r="CB350" s="211">
        <v>8.51</v>
      </c>
      <c r="CC350" s="211">
        <v>6.5</v>
      </c>
      <c r="CD350" s="211">
        <v>6.26</v>
      </c>
      <c r="CE350" s="211">
        <v>6.38</v>
      </c>
      <c r="CF350" s="211">
        <v>1.77</v>
      </c>
      <c r="CG350" s="211">
        <v>1.27</v>
      </c>
      <c r="CH350" s="211">
        <v>1.52</v>
      </c>
      <c r="CI350" s="211">
        <v>0.41</v>
      </c>
      <c r="CJ350" s="211">
        <v>0.37</v>
      </c>
      <c r="CK350" s="211">
        <v>0.39</v>
      </c>
      <c r="CL350" s="211">
        <v>38.79</v>
      </c>
      <c r="CM350" s="211">
        <v>36.39</v>
      </c>
      <c r="CN350" s="211">
        <v>37.590000000000003</v>
      </c>
      <c r="CO350" s="211">
        <v>6.86</v>
      </c>
      <c r="CP350" s="211">
        <v>1.8600000000000003</v>
      </c>
      <c r="CQ350" s="211">
        <v>4.3600000000000003</v>
      </c>
      <c r="CR350" s="211"/>
      <c r="CS350" s="211"/>
    </row>
    <row r="351" spans="1:97">
      <c r="A351" s="642">
        <v>45637</v>
      </c>
      <c r="B351" s="209" t="s">
        <v>216</v>
      </c>
      <c r="C351" s="211">
        <v>152.86000000000001</v>
      </c>
      <c r="D351" s="211">
        <v>150.86000000000001</v>
      </c>
      <c r="E351" s="211">
        <v>151.86000000000001</v>
      </c>
      <c r="F351" s="211">
        <v>161.44</v>
      </c>
      <c r="G351" s="211">
        <v>158.44</v>
      </c>
      <c r="H351" s="211">
        <v>159.94</v>
      </c>
      <c r="I351" s="211">
        <v>108.77</v>
      </c>
      <c r="J351" s="211">
        <v>105.57</v>
      </c>
      <c r="K351" s="211">
        <v>107.16999999999999</v>
      </c>
      <c r="L351" s="211">
        <v>198.05</v>
      </c>
      <c r="M351" s="211">
        <v>190.05</v>
      </c>
      <c r="N351" s="211">
        <v>194.05</v>
      </c>
      <c r="O351" s="211">
        <v>172.94</v>
      </c>
      <c r="P351" s="211">
        <v>171.14</v>
      </c>
      <c r="Q351" s="211">
        <v>172.04</v>
      </c>
      <c r="R351" s="211">
        <v>21.75</v>
      </c>
      <c r="S351" s="211">
        <v>21.15</v>
      </c>
      <c r="T351" s="211">
        <v>21.45</v>
      </c>
      <c r="U351" s="211">
        <v>13.94</v>
      </c>
      <c r="V351" s="211">
        <v>13.34</v>
      </c>
      <c r="W351" s="211">
        <v>13.64</v>
      </c>
      <c r="X351" s="211">
        <v>14.26</v>
      </c>
      <c r="Y351" s="211">
        <v>13.459999999999999</v>
      </c>
      <c r="Z351" s="211">
        <v>13.86</v>
      </c>
      <c r="AA351" s="211">
        <v>98.9</v>
      </c>
      <c r="AB351" s="211">
        <v>94.9</v>
      </c>
      <c r="AC351" s="211">
        <v>96.9</v>
      </c>
      <c r="AD351" s="211">
        <v>90.11</v>
      </c>
      <c r="AE351" s="211">
        <v>86.11</v>
      </c>
      <c r="AF351" s="211">
        <v>88.11</v>
      </c>
      <c r="AG351" s="211">
        <v>19.96</v>
      </c>
      <c r="AH351" s="211">
        <v>19.100000000000001</v>
      </c>
      <c r="AI351" s="211">
        <v>19.53</v>
      </c>
      <c r="AJ351" s="211"/>
      <c r="AK351" s="211"/>
      <c r="AL351" s="211"/>
      <c r="AM351" s="211">
        <v>114.03</v>
      </c>
      <c r="AN351" s="211">
        <v>112.37</v>
      </c>
      <c r="AO351" s="211">
        <v>113.2</v>
      </c>
      <c r="AP351" s="211">
        <v>41.31</v>
      </c>
      <c r="AQ351" s="211">
        <v>39.71</v>
      </c>
      <c r="AR351" s="211">
        <v>40.510000000000005</v>
      </c>
      <c r="AS351" s="211">
        <v>42.09</v>
      </c>
      <c r="AT351" s="211">
        <v>40.730000000000004</v>
      </c>
      <c r="AU351" s="211">
        <v>41.410000000000004</v>
      </c>
      <c r="AV351" s="211">
        <v>21.22</v>
      </c>
      <c r="AW351" s="211">
        <v>20.619999999999997</v>
      </c>
      <c r="AX351" s="211">
        <v>20.919999999999998</v>
      </c>
      <c r="AY351" s="211">
        <v>4.59</v>
      </c>
      <c r="AZ351" s="211">
        <v>4.43</v>
      </c>
      <c r="BA351" s="211">
        <v>4.51</v>
      </c>
      <c r="BB351" s="211">
        <v>1.95</v>
      </c>
      <c r="BC351" s="211">
        <v>1.65</v>
      </c>
      <c r="BD351" s="211">
        <v>1.7999999999999998</v>
      </c>
      <c r="BE351" s="211">
        <v>0.7</v>
      </c>
      <c r="BF351" s="211">
        <v>0.39999999999999997</v>
      </c>
      <c r="BG351" s="211">
        <v>0.54999999999999993</v>
      </c>
      <c r="BH351" s="211">
        <v>501.21</v>
      </c>
      <c r="BI351" s="211">
        <v>485.21</v>
      </c>
      <c r="BJ351" s="211">
        <v>493.21</v>
      </c>
      <c r="BK351" s="211">
        <v>42.41</v>
      </c>
      <c r="BL351" s="211">
        <v>41.05</v>
      </c>
      <c r="BM351" s="211">
        <v>41.73</v>
      </c>
      <c r="BN351" s="211">
        <v>1.08</v>
      </c>
      <c r="BO351" s="211">
        <v>0.84000000000000008</v>
      </c>
      <c r="BP351" s="211">
        <v>0.96000000000000008</v>
      </c>
      <c r="BQ351" s="211">
        <v>8.5399999999999991</v>
      </c>
      <c r="BR351" s="211">
        <v>6.5399999999999991</v>
      </c>
      <c r="BS351" s="211">
        <v>7.5399999999999991</v>
      </c>
      <c r="BT351" s="211">
        <v>10.82</v>
      </c>
      <c r="BU351" s="211">
        <v>10.42</v>
      </c>
      <c r="BV351" s="211">
        <v>10.620000000000001</v>
      </c>
      <c r="BW351" s="211">
        <v>2.78</v>
      </c>
      <c r="BX351" s="211">
        <v>2.5</v>
      </c>
      <c r="BY351" s="211">
        <v>2.6399999999999997</v>
      </c>
      <c r="BZ351" s="211">
        <v>10.029999999999999</v>
      </c>
      <c r="CA351" s="211">
        <v>7.0299999999999994</v>
      </c>
      <c r="CB351" s="211">
        <v>8.5299999999999994</v>
      </c>
      <c r="CC351" s="211">
        <v>6.5</v>
      </c>
      <c r="CD351" s="211">
        <v>6.26</v>
      </c>
      <c r="CE351" s="211">
        <v>6.38</v>
      </c>
      <c r="CF351" s="211">
        <v>1.72</v>
      </c>
      <c r="CG351" s="211">
        <v>1.22</v>
      </c>
      <c r="CH351" s="211">
        <v>1.47</v>
      </c>
      <c r="CI351" s="211">
        <v>0.41</v>
      </c>
      <c r="CJ351" s="211">
        <v>0.37</v>
      </c>
      <c r="CK351" s="211">
        <v>0.39</v>
      </c>
      <c r="CL351" s="211">
        <v>38.78</v>
      </c>
      <c r="CM351" s="211">
        <v>36.380000000000003</v>
      </c>
      <c r="CN351" s="211">
        <v>37.58</v>
      </c>
      <c r="CO351" s="211">
        <v>6.86</v>
      </c>
      <c r="CP351" s="211">
        <v>1.8600000000000003</v>
      </c>
      <c r="CQ351" s="211">
        <v>4.3600000000000003</v>
      </c>
      <c r="CR351" s="211"/>
      <c r="CS351" s="211"/>
    </row>
    <row r="352" spans="1:97">
      <c r="A352" s="642">
        <v>45638</v>
      </c>
      <c r="B352" s="209" t="s">
        <v>217</v>
      </c>
      <c r="C352" s="211">
        <v>153.4</v>
      </c>
      <c r="D352" s="211">
        <v>151.4</v>
      </c>
      <c r="E352" s="211">
        <v>152.4</v>
      </c>
      <c r="F352" s="211">
        <v>161.58000000000001</v>
      </c>
      <c r="G352" s="211">
        <v>158.58000000000001</v>
      </c>
      <c r="H352" s="211">
        <v>160.08000000000001</v>
      </c>
      <c r="I352" s="211">
        <v>109.35</v>
      </c>
      <c r="J352" s="211">
        <v>106.14999999999999</v>
      </c>
      <c r="K352" s="211">
        <v>107.75</v>
      </c>
      <c r="L352" s="211">
        <v>198.54</v>
      </c>
      <c r="M352" s="211">
        <v>190.54</v>
      </c>
      <c r="N352" s="211">
        <v>194.54</v>
      </c>
      <c r="O352" s="211">
        <v>173.3</v>
      </c>
      <c r="P352" s="211">
        <v>171.5</v>
      </c>
      <c r="Q352" s="211">
        <v>172.4</v>
      </c>
      <c r="R352" s="211">
        <v>21.76</v>
      </c>
      <c r="S352" s="211">
        <v>21.16</v>
      </c>
      <c r="T352" s="211">
        <v>21.46</v>
      </c>
      <c r="U352" s="211">
        <v>13.99</v>
      </c>
      <c r="V352" s="211">
        <v>13.39</v>
      </c>
      <c r="W352" s="211">
        <v>13.690000000000001</v>
      </c>
      <c r="X352" s="211">
        <v>14.31</v>
      </c>
      <c r="Y352" s="211">
        <v>13.51</v>
      </c>
      <c r="Z352" s="211">
        <v>13.91</v>
      </c>
      <c r="AA352" s="211">
        <v>99.58</v>
      </c>
      <c r="AB352" s="211">
        <v>95.58</v>
      </c>
      <c r="AC352" s="211">
        <v>97.58</v>
      </c>
      <c r="AD352" s="211">
        <v>90.38</v>
      </c>
      <c r="AE352" s="211">
        <v>86.38</v>
      </c>
      <c r="AF352" s="211">
        <v>88.38</v>
      </c>
      <c r="AG352" s="211">
        <v>20.03</v>
      </c>
      <c r="AH352" s="211">
        <v>19.170000000000002</v>
      </c>
      <c r="AI352" s="211">
        <v>19.600000000000001</v>
      </c>
      <c r="AJ352" s="211"/>
      <c r="AK352" s="211"/>
      <c r="AL352" s="211"/>
      <c r="AM352" s="211">
        <v>114.28</v>
      </c>
      <c r="AN352" s="211">
        <v>112.62</v>
      </c>
      <c r="AO352" s="211">
        <v>113.45</v>
      </c>
      <c r="AP352" s="211">
        <v>41.42</v>
      </c>
      <c r="AQ352" s="211">
        <v>39.82</v>
      </c>
      <c r="AR352" s="211">
        <v>40.620000000000005</v>
      </c>
      <c r="AS352" s="211">
        <v>42.24</v>
      </c>
      <c r="AT352" s="211">
        <v>40.880000000000003</v>
      </c>
      <c r="AU352" s="211">
        <v>41.56</v>
      </c>
      <c r="AV352" s="211">
        <v>21.25</v>
      </c>
      <c r="AW352" s="211">
        <v>20.65</v>
      </c>
      <c r="AX352" s="211">
        <v>20.95</v>
      </c>
      <c r="AY352" s="211">
        <v>4.58</v>
      </c>
      <c r="AZ352" s="211">
        <v>4.42</v>
      </c>
      <c r="BA352" s="211">
        <v>4.5</v>
      </c>
      <c r="BB352" s="211">
        <v>1.96</v>
      </c>
      <c r="BC352" s="211">
        <v>1.66</v>
      </c>
      <c r="BD352" s="211">
        <v>1.81</v>
      </c>
      <c r="BE352" s="211">
        <v>0.7</v>
      </c>
      <c r="BF352" s="211">
        <v>0.39999999999999997</v>
      </c>
      <c r="BG352" s="211">
        <v>0.54999999999999993</v>
      </c>
      <c r="BH352" s="211">
        <v>502.97</v>
      </c>
      <c r="BI352" s="211">
        <v>486.97</v>
      </c>
      <c r="BJ352" s="211">
        <v>494.97</v>
      </c>
      <c r="BK352" s="211">
        <v>42.44</v>
      </c>
      <c r="BL352" s="211">
        <v>41.08</v>
      </c>
      <c r="BM352" s="211">
        <v>41.76</v>
      </c>
      <c r="BN352" s="211">
        <v>1.08</v>
      </c>
      <c r="BO352" s="211">
        <v>0.84000000000000008</v>
      </c>
      <c r="BP352" s="211">
        <v>0.96000000000000008</v>
      </c>
      <c r="BQ352" s="211">
        <v>8.58</v>
      </c>
      <c r="BR352" s="211">
        <v>6.58</v>
      </c>
      <c r="BS352" s="211">
        <v>7.58</v>
      </c>
      <c r="BT352" s="211">
        <v>10.86</v>
      </c>
      <c r="BU352" s="211">
        <v>10.459999999999999</v>
      </c>
      <c r="BV352" s="211">
        <v>10.66</v>
      </c>
      <c r="BW352" s="211">
        <v>2.77</v>
      </c>
      <c r="BX352" s="211">
        <v>2.4900000000000002</v>
      </c>
      <c r="BY352" s="211">
        <v>2.63</v>
      </c>
      <c r="BZ352" s="211">
        <v>10.119999999999999</v>
      </c>
      <c r="CA352" s="211">
        <v>7.1199999999999992</v>
      </c>
      <c r="CB352" s="211">
        <v>8.6199999999999992</v>
      </c>
      <c r="CC352" s="211">
        <v>6.51</v>
      </c>
      <c r="CD352" s="211">
        <v>6.27</v>
      </c>
      <c r="CE352" s="211">
        <v>6.39</v>
      </c>
      <c r="CF352" s="211">
        <v>1.7</v>
      </c>
      <c r="CG352" s="211">
        <v>1.2</v>
      </c>
      <c r="CH352" s="211">
        <v>1.45</v>
      </c>
      <c r="CI352" s="211">
        <v>0.41</v>
      </c>
      <c r="CJ352" s="211">
        <v>0.37</v>
      </c>
      <c r="CK352" s="211">
        <v>0.39</v>
      </c>
      <c r="CL352" s="211">
        <v>38.74</v>
      </c>
      <c r="CM352" s="211">
        <v>36.340000000000003</v>
      </c>
      <c r="CN352" s="211">
        <v>37.540000000000006</v>
      </c>
      <c r="CO352" s="211">
        <v>6.88</v>
      </c>
      <c r="CP352" s="211">
        <v>1.88</v>
      </c>
      <c r="CQ352" s="211">
        <v>4.38</v>
      </c>
      <c r="CR352" s="211"/>
      <c r="CS352" s="211"/>
    </row>
    <row r="353" spans="1:97">
      <c r="A353" s="642">
        <v>45639</v>
      </c>
      <c r="B353" s="209" t="s">
        <v>218</v>
      </c>
      <c r="C353" s="211">
        <v>154.02000000000001</v>
      </c>
      <c r="D353" s="211">
        <v>152.02000000000001</v>
      </c>
      <c r="E353" s="211">
        <v>153.02000000000001</v>
      </c>
      <c r="F353" s="211">
        <v>161.85</v>
      </c>
      <c r="G353" s="211">
        <v>158.85</v>
      </c>
      <c r="H353" s="211">
        <v>160.35</v>
      </c>
      <c r="I353" s="211">
        <v>109.17</v>
      </c>
      <c r="J353" s="211">
        <v>105.97</v>
      </c>
      <c r="K353" s="211">
        <v>107.57</v>
      </c>
      <c r="L353" s="211">
        <v>197.97</v>
      </c>
      <c r="M353" s="211">
        <v>189.97</v>
      </c>
      <c r="N353" s="211">
        <v>193.97</v>
      </c>
      <c r="O353" s="211">
        <v>172.43</v>
      </c>
      <c r="P353" s="211">
        <v>170.63</v>
      </c>
      <c r="Q353" s="211">
        <v>171.53</v>
      </c>
      <c r="R353" s="211">
        <v>21.8</v>
      </c>
      <c r="S353" s="211">
        <v>21.2</v>
      </c>
      <c r="T353" s="211">
        <v>21.5</v>
      </c>
      <c r="U353" s="211">
        <v>14.01</v>
      </c>
      <c r="V353" s="211">
        <v>13.41</v>
      </c>
      <c r="W353" s="211">
        <v>13.71</v>
      </c>
      <c r="X353" s="211">
        <v>14.3</v>
      </c>
      <c r="Y353" s="211">
        <v>13.5</v>
      </c>
      <c r="Z353" s="211">
        <v>13.9</v>
      </c>
      <c r="AA353" s="211">
        <v>99.41</v>
      </c>
      <c r="AB353" s="211">
        <v>95.41</v>
      </c>
      <c r="AC353" s="211">
        <v>97.41</v>
      </c>
      <c r="AD353" s="211">
        <v>90.2</v>
      </c>
      <c r="AE353" s="211">
        <v>86.2</v>
      </c>
      <c r="AF353" s="211">
        <v>88.2</v>
      </c>
      <c r="AG353" s="211">
        <v>20.11</v>
      </c>
      <c r="AH353" s="211">
        <v>19.25</v>
      </c>
      <c r="AI353" s="211">
        <v>19.68</v>
      </c>
      <c r="AJ353" s="211"/>
      <c r="AK353" s="211"/>
      <c r="AL353" s="211"/>
      <c r="AM353" s="211">
        <v>114.43</v>
      </c>
      <c r="AN353" s="211">
        <v>112.77000000000001</v>
      </c>
      <c r="AO353" s="211">
        <v>113.60000000000001</v>
      </c>
      <c r="AP353" s="211">
        <v>41.59</v>
      </c>
      <c r="AQ353" s="211">
        <v>39.99</v>
      </c>
      <c r="AR353" s="211">
        <v>40.790000000000006</v>
      </c>
      <c r="AS353" s="211">
        <v>42.41</v>
      </c>
      <c r="AT353" s="211">
        <v>41.05</v>
      </c>
      <c r="AU353" s="211">
        <v>41.73</v>
      </c>
      <c r="AV353" s="211">
        <v>21.34</v>
      </c>
      <c r="AW353" s="211">
        <v>20.74</v>
      </c>
      <c r="AX353" s="211">
        <v>21.04</v>
      </c>
      <c r="AY353" s="211">
        <v>4.59</v>
      </c>
      <c r="AZ353" s="211">
        <v>4.43</v>
      </c>
      <c r="BA353" s="211">
        <v>4.51</v>
      </c>
      <c r="BB353" s="211">
        <v>1.96</v>
      </c>
      <c r="BC353" s="211">
        <v>1.66</v>
      </c>
      <c r="BD353" s="211">
        <v>1.81</v>
      </c>
      <c r="BE353" s="211">
        <v>0.7</v>
      </c>
      <c r="BF353" s="211">
        <v>0.39999999999999997</v>
      </c>
      <c r="BG353" s="211">
        <v>0.54999999999999993</v>
      </c>
      <c r="BH353" s="211">
        <v>506.44</v>
      </c>
      <c r="BI353" s="211">
        <v>490.44</v>
      </c>
      <c r="BJ353" s="211">
        <v>498.44</v>
      </c>
      <c r="BK353" s="211">
        <v>42.73</v>
      </c>
      <c r="BL353" s="211">
        <v>41.37</v>
      </c>
      <c r="BM353" s="211">
        <v>42.05</v>
      </c>
      <c r="BN353" s="211">
        <v>1.08</v>
      </c>
      <c r="BO353" s="211">
        <v>0.84000000000000008</v>
      </c>
      <c r="BP353" s="211">
        <v>0.96000000000000008</v>
      </c>
      <c r="BQ353" s="211">
        <v>8.57</v>
      </c>
      <c r="BR353" s="211">
        <v>6.57</v>
      </c>
      <c r="BS353" s="211">
        <v>7.57</v>
      </c>
      <c r="BT353" s="211">
        <v>10.91</v>
      </c>
      <c r="BU353" s="211">
        <v>10.51</v>
      </c>
      <c r="BV353" s="211">
        <v>10.71</v>
      </c>
      <c r="BW353" s="211">
        <v>2.79</v>
      </c>
      <c r="BX353" s="211">
        <v>2.5099999999999998</v>
      </c>
      <c r="BY353" s="211">
        <v>2.65</v>
      </c>
      <c r="BZ353" s="211">
        <v>10.1</v>
      </c>
      <c r="CA353" s="211">
        <v>7.1</v>
      </c>
      <c r="CB353" s="211">
        <v>8.6</v>
      </c>
      <c r="CC353" s="211">
        <v>6.53</v>
      </c>
      <c r="CD353" s="211">
        <v>6.29</v>
      </c>
      <c r="CE353" s="211">
        <v>6.41</v>
      </c>
      <c r="CF353" s="211">
        <v>1.71</v>
      </c>
      <c r="CG353" s="211">
        <v>1.21</v>
      </c>
      <c r="CH353" s="211">
        <v>1.46</v>
      </c>
      <c r="CI353" s="211">
        <v>0.41</v>
      </c>
      <c r="CJ353" s="211">
        <v>0.37</v>
      </c>
      <c r="CK353" s="211">
        <v>0.39</v>
      </c>
      <c r="CL353" s="211">
        <v>38.74</v>
      </c>
      <c r="CM353" s="211">
        <v>36.340000000000003</v>
      </c>
      <c r="CN353" s="211">
        <v>37.540000000000006</v>
      </c>
      <c r="CO353" s="211">
        <v>6.89</v>
      </c>
      <c r="CP353" s="211">
        <v>1.8899999999999997</v>
      </c>
      <c r="CQ353" s="211">
        <v>4.3899999999999997</v>
      </c>
      <c r="CR353" s="211"/>
      <c r="CS353" s="211"/>
    </row>
    <row r="354" spans="1:97">
      <c r="A354" s="642">
        <v>45640</v>
      </c>
      <c r="B354" s="209" t="s">
        <v>219</v>
      </c>
      <c r="C354" s="211"/>
      <c r="D354" s="211"/>
      <c r="E354" s="211"/>
      <c r="F354" s="211"/>
      <c r="G354" s="211"/>
      <c r="H354" s="211"/>
      <c r="I354" s="211"/>
      <c r="J354" s="211"/>
      <c r="K354" s="211"/>
      <c r="L354" s="211"/>
      <c r="M354" s="211"/>
      <c r="N354" s="211"/>
      <c r="O354" s="211"/>
      <c r="P354" s="211"/>
      <c r="Q354" s="211"/>
      <c r="R354" s="211"/>
      <c r="S354" s="211"/>
      <c r="T354" s="211"/>
      <c r="U354" s="211"/>
      <c r="V354" s="211"/>
      <c r="W354" s="211"/>
      <c r="X354" s="211"/>
      <c r="Y354" s="211"/>
      <c r="Z354" s="211"/>
      <c r="AA354" s="211"/>
      <c r="AB354" s="211"/>
      <c r="AC354" s="211"/>
      <c r="AD354" s="211"/>
      <c r="AE354" s="211"/>
      <c r="AF354" s="211"/>
      <c r="AG354" s="211"/>
      <c r="AH354" s="211"/>
      <c r="AI354" s="211"/>
      <c r="AJ354" s="211"/>
      <c r="AK354" s="211"/>
      <c r="AL354" s="211"/>
      <c r="AM354" s="211"/>
      <c r="AN354" s="211"/>
      <c r="AO354" s="211"/>
      <c r="AP354" s="211"/>
      <c r="AQ354" s="211"/>
      <c r="AR354" s="211"/>
      <c r="AS354" s="211"/>
      <c r="AT354" s="211"/>
      <c r="AU354" s="211"/>
      <c r="AV354" s="211"/>
      <c r="AW354" s="211"/>
      <c r="AX354" s="211"/>
      <c r="AY354" s="211"/>
      <c r="AZ354" s="211"/>
      <c r="BA354" s="211"/>
      <c r="BB354" s="211"/>
      <c r="BC354" s="211"/>
      <c r="BD354" s="211"/>
      <c r="BE354" s="211"/>
      <c r="BF354" s="211"/>
      <c r="BG354" s="211"/>
      <c r="BH354" s="211"/>
      <c r="BI354" s="211"/>
      <c r="BJ354" s="211"/>
      <c r="BK354" s="211"/>
      <c r="BL354" s="211"/>
      <c r="BM354" s="211"/>
      <c r="BN354" s="211"/>
      <c r="BO354" s="211"/>
      <c r="BP354" s="211"/>
      <c r="BQ354" s="211"/>
      <c r="BR354" s="211"/>
      <c r="BS354" s="211"/>
      <c r="BT354" s="211"/>
      <c r="BU354" s="211"/>
      <c r="BV354" s="211"/>
      <c r="BW354" s="211"/>
      <c r="BX354" s="211"/>
      <c r="BY354" s="211"/>
      <c r="BZ354" s="211"/>
      <c r="CA354" s="211"/>
      <c r="CB354" s="211"/>
      <c r="CC354" s="211"/>
      <c r="CD354" s="211"/>
      <c r="CE354" s="211"/>
      <c r="CF354" s="211"/>
      <c r="CG354" s="211"/>
      <c r="CH354" s="211"/>
      <c r="CI354" s="211"/>
      <c r="CJ354" s="211"/>
      <c r="CK354" s="211"/>
      <c r="CL354" s="211"/>
      <c r="CM354" s="211"/>
      <c r="CN354" s="211"/>
      <c r="CO354" s="211"/>
      <c r="CP354" s="211"/>
      <c r="CQ354" s="211"/>
      <c r="CR354" s="211"/>
      <c r="CS354" s="211"/>
    </row>
    <row r="355" spans="1:97">
      <c r="A355" s="642">
        <v>45641</v>
      </c>
      <c r="B355" s="209" t="s">
        <v>220</v>
      </c>
      <c r="C355" s="211"/>
      <c r="D355" s="211"/>
      <c r="E355" s="211"/>
      <c r="F355" s="211"/>
      <c r="G355" s="211"/>
      <c r="H355" s="211"/>
      <c r="I355" s="211"/>
      <c r="J355" s="211"/>
      <c r="K355" s="211"/>
      <c r="L355" s="211"/>
      <c r="M355" s="211"/>
      <c r="N355" s="211"/>
      <c r="O355" s="211"/>
      <c r="P355" s="211"/>
      <c r="Q355" s="211"/>
      <c r="R355" s="211"/>
      <c r="S355" s="211"/>
      <c r="T355" s="211"/>
      <c r="U355" s="211"/>
      <c r="V355" s="211"/>
      <c r="W355" s="211"/>
      <c r="X355" s="211"/>
      <c r="Y355" s="211"/>
      <c r="Z355" s="211"/>
      <c r="AA355" s="211"/>
      <c r="AB355" s="211"/>
      <c r="AC355" s="211"/>
      <c r="AD355" s="211"/>
      <c r="AE355" s="211"/>
      <c r="AF355" s="211"/>
      <c r="AG355" s="211"/>
      <c r="AH355" s="211"/>
      <c r="AI355" s="211"/>
      <c r="AJ355" s="211"/>
      <c r="AK355" s="211"/>
      <c r="AL355" s="211"/>
      <c r="AM355" s="211"/>
      <c r="AN355" s="211"/>
      <c r="AO355" s="211"/>
      <c r="AP355" s="211"/>
      <c r="AQ355" s="211"/>
      <c r="AR355" s="211"/>
      <c r="AS355" s="211"/>
      <c r="AT355" s="211"/>
      <c r="AU355" s="211"/>
      <c r="AV355" s="211"/>
      <c r="AW355" s="211"/>
      <c r="AX355" s="211"/>
      <c r="AY355" s="211"/>
      <c r="AZ355" s="211"/>
      <c r="BA355" s="211"/>
      <c r="BB355" s="211"/>
      <c r="BC355" s="211"/>
      <c r="BD355" s="211"/>
      <c r="BE355" s="211"/>
      <c r="BF355" s="211"/>
      <c r="BG355" s="211"/>
      <c r="BH355" s="211"/>
      <c r="BI355" s="211"/>
      <c r="BJ355" s="211"/>
      <c r="BK355" s="211"/>
      <c r="BL355" s="211"/>
      <c r="BM355" s="211"/>
      <c r="BN355" s="211"/>
      <c r="BO355" s="211"/>
      <c r="BP355" s="211"/>
      <c r="BQ355" s="211"/>
      <c r="BR355" s="211"/>
      <c r="BS355" s="211"/>
      <c r="BT355" s="211"/>
      <c r="BU355" s="211"/>
      <c r="BV355" s="211"/>
      <c r="BW355" s="211"/>
      <c r="BX355" s="211"/>
      <c r="BY355" s="211"/>
      <c r="BZ355" s="211"/>
      <c r="CA355" s="211"/>
      <c r="CB355" s="211"/>
      <c r="CC355" s="211"/>
      <c r="CD355" s="211"/>
      <c r="CE355" s="211"/>
      <c r="CF355" s="211"/>
      <c r="CG355" s="211"/>
      <c r="CH355" s="211"/>
      <c r="CI355" s="211"/>
      <c r="CJ355" s="211"/>
      <c r="CK355" s="211"/>
      <c r="CL355" s="211"/>
      <c r="CM355" s="211"/>
      <c r="CN355" s="211"/>
      <c r="CO355" s="211"/>
      <c r="CP355" s="211"/>
      <c r="CQ355" s="211"/>
      <c r="CR355" s="211"/>
      <c r="CS355" s="211"/>
    </row>
    <row r="356" spans="1:97">
      <c r="A356" s="642">
        <v>45642</v>
      </c>
      <c r="B356" s="209" t="s">
        <v>214</v>
      </c>
      <c r="C356" s="211">
        <v>154.91999999999999</v>
      </c>
      <c r="D356" s="211">
        <v>152.91999999999999</v>
      </c>
      <c r="E356" s="211">
        <v>153.91999999999999</v>
      </c>
      <c r="F356" s="211">
        <v>163.41</v>
      </c>
      <c r="G356" s="211">
        <v>160.41</v>
      </c>
      <c r="H356" s="211">
        <v>161.91</v>
      </c>
      <c r="I356" s="211">
        <v>109.83</v>
      </c>
      <c r="J356" s="211">
        <v>106.63</v>
      </c>
      <c r="K356" s="211">
        <v>108.22999999999999</v>
      </c>
      <c r="L356" s="211">
        <v>198.45</v>
      </c>
      <c r="M356" s="211">
        <v>190.45</v>
      </c>
      <c r="N356" s="211">
        <v>194.45</v>
      </c>
      <c r="O356" s="211">
        <v>173.53</v>
      </c>
      <c r="P356" s="211">
        <v>171.73</v>
      </c>
      <c r="Q356" s="211">
        <v>172.63</v>
      </c>
      <c r="R356" s="211">
        <v>22.01</v>
      </c>
      <c r="S356" s="211">
        <v>21.41</v>
      </c>
      <c r="T356" s="211">
        <v>21.71</v>
      </c>
      <c r="U356" s="211">
        <v>14.12</v>
      </c>
      <c r="V356" s="211">
        <v>13.52</v>
      </c>
      <c r="W356" s="211">
        <v>13.82</v>
      </c>
      <c r="X356" s="211">
        <v>14.45</v>
      </c>
      <c r="Y356" s="211">
        <v>13.649999999999999</v>
      </c>
      <c r="Z356" s="211">
        <v>14.049999999999999</v>
      </c>
      <c r="AA356" s="211">
        <v>100.03</v>
      </c>
      <c r="AB356" s="211">
        <v>96.03</v>
      </c>
      <c r="AC356" s="211">
        <v>98.03</v>
      </c>
      <c r="AD356" s="211">
        <v>90.81</v>
      </c>
      <c r="AE356" s="211">
        <v>86.81</v>
      </c>
      <c r="AF356" s="211">
        <v>88.81</v>
      </c>
      <c r="AG356" s="211">
        <v>20.22</v>
      </c>
      <c r="AH356" s="211">
        <v>19.36</v>
      </c>
      <c r="AI356" s="211">
        <v>19.79</v>
      </c>
      <c r="AJ356" s="211"/>
      <c r="AK356" s="211"/>
      <c r="AL356" s="211"/>
      <c r="AM356" s="211">
        <v>115.01</v>
      </c>
      <c r="AN356" s="211">
        <v>113.35000000000001</v>
      </c>
      <c r="AO356" s="211">
        <v>114.18</v>
      </c>
      <c r="AP356" s="211">
        <v>41.83</v>
      </c>
      <c r="AQ356" s="211">
        <v>40.229999999999997</v>
      </c>
      <c r="AR356" s="211">
        <v>41.03</v>
      </c>
      <c r="AS356" s="211">
        <v>42.65</v>
      </c>
      <c r="AT356" s="211">
        <v>41.29</v>
      </c>
      <c r="AU356" s="211">
        <v>41.97</v>
      </c>
      <c r="AV356" s="211">
        <v>21.45</v>
      </c>
      <c r="AW356" s="211">
        <v>20.849999999999998</v>
      </c>
      <c r="AX356" s="211">
        <v>21.15</v>
      </c>
      <c r="AY356" s="211">
        <v>4.59</v>
      </c>
      <c r="AZ356" s="211">
        <v>4.43</v>
      </c>
      <c r="BA356" s="211">
        <v>4.51</v>
      </c>
      <c r="BB356" s="211">
        <v>1.97</v>
      </c>
      <c r="BC356" s="211">
        <v>1.67</v>
      </c>
      <c r="BD356" s="211">
        <v>1.8199999999999998</v>
      </c>
      <c r="BE356" s="211">
        <v>0.71</v>
      </c>
      <c r="BF356" s="211">
        <v>0.41</v>
      </c>
      <c r="BG356" s="211">
        <v>0.55999999999999994</v>
      </c>
      <c r="BH356" s="211">
        <v>507.42</v>
      </c>
      <c r="BI356" s="211">
        <v>491.42</v>
      </c>
      <c r="BJ356" s="211">
        <v>499.42</v>
      </c>
      <c r="BK356" s="211">
        <v>42.98</v>
      </c>
      <c r="BL356" s="211">
        <v>41.62</v>
      </c>
      <c r="BM356" s="211">
        <v>42.3</v>
      </c>
      <c r="BN356" s="211">
        <v>1.0900000000000001</v>
      </c>
      <c r="BO356" s="211">
        <v>0.85000000000000009</v>
      </c>
      <c r="BP356" s="211">
        <v>0.97000000000000008</v>
      </c>
      <c r="BQ356" s="211">
        <v>8.65</v>
      </c>
      <c r="BR356" s="211">
        <v>6.65</v>
      </c>
      <c r="BS356" s="211">
        <v>7.65</v>
      </c>
      <c r="BT356" s="211">
        <v>10.94</v>
      </c>
      <c r="BU356" s="211">
        <v>10.54</v>
      </c>
      <c r="BV356" s="211">
        <v>10.739999999999998</v>
      </c>
      <c r="BW356" s="211">
        <v>2.79</v>
      </c>
      <c r="BX356" s="211">
        <v>2.5099999999999998</v>
      </c>
      <c r="BY356" s="211">
        <v>2.65</v>
      </c>
      <c r="BZ356" s="211">
        <v>10.119999999999999</v>
      </c>
      <c r="CA356" s="211">
        <v>7.1199999999999992</v>
      </c>
      <c r="CB356" s="211">
        <v>8.6199999999999992</v>
      </c>
      <c r="CC356" s="211">
        <v>6.6</v>
      </c>
      <c r="CD356" s="211">
        <v>6.3599999999999994</v>
      </c>
      <c r="CE356" s="211">
        <v>6.4799999999999995</v>
      </c>
      <c r="CF356" s="211">
        <v>1.72</v>
      </c>
      <c r="CG356" s="211">
        <v>1.22</v>
      </c>
      <c r="CH356" s="211">
        <v>1.47</v>
      </c>
      <c r="CI356" s="211">
        <v>0.42</v>
      </c>
      <c r="CJ356" s="211">
        <v>0.38</v>
      </c>
      <c r="CK356" s="211">
        <v>0.4</v>
      </c>
      <c r="CL356" s="211">
        <v>39.21</v>
      </c>
      <c r="CM356" s="211">
        <v>36.81</v>
      </c>
      <c r="CN356" s="211">
        <v>38.010000000000005</v>
      </c>
      <c r="CO356" s="211">
        <v>6.91</v>
      </c>
      <c r="CP356" s="211">
        <v>1.9100000000000001</v>
      </c>
      <c r="CQ356" s="211">
        <v>4.41</v>
      </c>
      <c r="CR356" s="211"/>
      <c r="CS356" s="211"/>
    </row>
    <row r="357" spans="1:97">
      <c r="A357" s="642">
        <v>45643</v>
      </c>
      <c r="B357" s="209" t="s">
        <v>215</v>
      </c>
      <c r="C357" s="211">
        <v>155.27000000000001</v>
      </c>
      <c r="D357" s="211">
        <v>153.27000000000001</v>
      </c>
      <c r="E357" s="211">
        <v>154.27000000000001</v>
      </c>
      <c r="F357" s="211">
        <v>163.96</v>
      </c>
      <c r="G357" s="211">
        <v>160.96</v>
      </c>
      <c r="H357" s="211">
        <v>162.46</v>
      </c>
      <c r="I357" s="211">
        <v>109.99</v>
      </c>
      <c r="J357" s="211">
        <v>106.78999999999999</v>
      </c>
      <c r="K357" s="211">
        <v>108.38999999999999</v>
      </c>
      <c r="L357" s="211">
        <v>199.92</v>
      </c>
      <c r="M357" s="211">
        <v>191.92</v>
      </c>
      <c r="N357" s="211">
        <v>195.92</v>
      </c>
      <c r="O357" s="211">
        <v>173.56</v>
      </c>
      <c r="P357" s="211">
        <v>171.76</v>
      </c>
      <c r="Q357" s="211">
        <v>172.66</v>
      </c>
      <c r="R357" s="211">
        <v>22.08</v>
      </c>
      <c r="S357" s="211">
        <v>21.479999999999997</v>
      </c>
      <c r="T357" s="211">
        <v>21.779999999999998</v>
      </c>
      <c r="U357" s="211">
        <v>14.15</v>
      </c>
      <c r="V357" s="211">
        <v>13.55</v>
      </c>
      <c r="W357" s="211">
        <v>13.850000000000001</v>
      </c>
      <c r="X357" s="211">
        <v>14.59</v>
      </c>
      <c r="Y357" s="211">
        <v>13.79</v>
      </c>
      <c r="Z357" s="211">
        <v>14.19</v>
      </c>
      <c r="AA357" s="211">
        <v>100.3</v>
      </c>
      <c r="AB357" s="211">
        <v>96.3</v>
      </c>
      <c r="AC357" s="211">
        <v>98.3</v>
      </c>
      <c r="AD357" s="211">
        <v>91.28</v>
      </c>
      <c r="AE357" s="211">
        <v>87.28</v>
      </c>
      <c r="AF357" s="211">
        <v>89.28</v>
      </c>
      <c r="AG357" s="211">
        <v>20.28</v>
      </c>
      <c r="AH357" s="211">
        <v>19.420000000000002</v>
      </c>
      <c r="AI357" s="211">
        <v>19.850000000000001</v>
      </c>
      <c r="AJ357" s="211"/>
      <c r="AK357" s="211"/>
      <c r="AL357" s="211"/>
      <c r="AM357" s="211">
        <v>115.2</v>
      </c>
      <c r="AN357" s="211">
        <v>113.54</v>
      </c>
      <c r="AO357" s="211">
        <v>114.37</v>
      </c>
      <c r="AP357" s="211">
        <v>41.93</v>
      </c>
      <c r="AQ357" s="211">
        <v>40.33</v>
      </c>
      <c r="AR357" s="211">
        <v>41.129999999999995</v>
      </c>
      <c r="AS357" s="211">
        <v>42.75</v>
      </c>
      <c r="AT357" s="211">
        <v>41.39</v>
      </c>
      <c r="AU357" s="211">
        <v>42.07</v>
      </c>
      <c r="AV357" s="211">
        <v>21.46</v>
      </c>
      <c r="AW357" s="211">
        <v>20.86</v>
      </c>
      <c r="AX357" s="211">
        <v>21.16</v>
      </c>
      <c r="AY357" s="211">
        <v>4.62</v>
      </c>
      <c r="AZ357" s="211">
        <v>4.46</v>
      </c>
      <c r="BA357" s="211">
        <v>4.54</v>
      </c>
      <c r="BB357" s="211">
        <v>1.98</v>
      </c>
      <c r="BC357" s="211">
        <v>1.68</v>
      </c>
      <c r="BD357" s="211">
        <v>1.83</v>
      </c>
      <c r="BE357" s="211">
        <v>0.71</v>
      </c>
      <c r="BF357" s="211">
        <v>0.41</v>
      </c>
      <c r="BG357" s="211">
        <v>0.55999999999999994</v>
      </c>
      <c r="BH357" s="211">
        <v>508.39</v>
      </c>
      <c r="BI357" s="211">
        <v>492.39</v>
      </c>
      <c r="BJ357" s="211">
        <v>500.39</v>
      </c>
      <c r="BK357" s="211">
        <v>43.09</v>
      </c>
      <c r="BL357" s="211">
        <v>41.730000000000004</v>
      </c>
      <c r="BM357" s="211">
        <v>42.410000000000004</v>
      </c>
      <c r="BN357" s="211">
        <v>1.0900000000000001</v>
      </c>
      <c r="BO357" s="211">
        <v>0.85000000000000009</v>
      </c>
      <c r="BP357" s="211">
        <v>0.97000000000000008</v>
      </c>
      <c r="BQ357" s="211">
        <v>8.66</v>
      </c>
      <c r="BR357" s="211">
        <v>6.66</v>
      </c>
      <c r="BS357" s="211">
        <v>7.66</v>
      </c>
      <c r="BT357" s="211">
        <v>10.95</v>
      </c>
      <c r="BU357" s="211">
        <v>10.549999999999999</v>
      </c>
      <c r="BV357" s="211">
        <v>10.75</v>
      </c>
      <c r="BW357" s="211">
        <v>2.79</v>
      </c>
      <c r="BX357" s="211">
        <v>2.5099999999999998</v>
      </c>
      <c r="BY357" s="211">
        <v>2.65</v>
      </c>
      <c r="BZ357" s="211">
        <v>10.15</v>
      </c>
      <c r="CA357" s="211">
        <v>7.15</v>
      </c>
      <c r="CB357" s="211">
        <v>8.65</v>
      </c>
      <c r="CC357" s="211">
        <v>6.61</v>
      </c>
      <c r="CD357" s="211">
        <v>6.37</v>
      </c>
      <c r="CE357" s="211">
        <v>6.49</v>
      </c>
      <c r="CF357" s="211">
        <v>1.74</v>
      </c>
      <c r="CG357" s="211">
        <v>1.24</v>
      </c>
      <c r="CH357" s="211">
        <v>1.49</v>
      </c>
      <c r="CI357" s="211">
        <v>0.42</v>
      </c>
      <c r="CJ357" s="211">
        <v>0.38</v>
      </c>
      <c r="CK357" s="211">
        <v>0.4</v>
      </c>
      <c r="CL357" s="211">
        <v>39.4</v>
      </c>
      <c r="CM357" s="211">
        <v>37</v>
      </c>
      <c r="CN357" s="211">
        <v>38.200000000000003</v>
      </c>
      <c r="CO357" s="211">
        <v>6.92</v>
      </c>
      <c r="CP357" s="211">
        <v>1.92</v>
      </c>
      <c r="CQ357" s="211">
        <v>4.42</v>
      </c>
      <c r="CR357" s="211"/>
      <c r="CS357" s="211"/>
    </row>
    <row r="358" spans="1:97">
      <c r="A358" s="642">
        <v>45644</v>
      </c>
      <c r="B358" s="209" t="s">
        <v>216</v>
      </c>
      <c r="C358" s="211">
        <v>154.74</v>
      </c>
      <c r="D358" s="211">
        <v>152.74</v>
      </c>
      <c r="E358" s="211">
        <v>153.74</v>
      </c>
      <c r="F358" s="211">
        <v>162.88</v>
      </c>
      <c r="G358" s="211">
        <v>159.88</v>
      </c>
      <c r="H358" s="211">
        <v>161.38</v>
      </c>
      <c r="I358" s="211">
        <v>109.01</v>
      </c>
      <c r="J358" s="211">
        <v>105.81</v>
      </c>
      <c r="K358" s="211">
        <v>107.41</v>
      </c>
      <c r="L358" s="211">
        <v>199.42</v>
      </c>
      <c r="M358" s="211">
        <v>191.42</v>
      </c>
      <c r="N358" s="211">
        <v>195.42</v>
      </c>
      <c r="O358" s="211">
        <v>173.22</v>
      </c>
      <c r="P358" s="211">
        <v>171.42</v>
      </c>
      <c r="Q358" s="211">
        <v>172.32</v>
      </c>
      <c r="R358" s="211">
        <v>21.94</v>
      </c>
      <c r="S358" s="211">
        <v>21.34</v>
      </c>
      <c r="T358" s="211">
        <v>21.64</v>
      </c>
      <c r="U358" s="211">
        <v>14.03</v>
      </c>
      <c r="V358" s="211">
        <v>13.43</v>
      </c>
      <c r="W358" s="211">
        <v>13.73</v>
      </c>
      <c r="X358" s="211">
        <v>14.44</v>
      </c>
      <c r="Y358" s="211">
        <v>13.639999999999999</v>
      </c>
      <c r="Z358" s="211">
        <v>14.04</v>
      </c>
      <c r="AA358" s="211">
        <v>99.33</v>
      </c>
      <c r="AB358" s="211">
        <v>95.33</v>
      </c>
      <c r="AC358" s="211">
        <v>97.33</v>
      </c>
      <c r="AD358" s="211">
        <v>90.46</v>
      </c>
      <c r="AE358" s="211">
        <v>86.46</v>
      </c>
      <c r="AF358" s="211">
        <v>88.46</v>
      </c>
      <c r="AG358" s="211">
        <v>20.22</v>
      </c>
      <c r="AH358" s="211">
        <v>19.36</v>
      </c>
      <c r="AI358" s="211">
        <v>19.79</v>
      </c>
      <c r="AJ358" s="211"/>
      <c r="AK358" s="211"/>
      <c r="AL358" s="211"/>
      <c r="AM358" s="211">
        <v>114.76</v>
      </c>
      <c r="AN358" s="211">
        <v>113.10000000000001</v>
      </c>
      <c r="AO358" s="211">
        <v>113.93</v>
      </c>
      <c r="AP358" s="211">
        <v>41.79</v>
      </c>
      <c r="AQ358" s="211">
        <v>40.19</v>
      </c>
      <c r="AR358" s="211">
        <v>40.989999999999995</v>
      </c>
      <c r="AS358" s="211">
        <v>42.61</v>
      </c>
      <c r="AT358" s="211">
        <v>41.25</v>
      </c>
      <c r="AU358" s="211">
        <v>41.93</v>
      </c>
      <c r="AV358" s="211">
        <v>21.4</v>
      </c>
      <c r="AW358" s="211">
        <v>20.799999999999997</v>
      </c>
      <c r="AX358" s="211">
        <v>21.099999999999998</v>
      </c>
      <c r="AY358" s="211">
        <v>4.58</v>
      </c>
      <c r="AZ358" s="211">
        <v>4.42</v>
      </c>
      <c r="BA358" s="211">
        <v>4.5</v>
      </c>
      <c r="BB358" s="211">
        <v>1.97</v>
      </c>
      <c r="BC358" s="211">
        <v>1.67</v>
      </c>
      <c r="BD358" s="211">
        <v>1.8199999999999998</v>
      </c>
      <c r="BE358" s="211">
        <v>0.71</v>
      </c>
      <c r="BF358" s="211">
        <v>0.41</v>
      </c>
      <c r="BG358" s="211">
        <v>0.55999999999999994</v>
      </c>
      <c r="BH358" s="211">
        <v>508.78</v>
      </c>
      <c r="BI358" s="211">
        <v>492.78</v>
      </c>
      <c r="BJ358" s="211">
        <v>500.78</v>
      </c>
      <c r="BK358" s="211">
        <v>42.93</v>
      </c>
      <c r="BL358" s="211">
        <v>41.57</v>
      </c>
      <c r="BM358" s="211">
        <v>42.25</v>
      </c>
      <c r="BN358" s="211">
        <v>1.08</v>
      </c>
      <c r="BO358" s="211">
        <v>0.84000000000000008</v>
      </c>
      <c r="BP358" s="211">
        <v>0.96000000000000008</v>
      </c>
      <c r="BQ358" s="211">
        <v>8.6199999999999992</v>
      </c>
      <c r="BR358" s="211">
        <v>6.6199999999999992</v>
      </c>
      <c r="BS358" s="211">
        <v>7.6199999999999992</v>
      </c>
      <c r="BT358" s="211">
        <v>10.9</v>
      </c>
      <c r="BU358" s="211">
        <v>10.5</v>
      </c>
      <c r="BV358" s="211">
        <v>10.7</v>
      </c>
      <c r="BW358" s="211">
        <v>2.77</v>
      </c>
      <c r="BX358" s="211">
        <v>2.4900000000000002</v>
      </c>
      <c r="BY358" s="211">
        <v>2.63</v>
      </c>
      <c r="BZ358" s="211">
        <v>10</v>
      </c>
      <c r="CA358" s="211">
        <v>7</v>
      </c>
      <c r="CB358" s="211">
        <v>8.5</v>
      </c>
      <c r="CC358" s="211">
        <v>6.56</v>
      </c>
      <c r="CD358" s="211">
        <v>6.3199999999999994</v>
      </c>
      <c r="CE358" s="211">
        <v>6.4399999999999995</v>
      </c>
      <c r="CF358" s="211">
        <v>1.72</v>
      </c>
      <c r="CG358" s="211">
        <v>1.22</v>
      </c>
      <c r="CH358" s="211">
        <v>1.47</v>
      </c>
      <c r="CI358" s="211">
        <v>0.41</v>
      </c>
      <c r="CJ358" s="211">
        <v>0.37</v>
      </c>
      <c r="CK358" s="211">
        <v>0.39</v>
      </c>
      <c r="CL358" s="211">
        <v>39.04</v>
      </c>
      <c r="CM358" s="211">
        <v>36.64</v>
      </c>
      <c r="CN358" s="211">
        <v>37.840000000000003</v>
      </c>
      <c r="CO358" s="211">
        <v>6.9</v>
      </c>
      <c r="CP358" s="211">
        <v>1.9000000000000004</v>
      </c>
      <c r="CQ358" s="211">
        <v>4.4000000000000004</v>
      </c>
      <c r="CR358" s="211"/>
      <c r="CS358" s="211"/>
    </row>
    <row r="359" spans="1:97">
      <c r="A359" s="642">
        <v>45645</v>
      </c>
      <c r="B359" s="209" t="s">
        <v>217</v>
      </c>
      <c r="C359" s="211">
        <v>155.94</v>
      </c>
      <c r="D359" s="211">
        <v>153.94</v>
      </c>
      <c r="E359" s="211">
        <v>154.94</v>
      </c>
      <c r="F359" s="211">
        <v>162.31</v>
      </c>
      <c r="G359" s="211">
        <v>159.31</v>
      </c>
      <c r="H359" s="211">
        <v>160.81</v>
      </c>
      <c r="I359" s="211">
        <v>108.81</v>
      </c>
      <c r="J359" s="211">
        <v>105.61</v>
      </c>
      <c r="K359" s="211">
        <v>107.21000000000001</v>
      </c>
      <c r="L359" s="211">
        <v>199.02</v>
      </c>
      <c r="M359" s="211">
        <v>191.02</v>
      </c>
      <c r="N359" s="211">
        <v>195.02</v>
      </c>
      <c r="O359" s="211">
        <v>172.9</v>
      </c>
      <c r="P359" s="211">
        <v>171.1</v>
      </c>
      <c r="Q359" s="211">
        <v>172</v>
      </c>
      <c r="R359" s="211">
        <v>21.85</v>
      </c>
      <c r="S359" s="211">
        <v>21.25</v>
      </c>
      <c r="T359" s="211">
        <v>21.55</v>
      </c>
      <c r="U359" s="211">
        <v>13.93</v>
      </c>
      <c r="V359" s="211">
        <v>13.33</v>
      </c>
      <c r="W359" s="211">
        <v>13.629999999999999</v>
      </c>
      <c r="X359" s="211">
        <v>14.35</v>
      </c>
      <c r="Y359" s="211">
        <v>13.549999999999999</v>
      </c>
      <c r="Z359" s="211">
        <v>13.95</v>
      </c>
      <c r="AA359" s="211">
        <v>98.36</v>
      </c>
      <c r="AB359" s="211">
        <v>94.36</v>
      </c>
      <c r="AC359" s="211">
        <v>96.36</v>
      </c>
      <c r="AD359" s="211">
        <v>89.17</v>
      </c>
      <c r="AE359" s="211">
        <v>85.17</v>
      </c>
      <c r="AF359" s="211">
        <v>87.17</v>
      </c>
      <c r="AG359" s="211">
        <v>20.36</v>
      </c>
      <c r="AH359" s="211">
        <v>19.5</v>
      </c>
      <c r="AI359" s="211">
        <v>19.93</v>
      </c>
      <c r="AJ359" s="211"/>
      <c r="AK359" s="211"/>
      <c r="AL359" s="211"/>
      <c r="AM359" s="211">
        <v>114.66</v>
      </c>
      <c r="AN359" s="211">
        <v>113</v>
      </c>
      <c r="AO359" s="211">
        <v>113.83</v>
      </c>
      <c r="AP359" s="211">
        <v>42.12</v>
      </c>
      <c r="AQ359" s="211">
        <v>40.519999999999996</v>
      </c>
      <c r="AR359" s="211">
        <v>41.319999999999993</v>
      </c>
      <c r="AS359" s="211">
        <v>42.93</v>
      </c>
      <c r="AT359" s="211">
        <v>41.57</v>
      </c>
      <c r="AU359" s="211">
        <v>42.25</v>
      </c>
      <c r="AV359" s="211">
        <v>21.47</v>
      </c>
      <c r="AW359" s="211">
        <v>20.869999999999997</v>
      </c>
      <c r="AX359" s="211">
        <v>21.169999999999998</v>
      </c>
      <c r="AY359" s="211">
        <v>4.57</v>
      </c>
      <c r="AZ359" s="211">
        <v>4.41</v>
      </c>
      <c r="BA359" s="211">
        <v>4.49</v>
      </c>
      <c r="BB359" s="211">
        <v>1.98</v>
      </c>
      <c r="BC359" s="211">
        <v>1.68</v>
      </c>
      <c r="BD359" s="211">
        <v>1.83</v>
      </c>
      <c r="BE359" s="211">
        <v>0.71</v>
      </c>
      <c r="BF359" s="211">
        <v>0.41</v>
      </c>
      <c r="BG359" s="211">
        <v>0.55999999999999994</v>
      </c>
      <c r="BH359" s="211">
        <v>511.87</v>
      </c>
      <c r="BI359" s="211">
        <v>495.87</v>
      </c>
      <c r="BJ359" s="211">
        <v>503.87</v>
      </c>
      <c r="BK359" s="211">
        <v>43.26</v>
      </c>
      <c r="BL359" s="211">
        <v>41.9</v>
      </c>
      <c r="BM359" s="211">
        <v>42.58</v>
      </c>
      <c r="BN359" s="211">
        <v>1.0900000000000001</v>
      </c>
      <c r="BO359" s="211">
        <v>0.85000000000000009</v>
      </c>
      <c r="BP359" s="211">
        <v>0.97000000000000008</v>
      </c>
      <c r="BQ359" s="211">
        <v>8.61</v>
      </c>
      <c r="BR359" s="211">
        <v>6.6099999999999994</v>
      </c>
      <c r="BS359" s="211">
        <v>7.6099999999999994</v>
      </c>
      <c r="BT359" s="211">
        <v>10.91</v>
      </c>
      <c r="BU359" s="211">
        <v>10.51</v>
      </c>
      <c r="BV359" s="211">
        <v>10.71</v>
      </c>
      <c r="BW359" s="211">
        <v>2.79</v>
      </c>
      <c r="BX359" s="211">
        <v>2.5099999999999998</v>
      </c>
      <c r="BY359" s="211">
        <v>2.65</v>
      </c>
      <c r="BZ359" s="211">
        <v>9.9700000000000006</v>
      </c>
      <c r="CA359" s="211">
        <v>6.9700000000000006</v>
      </c>
      <c r="CB359" s="211">
        <v>8.4700000000000006</v>
      </c>
      <c r="CC359" s="211">
        <v>6.52</v>
      </c>
      <c r="CD359" s="211">
        <v>6.2799999999999994</v>
      </c>
      <c r="CE359" s="211">
        <v>6.3999999999999995</v>
      </c>
      <c r="CF359" s="211">
        <v>1.73</v>
      </c>
      <c r="CG359" s="211">
        <v>1.23</v>
      </c>
      <c r="CH359" s="211">
        <v>1.48</v>
      </c>
      <c r="CI359" s="211">
        <v>0.41</v>
      </c>
      <c r="CJ359" s="211">
        <v>0.37</v>
      </c>
      <c r="CK359" s="211">
        <v>0.39</v>
      </c>
      <c r="CL359" s="211">
        <v>38.92</v>
      </c>
      <c r="CM359" s="211">
        <v>36.520000000000003</v>
      </c>
      <c r="CN359" s="211">
        <v>37.72</v>
      </c>
      <c r="CO359" s="211">
        <v>6.93</v>
      </c>
      <c r="CP359" s="211">
        <v>1.9299999999999997</v>
      </c>
      <c r="CQ359" s="211">
        <v>4.43</v>
      </c>
      <c r="CR359" s="211"/>
      <c r="CS359" s="211"/>
    </row>
    <row r="360" spans="1:97">
      <c r="A360" s="642">
        <v>45646</v>
      </c>
      <c r="B360" s="209" t="s">
        <v>218</v>
      </c>
      <c r="C360" s="211">
        <v>158.94999999999999</v>
      </c>
      <c r="D360" s="211">
        <v>156.94999999999999</v>
      </c>
      <c r="E360" s="211">
        <v>157.94999999999999</v>
      </c>
      <c r="F360" s="211">
        <v>165.2</v>
      </c>
      <c r="G360" s="211">
        <v>162.19999999999999</v>
      </c>
      <c r="H360" s="211">
        <v>163.69999999999999</v>
      </c>
      <c r="I360" s="211">
        <v>111.12</v>
      </c>
      <c r="J360" s="211">
        <v>107.92</v>
      </c>
      <c r="K360" s="211">
        <v>109.52000000000001</v>
      </c>
      <c r="L360" s="211">
        <v>201.28</v>
      </c>
      <c r="M360" s="211">
        <v>193.28</v>
      </c>
      <c r="N360" s="211">
        <v>197.28</v>
      </c>
      <c r="O360" s="211">
        <v>176.67</v>
      </c>
      <c r="P360" s="211">
        <v>174.86999999999998</v>
      </c>
      <c r="Q360" s="211">
        <v>175.76999999999998</v>
      </c>
      <c r="R360" s="211">
        <v>22.24</v>
      </c>
      <c r="S360" s="211">
        <v>21.639999999999997</v>
      </c>
      <c r="T360" s="211">
        <v>21.939999999999998</v>
      </c>
      <c r="U360" s="211">
        <v>14.09</v>
      </c>
      <c r="V360" s="211">
        <v>13.49</v>
      </c>
      <c r="W360" s="211">
        <v>13.79</v>
      </c>
      <c r="X360" s="211">
        <v>14.72</v>
      </c>
      <c r="Y360" s="211">
        <v>13.92</v>
      </c>
      <c r="Z360" s="211">
        <v>14.32</v>
      </c>
      <c r="AA360" s="211">
        <v>100.36</v>
      </c>
      <c r="AB360" s="211">
        <v>96.36</v>
      </c>
      <c r="AC360" s="211">
        <v>98.36</v>
      </c>
      <c r="AD360" s="211">
        <v>90.77</v>
      </c>
      <c r="AE360" s="211">
        <v>86.77</v>
      </c>
      <c r="AF360" s="211">
        <v>88.77</v>
      </c>
      <c r="AG360" s="211">
        <v>20.76</v>
      </c>
      <c r="AH360" s="211">
        <v>19.900000000000002</v>
      </c>
      <c r="AI360" s="211">
        <v>20.330000000000002</v>
      </c>
      <c r="AJ360" s="211"/>
      <c r="AK360" s="211"/>
      <c r="AL360" s="211"/>
      <c r="AM360" s="211">
        <v>116.85</v>
      </c>
      <c r="AN360" s="211">
        <v>115.19</v>
      </c>
      <c r="AO360" s="211">
        <v>116.02</v>
      </c>
      <c r="AP360" s="211">
        <v>42.92</v>
      </c>
      <c r="AQ360" s="211">
        <v>41.32</v>
      </c>
      <c r="AR360" s="211">
        <v>42.120000000000005</v>
      </c>
      <c r="AS360" s="211">
        <v>43.75</v>
      </c>
      <c r="AT360" s="211">
        <v>42.39</v>
      </c>
      <c r="AU360" s="211">
        <v>43.07</v>
      </c>
      <c r="AV360" s="211">
        <v>21.9</v>
      </c>
      <c r="AW360" s="211">
        <v>21.299999999999997</v>
      </c>
      <c r="AX360" s="211">
        <v>21.599999999999998</v>
      </c>
      <c r="AY360" s="211">
        <v>4.6500000000000004</v>
      </c>
      <c r="AZ360" s="211">
        <v>4.49</v>
      </c>
      <c r="BA360" s="211">
        <v>4.57</v>
      </c>
      <c r="BB360" s="211">
        <v>2.02</v>
      </c>
      <c r="BC360" s="211">
        <v>1.72</v>
      </c>
      <c r="BD360" s="211">
        <v>1.87</v>
      </c>
      <c r="BE360" s="211">
        <v>0.72</v>
      </c>
      <c r="BF360" s="211">
        <v>0.42</v>
      </c>
      <c r="BG360" s="211">
        <v>0.56999999999999995</v>
      </c>
      <c r="BH360" s="211">
        <v>521.16</v>
      </c>
      <c r="BI360" s="211">
        <v>505.15999999999997</v>
      </c>
      <c r="BJ360" s="211">
        <v>513.16</v>
      </c>
      <c r="BK360" s="211">
        <v>44.08</v>
      </c>
      <c r="BL360" s="211">
        <v>42.72</v>
      </c>
      <c r="BM360" s="211">
        <v>43.4</v>
      </c>
      <c r="BN360" s="211">
        <v>1.0900000000000001</v>
      </c>
      <c r="BO360" s="211">
        <v>0.85000000000000009</v>
      </c>
      <c r="BP360" s="211">
        <v>0.97000000000000008</v>
      </c>
      <c r="BQ360" s="211">
        <v>8.77</v>
      </c>
      <c r="BR360" s="211">
        <v>6.77</v>
      </c>
      <c r="BS360" s="211">
        <v>7.77</v>
      </c>
      <c r="BT360" s="211">
        <v>11.11</v>
      </c>
      <c r="BU360" s="211">
        <v>10.709999999999999</v>
      </c>
      <c r="BV360" s="211">
        <v>10.91</v>
      </c>
      <c r="BW360" s="211">
        <v>2.84</v>
      </c>
      <c r="BX360" s="211">
        <v>2.5599999999999996</v>
      </c>
      <c r="BY360" s="211">
        <v>2.6999999999999997</v>
      </c>
      <c r="BZ360" s="211">
        <v>10.06</v>
      </c>
      <c r="CA360" s="211">
        <v>7.0600000000000005</v>
      </c>
      <c r="CB360" s="211">
        <v>8.56</v>
      </c>
      <c r="CC360" s="211">
        <v>6.64</v>
      </c>
      <c r="CD360" s="211">
        <v>6.3999999999999995</v>
      </c>
      <c r="CE360" s="211">
        <v>6.52</v>
      </c>
      <c r="CF360" s="211">
        <v>1.78</v>
      </c>
      <c r="CG360" s="211">
        <v>1.28</v>
      </c>
      <c r="CH360" s="211">
        <v>1.53</v>
      </c>
      <c r="CI360" s="211">
        <v>0.42</v>
      </c>
      <c r="CJ360" s="211">
        <v>0.38</v>
      </c>
      <c r="CK360" s="211">
        <v>0.4</v>
      </c>
      <c r="CL360" s="211">
        <v>39.69</v>
      </c>
      <c r="CM360" s="211">
        <v>37.29</v>
      </c>
      <c r="CN360" s="211">
        <v>38.489999999999995</v>
      </c>
      <c r="CO360" s="211">
        <v>7.01</v>
      </c>
      <c r="CP360" s="211">
        <v>2.0099999999999998</v>
      </c>
      <c r="CQ360" s="211">
        <v>4.51</v>
      </c>
      <c r="CR360" s="211"/>
      <c r="CS360" s="211"/>
    </row>
    <row r="361" spans="1:97">
      <c r="A361" s="642">
        <v>45647</v>
      </c>
      <c r="B361" s="209" t="s">
        <v>219</v>
      </c>
      <c r="C361" s="211"/>
      <c r="D361" s="211"/>
      <c r="E361" s="211"/>
      <c r="F361" s="211"/>
      <c r="G361" s="211"/>
      <c r="H361" s="211"/>
      <c r="I361" s="211"/>
      <c r="J361" s="211"/>
      <c r="K361" s="211"/>
      <c r="L361" s="211"/>
      <c r="M361" s="211"/>
      <c r="N361" s="211"/>
      <c r="O361" s="211"/>
      <c r="P361" s="211"/>
      <c r="Q361" s="211"/>
      <c r="R361" s="211"/>
      <c r="S361" s="211"/>
      <c r="T361" s="211"/>
      <c r="U361" s="211"/>
      <c r="V361" s="211"/>
      <c r="W361" s="211"/>
      <c r="X361" s="211"/>
      <c r="Y361" s="211"/>
      <c r="Z361" s="211"/>
      <c r="AA361" s="211"/>
      <c r="AB361" s="211"/>
      <c r="AC361" s="211"/>
      <c r="AD361" s="211"/>
      <c r="AE361" s="211"/>
      <c r="AF361" s="211"/>
      <c r="AG361" s="211"/>
      <c r="AH361" s="211"/>
      <c r="AI361" s="211"/>
      <c r="AJ361" s="211"/>
      <c r="AK361" s="211"/>
      <c r="AL361" s="211"/>
      <c r="AM361" s="211"/>
      <c r="AN361" s="211"/>
      <c r="AO361" s="211"/>
      <c r="AP361" s="211"/>
      <c r="AQ361" s="211"/>
      <c r="AR361" s="211"/>
      <c r="AS361" s="211"/>
      <c r="AT361" s="211"/>
      <c r="AU361" s="211"/>
      <c r="AV361" s="211"/>
      <c r="AW361" s="211"/>
      <c r="AX361" s="211"/>
      <c r="AY361" s="211"/>
      <c r="AZ361" s="211"/>
      <c r="BA361" s="211"/>
      <c r="BB361" s="211"/>
      <c r="BC361" s="211"/>
      <c r="BD361" s="211"/>
      <c r="BE361" s="211"/>
      <c r="BF361" s="211"/>
      <c r="BG361" s="211"/>
      <c r="BH361" s="211"/>
      <c r="BI361" s="211"/>
      <c r="BJ361" s="211"/>
      <c r="BK361" s="211"/>
      <c r="BL361" s="211"/>
      <c r="BM361" s="211"/>
      <c r="BN361" s="211"/>
      <c r="BO361" s="211"/>
      <c r="BP361" s="211"/>
      <c r="BQ361" s="211"/>
      <c r="BR361" s="211"/>
      <c r="BS361" s="211"/>
      <c r="BT361" s="211"/>
      <c r="BU361" s="211"/>
      <c r="BV361" s="211"/>
      <c r="BW361" s="211"/>
      <c r="BX361" s="211"/>
      <c r="BY361" s="211"/>
      <c r="BZ361" s="211"/>
      <c r="CA361" s="211"/>
      <c r="CB361" s="211"/>
      <c r="CC361" s="211"/>
      <c r="CD361" s="211"/>
      <c r="CE361" s="211"/>
      <c r="CF361" s="211"/>
      <c r="CG361" s="211"/>
      <c r="CH361" s="211"/>
      <c r="CI361" s="211"/>
      <c r="CJ361" s="211"/>
      <c r="CK361" s="211"/>
      <c r="CL361" s="211"/>
      <c r="CM361" s="211"/>
      <c r="CN361" s="211"/>
      <c r="CO361" s="211"/>
      <c r="CP361" s="211"/>
      <c r="CQ361" s="211"/>
      <c r="CR361" s="211"/>
      <c r="CS361" s="211"/>
    </row>
    <row r="362" spans="1:97">
      <c r="A362" s="642">
        <v>45648</v>
      </c>
      <c r="B362" s="209" t="s">
        <v>220</v>
      </c>
      <c r="C362" s="211"/>
      <c r="D362" s="211"/>
      <c r="E362" s="211"/>
      <c r="F362" s="211"/>
      <c r="G362" s="211"/>
      <c r="H362" s="211"/>
      <c r="I362" s="211"/>
      <c r="J362" s="211"/>
      <c r="K362" s="211"/>
      <c r="L362" s="211"/>
      <c r="M362" s="211"/>
      <c r="N362" s="211"/>
      <c r="O362" s="211"/>
      <c r="P362" s="211"/>
      <c r="Q362" s="211"/>
      <c r="R362" s="211"/>
      <c r="S362" s="211"/>
      <c r="T362" s="211"/>
      <c r="U362" s="211"/>
      <c r="V362" s="211"/>
      <c r="W362" s="211"/>
      <c r="X362" s="211"/>
      <c r="Y362" s="211"/>
      <c r="Z362" s="211"/>
      <c r="AA362" s="211"/>
      <c r="AB362" s="211"/>
      <c r="AC362" s="211"/>
      <c r="AD362" s="211"/>
      <c r="AE362" s="211"/>
      <c r="AF362" s="211"/>
      <c r="AG362" s="211"/>
      <c r="AH362" s="211"/>
      <c r="AI362" s="211"/>
      <c r="AJ362" s="211"/>
      <c r="AK362" s="211"/>
      <c r="AL362" s="211"/>
      <c r="AM362" s="211"/>
      <c r="AN362" s="211"/>
      <c r="AO362" s="211"/>
      <c r="AP362" s="211"/>
      <c r="AQ362" s="211"/>
      <c r="AR362" s="211"/>
      <c r="AS362" s="211"/>
      <c r="AT362" s="211"/>
      <c r="AU362" s="211"/>
      <c r="AV362" s="211"/>
      <c r="AW362" s="211"/>
      <c r="AX362" s="211"/>
      <c r="AY362" s="211"/>
      <c r="AZ362" s="211"/>
      <c r="BA362" s="211"/>
      <c r="BB362" s="211"/>
      <c r="BC362" s="211"/>
      <c r="BD362" s="211"/>
      <c r="BE362" s="211"/>
      <c r="BF362" s="211"/>
      <c r="BG362" s="211"/>
      <c r="BH362" s="211"/>
      <c r="BI362" s="211"/>
      <c r="BJ362" s="211"/>
      <c r="BK362" s="211"/>
      <c r="BL362" s="211"/>
      <c r="BM362" s="211"/>
      <c r="BN362" s="211"/>
      <c r="BO362" s="211"/>
      <c r="BP362" s="211"/>
      <c r="BQ362" s="211"/>
      <c r="BR362" s="211"/>
      <c r="BS362" s="211"/>
      <c r="BT362" s="211"/>
      <c r="BU362" s="211"/>
      <c r="BV362" s="211"/>
      <c r="BW362" s="211"/>
      <c r="BX362" s="211"/>
      <c r="BY362" s="211"/>
      <c r="BZ362" s="211"/>
      <c r="CA362" s="211"/>
      <c r="CB362" s="211"/>
      <c r="CC362" s="211"/>
      <c r="CD362" s="211"/>
      <c r="CE362" s="211"/>
      <c r="CF362" s="211"/>
      <c r="CG362" s="211"/>
      <c r="CH362" s="211"/>
      <c r="CI362" s="211"/>
      <c r="CJ362" s="211"/>
      <c r="CK362" s="211"/>
      <c r="CL362" s="211"/>
      <c r="CM362" s="211"/>
      <c r="CN362" s="211"/>
      <c r="CO362" s="211"/>
      <c r="CP362" s="211"/>
      <c r="CQ362" s="211"/>
      <c r="CR362" s="211"/>
      <c r="CS362" s="211"/>
    </row>
    <row r="363" spans="1:97">
      <c r="A363" s="642">
        <v>45649</v>
      </c>
      <c r="B363" s="209" t="s">
        <v>214</v>
      </c>
      <c r="C363" s="211">
        <v>157.72</v>
      </c>
      <c r="D363" s="211">
        <v>155.72</v>
      </c>
      <c r="E363" s="211">
        <v>156.72</v>
      </c>
      <c r="F363" s="211">
        <v>164.94</v>
      </c>
      <c r="G363" s="211">
        <v>161.94</v>
      </c>
      <c r="H363" s="211">
        <v>163.44</v>
      </c>
      <c r="I363" s="211">
        <v>110.74</v>
      </c>
      <c r="J363" s="211">
        <v>107.53999999999999</v>
      </c>
      <c r="K363" s="211">
        <v>109.13999999999999</v>
      </c>
      <c r="L363" s="211">
        <v>201.11</v>
      </c>
      <c r="M363" s="211">
        <v>193.11</v>
      </c>
      <c r="N363" s="211">
        <v>197.11</v>
      </c>
      <c r="O363" s="211">
        <v>176.28</v>
      </c>
      <c r="P363" s="211">
        <v>174.48</v>
      </c>
      <c r="Q363" s="211">
        <v>175.38</v>
      </c>
      <c r="R363" s="211">
        <v>22.21</v>
      </c>
      <c r="S363" s="211">
        <v>21.61</v>
      </c>
      <c r="T363" s="211">
        <v>21.91</v>
      </c>
      <c r="U363" s="211">
        <v>14.15</v>
      </c>
      <c r="V363" s="211">
        <v>13.55</v>
      </c>
      <c r="W363" s="211">
        <v>13.850000000000001</v>
      </c>
      <c r="X363" s="211">
        <v>14.62</v>
      </c>
      <c r="Y363" s="211">
        <v>13.819999999999999</v>
      </c>
      <c r="Z363" s="211">
        <v>14.219999999999999</v>
      </c>
      <c r="AA363" s="211">
        <v>100</v>
      </c>
      <c r="AB363" s="211">
        <v>96</v>
      </c>
      <c r="AC363" s="211">
        <v>98</v>
      </c>
      <c r="AD363" s="211">
        <v>90.47</v>
      </c>
      <c r="AE363" s="211">
        <v>86.47</v>
      </c>
      <c r="AF363" s="211">
        <v>88.47</v>
      </c>
      <c r="AG363" s="211">
        <v>20.59</v>
      </c>
      <c r="AH363" s="211">
        <v>19.73</v>
      </c>
      <c r="AI363" s="211">
        <v>20.16</v>
      </c>
      <c r="AJ363" s="211"/>
      <c r="AK363" s="211"/>
      <c r="AL363" s="211"/>
      <c r="AM363" s="211">
        <v>116.49</v>
      </c>
      <c r="AN363" s="211">
        <v>114.83</v>
      </c>
      <c r="AO363" s="211">
        <v>115.66</v>
      </c>
      <c r="AP363" s="211">
        <v>42.61</v>
      </c>
      <c r="AQ363" s="211">
        <v>41.01</v>
      </c>
      <c r="AR363" s="211">
        <v>41.81</v>
      </c>
      <c r="AS363" s="211">
        <v>43.42</v>
      </c>
      <c r="AT363" s="211">
        <v>42.06</v>
      </c>
      <c r="AU363" s="211">
        <v>42.74</v>
      </c>
      <c r="AV363" s="211">
        <v>21.78</v>
      </c>
      <c r="AW363" s="211">
        <v>21.18</v>
      </c>
      <c r="AX363" s="211">
        <v>21.48</v>
      </c>
      <c r="AY363" s="211">
        <v>4.66</v>
      </c>
      <c r="AZ363" s="211">
        <v>4.5</v>
      </c>
      <c r="BA363" s="211">
        <v>4.58</v>
      </c>
      <c r="BB363" s="211">
        <v>2</v>
      </c>
      <c r="BC363" s="211">
        <v>1.7</v>
      </c>
      <c r="BD363" s="211">
        <v>1.85</v>
      </c>
      <c r="BE363" s="211">
        <v>0.72</v>
      </c>
      <c r="BF363" s="211">
        <v>0.42</v>
      </c>
      <c r="BG363" s="211">
        <v>0.56999999999999995</v>
      </c>
      <c r="BH363" s="211">
        <v>517.82000000000005</v>
      </c>
      <c r="BI363" s="211">
        <v>501.82000000000005</v>
      </c>
      <c r="BJ363" s="211">
        <v>509.82000000000005</v>
      </c>
      <c r="BK363" s="211">
        <v>43.73</v>
      </c>
      <c r="BL363" s="211">
        <v>42.37</v>
      </c>
      <c r="BM363" s="211">
        <v>43.05</v>
      </c>
      <c r="BN363" s="211">
        <v>1.0900000000000001</v>
      </c>
      <c r="BO363" s="211">
        <v>0.85000000000000009</v>
      </c>
      <c r="BP363" s="211">
        <v>0.97000000000000008</v>
      </c>
      <c r="BQ363" s="211">
        <v>8.81</v>
      </c>
      <c r="BR363" s="211">
        <v>6.8100000000000005</v>
      </c>
      <c r="BS363" s="211">
        <v>7.8100000000000005</v>
      </c>
      <c r="BT363" s="211">
        <v>11.05</v>
      </c>
      <c r="BU363" s="211">
        <v>10.65</v>
      </c>
      <c r="BV363" s="211">
        <v>10.850000000000001</v>
      </c>
      <c r="BW363" s="211">
        <v>2.83</v>
      </c>
      <c r="BX363" s="211">
        <v>2.5499999999999998</v>
      </c>
      <c r="BY363" s="211">
        <v>2.69</v>
      </c>
      <c r="BZ363" s="211">
        <v>10.050000000000001</v>
      </c>
      <c r="CA363" s="211">
        <v>7.0500000000000007</v>
      </c>
      <c r="CB363" s="211">
        <v>8.5500000000000007</v>
      </c>
      <c r="CC363" s="211">
        <v>6.64</v>
      </c>
      <c r="CD363" s="211">
        <v>6.3999999999999995</v>
      </c>
      <c r="CE363" s="211">
        <v>6.52</v>
      </c>
      <c r="CF363" s="211">
        <v>1.77</v>
      </c>
      <c r="CG363" s="211">
        <v>1.27</v>
      </c>
      <c r="CH363" s="211">
        <v>1.52</v>
      </c>
      <c r="CI363" s="211">
        <v>0.42</v>
      </c>
      <c r="CJ363" s="211">
        <v>0.38</v>
      </c>
      <c r="CK363" s="211">
        <v>0.4</v>
      </c>
      <c r="CL363" s="211">
        <v>39.619999999999997</v>
      </c>
      <c r="CM363" s="211">
        <v>37.22</v>
      </c>
      <c r="CN363" s="211">
        <v>38.42</v>
      </c>
      <c r="CO363" s="211">
        <v>6.95</v>
      </c>
      <c r="CP363" s="211">
        <v>1.9500000000000002</v>
      </c>
      <c r="CQ363" s="211">
        <v>4.45</v>
      </c>
      <c r="CR363" s="211"/>
      <c r="CS363" s="211"/>
    </row>
    <row r="364" spans="1:97">
      <c r="A364" s="642">
        <v>45650</v>
      </c>
      <c r="B364" s="209" t="s">
        <v>215</v>
      </c>
      <c r="C364" s="211">
        <v>158.44999999999999</v>
      </c>
      <c r="D364" s="211">
        <v>156.44999999999999</v>
      </c>
      <c r="E364" s="211">
        <v>157.44999999999999</v>
      </c>
      <c r="F364" s="211">
        <v>165.22</v>
      </c>
      <c r="G364" s="211">
        <v>162.22</v>
      </c>
      <c r="H364" s="211">
        <v>163.72</v>
      </c>
      <c r="I364" s="211">
        <v>111.05</v>
      </c>
      <c r="J364" s="211">
        <v>107.85</v>
      </c>
      <c r="K364" s="211">
        <v>109.44999999999999</v>
      </c>
      <c r="L364" s="211">
        <v>201.28</v>
      </c>
      <c r="M364" s="211">
        <v>193.28</v>
      </c>
      <c r="N364" s="211">
        <v>197.28</v>
      </c>
      <c r="O364" s="211">
        <v>175.96</v>
      </c>
      <c r="P364" s="211">
        <v>174.16</v>
      </c>
      <c r="Q364" s="211">
        <v>175.06</v>
      </c>
      <c r="R364" s="211">
        <v>22.24</v>
      </c>
      <c r="S364" s="211">
        <v>21.639999999999997</v>
      </c>
      <c r="T364" s="211">
        <v>21.939999999999998</v>
      </c>
      <c r="U364" s="211">
        <v>14.16</v>
      </c>
      <c r="V364" s="211">
        <v>13.56</v>
      </c>
      <c r="W364" s="211">
        <v>13.86</v>
      </c>
      <c r="X364" s="211">
        <v>14.65</v>
      </c>
      <c r="Y364" s="211">
        <v>13.85</v>
      </c>
      <c r="Z364" s="211">
        <v>14.25</v>
      </c>
      <c r="AA364" s="211">
        <v>100.23</v>
      </c>
      <c r="AB364" s="211">
        <v>96.23</v>
      </c>
      <c r="AC364" s="211">
        <v>98.23</v>
      </c>
      <c r="AD364" s="211">
        <v>90.85</v>
      </c>
      <c r="AE364" s="211">
        <v>86.85</v>
      </c>
      <c r="AF364" s="211">
        <v>88.85</v>
      </c>
      <c r="AG364" s="211">
        <v>20.69</v>
      </c>
      <c r="AH364" s="211">
        <v>19.830000000000002</v>
      </c>
      <c r="AI364" s="211">
        <v>20.260000000000002</v>
      </c>
      <c r="AJ364" s="211"/>
      <c r="AK364" s="211"/>
      <c r="AL364" s="211"/>
      <c r="AM364" s="211">
        <v>116.85</v>
      </c>
      <c r="AN364" s="211">
        <v>115.19</v>
      </c>
      <c r="AO364" s="211">
        <v>116.02</v>
      </c>
      <c r="AP364" s="211">
        <v>42.8</v>
      </c>
      <c r="AQ364" s="211">
        <v>41.199999999999996</v>
      </c>
      <c r="AR364" s="211">
        <v>42</v>
      </c>
      <c r="AS364" s="211">
        <v>43.62</v>
      </c>
      <c r="AT364" s="211">
        <v>42.26</v>
      </c>
      <c r="AU364" s="211">
        <v>42.94</v>
      </c>
      <c r="AV364" s="211">
        <v>21.85</v>
      </c>
      <c r="AW364" s="211">
        <v>21.25</v>
      </c>
      <c r="AX364" s="211">
        <v>21.55</v>
      </c>
      <c r="AY364" s="211">
        <v>4.68</v>
      </c>
      <c r="AZ364" s="211">
        <v>4.5199999999999996</v>
      </c>
      <c r="BA364" s="211">
        <v>4.5999999999999996</v>
      </c>
      <c r="BB364" s="211">
        <v>2.0099999999999998</v>
      </c>
      <c r="BC364" s="211">
        <v>1.7099999999999997</v>
      </c>
      <c r="BD364" s="211">
        <v>1.8599999999999999</v>
      </c>
      <c r="BE364" s="211">
        <v>0.72</v>
      </c>
      <c r="BF364" s="211">
        <v>0.42</v>
      </c>
      <c r="BG364" s="211">
        <v>0.56999999999999995</v>
      </c>
      <c r="BH364" s="211">
        <v>519.70000000000005</v>
      </c>
      <c r="BI364" s="211">
        <v>503.70000000000005</v>
      </c>
      <c r="BJ364" s="211">
        <v>511.70000000000005</v>
      </c>
      <c r="BK364" s="211">
        <v>43.95</v>
      </c>
      <c r="BL364" s="211">
        <v>42.59</v>
      </c>
      <c r="BM364" s="211">
        <v>43.27</v>
      </c>
      <c r="BN364" s="211">
        <v>1.1000000000000001</v>
      </c>
      <c r="BO364" s="211">
        <v>0.8600000000000001</v>
      </c>
      <c r="BP364" s="211">
        <v>0.98000000000000009</v>
      </c>
      <c r="BQ364" s="211">
        <v>8.81</v>
      </c>
      <c r="BR364" s="211">
        <v>6.8100000000000005</v>
      </c>
      <c r="BS364" s="211">
        <v>7.8100000000000005</v>
      </c>
      <c r="BT364" s="211">
        <v>11.04</v>
      </c>
      <c r="BU364" s="211">
        <v>10.639999999999999</v>
      </c>
      <c r="BV364" s="211">
        <v>10.84</v>
      </c>
      <c r="BW364" s="211">
        <v>2.85</v>
      </c>
      <c r="BX364" s="211">
        <v>2.5700000000000003</v>
      </c>
      <c r="BY364" s="211">
        <v>2.71</v>
      </c>
      <c r="BZ364" s="211">
        <v>9.99</v>
      </c>
      <c r="CA364" s="211">
        <v>6.99</v>
      </c>
      <c r="CB364" s="211">
        <v>8.49</v>
      </c>
      <c r="CC364" s="211">
        <v>6.64</v>
      </c>
      <c r="CD364" s="211">
        <v>6.3999999999999995</v>
      </c>
      <c r="CE364" s="211">
        <v>6.52</v>
      </c>
      <c r="CF364" s="211">
        <v>1.81</v>
      </c>
      <c r="CG364" s="211">
        <v>1.31</v>
      </c>
      <c r="CH364" s="211">
        <v>1.56</v>
      </c>
      <c r="CI364" s="211">
        <v>0.42</v>
      </c>
      <c r="CJ364" s="211">
        <v>0.38</v>
      </c>
      <c r="CK364" s="211">
        <v>0.4</v>
      </c>
      <c r="CL364" s="211">
        <v>39.619999999999997</v>
      </c>
      <c r="CM364" s="211">
        <v>37.22</v>
      </c>
      <c r="CN364" s="211">
        <v>38.42</v>
      </c>
      <c r="CO364" s="211">
        <v>6.98</v>
      </c>
      <c r="CP364" s="211">
        <v>1.9800000000000004</v>
      </c>
      <c r="CQ364" s="211">
        <v>4.4800000000000004</v>
      </c>
      <c r="CR364" s="211"/>
      <c r="CS364" s="211"/>
    </row>
    <row r="365" spans="1:97">
      <c r="A365" s="642">
        <v>45651</v>
      </c>
      <c r="B365" s="209" t="s">
        <v>216</v>
      </c>
      <c r="C365" s="211">
        <v>158.38</v>
      </c>
      <c r="D365" s="211">
        <v>156.38</v>
      </c>
      <c r="E365" s="211">
        <v>157.38</v>
      </c>
      <c r="F365" s="211">
        <v>165.32</v>
      </c>
      <c r="G365" s="211">
        <v>162.32</v>
      </c>
      <c r="H365" s="211">
        <v>163.82</v>
      </c>
      <c r="I365" s="211">
        <v>111.07</v>
      </c>
      <c r="J365" s="211">
        <v>107.86999999999999</v>
      </c>
      <c r="K365" s="211">
        <v>109.47</v>
      </c>
      <c r="L365" s="211">
        <v>201.48</v>
      </c>
      <c r="M365" s="211">
        <v>193.48</v>
      </c>
      <c r="N365" s="211">
        <v>197.48</v>
      </c>
      <c r="O365" s="211">
        <v>175.77</v>
      </c>
      <c r="P365" s="211">
        <v>173.97</v>
      </c>
      <c r="Q365" s="211">
        <v>174.87</v>
      </c>
      <c r="R365" s="211">
        <v>22.26</v>
      </c>
      <c r="S365" s="211">
        <v>21.66</v>
      </c>
      <c r="T365" s="211">
        <v>21.96</v>
      </c>
      <c r="U365" s="211">
        <v>14.15</v>
      </c>
      <c r="V365" s="211">
        <v>13.55</v>
      </c>
      <c r="W365" s="211">
        <v>13.850000000000001</v>
      </c>
      <c r="X365" s="211">
        <v>14.62</v>
      </c>
      <c r="Y365" s="211">
        <v>13.819999999999999</v>
      </c>
      <c r="Z365" s="211">
        <v>14.219999999999999</v>
      </c>
      <c r="AA365" s="211">
        <v>100.05</v>
      </c>
      <c r="AB365" s="211">
        <v>96.05</v>
      </c>
      <c r="AC365" s="211">
        <v>98.05</v>
      </c>
      <c r="AD365" s="211">
        <v>90.89</v>
      </c>
      <c r="AE365" s="211">
        <v>86.89</v>
      </c>
      <c r="AF365" s="211">
        <v>88.89</v>
      </c>
      <c r="AG365" s="211">
        <v>20.7</v>
      </c>
      <c r="AH365" s="211">
        <v>19.84</v>
      </c>
      <c r="AI365" s="211">
        <v>20.27</v>
      </c>
      <c r="AJ365" s="211"/>
      <c r="AK365" s="211"/>
      <c r="AL365" s="211"/>
      <c r="AM365" s="211">
        <v>116.67</v>
      </c>
      <c r="AN365" s="211">
        <v>115.01</v>
      </c>
      <c r="AO365" s="211">
        <v>115.84</v>
      </c>
      <c r="AP365" s="211">
        <v>42.79</v>
      </c>
      <c r="AQ365" s="211">
        <v>41.19</v>
      </c>
      <c r="AR365" s="211">
        <v>41.989999999999995</v>
      </c>
      <c r="AS365" s="211">
        <v>43.46</v>
      </c>
      <c r="AT365" s="211">
        <v>42.1</v>
      </c>
      <c r="AU365" s="211">
        <v>42.78</v>
      </c>
      <c r="AV365" s="211">
        <v>21.84</v>
      </c>
      <c r="AW365" s="211">
        <v>21.24</v>
      </c>
      <c r="AX365" s="211">
        <v>21.54</v>
      </c>
      <c r="AY365" s="211">
        <v>4.68</v>
      </c>
      <c r="AZ365" s="211">
        <v>4.5199999999999996</v>
      </c>
      <c r="BA365" s="211">
        <v>4.5999999999999996</v>
      </c>
      <c r="BB365" s="211">
        <v>2.0099999999999998</v>
      </c>
      <c r="BC365" s="211">
        <v>1.7099999999999997</v>
      </c>
      <c r="BD365" s="211">
        <v>1.8599999999999999</v>
      </c>
      <c r="BE365" s="211">
        <v>0.72</v>
      </c>
      <c r="BF365" s="211">
        <v>0.42</v>
      </c>
      <c r="BG365" s="211">
        <v>0.56999999999999995</v>
      </c>
      <c r="BH365" s="211">
        <v>519.64</v>
      </c>
      <c r="BI365" s="211">
        <v>503.64</v>
      </c>
      <c r="BJ365" s="211">
        <v>511.64</v>
      </c>
      <c r="BK365" s="211">
        <v>43.93</v>
      </c>
      <c r="BL365" s="211">
        <v>42.57</v>
      </c>
      <c r="BM365" s="211">
        <v>43.25</v>
      </c>
      <c r="BN365" s="211">
        <v>1.1000000000000001</v>
      </c>
      <c r="BO365" s="211">
        <v>0.8600000000000001</v>
      </c>
      <c r="BP365" s="211">
        <v>0.98000000000000009</v>
      </c>
      <c r="BQ365" s="211">
        <v>8.8000000000000007</v>
      </c>
      <c r="BR365" s="211">
        <v>6.8000000000000007</v>
      </c>
      <c r="BS365" s="211">
        <v>7.8000000000000007</v>
      </c>
      <c r="BT365" s="211">
        <v>10.99</v>
      </c>
      <c r="BU365" s="211">
        <v>10.59</v>
      </c>
      <c r="BV365" s="211">
        <v>10.79</v>
      </c>
      <c r="BW365" s="211">
        <v>2.85</v>
      </c>
      <c r="BX365" s="211">
        <v>2.5700000000000003</v>
      </c>
      <c r="BY365" s="211">
        <v>2.71</v>
      </c>
      <c r="BZ365" s="211">
        <v>9.9</v>
      </c>
      <c r="CA365" s="211">
        <v>6.9</v>
      </c>
      <c r="CB365" s="211">
        <v>8.4</v>
      </c>
      <c r="CC365" s="211">
        <v>6.66</v>
      </c>
      <c r="CD365" s="211">
        <v>6.42</v>
      </c>
      <c r="CE365" s="211">
        <v>6.54</v>
      </c>
      <c r="CF365" s="211">
        <v>1.83</v>
      </c>
      <c r="CG365" s="211">
        <v>1.33</v>
      </c>
      <c r="CH365" s="211">
        <v>1.58</v>
      </c>
      <c r="CI365" s="211">
        <v>0.42</v>
      </c>
      <c r="CJ365" s="211">
        <v>0.38</v>
      </c>
      <c r="CK365" s="211">
        <v>0.4</v>
      </c>
      <c r="CL365" s="211">
        <v>39.76</v>
      </c>
      <c r="CM365" s="211">
        <v>37.36</v>
      </c>
      <c r="CN365" s="211">
        <v>38.56</v>
      </c>
      <c r="CO365" s="211">
        <v>7</v>
      </c>
      <c r="CP365" s="211">
        <v>2</v>
      </c>
      <c r="CQ365" s="211">
        <v>4.5</v>
      </c>
      <c r="CR365" s="211"/>
      <c r="CS365" s="211"/>
    </row>
    <row r="366" spans="1:97">
      <c r="A366" s="642">
        <v>45652</v>
      </c>
      <c r="B366" s="209" t="s">
        <v>217</v>
      </c>
      <c r="C366" s="211">
        <v>158.43</v>
      </c>
      <c r="D366" s="211">
        <v>156.43</v>
      </c>
      <c r="E366" s="211">
        <v>157.43</v>
      </c>
      <c r="F366" s="211">
        <v>165.15</v>
      </c>
      <c r="G366" s="211">
        <v>162.15</v>
      </c>
      <c r="H366" s="211">
        <v>163.65</v>
      </c>
      <c r="I366" s="211">
        <v>111.25</v>
      </c>
      <c r="J366" s="211">
        <v>108.05</v>
      </c>
      <c r="K366" s="211">
        <v>109.65</v>
      </c>
      <c r="L366" s="211">
        <v>201.51</v>
      </c>
      <c r="M366" s="211">
        <v>193.51</v>
      </c>
      <c r="N366" s="211">
        <v>197.51</v>
      </c>
      <c r="O366" s="211">
        <v>175.82</v>
      </c>
      <c r="P366" s="211">
        <v>174.01999999999998</v>
      </c>
      <c r="Q366" s="211">
        <v>174.92</v>
      </c>
      <c r="R366" s="211">
        <v>22.23</v>
      </c>
      <c r="S366" s="211">
        <v>21.63</v>
      </c>
      <c r="T366" s="211">
        <v>21.93</v>
      </c>
      <c r="U366" s="211">
        <v>14.18</v>
      </c>
      <c r="V366" s="211">
        <v>13.58</v>
      </c>
      <c r="W366" s="211">
        <v>13.879999999999999</v>
      </c>
      <c r="X366" s="211">
        <v>14.63</v>
      </c>
      <c r="Y366" s="211">
        <v>13.83</v>
      </c>
      <c r="Z366" s="211">
        <v>14.23</v>
      </c>
      <c r="AA366" s="211">
        <v>100.27</v>
      </c>
      <c r="AB366" s="211">
        <v>96.27</v>
      </c>
      <c r="AC366" s="211">
        <v>98.27</v>
      </c>
      <c r="AD366" s="211">
        <v>90.95</v>
      </c>
      <c r="AE366" s="211">
        <v>86.95</v>
      </c>
      <c r="AF366" s="211">
        <v>88.95</v>
      </c>
      <c r="AG366" s="211">
        <v>20.7</v>
      </c>
      <c r="AH366" s="211">
        <v>19.84</v>
      </c>
      <c r="AI366" s="211">
        <v>20.27</v>
      </c>
      <c r="AJ366" s="211"/>
      <c r="AK366" s="211"/>
      <c r="AL366" s="211"/>
      <c r="AM366" s="211">
        <v>116.73</v>
      </c>
      <c r="AN366" s="211">
        <v>115.07000000000001</v>
      </c>
      <c r="AO366" s="211">
        <v>115.9</v>
      </c>
      <c r="AP366" s="211">
        <v>42.8</v>
      </c>
      <c r="AQ366" s="211">
        <v>41.199999999999996</v>
      </c>
      <c r="AR366" s="211">
        <v>42</v>
      </c>
      <c r="AS366" s="211">
        <v>43.61</v>
      </c>
      <c r="AT366" s="211">
        <v>42.25</v>
      </c>
      <c r="AU366" s="211">
        <v>42.93</v>
      </c>
      <c r="AV366" s="211">
        <v>21.86</v>
      </c>
      <c r="AW366" s="211">
        <v>21.259999999999998</v>
      </c>
      <c r="AX366" s="211">
        <v>21.56</v>
      </c>
      <c r="AY366" s="211">
        <v>4.68</v>
      </c>
      <c r="AZ366" s="211">
        <v>4.5199999999999996</v>
      </c>
      <c r="BA366" s="211">
        <v>4.5999999999999996</v>
      </c>
      <c r="BB366" s="211">
        <v>2.0099999999999998</v>
      </c>
      <c r="BC366" s="211">
        <v>1.7099999999999997</v>
      </c>
      <c r="BD366" s="211">
        <v>1.8599999999999999</v>
      </c>
      <c r="BE366" s="211">
        <v>0.72</v>
      </c>
      <c r="BF366" s="211">
        <v>0.42</v>
      </c>
      <c r="BG366" s="211">
        <v>0.56999999999999995</v>
      </c>
      <c r="BH366" s="211">
        <v>519.79999999999995</v>
      </c>
      <c r="BI366" s="211">
        <v>503.79999999999995</v>
      </c>
      <c r="BJ366" s="211">
        <v>511.79999999999995</v>
      </c>
      <c r="BK366" s="211">
        <v>43.94</v>
      </c>
      <c r="BL366" s="211">
        <v>42.58</v>
      </c>
      <c r="BM366" s="211">
        <v>43.26</v>
      </c>
      <c r="BN366" s="211">
        <v>1.1000000000000001</v>
      </c>
      <c r="BO366" s="211">
        <v>0.8600000000000001</v>
      </c>
      <c r="BP366" s="211">
        <v>0.98000000000000009</v>
      </c>
      <c r="BQ366" s="211">
        <v>8.81</v>
      </c>
      <c r="BR366" s="211">
        <v>6.8100000000000005</v>
      </c>
      <c r="BS366" s="211">
        <v>7.8100000000000005</v>
      </c>
      <c r="BT366" s="211">
        <v>11</v>
      </c>
      <c r="BU366" s="211">
        <v>10.6</v>
      </c>
      <c r="BV366" s="211">
        <v>10.8</v>
      </c>
      <c r="BW366" s="211">
        <v>2.84</v>
      </c>
      <c r="BX366" s="211">
        <v>2.5599999999999996</v>
      </c>
      <c r="BY366" s="211">
        <v>2.6999999999999997</v>
      </c>
      <c r="BZ366" s="211">
        <v>9.91</v>
      </c>
      <c r="CA366" s="211">
        <v>6.91</v>
      </c>
      <c r="CB366" s="211">
        <v>8.41</v>
      </c>
      <c r="CC366" s="211">
        <v>6.64</v>
      </c>
      <c r="CD366" s="211">
        <v>6.3999999999999995</v>
      </c>
      <c r="CE366" s="211">
        <v>6.52</v>
      </c>
      <c r="CF366" s="211">
        <v>1.83</v>
      </c>
      <c r="CG366" s="211">
        <v>1.33</v>
      </c>
      <c r="CH366" s="211">
        <v>1.58</v>
      </c>
      <c r="CI366" s="211">
        <v>0.42</v>
      </c>
      <c r="CJ366" s="211">
        <v>0.38</v>
      </c>
      <c r="CK366" s="211">
        <v>0.4</v>
      </c>
      <c r="CL366" s="211">
        <v>39.700000000000003</v>
      </c>
      <c r="CM366" s="211">
        <v>37.300000000000004</v>
      </c>
      <c r="CN366" s="211">
        <v>38.5</v>
      </c>
      <c r="CO366" s="211">
        <v>6.99</v>
      </c>
      <c r="CP366" s="211">
        <v>1.9900000000000002</v>
      </c>
      <c r="CQ366" s="211">
        <v>4.49</v>
      </c>
      <c r="CR366" s="211"/>
      <c r="CS366" s="211"/>
    </row>
    <row r="367" spans="1:97">
      <c r="A367" s="642">
        <v>45653</v>
      </c>
      <c r="B367" s="209" t="s">
        <v>218</v>
      </c>
      <c r="C367" s="211">
        <v>159.18</v>
      </c>
      <c r="D367" s="211">
        <v>157.18</v>
      </c>
      <c r="E367" s="211">
        <v>158.18</v>
      </c>
      <c r="F367" s="211">
        <v>166.34</v>
      </c>
      <c r="G367" s="211">
        <v>163.34</v>
      </c>
      <c r="H367" s="211">
        <v>164.84</v>
      </c>
      <c r="I367" s="211">
        <v>111.36</v>
      </c>
      <c r="J367" s="211">
        <v>108.16</v>
      </c>
      <c r="K367" s="211">
        <v>109.75999999999999</v>
      </c>
      <c r="L367" s="211">
        <v>202.23</v>
      </c>
      <c r="M367" s="211">
        <v>194.23</v>
      </c>
      <c r="N367" s="211">
        <v>198.23</v>
      </c>
      <c r="O367" s="211">
        <v>176.73</v>
      </c>
      <c r="P367" s="211">
        <v>174.92999999999998</v>
      </c>
      <c r="Q367" s="211">
        <v>175.82999999999998</v>
      </c>
      <c r="R367" s="211">
        <v>22.39</v>
      </c>
      <c r="S367" s="211">
        <v>21.79</v>
      </c>
      <c r="T367" s="211">
        <v>22.09</v>
      </c>
      <c r="U367" s="211">
        <v>14.19</v>
      </c>
      <c r="V367" s="211">
        <v>13.59</v>
      </c>
      <c r="W367" s="211">
        <v>13.89</v>
      </c>
      <c r="X367" s="211">
        <v>14.72</v>
      </c>
      <c r="Y367" s="211">
        <v>13.92</v>
      </c>
      <c r="Z367" s="211">
        <v>14.32</v>
      </c>
      <c r="AA367" s="211">
        <v>100.42</v>
      </c>
      <c r="AB367" s="211">
        <v>96.42</v>
      </c>
      <c r="AC367" s="211">
        <v>98.42</v>
      </c>
      <c r="AD367" s="211">
        <v>90.91</v>
      </c>
      <c r="AE367" s="211">
        <v>86.91</v>
      </c>
      <c r="AF367" s="211">
        <v>88.91</v>
      </c>
      <c r="AG367" s="211">
        <v>20.8</v>
      </c>
      <c r="AH367" s="211">
        <v>19.940000000000001</v>
      </c>
      <c r="AI367" s="211">
        <v>20.37</v>
      </c>
      <c r="AJ367" s="211"/>
      <c r="AK367" s="211"/>
      <c r="AL367" s="211"/>
      <c r="AM367" s="211">
        <v>117.24</v>
      </c>
      <c r="AN367" s="211">
        <v>115.58</v>
      </c>
      <c r="AO367" s="211">
        <v>116.41</v>
      </c>
      <c r="AP367" s="211">
        <v>43</v>
      </c>
      <c r="AQ367" s="211">
        <v>41.4</v>
      </c>
      <c r="AR367" s="211">
        <v>42.2</v>
      </c>
      <c r="AS367" s="211">
        <v>43.82</v>
      </c>
      <c r="AT367" s="211">
        <v>42.46</v>
      </c>
      <c r="AU367" s="211">
        <v>43.14</v>
      </c>
      <c r="AV367" s="211">
        <v>21.96</v>
      </c>
      <c r="AW367" s="211">
        <v>21.36</v>
      </c>
      <c r="AX367" s="211">
        <v>21.66</v>
      </c>
      <c r="AY367" s="211">
        <v>4.72</v>
      </c>
      <c r="AZ367" s="211">
        <v>4.5599999999999996</v>
      </c>
      <c r="BA367" s="211">
        <v>4.6399999999999997</v>
      </c>
      <c r="BB367" s="211">
        <v>2.0099999999999998</v>
      </c>
      <c r="BC367" s="211">
        <v>1.7099999999999997</v>
      </c>
      <c r="BD367" s="211">
        <v>1.8599999999999999</v>
      </c>
      <c r="BE367" s="211">
        <v>0.72</v>
      </c>
      <c r="BF367" s="211">
        <v>0.42</v>
      </c>
      <c r="BG367" s="211">
        <v>0.56999999999999995</v>
      </c>
      <c r="BH367" s="211">
        <v>522.24</v>
      </c>
      <c r="BI367" s="211">
        <v>506.24</v>
      </c>
      <c r="BJ367" s="211">
        <v>514.24</v>
      </c>
      <c r="BK367" s="211">
        <v>44.16</v>
      </c>
      <c r="BL367" s="211">
        <v>42.8</v>
      </c>
      <c r="BM367" s="211">
        <v>43.48</v>
      </c>
      <c r="BN367" s="211">
        <v>1.1000000000000001</v>
      </c>
      <c r="BO367" s="211">
        <v>0.8600000000000001</v>
      </c>
      <c r="BP367" s="211">
        <v>0.98000000000000009</v>
      </c>
      <c r="BQ367" s="211">
        <v>8.82</v>
      </c>
      <c r="BR367" s="211">
        <v>6.82</v>
      </c>
      <c r="BS367" s="211">
        <v>7.82</v>
      </c>
      <c r="BT367" s="211">
        <v>10.94</v>
      </c>
      <c r="BU367" s="211">
        <v>10.54</v>
      </c>
      <c r="BV367" s="211">
        <v>10.739999999999998</v>
      </c>
      <c r="BW367" s="211">
        <v>2.89</v>
      </c>
      <c r="BX367" s="211">
        <v>2.6100000000000003</v>
      </c>
      <c r="BY367" s="211">
        <v>2.75</v>
      </c>
      <c r="BZ367" s="211">
        <v>9.89</v>
      </c>
      <c r="CA367" s="211">
        <v>6.8900000000000006</v>
      </c>
      <c r="CB367" s="211">
        <v>8.39</v>
      </c>
      <c r="CC367" s="211">
        <v>6.69</v>
      </c>
      <c r="CD367" s="211">
        <v>6.45</v>
      </c>
      <c r="CE367" s="211">
        <v>6.57</v>
      </c>
      <c r="CF367" s="211">
        <v>1.85</v>
      </c>
      <c r="CG367" s="211">
        <v>1.35</v>
      </c>
      <c r="CH367" s="211">
        <v>1.6</v>
      </c>
      <c r="CI367" s="211">
        <v>0.42</v>
      </c>
      <c r="CJ367" s="211">
        <v>0.38</v>
      </c>
      <c r="CK367" s="211">
        <v>0.4</v>
      </c>
      <c r="CL367" s="211">
        <v>39.840000000000003</v>
      </c>
      <c r="CM367" s="211">
        <v>37.440000000000005</v>
      </c>
      <c r="CN367" s="211">
        <v>38.64</v>
      </c>
      <c r="CO367" s="211">
        <v>7.01</v>
      </c>
      <c r="CP367" s="211">
        <v>2.0099999999999998</v>
      </c>
      <c r="CQ367" s="211">
        <v>4.51</v>
      </c>
      <c r="CR367" s="211"/>
      <c r="CS367" s="211"/>
    </row>
    <row r="368" spans="1:97">
      <c r="A368" s="642">
        <v>45654</v>
      </c>
      <c r="B368" s="209" t="s">
        <v>219</v>
      </c>
      <c r="C368" s="211"/>
      <c r="D368" s="211"/>
      <c r="E368" s="211"/>
      <c r="F368" s="211"/>
      <c r="G368" s="211"/>
      <c r="H368" s="211"/>
      <c r="I368" s="211"/>
      <c r="J368" s="211"/>
      <c r="K368" s="211"/>
      <c r="L368" s="211"/>
      <c r="M368" s="211"/>
      <c r="N368" s="211"/>
      <c r="O368" s="211"/>
      <c r="P368" s="211"/>
      <c r="Q368" s="211"/>
      <c r="R368" s="211"/>
      <c r="S368" s="211"/>
      <c r="T368" s="211"/>
      <c r="U368" s="211"/>
      <c r="V368" s="211"/>
      <c r="W368" s="211"/>
      <c r="X368" s="211"/>
      <c r="Y368" s="211"/>
      <c r="Z368" s="211"/>
      <c r="AA368" s="211"/>
      <c r="AB368" s="211"/>
      <c r="AC368" s="211"/>
      <c r="AD368" s="211"/>
      <c r="AE368" s="211"/>
      <c r="AF368" s="211"/>
      <c r="AG368" s="211"/>
      <c r="AH368" s="211"/>
      <c r="AI368" s="211"/>
      <c r="AJ368" s="211"/>
      <c r="AK368" s="211"/>
      <c r="AL368" s="211"/>
      <c r="AM368" s="211"/>
      <c r="AN368" s="211"/>
      <c r="AO368" s="211"/>
      <c r="AP368" s="211"/>
      <c r="AQ368" s="211"/>
      <c r="AR368" s="211"/>
      <c r="AS368" s="211"/>
      <c r="AT368" s="211"/>
      <c r="AU368" s="211"/>
      <c r="AV368" s="211"/>
      <c r="AW368" s="211"/>
      <c r="AX368" s="211"/>
      <c r="AY368" s="211"/>
      <c r="AZ368" s="211"/>
      <c r="BA368" s="211"/>
      <c r="BB368" s="211"/>
      <c r="BC368" s="211"/>
      <c r="BD368" s="211"/>
      <c r="BE368" s="211"/>
      <c r="BF368" s="211"/>
      <c r="BG368" s="211"/>
      <c r="BH368" s="211"/>
      <c r="BI368" s="211"/>
      <c r="BJ368" s="211"/>
      <c r="BK368" s="211"/>
      <c r="BL368" s="211"/>
      <c r="BM368" s="211"/>
      <c r="BN368" s="211"/>
      <c r="BO368" s="211"/>
      <c r="BP368" s="211"/>
      <c r="BQ368" s="211"/>
      <c r="BR368" s="211"/>
      <c r="BS368" s="211"/>
      <c r="BT368" s="211"/>
      <c r="BU368" s="211"/>
      <c r="BV368" s="211"/>
      <c r="BW368" s="211"/>
      <c r="BX368" s="211"/>
      <c r="BY368" s="211"/>
      <c r="BZ368" s="211"/>
      <c r="CA368" s="211"/>
      <c r="CB368" s="211"/>
      <c r="CC368" s="211"/>
      <c r="CD368" s="211"/>
      <c r="CE368" s="211"/>
      <c r="CF368" s="211"/>
      <c r="CG368" s="211"/>
      <c r="CH368" s="211"/>
      <c r="CI368" s="211"/>
      <c r="CJ368" s="211"/>
      <c r="CK368" s="211"/>
      <c r="CL368" s="211"/>
      <c r="CM368" s="211"/>
      <c r="CN368" s="211"/>
      <c r="CO368" s="211"/>
      <c r="CP368" s="211"/>
      <c r="CQ368" s="211"/>
      <c r="CR368" s="211"/>
      <c r="CS368" s="211"/>
    </row>
    <row r="369" spans="1:97">
      <c r="A369" s="642">
        <v>45655</v>
      </c>
      <c r="B369" s="209" t="s">
        <v>220</v>
      </c>
      <c r="C369" s="211"/>
      <c r="D369" s="211"/>
      <c r="E369" s="211"/>
      <c r="F369" s="211"/>
      <c r="G369" s="211"/>
      <c r="H369" s="211"/>
      <c r="I369" s="211"/>
      <c r="J369" s="211"/>
      <c r="K369" s="211"/>
      <c r="L369" s="211"/>
      <c r="M369" s="211"/>
      <c r="N369" s="211"/>
      <c r="O369" s="211"/>
      <c r="P369" s="211"/>
      <c r="Q369" s="211"/>
      <c r="R369" s="211"/>
      <c r="S369" s="211"/>
      <c r="T369" s="211"/>
      <c r="U369" s="211"/>
      <c r="V369" s="211"/>
      <c r="W369" s="211"/>
      <c r="X369" s="211"/>
      <c r="Y369" s="211"/>
      <c r="Z369" s="211"/>
      <c r="AA369" s="211"/>
      <c r="AB369" s="211"/>
      <c r="AC369" s="211"/>
      <c r="AD369" s="211"/>
      <c r="AE369" s="211"/>
      <c r="AF369" s="211"/>
      <c r="AG369" s="211"/>
      <c r="AH369" s="211"/>
      <c r="AI369" s="211"/>
      <c r="AJ369" s="211"/>
      <c r="AK369" s="211"/>
      <c r="AL369" s="211"/>
      <c r="AM369" s="211"/>
      <c r="AN369" s="211"/>
      <c r="AO369" s="211"/>
      <c r="AP369" s="211"/>
      <c r="AQ369" s="211"/>
      <c r="AR369" s="211"/>
      <c r="AS369" s="211"/>
      <c r="AT369" s="211"/>
      <c r="AU369" s="211"/>
      <c r="AV369" s="211"/>
      <c r="AW369" s="211"/>
      <c r="AX369" s="211"/>
      <c r="AY369" s="211"/>
      <c r="AZ369" s="211"/>
      <c r="BA369" s="211"/>
      <c r="BB369" s="211"/>
      <c r="BC369" s="211"/>
      <c r="BD369" s="211"/>
      <c r="BE369" s="211"/>
      <c r="BF369" s="211"/>
      <c r="BG369" s="211"/>
      <c r="BH369" s="211"/>
      <c r="BI369" s="211"/>
      <c r="BJ369" s="211"/>
      <c r="BK369" s="211"/>
      <c r="BL369" s="211"/>
      <c r="BM369" s="211"/>
      <c r="BN369" s="211"/>
      <c r="BO369" s="211"/>
      <c r="BP369" s="211"/>
      <c r="BQ369" s="211"/>
      <c r="BR369" s="211"/>
      <c r="BS369" s="211"/>
      <c r="BT369" s="211"/>
      <c r="BU369" s="211"/>
      <c r="BV369" s="211"/>
      <c r="BW369" s="211"/>
      <c r="BX369" s="211"/>
      <c r="BY369" s="211"/>
      <c r="BZ369" s="211"/>
      <c r="CA369" s="211"/>
      <c r="CB369" s="211"/>
      <c r="CC369" s="211"/>
      <c r="CD369" s="211"/>
      <c r="CE369" s="211"/>
      <c r="CF369" s="211"/>
      <c r="CG369" s="211"/>
      <c r="CH369" s="211"/>
      <c r="CI369" s="211"/>
      <c r="CJ369" s="211"/>
      <c r="CK369" s="211"/>
      <c r="CL369" s="211"/>
      <c r="CM369" s="211"/>
      <c r="CN369" s="211"/>
      <c r="CO369" s="211"/>
      <c r="CP369" s="211"/>
      <c r="CQ369" s="211"/>
      <c r="CR369" s="211"/>
      <c r="CS369" s="211"/>
    </row>
    <row r="370" spans="1:97">
      <c r="A370" s="642">
        <v>45656</v>
      </c>
      <c r="B370" s="209" t="s">
        <v>214</v>
      </c>
      <c r="C370" s="211">
        <v>159.18</v>
      </c>
      <c r="D370" s="211">
        <v>157.18</v>
      </c>
      <c r="E370" s="211">
        <v>158.18</v>
      </c>
      <c r="F370" s="211">
        <v>166.42</v>
      </c>
      <c r="G370" s="211">
        <v>163.41999999999999</v>
      </c>
      <c r="H370" s="211">
        <v>164.92</v>
      </c>
      <c r="I370" s="211">
        <v>111.37</v>
      </c>
      <c r="J370" s="211">
        <v>108.17</v>
      </c>
      <c r="K370" s="211">
        <v>109.77000000000001</v>
      </c>
      <c r="L370" s="211">
        <v>203.02</v>
      </c>
      <c r="M370" s="211">
        <v>195.02</v>
      </c>
      <c r="N370" s="211">
        <v>199.02</v>
      </c>
      <c r="O370" s="211">
        <v>176.25</v>
      </c>
      <c r="P370" s="211">
        <v>174.45</v>
      </c>
      <c r="Q370" s="211">
        <v>175.35</v>
      </c>
      <c r="R370" s="211">
        <v>22.41</v>
      </c>
      <c r="S370" s="211">
        <v>21.81</v>
      </c>
      <c r="T370" s="211">
        <v>22.11</v>
      </c>
      <c r="U370" s="211">
        <v>14.24</v>
      </c>
      <c r="V370" s="211">
        <v>13.64</v>
      </c>
      <c r="W370" s="211">
        <v>13.940000000000001</v>
      </c>
      <c r="X370" s="211">
        <v>14.79</v>
      </c>
      <c r="Y370" s="211">
        <v>13.989999999999998</v>
      </c>
      <c r="Z370" s="211">
        <v>14.389999999999999</v>
      </c>
      <c r="AA370" s="211">
        <v>100.5</v>
      </c>
      <c r="AB370" s="211">
        <v>96.5</v>
      </c>
      <c r="AC370" s="211">
        <v>98.5</v>
      </c>
      <c r="AD370" s="211">
        <v>91.17</v>
      </c>
      <c r="AE370" s="211">
        <v>87.17</v>
      </c>
      <c r="AF370" s="211">
        <v>89.17</v>
      </c>
      <c r="AG370" s="211">
        <v>20.81</v>
      </c>
      <c r="AH370" s="211">
        <v>19.95</v>
      </c>
      <c r="AI370" s="211">
        <v>20.38</v>
      </c>
      <c r="AJ370" s="211"/>
      <c r="AK370" s="211"/>
      <c r="AL370" s="211"/>
      <c r="AM370" s="211">
        <v>117.34</v>
      </c>
      <c r="AN370" s="211">
        <v>115.68</v>
      </c>
      <c r="AO370" s="211">
        <v>116.51</v>
      </c>
      <c r="AP370" s="211">
        <v>43.03</v>
      </c>
      <c r="AQ370" s="211">
        <v>41.43</v>
      </c>
      <c r="AR370" s="211">
        <v>42.230000000000004</v>
      </c>
      <c r="AS370" s="211">
        <v>43.82</v>
      </c>
      <c r="AT370" s="211">
        <v>42.46</v>
      </c>
      <c r="AU370" s="211">
        <v>43.14</v>
      </c>
      <c r="AV370" s="211">
        <v>21.97</v>
      </c>
      <c r="AW370" s="211">
        <v>21.369999999999997</v>
      </c>
      <c r="AX370" s="211">
        <v>21.669999999999998</v>
      </c>
      <c r="AY370" s="211">
        <v>4.72</v>
      </c>
      <c r="AZ370" s="211">
        <v>4.5599999999999996</v>
      </c>
      <c r="BA370" s="211">
        <v>4.6399999999999997</v>
      </c>
      <c r="BB370" s="211">
        <v>2.0099999999999998</v>
      </c>
      <c r="BC370" s="211">
        <v>1.7099999999999997</v>
      </c>
      <c r="BD370" s="211">
        <v>1.8599999999999999</v>
      </c>
      <c r="BE370" s="211">
        <v>0.72</v>
      </c>
      <c r="BF370" s="211">
        <v>0.42</v>
      </c>
      <c r="BG370" s="211">
        <v>0.56999999999999995</v>
      </c>
      <c r="BH370" s="211">
        <v>522.24</v>
      </c>
      <c r="BI370" s="211">
        <v>506.24</v>
      </c>
      <c r="BJ370" s="211">
        <v>514.24</v>
      </c>
      <c r="BK370" s="211">
        <v>44.16</v>
      </c>
      <c r="BL370" s="211">
        <v>42.8</v>
      </c>
      <c r="BM370" s="211">
        <v>43.48</v>
      </c>
      <c r="BN370" s="211">
        <v>1.1000000000000001</v>
      </c>
      <c r="BO370" s="211">
        <v>0.8600000000000001</v>
      </c>
      <c r="BP370" s="211">
        <v>0.98000000000000009</v>
      </c>
      <c r="BQ370" s="211">
        <v>8.77</v>
      </c>
      <c r="BR370" s="211">
        <v>6.77</v>
      </c>
      <c r="BS370" s="211">
        <v>7.77</v>
      </c>
      <c r="BT370" s="211">
        <v>10.96</v>
      </c>
      <c r="BU370" s="211">
        <v>10.56</v>
      </c>
      <c r="BV370" s="211">
        <v>10.760000000000002</v>
      </c>
      <c r="BW370" s="211">
        <v>2.9</v>
      </c>
      <c r="BX370" s="211">
        <v>2.62</v>
      </c>
      <c r="BY370" s="211">
        <v>2.76</v>
      </c>
      <c r="BZ370" s="211">
        <v>9.9700000000000006</v>
      </c>
      <c r="CA370" s="211">
        <v>6.9700000000000006</v>
      </c>
      <c r="CB370" s="211">
        <v>8.4700000000000006</v>
      </c>
      <c r="CC370" s="211">
        <v>6.67</v>
      </c>
      <c r="CD370" s="211">
        <v>6.43</v>
      </c>
      <c r="CE370" s="211">
        <v>6.55</v>
      </c>
      <c r="CF370" s="211">
        <v>1.76</v>
      </c>
      <c r="CG370" s="211">
        <v>1.26</v>
      </c>
      <c r="CH370" s="211">
        <v>1.51</v>
      </c>
      <c r="CI370" s="211">
        <v>0.42</v>
      </c>
      <c r="CJ370" s="211">
        <v>0.38</v>
      </c>
      <c r="CK370" s="211">
        <v>0.4</v>
      </c>
      <c r="CL370" s="211">
        <v>39.840000000000003</v>
      </c>
      <c r="CM370" s="211">
        <v>37.440000000000005</v>
      </c>
      <c r="CN370" s="211">
        <v>38.64</v>
      </c>
      <c r="CO370" s="211">
        <v>6.98</v>
      </c>
      <c r="CP370" s="211">
        <v>1.9800000000000004</v>
      </c>
      <c r="CQ370" s="211">
        <v>4.4800000000000004</v>
      </c>
      <c r="CR370" s="211"/>
      <c r="CS370" s="211"/>
    </row>
    <row r="371" spans="1:97">
      <c r="A371" s="642">
        <v>45657</v>
      </c>
      <c r="B371" s="209" t="s">
        <v>215</v>
      </c>
      <c r="C371" s="211"/>
      <c r="D371" s="211"/>
      <c r="E371" s="211"/>
      <c r="F371" s="211"/>
      <c r="G371" s="211"/>
      <c r="H371" s="211"/>
      <c r="I371" s="211"/>
      <c r="J371" s="211"/>
      <c r="K371" s="211"/>
      <c r="L371" s="211"/>
      <c r="M371" s="211"/>
      <c r="N371" s="211"/>
      <c r="O371" s="211"/>
      <c r="P371" s="211"/>
      <c r="Q371" s="211"/>
      <c r="R371" s="211"/>
      <c r="S371" s="211"/>
      <c r="T371" s="211"/>
      <c r="U371" s="211"/>
      <c r="V371" s="211"/>
      <c r="W371" s="211"/>
      <c r="X371" s="211"/>
      <c r="Y371" s="211"/>
      <c r="Z371" s="211"/>
      <c r="AA371" s="211"/>
      <c r="AB371" s="211"/>
      <c r="AC371" s="211"/>
      <c r="AD371" s="211"/>
      <c r="AE371" s="211"/>
      <c r="AF371" s="211"/>
      <c r="AG371" s="211"/>
      <c r="AH371" s="211"/>
      <c r="AI371" s="211"/>
      <c r="AJ371" s="211"/>
      <c r="AK371" s="211"/>
      <c r="AL371" s="211"/>
      <c r="AM371" s="211"/>
      <c r="AN371" s="211"/>
      <c r="AO371" s="211"/>
      <c r="AP371" s="211"/>
      <c r="AQ371" s="211"/>
      <c r="AR371" s="211"/>
      <c r="AS371" s="211"/>
      <c r="AT371" s="211"/>
      <c r="AU371" s="211"/>
      <c r="AV371" s="211"/>
      <c r="AW371" s="211"/>
      <c r="AX371" s="211"/>
      <c r="AY371" s="211"/>
      <c r="AZ371" s="211"/>
      <c r="BA371" s="211"/>
      <c r="BB371" s="211"/>
      <c r="BC371" s="211"/>
      <c r="BD371" s="211"/>
      <c r="BE371" s="211"/>
      <c r="BF371" s="211"/>
      <c r="BG371" s="211"/>
      <c r="BH371" s="211"/>
      <c r="BI371" s="211"/>
      <c r="BJ371" s="211"/>
      <c r="BK371" s="211"/>
      <c r="BL371" s="211"/>
      <c r="BM371" s="211"/>
      <c r="BN371" s="211"/>
      <c r="BO371" s="211"/>
      <c r="BP371" s="211"/>
      <c r="BQ371" s="211"/>
      <c r="BR371" s="211"/>
      <c r="BS371" s="211"/>
      <c r="BT371" s="211"/>
      <c r="BU371" s="211"/>
      <c r="BV371" s="211"/>
      <c r="BW371" s="211"/>
      <c r="BX371" s="211"/>
      <c r="BY371" s="211"/>
      <c r="BZ371" s="211"/>
      <c r="CA371" s="211"/>
      <c r="CB371" s="211"/>
      <c r="CC371" s="211"/>
      <c r="CD371" s="211"/>
      <c r="CE371" s="211"/>
      <c r="CF371" s="211"/>
      <c r="CG371" s="211"/>
      <c r="CH371" s="211"/>
      <c r="CI371" s="211"/>
      <c r="CJ371" s="211"/>
      <c r="CK371" s="211"/>
      <c r="CL371" s="211"/>
      <c r="CM371" s="211"/>
      <c r="CN371" s="211"/>
      <c r="CO371" s="211"/>
      <c r="CP371" s="211"/>
      <c r="CQ371" s="211"/>
      <c r="CR371" s="211"/>
      <c r="CS371" s="211"/>
    </row>
    <row r="372" spans="1:97">
      <c r="A372" s="642" t="s">
        <v>223</v>
      </c>
      <c r="B372" s="209"/>
      <c r="C372" s="211">
        <f>MAX(C6:C371)</f>
        <v>162.72999999999999</v>
      </c>
      <c r="D372" s="211">
        <f t="shared" ref="D372:AI372" si="0">MAX(D6:D371)</f>
        <v>160.72999999999999</v>
      </c>
      <c r="E372" s="211">
        <f t="shared" si="0"/>
        <v>161.72999999999999</v>
      </c>
      <c r="F372" s="211">
        <f t="shared" si="0"/>
        <v>176.7</v>
      </c>
      <c r="G372" s="211">
        <f t="shared" si="0"/>
        <v>173.7</v>
      </c>
      <c r="H372" s="211">
        <f t="shared" si="0"/>
        <v>175.2</v>
      </c>
      <c r="I372" s="211">
        <f t="shared" si="0"/>
        <v>120.33</v>
      </c>
      <c r="J372" s="211">
        <f t="shared" si="0"/>
        <v>117.13</v>
      </c>
      <c r="K372" s="211">
        <f t="shared" si="0"/>
        <v>118.72999999999999</v>
      </c>
      <c r="L372" s="211">
        <f t="shared" si="0"/>
        <v>211.94</v>
      </c>
      <c r="M372" s="211">
        <f t="shared" si="0"/>
        <v>203.94</v>
      </c>
      <c r="N372" s="211">
        <f t="shared" si="0"/>
        <v>207.94</v>
      </c>
      <c r="O372" s="211">
        <f t="shared" si="0"/>
        <v>180.78</v>
      </c>
      <c r="P372" s="211">
        <f t="shared" si="0"/>
        <v>178.98</v>
      </c>
      <c r="Q372" s="211">
        <f t="shared" si="0"/>
        <v>179.88</v>
      </c>
      <c r="R372" s="211">
        <f t="shared" si="0"/>
        <v>23.79</v>
      </c>
      <c r="S372" s="211">
        <f t="shared" si="0"/>
        <v>23.189999999999998</v>
      </c>
      <c r="T372" s="211">
        <f t="shared" si="0"/>
        <v>23.49</v>
      </c>
      <c r="U372" s="211">
        <f t="shared" si="0"/>
        <v>15.61</v>
      </c>
      <c r="V372" s="211">
        <f t="shared" si="0"/>
        <v>15.01</v>
      </c>
      <c r="W372" s="211">
        <f t="shared" si="0"/>
        <v>15.309999999999999</v>
      </c>
      <c r="X372" s="211">
        <f t="shared" si="0"/>
        <v>15.79</v>
      </c>
      <c r="Y372" s="211">
        <f t="shared" si="0"/>
        <v>14.989999999999998</v>
      </c>
      <c r="Z372" s="211">
        <f t="shared" si="0"/>
        <v>15.389999999999999</v>
      </c>
      <c r="AA372" s="211">
        <f t="shared" si="0"/>
        <v>111.1</v>
      </c>
      <c r="AB372" s="211">
        <f t="shared" si="0"/>
        <v>107.1</v>
      </c>
      <c r="AC372" s="211">
        <f t="shared" si="0"/>
        <v>109.1</v>
      </c>
      <c r="AD372" s="211">
        <f t="shared" si="0"/>
        <v>100.98</v>
      </c>
      <c r="AE372" s="211">
        <f t="shared" si="0"/>
        <v>96.98</v>
      </c>
      <c r="AF372" s="211">
        <f t="shared" si="0"/>
        <v>98.98</v>
      </c>
      <c r="AG372" s="211">
        <f t="shared" si="0"/>
        <v>21.14</v>
      </c>
      <c r="AH372" s="211">
        <f t="shared" si="0"/>
        <v>20.28</v>
      </c>
      <c r="AI372" s="211">
        <f t="shared" si="0"/>
        <v>20.71</v>
      </c>
      <c r="AJ372" s="211"/>
      <c r="AK372" s="211"/>
      <c r="AL372" s="211"/>
      <c r="AM372" s="211">
        <f t="shared" ref="AM372:CN372" si="1">MAX(AM6:AM371)</f>
        <v>120.76</v>
      </c>
      <c r="AN372" s="211">
        <f t="shared" si="1"/>
        <v>119.10000000000001</v>
      </c>
      <c r="AO372" s="211">
        <f t="shared" si="1"/>
        <v>119.93</v>
      </c>
      <c r="AP372" s="211">
        <f t="shared" si="1"/>
        <v>43.99</v>
      </c>
      <c r="AQ372" s="211">
        <f t="shared" si="1"/>
        <v>42.39</v>
      </c>
      <c r="AR372" s="211">
        <f t="shared" si="1"/>
        <v>43.19</v>
      </c>
      <c r="AS372" s="211">
        <f t="shared" si="1"/>
        <v>44.78</v>
      </c>
      <c r="AT372" s="211">
        <f t="shared" si="1"/>
        <v>43.42</v>
      </c>
      <c r="AU372" s="211">
        <f t="shared" si="1"/>
        <v>44.1</v>
      </c>
      <c r="AV372" s="211">
        <f t="shared" si="1"/>
        <v>22.48</v>
      </c>
      <c r="AW372" s="211">
        <f t="shared" si="1"/>
        <v>21.88</v>
      </c>
      <c r="AX372" s="211">
        <f t="shared" si="1"/>
        <v>22.18</v>
      </c>
      <c r="AY372" s="211">
        <f t="shared" si="1"/>
        <v>4.72</v>
      </c>
      <c r="AZ372" s="211">
        <f t="shared" si="1"/>
        <v>4.5599999999999996</v>
      </c>
      <c r="BA372" s="211">
        <f t="shared" si="1"/>
        <v>4.6399999999999997</v>
      </c>
      <c r="BB372" s="211">
        <f t="shared" si="1"/>
        <v>2.1</v>
      </c>
      <c r="BC372" s="211">
        <f t="shared" si="1"/>
        <v>1.8</v>
      </c>
      <c r="BD372" s="211">
        <f t="shared" si="1"/>
        <v>1.9500000000000002</v>
      </c>
      <c r="BE372" s="211">
        <f t="shared" si="1"/>
        <v>0.73</v>
      </c>
      <c r="BF372" s="211">
        <f t="shared" si="1"/>
        <v>0.43</v>
      </c>
      <c r="BG372" s="211">
        <f t="shared" si="1"/>
        <v>0.57999999999999996</v>
      </c>
      <c r="BH372" s="211">
        <f t="shared" si="1"/>
        <v>537.57000000000005</v>
      </c>
      <c r="BI372" s="211">
        <f t="shared" si="1"/>
        <v>521.57000000000005</v>
      </c>
      <c r="BJ372" s="211">
        <f t="shared" si="1"/>
        <v>529.57000000000005</v>
      </c>
      <c r="BK372" s="211">
        <f t="shared" si="1"/>
        <v>45.12</v>
      </c>
      <c r="BL372" s="211">
        <f t="shared" si="1"/>
        <v>43.76</v>
      </c>
      <c r="BM372" s="211">
        <f t="shared" si="1"/>
        <v>44.44</v>
      </c>
      <c r="BN372" s="211">
        <f t="shared" si="1"/>
        <v>1.1200000000000001</v>
      </c>
      <c r="BO372" s="211">
        <f t="shared" si="1"/>
        <v>0.88000000000000012</v>
      </c>
      <c r="BP372" s="211">
        <f>MAX(BP6:BP371)</f>
        <v>1</v>
      </c>
      <c r="BQ372" s="211">
        <f t="shared" si="1"/>
        <v>10.46</v>
      </c>
      <c r="BR372" s="211">
        <f t="shared" si="1"/>
        <v>8.4600000000000009</v>
      </c>
      <c r="BS372" s="211">
        <f t="shared" si="1"/>
        <v>9.4600000000000009</v>
      </c>
      <c r="BT372" s="211">
        <f t="shared" si="1"/>
        <v>11.92</v>
      </c>
      <c r="BU372" s="211">
        <f t="shared" si="1"/>
        <v>11.52</v>
      </c>
      <c r="BV372" s="211">
        <f t="shared" si="1"/>
        <v>11.719999999999999</v>
      </c>
      <c r="BW372" s="211">
        <f t="shared" si="1"/>
        <v>2.93</v>
      </c>
      <c r="BX372" s="211">
        <f t="shared" si="1"/>
        <v>2.6500000000000004</v>
      </c>
      <c r="BY372" s="211">
        <f t="shared" si="1"/>
        <v>2.79</v>
      </c>
      <c r="BZ372" s="211">
        <f t="shared" si="1"/>
        <v>10.43</v>
      </c>
      <c r="CA372" s="211">
        <f t="shared" si="1"/>
        <v>7.43</v>
      </c>
      <c r="CB372" s="211">
        <f t="shared" si="1"/>
        <v>8.93</v>
      </c>
      <c r="CC372" s="211">
        <f t="shared" si="1"/>
        <v>7.06</v>
      </c>
      <c r="CD372" s="211">
        <f t="shared" si="1"/>
        <v>6.8199999999999994</v>
      </c>
      <c r="CE372" s="211">
        <f t="shared" si="1"/>
        <v>6.9399999999999995</v>
      </c>
      <c r="CF372" s="211">
        <f t="shared" si="1"/>
        <v>2.17</v>
      </c>
      <c r="CG372" s="211">
        <f t="shared" si="1"/>
        <v>1.67</v>
      </c>
      <c r="CH372" s="211">
        <f t="shared" si="1"/>
        <v>1.92</v>
      </c>
      <c r="CI372" s="211">
        <f t="shared" si="1"/>
        <v>0.46</v>
      </c>
      <c r="CJ372" s="211">
        <f t="shared" si="1"/>
        <v>0.42000000000000004</v>
      </c>
      <c r="CK372" s="211">
        <f t="shared" si="1"/>
        <v>0.44000000000000006</v>
      </c>
      <c r="CL372" s="211">
        <f t="shared" si="1"/>
        <v>42.33</v>
      </c>
      <c r="CM372" s="211">
        <f t="shared" si="1"/>
        <v>39.93</v>
      </c>
      <c r="CN372" s="211">
        <f t="shared" si="1"/>
        <v>41.129999999999995</v>
      </c>
      <c r="CO372" s="211">
        <f>MAX(CO6:CO371)</f>
        <v>7.48</v>
      </c>
      <c r="CP372" s="211">
        <f>MAX(CP6:CP371)</f>
        <v>2.4800000000000004</v>
      </c>
      <c r="CQ372" s="211">
        <f>MAX(CQ6:CQ371)</f>
        <v>4.9800000000000004</v>
      </c>
      <c r="CR372" s="211"/>
      <c r="CS372" s="211"/>
    </row>
    <row r="373" spans="1:97">
      <c r="A373" s="642" t="s">
        <v>224</v>
      </c>
      <c r="B373" s="209"/>
      <c r="C373" s="211">
        <f>MIN(C6:C371)</f>
        <v>141.77000000000001</v>
      </c>
      <c r="D373" s="211">
        <f>MIN(D6:D371)</f>
        <v>139.77000000000001</v>
      </c>
      <c r="E373" s="211">
        <f>MIN(E6:E371)</f>
        <v>140.77000000000001</v>
      </c>
      <c r="F373" s="211">
        <f t="shared" ref="F373:AI373" si="2">MIN(F6:F371)</f>
        <v>158.05000000000001</v>
      </c>
      <c r="G373" s="211">
        <f t="shared" si="2"/>
        <v>155.05000000000001</v>
      </c>
      <c r="H373" s="211">
        <f t="shared" si="2"/>
        <v>156.55000000000001</v>
      </c>
      <c r="I373" s="211">
        <f t="shared" si="2"/>
        <v>105.16</v>
      </c>
      <c r="J373" s="211">
        <f t="shared" si="2"/>
        <v>101.96</v>
      </c>
      <c r="K373" s="211">
        <f t="shared" si="2"/>
        <v>103.56</v>
      </c>
      <c r="L373" s="211">
        <f t="shared" si="2"/>
        <v>185.71</v>
      </c>
      <c r="M373" s="211">
        <f t="shared" si="2"/>
        <v>177.71</v>
      </c>
      <c r="N373" s="211">
        <f t="shared" si="2"/>
        <v>181.71</v>
      </c>
      <c r="O373" s="211">
        <f t="shared" si="2"/>
        <v>167.36</v>
      </c>
      <c r="P373" s="211">
        <f t="shared" si="2"/>
        <v>165.56</v>
      </c>
      <c r="Q373" s="211">
        <f t="shared" si="2"/>
        <v>166.46</v>
      </c>
      <c r="R373" s="211">
        <f t="shared" si="2"/>
        <v>21.28</v>
      </c>
      <c r="S373" s="211">
        <f t="shared" si="2"/>
        <v>20.68</v>
      </c>
      <c r="T373" s="211">
        <f t="shared" si="2"/>
        <v>20.98</v>
      </c>
      <c r="U373" s="211">
        <f t="shared" si="2"/>
        <v>13.43</v>
      </c>
      <c r="V373" s="211">
        <f t="shared" si="2"/>
        <v>12.83</v>
      </c>
      <c r="W373" s="211">
        <f t="shared" si="2"/>
        <v>13.129999999999999</v>
      </c>
      <c r="X373" s="211">
        <f t="shared" si="2"/>
        <v>14.01</v>
      </c>
      <c r="Y373" s="211">
        <f t="shared" si="2"/>
        <v>13.209999999999999</v>
      </c>
      <c r="Z373" s="211">
        <f t="shared" si="2"/>
        <v>13.61</v>
      </c>
      <c r="AA373" s="211">
        <f t="shared" si="2"/>
        <v>96.4</v>
      </c>
      <c r="AB373" s="211">
        <f t="shared" si="2"/>
        <v>92.4</v>
      </c>
      <c r="AC373" s="211">
        <f t="shared" si="2"/>
        <v>94.4</v>
      </c>
      <c r="AD373" s="211">
        <f t="shared" si="2"/>
        <v>88.58</v>
      </c>
      <c r="AE373" s="211">
        <f t="shared" si="2"/>
        <v>84.58</v>
      </c>
      <c r="AF373" s="211">
        <f t="shared" si="2"/>
        <v>86.58</v>
      </c>
      <c r="AG373" s="211">
        <f t="shared" si="2"/>
        <v>18.489999999999998</v>
      </c>
      <c r="AH373" s="211">
        <f t="shared" si="2"/>
        <v>17.63</v>
      </c>
      <c r="AI373" s="211">
        <f t="shared" si="2"/>
        <v>18.059999999999999</v>
      </c>
      <c r="AJ373" s="211"/>
      <c r="AK373" s="211"/>
      <c r="AL373" s="211"/>
      <c r="AM373" s="211">
        <f>MIN(AM6:AM371)</f>
        <v>108.76</v>
      </c>
      <c r="AN373" s="211">
        <f>MIN(AN6:AN371)</f>
        <v>107.10000000000001</v>
      </c>
      <c r="AO373" s="211">
        <f>MIN(AO6:AO371)</f>
        <v>107.93</v>
      </c>
      <c r="AP373" s="211">
        <f t="shared" ref="AP373:CN373" si="3">MIN(AP6:AP371)</f>
        <v>38.369999999999997</v>
      </c>
      <c r="AQ373" s="211">
        <f t="shared" si="3"/>
        <v>36.769999999999996</v>
      </c>
      <c r="AR373" s="211">
        <f t="shared" si="3"/>
        <v>37.569999999999993</v>
      </c>
      <c r="AS373" s="211">
        <f t="shared" si="3"/>
        <v>39.07</v>
      </c>
      <c r="AT373" s="211">
        <f t="shared" si="3"/>
        <v>37.71</v>
      </c>
      <c r="AU373" s="211">
        <f t="shared" si="3"/>
        <v>38.39</v>
      </c>
      <c r="AV373" s="211">
        <f t="shared" si="3"/>
        <v>20.12</v>
      </c>
      <c r="AW373" s="211">
        <f t="shared" si="3"/>
        <v>19.52</v>
      </c>
      <c r="AX373" s="211">
        <f t="shared" si="3"/>
        <v>19.82</v>
      </c>
      <c r="AY373" s="211">
        <f t="shared" si="3"/>
        <v>4.16</v>
      </c>
      <c r="AZ373" s="211">
        <f t="shared" si="3"/>
        <v>4</v>
      </c>
      <c r="BA373" s="211">
        <f t="shared" si="3"/>
        <v>4.08</v>
      </c>
      <c r="BB373" s="211">
        <f t="shared" si="3"/>
        <v>1.84</v>
      </c>
      <c r="BC373" s="211">
        <f t="shared" si="3"/>
        <v>1.54</v>
      </c>
      <c r="BD373" s="211">
        <f t="shared" si="3"/>
        <v>1.69</v>
      </c>
      <c r="BE373" s="211">
        <f t="shared" si="3"/>
        <v>0.66</v>
      </c>
      <c r="BF373" s="211">
        <f t="shared" si="3"/>
        <v>0.36000000000000004</v>
      </c>
      <c r="BG373" s="211">
        <f t="shared" si="3"/>
        <v>0.51</v>
      </c>
      <c r="BH373" s="211">
        <f t="shared" si="3"/>
        <v>470.6</v>
      </c>
      <c r="BI373" s="211">
        <f t="shared" si="3"/>
        <v>454.6</v>
      </c>
      <c r="BJ373" s="211">
        <f t="shared" si="3"/>
        <v>462.6</v>
      </c>
      <c r="BK373" s="211">
        <f t="shared" si="3"/>
        <v>39.35</v>
      </c>
      <c r="BL373" s="211">
        <f t="shared" si="3"/>
        <v>37.99</v>
      </c>
      <c r="BM373" s="211">
        <f t="shared" si="3"/>
        <v>38.67</v>
      </c>
      <c r="BN373" s="211">
        <f t="shared" si="3"/>
        <v>1.01</v>
      </c>
      <c r="BO373" s="211">
        <f t="shared" si="3"/>
        <v>0.77</v>
      </c>
      <c r="BP373" s="211">
        <f t="shared" si="3"/>
        <v>0.89</v>
      </c>
      <c r="BQ373" s="211">
        <f t="shared" si="3"/>
        <v>8.06</v>
      </c>
      <c r="BR373" s="211">
        <f t="shared" si="3"/>
        <v>6.0600000000000005</v>
      </c>
      <c r="BS373" s="211">
        <f t="shared" si="3"/>
        <v>7.0600000000000005</v>
      </c>
      <c r="BT373" s="211">
        <f t="shared" si="3"/>
        <v>10.73</v>
      </c>
      <c r="BU373" s="211">
        <f t="shared" si="3"/>
        <v>10.33</v>
      </c>
      <c r="BV373" s="211">
        <f t="shared" si="3"/>
        <v>10.530000000000001</v>
      </c>
      <c r="BW373" s="211">
        <f t="shared" si="3"/>
        <v>2.66</v>
      </c>
      <c r="BX373" s="211">
        <f t="shared" si="3"/>
        <v>2.38</v>
      </c>
      <c r="BY373" s="211">
        <f t="shared" si="3"/>
        <v>2.52</v>
      </c>
      <c r="BZ373" s="211">
        <f t="shared" si="3"/>
        <v>9.16</v>
      </c>
      <c r="CA373" s="211">
        <f t="shared" si="3"/>
        <v>6.16</v>
      </c>
      <c r="CB373" s="211">
        <f t="shared" si="3"/>
        <v>7.66</v>
      </c>
      <c r="CC373" s="211">
        <f t="shared" si="3"/>
        <v>6.35</v>
      </c>
      <c r="CD373" s="211">
        <f t="shared" si="3"/>
        <v>6.1099999999999994</v>
      </c>
      <c r="CE373" s="211">
        <f t="shared" si="3"/>
        <v>6.2299999999999995</v>
      </c>
      <c r="CF373" s="211">
        <f t="shared" si="3"/>
        <v>1.59</v>
      </c>
      <c r="CG373" s="211">
        <f t="shared" si="3"/>
        <v>1.0900000000000001</v>
      </c>
      <c r="CH373" s="211">
        <f t="shared" si="3"/>
        <v>1.34</v>
      </c>
      <c r="CI373" s="211">
        <f t="shared" si="3"/>
        <v>0.4</v>
      </c>
      <c r="CJ373" s="211">
        <f t="shared" si="3"/>
        <v>0.36000000000000004</v>
      </c>
      <c r="CK373" s="211">
        <f t="shared" si="3"/>
        <v>0.38</v>
      </c>
      <c r="CL373" s="211">
        <f t="shared" si="3"/>
        <v>37.200000000000003</v>
      </c>
      <c r="CM373" s="211">
        <f t="shared" si="3"/>
        <v>34.800000000000004</v>
      </c>
      <c r="CN373" s="211">
        <f t="shared" si="3"/>
        <v>36</v>
      </c>
      <c r="CO373" s="211">
        <f>MIN(CO6:CO371)</f>
        <v>6.65</v>
      </c>
      <c r="CP373" s="211">
        <f>MIN(CP6:CP371)</f>
        <v>1.6500000000000004</v>
      </c>
      <c r="CQ373" s="211">
        <f>MIN(CQ6:CQ371)</f>
        <v>4.1500000000000004</v>
      </c>
      <c r="CR373" s="212"/>
      <c r="CS373" s="212"/>
    </row>
    <row r="374" spans="1:97">
      <c r="A374" s="642" t="s">
        <v>225</v>
      </c>
      <c r="B374" s="209"/>
      <c r="C374" s="211">
        <f>AVERAGE(C6:C371)</f>
        <v>152.69208163265299</v>
      </c>
      <c r="D374" s="211">
        <f>AVERAGE(D6:D371)</f>
        <v>150.69208163265299</v>
      </c>
      <c r="E374" s="211">
        <f>AVERAGE(E6:E371)</f>
        <v>151.69208163265299</v>
      </c>
      <c r="F374" s="211">
        <f t="shared" ref="F374:AI374" si="4">AVERAGE(F6:F371)</f>
        <v>165.55000000000004</v>
      </c>
      <c r="G374" s="211">
        <f t="shared" si="4"/>
        <v>162.55000000000007</v>
      </c>
      <c r="H374" s="211">
        <f t="shared" si="4"/>
        <v>164.05000000000004</v>
      </c>
      <c r="I374" s="211">
        <f t="shared" si="4"/>
        <v>112.30204081632652</v>
      </c>
      <c r="J374" s="211">
        <f t="shared" si="4"/>
        <v>109.10204081632648</v>
      </c>
      <c r="K374" s="211">
        <f t="shared" si="4"/>
        <v>110.70204081632657</v>
      </c>
      <c r="L374" s="211">
        <f t="shared" si="4"/>
        <v>197.84959183673459</v>
      </c>
      <c r="M374" s="211">
        <f t="shared" si="4"/>
        <v>189.84959183673456</v>
      </c>
      <c r="N374" s="211">
        <f t="shared" si="4"/>
        <v>193.84959183673456</v>
      </c>
      <c r="O374" s="211">
        <f t="shared" si="4"/>
        <v>173.06297959183667</v>
      </c>
      <c r="P374" s="211">
        <f t="shared" si="4"/>
        <v>171.26297959183671</v>
      </c>
      <c r="Q374" s="211">
        <f t="shared" si="4"/>
        <v>172.16297959183669</v>
      </c>
      <c r="R374" s="211">
        <f t="shared" si="4"/>
        <v>22.29277551020407</v>
      </c>
      <c r="S374" s="211">
        <f t="shared" si="4"/>
        <v>21.692775510204076</v>
      </c>
      <c r="T374" s="211">
        <f t="shared" si="4"/>
        <v>21.99277551020408</v>
      </c>
      <c r="U374" s="211">
        <f t="shared" si="4"/>
        <v>14.406408163265306</v>
      </c>
      <c r="V374" s="211">
        <f t="shared" si="4"/>
        <v>13.80640816326531</v>
      </c>
      <c r="W374" s="211">
        <f t="shared" si="4"/>
        <v>14.106408163265312</v>
      </c>
      <c r="X374" s="211">
        <f t="shared" si="4"/>
        <v>14.745551020408163</v>
      </c>
      <c r="Y374" s="211">
        <f t="shared" si="4"/>
        <v>13.945551020408164</v>
      </c>
      <c r="Z374" s="211">
        <f t="shared" si="4"/>
        <v>14.345551020408156</v>
      </c>
      <c r="AA374" s="211">
        <f t="shared" si="4"/>
        <v>102.04579591836732</v>
      </c>
      <c r="AB374" s="211">
        <f t="shared" si="4"/>
        <v>98.045795918367332</v>
      </c>
      <c r="AC374" s="211">
        <f t="shared" si="4"/>
        <v>100.04579591836733</v>
      </c>
      <c r="AD374" s="211">
        <f t="shared" si="4"/>
        <v>93.738081632653063</v>
      </c>
      <c r="AE374" s="211">
        <f t="shared" si="4"/>
        <v>89.738081632653049</v>
      </c>
      <c r="AF374" s="211">
        <f t="shared" si="4"/>
        <v>91.738081632653049</v>
      </c>
      <c r="AG374" s="211">
        <f t="shared" si="4"/>
        <v>19.870653061224484</v>
      </c>
      <c r="AH374" s="211">
        <f t="shared" si="4"/>
        <v>19.010653061224485</v>
      </c>
      <c r="AI374" s="211">
        <f t="shared" si="4"/>
        <v>19.440653061224495</v>
      </c>
      <c r="AJ374" s="211"/>
      <c r="AK374" s="211"/>
      <c r="AL374" s="211"/>
      <c r="AM374" s="211">
        <f>AVERAGE(AM6:AM371)</f>
        <v>114.30746938775499</v>
      </c>
      <c r="AN374" s="211">
        <f>AVERAGE(AN6:AN371)</f>
        <v>112.64746938775508</v>
      </c>
      <c r="AO374" s="211">
        <f>AVERAGE(AO6:AO371)</f>
        <v>113.47746938775506</v>
      </c>
      <c r="AP374" s="211">
        <f t="shared" ref="AP374:CN374" si="5">AVERAGE(AP6:AP371)</f>
        <v>41.287142857142861</v>
      </c>
      <c r="AQ374" s="211">
        <f t="shared" si="5"/>
        <v>39.687142857142874</v>
      </c>
      <c r="AR374" s="211">
        <f t="shared" si="5"/>
        <v>40.487142857142857</v>
      </c>
      <c r="AS374" s="211">
        <f t="shared" si="5"/>
        <v>42.038244897959203</v>
      </c>
      <c r="AT374" s="211">
        <f t="shared" si="5"/>
        <v>40.678244897959161</v>
      </c>
      <c r="AU374" s="211">
        <f t="shared" si="5"/>
        <v>41.35824489795916</v>
      </c>
      <c r="AV374" s="211">
        <f t="shared" si="5"/>
        <v>21.335061224489799</v>
      </c>
      <c r="AW374" s="211">
        <f t="shared" si="5"/>
        <v>20.735061224489794</v>
      </c>
      <c r="AX374" s="211">
        <f t="shared" si="5"/>
        <v>21.035061224489805</v>
      </c>
      <c r="AY374" s="211">
        <f t="shared" si="5"/>
        <v>4.3811836734693932</v>
      </c>
      <c r="AZ374" s="211">
        <f t="shared" si="5"/>
        <v>4.2211836734693851</v>
      </c>
      <c r="BA374" s="211">
        <f t="shared" si="5"/>
        <v>4.3011836734693869</v>
      </c>
      <c r="BB374" s="211">
        <f t="shared" si="5"/>
        <v>1.9728979591836753</v>
      </c>
      <c r="BC374" s="211">
        <f t="shared" si="5"/>
        <v>1.6728979591836735</v>
      </c>
      <c r="BD374" s="211">
        <f t="shared" si="5"/>
        <v>1.822897959183672</v>
      </c>
      <c r="BE374" s="211">
        <f t="shared" si="5"/>
        <v>0.69755102040816341</v>
      </c>
      <c r="BF374" s="211">
        <f t="shared" si="5"/>
        <v>0.3975510204081637</v>
      </c>
      <c r="BG374" s="211">
        <f t="shared" si="5"/>
        <v>0.54755102040816306</v>
      </c>
      <c r="BH374" s="211">
        <f t="shared" si="5"/>
        <v>502.93118367346943</v>
      </c>
      <c r="BI374" s="211">
        <f t="shared" si="5"/>
        <v>486.93118367346943</v>
      </c>
      <c r="BJ374" s="211">
        <f t="shared" si="5"/>
        <v>494.93118367346943</v>
      </c>
      <c r="BK374" s="211">
        <f t="shared" si="5"/>
        <v>42.357102040816301</v>
      </c>
      <c r="BL374" s="211">
        <f t="shared" si="5"/>
        <v>40.997102040816308</v>
      </c>
      <c r="BM374" s="211">
        <f t="shared" si="5"/>
        <v>41.677102040816301</v>
      </c>
      <c r="BN374" s="211">
        <f t="shared" si="5"/>
        <v>1.0802857142857152</v>
      </c>
      <c r="BO374" s="211">
        <f t="shared" si="5"/>
        <v>0.8402857142857163</v>
      </c>
      <c r="BP374" s="211">
        <f t="shared" si="5"/>
        <v>0.96028571428571252</v>
      </c>
      <c r="BQ374" s="211">
        <f t="shared" si="5"/>
        <v>9.3230612244897912</v>
      </c>
      <c r="BR374" s="211">
        <f t="shared" si="5"/>
        <v>7.3230612244897904</v>
      </c>
      <c r="BS374" s="211">
        <f t="shared" si="5"/>
        <v>8.3230612244897912</v>
      </c>
      <c r="BT374" s="211">
        <f t="shared" si="5"/>
        <v>11.331265306122452</v>
      </c>
      <c r="BU374" s="211">
        <f t="shared" si="5"/>
        <v>10.931265306122457</v>
      </c>
      <c r="BV374" s="211">
        <f t="shared" si="5"/>
        <v>11.131265306122458</v>
      </c>
      <c r="BW374" s="211">
        <f t="shared" si="5"/>
        <v>2.8056734693877536</v>
      </c>
      <c r="BX374" s="211">
        <f t="shared" si="5"/>
        <v>2.5256734693877561</v>
      </c>
      <c r="BY374" s="211">
        <f t="shared" si="5"/>
        <v>2.665673469387754</v>
      </c>
      <c r="BZ374" s="211">
        <f t="shared" si="5"/>
        <v>9.7794693877551069</v>
      </c>
      <c r="CA374" s="211">
        <f t="shared" si="5"/>
        <v>6.7794693877551007</v>
      </c>
      <c r="CB374" s="211">
        <f t="shared" si="5"/>
        <v>8.2794693877550998</v>
      </c>
      <c r="CC374" s="211">
        <f t="shared" si="5"/>
        <v>6.657265306122448</v>
      </c>
      <c r="CD374" s="211">
        <f t="shared" si="5"/>
        <v>6.4172653061224496</v>
      </c>
      <c r="CE374" s="211">
        <f t="shared" si="5"/>
        <v>6.5372653061224497</v>
      </c>
      <c r="CF374" s="211">
        <f t="shared" si="5"/>
        <v>1.8919591836734686</v>
      </c>
      <c r="CG374" s="211">
        <f t="shared" si="5"/>
        <v>1.3919591836734699</v>
      </c>
      <c r="CH374" s="211">
        <f t="shared" si="5"/>
        <v>1.6419591836734695</v>
      </c>
      <c r="CI374" s="211">
        <f t="shared" si="5"/>
        <v>0.43534693877551206</v>
      </c>
      <c r="CJ374" s="211">
        <f t="shared" si="5"/>
        <v>0.3953469387755098</v>
      </c>
      <c r="CK374" s="211">
        <f t="shared" si="5"/>
        <v>0.4153469387755101</v>
      </c>
      <c r="CL374" s="211">
        <f t="shared" si="5"/>
        <v>39.329551020408161</v>
      </c>
      <c r="CM374" s="211">
        <f t="shared" si="5"/>
        <v>36.929551020408162</v>
      </c>
      <c r="CN374" s="211">
        <f t="shared" si="5"/>
        <v>38.129551020408172</v>
      </c>
      <c r="CO374" s="211">
        <f>AVERAGE(CO6:CO371)</f>
        <v>7.1278367346938794</v>
      </c>
      <c r="CP374" s="211">
        <f>AVERAGE(CP6:CP371)</f>
        <v>2.1278367346938785</v>
      </c>
      <c r="CQ374" s="211">
        <f>AVERAGE(CQ6:CQ371)</f>
        <v>4.6278367346938776</v>
      </c>
      <c r="CR374" s="212"/>
      <c r="CS374" s="212"/>
    </row>
    <row r="375" spans="1:97">
      <c r="A375" s="642" t="s">
        <v>226</v>
      </c>
      <c r="B375" s="209"/>
      <c r="C375" s="212"/>
      <c r="D375" s="212"/>
      <c r="E375" s="212"/>
      <c r="F375" s="212"/>
      <c r="G375" s="212"/>
      <c r="H375" s="212"/>
      <c r="I375" s="212"/>
      <c r="J375" s="212"/>
      <c r="K375" s="212"/>
      <c r="L375" s="212"/>
      <c r="M375" s="212"/>
      <c r="N375" s="212"/>
      <c r="O375" s="212"/>
      <c r="P375" s="212"/>
      <c r="Q375" s="212"/>
      <c r="R375" s="212"/>
      <c r="S375" s="212"/>
      <c r="T375" s="212"/>
      <c r="U375" s="212"/>
      <c r="V375" s="212"/>
      <c r="W375" s="212"/>
      <c r="X375" s="212"/>
      <c r="Y375" s="212"/>
      <c r="Z375" s="212"/>
      <c r="AA375" s="212"/>
      <c r="AB375" s="212"/>
      <c r="AC375" s="212"/>
      <c r="AD375" s="212"/>
      <c r="AE375" s="212"/>
      <c r="AF375" s="212"/>
      <c r="AG375" s="212"/>
      <c r="AH375" s="212"/>
      <c r="AI375" s="212"/>
      <c r="AJ375" s="212"/>
      <c r="AK375" s="212"/>
      <c r="AL375" s="212"/>
      <c r="AM375" s="212"/>
      <c r="AN375" s="212"/>
      <c r="AO375" s="212"/>
      <c r="AP375" s="212"/>
      <c r="AQ375" s="212"/>
      <c r="AR375" s="212"/>
      <c r="AS375" s="212"/>
      <c r="AT375" s="212"/>
      <c r="AU375" s="212"/>
      <c r="AV375" s="212"/>
      <c r="AW375" s="212"/>
      <c r="AX375" s="212"/>
      <c r="AY375" s="212"/>
      <c r="AZ375" s="212"/>
      <c r="BA375" s="212"/>
      <c r="BB375" s="212"/>
      <c r="BC375" s="212"/>
      <c r="BD375" s="212"/>
      <c r="BE375" s="212"/>
      <c r="BF375" s="212"/>
      <c r="BG375" s="212"/>
      <c r="BH375" s="212"/>
      <c r="BI375" s="212"/>
      <c r="BJ375" s="212"/>
      <c r="BK375" s="212"/>
      <c r="BL375" s="212"/>
      <c r="BM375" s="212"/>
      <c r="BN375" s="212"/>
      <c r="BO375" s="212"/>
      <c r="BP375" s="212"/>
      <c r="BQ375" s="212"/>
      <c r="BR375" s="212"/>
      <c r="BS375" s="212"/>
      <c r="BT375" s="212"/>
      <c r="BU375" s="212"/>
      <c r="BV375" s="212"/>
      <c r="BW375" s="212"/>
      <c r="BX375" s="212"/>
      <c r="BY375" s="212"/>
      <c r="BZ375" s="212"/>
      <c r="CA375" s="212"/>
      <c r="CB375" s="212"/>
      <c r="CC375" s="212"/>
      <c r="CD375" s="212"/>
      <c r="CE375" s="212"/>
      <c r="CF375" s="212"/>
      <c r="CG375" s="212"/>
      <c r="CH375" s="212"/>
      <c r="CI375" s="212"/>
      <c r="CJ375" s="212"/>
      <c r="CK375" s="212"/>
      <c r="CL375" s="212"/>
      <c r="CM375" s="212"/>
      <c r="CN375" s="212"/>
      <c r="CO375" s="212"/>
      <c r="CP375" s="212"/>
      <c r="CQ375" s="212"/>
      <c r="CR375" s="211"/>
      <c r="CS375" s="211"/>
    </row>
    <row r="376" spans="1:97">
      <c r="B376" s="209"/>
      <c r="C376" s="212"/>
      <c r="D376" s="212"/>
      <c r="E376" s="212"/>
      <c r="F376" s="212"/>
      <c r="G376" s="212"/>
      <c r="H376" s="212"/>
      <c r="I376" s="212"/>
      <c r="J376" s="212"/>
      <c r="K376" s="212"/>
      <c r="L376" s="212"/>
      <c r="M376" s="212"/>
      <c r="N376" s="212"/>
      <c r="O376" s="212"/>
      <c r="P376" s="212"/>
      <c r="Q376" s="212"/>
      <c r="R376" s="212"/>
      <c r="S376" s="212"/>
      <c r="T376" s="212"/>
      <c r="U376" s="212"/>
      <c r="V376" s="212"/>
      <c r="W376" s="212"/>
      <c r="X376" s="212"/>
      <c r="Y376" s="212"/>
      <c r="Z376" s="212"/>
      <c r="AA376" s="212"/>
      <c r="AB376" s="212"/>
      <c r="AC376" s="212"/>
      <c r="AD376" s="212"/>
      <c r="AE376" s="212"/>
      <c r="AF376" s="212"/>
      <c r="AG376" s="212"/>
      <c r="AH376" s="212"/>
      <c r="AI376" s="212"/>
      <c r="AJ376" s="212"/>
      <c r="AK376" s="212"/>
      <c r="AL376" s="212"/>
      <c r="AM376" s="212"/>
      <c r="AN376" s="212"/>
      <c r="AO376" s="212"/>
      <c r="AP376" s="212"/>
      <c r="AQ376" s="212"/>
      <c r="AR376" s="212"/>
      <c r="AS376" s="212"/>
      <c r="AT376" s="212"/>
      <c r="AU376" s="212"/>
      <c r="AV376" s="212"/>
      <c r="AW376" s="212"/>
      <c r="AX376" s="212"/>
      <c r="AY376" s="212"/>
      <c r="AZ376" s="212"/>
      <c r="BA376" s="212"/>
      <c r="BB376" s="212"/>
      <c r="BC376" s="212"/>
      <c r="BD376" s="212"/>
      <c r="BE376" s="212"/>
      <c r="BF376" s="212"/>
      <c r="BG376" s="212"/>
      <c r="BH376" s="212"/>
      <c r="BI376" s="212"/>
      <c r="BJ376" s="212"/>
      <c r="BK376" s="212"/>
      <c r="BL376" s="212"/>
      <c r="BM376" s="212"/>
      <c r="BN376" s="212"/>
      <c r="BO376" s="212"/>
      <c r="BP376" s="212"/>
      <c r="BQ376" s="212"/>
      <c r="BR376" s="212"/>
      <c r="BS376" s="212"/>
      <c r="BT376" s="212"/>
      <c r="BU376" s="212"/>
      <c r="BV376" s="212"/>
      <c r="BW376" s="212"/>
      <c r="BX376" s="212"/>
      <c r="BY376" s="212"/>
      <c r="BZ376" s="212"/>
      <c r="CA376" s="212"/>
      <c r="CB376" s="212"/>
      <c r="CC376" s="212"/>
      <c r="CD376" s="212"/>
      <c r="CE376" s="212"/>
      <c r="CF376" s="212"/>
      <c r="CG376" s="212"/>
      <c r="CH376" s="212"/>
      <c r="CI376" s="212"/>
      <c r="CJ376" s="212"/>
      <c r="CK376" s="212"/>
      <c r="CL376" s="212"/>
      <c r="CM376" s="212"/>
      <c r="CN376" s="212"/>
      <c r="CO376" s="212"/>
      <c r="CP376" s="212"/>
      <c r="CQ376" s="212"/>
      <c r="CR376" s="212"/>
      <c r="CS376" s="212"/>
    </row>
    <row r="377" spans="1:97">
      <c r="A377" s="642" t="s">
        <v>480</v>
      </c>
      <c r="E377" t="s">
        <v>481</v>
      </c>
      <c r="CR377" s="209"/>
      <c r="CS377" s="209"/>
    </row>
    <row r="378" spans="1:97">
      <c r="A378" s="642">
        <v>45511</v>
      </c>
      <c r="B378" s="209" t="s">
        <v>216</v>
      </c>
      <c r="C378" s="211">
        <v>145.80000000000001</v>
      </c>
      <c r="D378" s="211">
        <v>143.80000000000001</v>
      </c>
      <c r="E378" s="211">
        <v>144.80000000000001</v>
      </c>
      <c r="F378" s="211">
        <v>159.75</v>
      </c>
      <c r="G378" s="211">
        <v>156.75</v>
      </c>
      <c r="H378" s="211">
        <v>158.25</v>
      </c>
      <c r="I378" s="211">
        <v>106.69</v>
      </c>
      <c r="J378" s="211">
        <v>103.49</v>
      </c>
      <c r="K378" s="211">
        <v>105.09</v>
      </c>
      <c r="L378" s="211">
        <v>187.92</v>
      </c>
      <c r="M378" s="211">
        <v>179.92</v>
      </c>
      <c r="N378" s="211">
        <v>183.92</v>
      </c>
      <c r="O378" s="211">
        <v>170.47</v>
      </c>
      <c r="P378" s="211">
        <v>168.67</v>
      </c>
      <c r="Q378" s="211">
        <v>169.57</v>
      </c>
      <c r="R378" s="211">
        <v>21.51</v>
      </c>
      <c r="S378" s="211">
        <v>20.91</v>
      </c>
      <c r="T378" s="211">
        <v>21.21</v>
      </c>
      <c r="U378" s="211">
        <v>13.56</v>
      </c>
      <c r="V378" s="211">
        <v>12.96</v>
      </c>
      <c r="W378" s="211">
        <v>13.260000000000002</v>
      </c>
      <c r="X378" s="211">
        <v>14.15</v>
      </c>
      <c r="Y378" s="211">
        <v>13.35</v>
      </c>
      <c r="Z378" s="211">
        <v>13.75</v>
      </c>
      <c r="AA378" s="211">
        <v>96.66</v>
      </c>
      <c r="AB378" s="211">
        <v>92.66</v>
      </c>
      <c r="AC378" s="211">
        <v>94.66</v>
      </c>
      <c r="AD378" s="211">
        <v>88.85</v>
      </c>
      <c r="AE378" s="211">
        <v>84.85</v>
      </c>
      <c r="AF378" s="211">
        <v>86.85</v>
      </c>
      <c r="AG378" s="211">
        <v>19</v>
      </c>
      <c r="AH378" s="211">
        <v>18.14</v>
      </c>
      <c r="AI378" s="211">
        <v>18.57</v>
      </c>
      <c r="AJ378" s="211"/>
      <c r="AK378" s="211"/>
      <c r="AL378" s="211"/>
      <c r="AM378" s="211">
        <v>110.09</v>
      </c>
      <c r="AN378" s="211">
        <v>108.43</v>
      </c>
      <c r="AO378" s="211">
        <v>109.26</v>
      </c>
      <c r="AP378" s="211">
        <v>39.43</v>
      </c>
      <c r="AQ378" s="211">
        <v>37.83</v>
      </c>
      <c r="AR378" s="211">
        <v>38.629999999999995</v>
      </c>
      <c r="AS378" s="211">
        <v>40.17</v>
      </c>
      <c r="AT378" s="211">
        <v>38.81</v>
      </c>
      <c r="AU378" s="211">
        <v>39.49</v>
      </c>
      <c r="AV378" s="211">
        <v>20.51</v>
      </c>
      <c r="AW378" s="211">
        <v>19.91</v>
      </c>
      <c r="AX378" s="211">
        <v>20.21</v>
      </c>
      <c r="AY378" s="211">
        <v>4.1500000000000004</v>
      </c>
      <c r="AZ378" s="211">
        <v>3.99</v>
      </c>
      <c r="BA378" s="211">
        <v>4.07</v>
      </c>
      <c r="BB378" s="211">
        <v>1.88</v>
      </c>
      <c r="BC378" s="211">
        <v>1.5799999999999998</v>
      </c>
      <c r="BD378" s="211">
        <v>1.73</v>
      </c>
      <c r="BE378" s="211">
        <v>0.67</v>
      </c>
      <c r="BF378" s="211">
        <v>0.37000000000000005</v>
      </c>
      <c r="BG378" s="211">
        <v>0.52</v>
      </c>
      <c r="BH378" s="211">
        <v>482.6</v>
      </c>
      <c r="BI378" s="211">
        <v>466.6</v>
      </c>
      <c r="BJ378" s="211">
        <v>474.6</v>
      </c>
      <c r="BK378" s="211">
        <v>40.46</v>
      </c>
      <c r="BL378" s="211">
        <v>39.1</v>
      </c>
      <c r="BM378" s="211">
        <v>39.78</v>
      </c>
      <c r="BN378" s="211">
        <v>1.02</v>
      </c>
      <c r="BO378" s="211">
        <v>0.78</v>
      </c>
      <c r="BP378" s="211">
        <v>0.9</v>
      </c>
      <c r="BQ378" s="211">
        <v>8.41</v>
      </c>
      <c r="BR378" s="211">
        <v>6.41</v>
      </c>
      <c r="BS378" s="211">
        <v>7.41</v>
      </c>
      <c r="BT378" s="211">
        <v>10.74</v>
      </c>
      <c r="BU378" s="211">
        <v>10.34</v>
      </c>
      <c r="BV378" s="211">
        <v>10.54</v>
      </c>
      <c r="BW378" s="211">
        <v>2.66</v>
      </c>
      <c r="BX378" s="211">
        <v>2.38</v>
      </c>
      <c r="BY378" s="211">
        <v>2.52</v>
      </c>
      <c r="BZ378" s="211">
        <v>9.33</v>
      </c>
      <c r="CA378" s="211">
        <v>6.33</v>
      </c>
      <c r="CB378" s="211">
        <v>7.83</v>
      </c>
      <c r="CC378" s="211">
        <v>6.39</v>
      </c>
      <c r="CD378" s="211">
        <v>6.1499999999999995</v>
      </c>
      <c r="CE378" s="211">
        <v>6.27</v>
      </c>
      <c r="CF378" s="211">
        <v>1.94</v>
      </c>
      <c r="CG378" s="211">
        <v>1.44</v>
      </c>
      <c r="CH378" s="211">
        <v>1.69</v>
      </c>
      <c r="CI378" s="211">
        <v>0.42</v>
      </c>
      <c r="CJ378" s="211">
        <v>0.38</v>
      </c>
      <c r="CK378" s="211">
        <v>0.4</v>
      </c>
      <c r="CL378" s="211">
        <v>37.89</v>
      </c>
      <c r="CM378" s="211">
        <v>35.49</v>
      </c>
      <c r="CN378" s="211">
        <v>36.69</v>
      </c>
      <c r="CO378" s="211">
        <v>6.82</v>
      </c>
      <c r="CP378" s="211">
        <v>1.8200000000000003</v>
      </c>
      <c r="CQ378" s="211">
        <v>4.32</v>
      </c>
      <c r="CR378" s="209"/>
      <c r="CS378" s="209"/>
    </row>
    <row r="379" spans="1:97">
      <c r="B379" s="209"/>
      <c r="C379" s="210"/>
      <c r="D379" s="210"/>
      <c r="E379" s="210"/>
      <c r="F379" s="210"/>
      <c r="G379" s="210"/>
      <c r="H379" s="210"/>
      <c r="I379" s="210"/>
      <c r="J379" s="210"/>
      <c r="K379" s="210"/>
      <c r="L379" s="210"/>
      <c r="M379" s="210"/>
      <c r="N379" s="210"/>
      <c r="O379" s="210"/>
      <c r="P379" s="210"/>
      <c r="Q379" s="210"/>
      <c r="R379" s="210"/>
      <c r="S379" s="210"/>
      <c r="T379" s="210"/>
      <c r="U379" s="210"/>
      <c r="V379" s="210"/>
      <c r="W379" s="210"/>
      <c r="X379" s="210"/>
      <c r="Y379" s="210"/>
      <c r="Z379" s="210"/>
      <c r="AA379" s="210"/>
      <c r="AB379" s="210"/>
      <c r="AC379" s="210"/>
      <c r="AD379" s="210"/>
      <c r="AE379" s="210"/>
      <c r="AF379" s="210"/>
      <c r="AG379" s="210"/>
      <c r="AH379" s="210"/>
      <c r="AI379" s="210"/>
      <c r="AJ379" s="210"/>
      <c r="AK379" s="210"/>
      <c r="AL379" s="210"/>
      <c r="AM379" s="210"/>
      <c r="AN379" s="210"/>
      <c r="AO379" s="210"/>
      <c r="AP379" s="210"/>
      <c r="AQ379" s="210"/>
      <c r="AR379" s="210"/>
      <c r="AS379" s="210"/>
      <c r="AT379" s="210"/>
      <c r="AU379" s="210"/>
      <c r="AV379" s="210"/>
      <c r="AW379" s="210"/>
      <c r="AX379" s="210"/>
      <c r="AY379" s="210"/>
      <c r="AZ379" s="210"/>
      <c r="BA379" s="210"/>
      <c r="BB379" s="210"/>
      <c r="BC379" s="210"/>
      <c r="BD379" s="210"/>
      <c r="BE379" s="210"/>
      <c r="BF379" s="210"/>
      <c r="BG379" s="210"/>
      <c r="BH379" s="210"/>
      <c r="BI379" s="210"/>
      <c r="BJ379" s="210"/>
      <c r="BK379" s="210"/>
      <c r="BL379" s="210"/>
      <c r="BM379" s="210"/>
      <c r="BN379" s="210"/>
      <c r="BO379" s="210"/>
      <c r="BP379" s="210"/>
      <c r="BQ379" s="210"/>
      <c r="BR379" s="210"/>
      <c r="BS379" s="210"/>
      <c r="BT379" s="210"/>
      <c r="BU379" s="210"/>
      <c r="BV379" s="210"/>
      <c r="BW379" s="210"/>
      <c r="BX379" s="210"/>
      <c r="BY379" s="210"/>
      <c r="BZ379" s="210"/>
      <c r="CA379" s="210"/>
      <c r="CB379" s="210"/>
      <c r="CC379" s="209"/>
      <c r="CD379" s="209"/>
      <c r="CE379" s="209"/>
      <c r="CF379" s="209"/>
      <c r="CG379" s="209"/>
      <c r="CH379" s="209"/>
      <c r="CI379" s="209"/>
      <c r="CJ379" s="209"/>
      <c r="CK379" s="209"/>
      <c r="CL379" s="209"/>
      <c r="CM379" s="209"/>
      <c r="CN379" s="209"/>
      <c r="CO379" s="209"/>
      <c r="CP379" s="209"/>
      <c r="CQ379" s="209"/>
      <c r="CR379" s="209"/>
      <c r="CS379" s="209"/>
    </row>
    <row r="380" spans="1:97">
      <c r="A380" s="642">
        <v>45658</v>
      </c>
      <c r="B380" s="209" t="s">
        <v>216</v>
      </c>
      <c r="C380" s="210"/>
      <c r="D380" s="210"/>
      <c r="E380" s="210"/>
      <c r="F380" s="210"/>
      <c r="G380" s="210"/>
      <c r="H380" s="210"/>
      <c r="I380" s="210"/>
      <c r="J380" s="210"/>
      <c r="K380" s="210"/>
      <c r="L380" s="210"/>
      <c r="M380" s="210"/>
      <c r="N380" s="210"/>
      <c r="O380" s="210"/>
      <c r="P380" s="210"/>
      <c r="Q380" s="210"/>
      <c r="R380" s="210"/>
      <c r="S380" s="210"/>
      <c r="T380" s="210"/>
      <c r="U380" s="210"/>
      <c r="V380" s="210"/>
      <c r="W380" s="210"/>
      <c r="X380" s="210"/>
      <c r="Y380" s="210"/>
      <c r="Z380" s="210"/>
      <c r="AA380" s="210"/>
      <c r="AB380" s="210"/>
      <c r="AC380" s="210"/>
      <c r="AD380" s="210"/>
      <c r="AE380" s="210"/>
      <c r="AF380" s="210"/>
      <c r="AG380" s="210"/>
      <c r="AH380" s="210"/>
      <c r="AI380" s="210"/>
      <c r="AJ380" s="210"/>
      <c r="AK380" s="210"/>
      <c r="AL380" s="210"/>
      <c r="AM380" s="210"/>
      <c r="AN380" s="210"/>
      <c r="AO380" s="210"/>
      <c r="AP380" s="210"/>
      <c r="AQ380" s="210"/>
      <c r="AR380" s="210"/>
      <c r="AS380" s="210"/>
      <c r="AT380" s="210"/>
      <c r="AU380" s="210"/>
      <c r="AV380" s="210"/>
      <c r="AW380" s="210"/>
      <c r="AX380" s="210"/>
      <c r="AY380" s="210"/>
      <c r="AZ380" s="210"/>
      <c r="BA380" s="210"/>
      <c r="BB380" s="210"/>
      <c r="BC380" s="210"/>
      <c r="BD380" s="210"/>
      <c r="BE380" s="210"/>
      <c r="BF380" s="210"/>
      <c r="BG380" s="210"/>
      <c r="BH380" s="210"/>
      <c r="BI380" s="210"/>
      <c r="BJ380" s="210"/>
      <c r="BK380" s="210"/>
      <c r="BL380" s="210"/>
      <c r="BM380" s="210"/>
      <c r="BN380" s="210"/>
      <c r="BO380" s="210"/>
      <c r="BP380" s="210"/>
      <c r="BQ380" s="210"/>
      <c r="BR380" s="210"/>
      <c r="BS380" s="210"/>
      <c r="BT380" s="210"/>
      <c r="BU380" s="210"/>
      <c r="BV380" s="210"/>
      <c r="BW380" s="210"/>
      <c r="BX380" s="210"/>
      <c r="BY380" s="210"/>
      <c r="BZ380" s="210"/>
      <c r="CA380" s="210"/>
      <c r="CB380" s="210"/>
      <c r="CC380" s="209"/>
      <c r="CD380" s="209"/>
      <c r="CE380" s="209"/>
      <c r="CF380" s="209"/>
      <c r="CG380" s="209"/>
      <c r="CH380" s="209"/>
      <c r="CI380" s="209"/>
      <c r="CJ380" s="209"/>
      <c r="CK380" s="209"/>
      <c r="CL380" s="209"/>
      <c r="CM380" s="209"/>
      <c r="CN380" s="209"/>
      <c r="CO380" s="209"/>
      <c r="CP380" s="209"/>
      <c r="CQ380" s="209"/>
      <c r="CR380" s="209"/>
      <c r="CS380" s="209"/>
    </row>
    <row r="381" spans="1:97">
      <c r="A381" s="642">
        <v>45659</v>
      </c>
      <c r="B381" s="209" t="s">
        <v>217</v>
      </c>
      <c r="C381" s="210"/>
      <c r="D381" s="210"/>
      <c r="E381" s="210"/>
      <c r="F381" s="210"/>
      <c r="G381" s="210"/>
      <c r="H381" s="210"/>
      <c r="I381" s="210"/>
      <c r="J381" s="210"/>
      <c r="K381" s="210"/>
      <c r="L381" s="210"/>
      <c r="M381" s="210"/>
      <c r="N381" s="210"/>
      <c r="O381" s="210"/>
      <c r="P381" s="210"/>
      <c r="Q381" s="210"/>
      <c r="R381" s="210"/>
      <c r="S381" s="210"/>
      <c r="T381" s="210"/>
      <c r="U381" s="210"/>
      <c r="V381" s="210"/>
      <c r="W381" s="210"/>
      <c r="X381" s="210"/>
      <c r="Y381" s="210"/>
      <c r="Z381" s="210"/>
      <c r="AA381" s="210"/>
      <c r="AB381" s="210"/>
      <c r="AC381" s="210"/>
      <c r="AD381" s="210"/>
      <c r="AE381" s="210"/>
      <c r="AF381" s="210"/>
      <c r="AG381" s="210"/>
      <c r="AH381" s="210"/>
      <c r="AI381" s="210"/>
      <c r="AJ381" s="210"/>
      <c r="AK381" s="210"/>
      <c r="AL381" s="210"/>
      <c r="AM381" s="210"/>
      <c r="AN381" s="210"/>
      <c r="AO381" s="210"/>
      <c r="AP381" s="210"/>
      <c r="AQ381" s="210"/>
      <c r="AR381" s="210"/>
      <c r="AS381" s="210"/>
      <c r="AT381" s="210"/>
      <c r="AU381" s="210"/>
      <c r="AV381" s="210"/>
      <c r="AW381" s="210"/>
      <c r="AX381" s="210"/>
      <c r="AY381" s="210"/>
      <c r="AZ381" s="210"/>
      <c r="BA381" s="210"/>
      <c r="BB381" s="210"/>
      <c r="BC381" s="210"/>
      <c r="BD381" s="210"/>
      <c r="BE381" s="210"/>
      <c r="BF381" s="210"/>
      <c r="BG381" s="210"/>
      <c r="BH381" s="210"/>
      <c r="BI381" s="210"/>
      <c r="BJ381" s="210"/>
      <c r="BK381" s="210"/>
      <c r="BL381" s="210"/>
      <c r="BM381" s="210"/>
      <c r="BN381" s="210"/>
      <c r="BO381" s="210"/>
      <c r="BP381" s="210"/>
      <c r="BQ381" s="210"/>
      <c r="BR381" s="210"/>
      <c r="BS381" s="210"/>
      <c r="BT381" s="210"/>
      <c r="BU381" s="210"/>
      <c r="BV381" s="210"/>
      <c r="BW381" s="210"/>
      <c r="BX381" s="210"/>
      <c r="BY381" s="210"/>
      <c r="BZ381" s="210"/>
      <c r="CA381" s="210"/>
      <c r="CB381" s="210"/>
      <c r="CC381" s="209"/>
      <c r="CD381" s="209"/>
      <c r="CE381" s="209"/>
      <c r="CF381" s="209"/>
      <c r="CG381" s="209"/>
      <c r="CH381" s="209"/>
      <c r="CI381" s="209"/>
      <c r="CJ381" s="209"/>
      <c r="CK381" s="209"/>
      <c r="CL381" s="209"/>
      <c r="CM381" s="209"/>
      <c r="CN381" s="209"/>
      <c r="CO381" s="209"/>
      <c r="CP381" s="209"/>
      <c r="CQ381" s="209"/>
      <c r="CR381" s="209"/>
      <c r="CS381" s="209"/>
    </row>
    <row r="382" spans="1:97">
      <c r="A382" s="642">
        <v>45660</v>
      </c>
      <c r="B382" s="209" t="s">
        <v>218</v>
      </c>
      <c r="C382" s="210"/>
      <c r="D382" s="210"/>
      <c r="E382" s="210"/>
      <c r="F382" s="210"/>
      <c r="G382" s="210"/>
      <c r="H382" s="210"/>
      <c r="I382" s="210"/>
      <c r="J382" s="210"/>
      <c r="K382" s="210"/>
      <c r="L382" s="210"/>
      <c r="M382" s="210"/>
      <c r="N382" s="210"/>
      <c r="O382" s="210"/>
      <c r="P382" s="210"/>
      <c r="Q382" s="210"/>
      <c r="R382" s="210"/>
      <c r="S382" s="210"/>
      <c r="T382" s="210"/>
      <c r="U382" s="210"/>
      <c r="V382" s="210"/>
      <c r="W382" s="210"/>
      <c r="X382" s="210"/>
      <c r="Y382" s="210"/>
      <c r="Z382" s="210"/>
      <c r="AA382" s="210"/>
      <c r="AB382" s="210"/>
      <c r="AC382" s="210"/>
      <c r="AD382" s="210"/>
      <c r="AE382" s="210"/>
      <c r="AF382" s="210"/>
      <c r="AG382" s="210"/>
      <c r="AH382" s="210"/>
      <c r="AI382" s="210"/>
      <c r="AJ382" s="210"/>
      <c r="AK382" s="210"/>
      <c r="AL382" s="210"/>
      <c r="AM382" s="210"/>
      <c r="AN382" s="210"/>
      <c r="AO382" s="210"/>
      <c r="AP382" s="210"/>
      <c r="AQ382" s="210"/>
      <c r="AR382" s="210"/>
      <c r="AS382" s="210"/>
      <c r="AT382" s="210"/>
      <c r="AU382" s="210"/>
      <c r="AV382" s="210"/>
      <c r="AW382" s="210"/>
      <c r="AX382" s="210"/>
      <c r="AY382" s="210"/>
      <c r="AZ382" s="210"/>
      <c r="BA382" s="210"/>
      <c r="BB382" s="210"/>
      <c r="BC382" s="210"/>
      <c r="BD382" s="210"/>
      <c r="BE382" s="210"/>
      <c r="BF382" s="210"/>
      <c r="BG382" s="210"/>
      <c r="BH382" s="210"/>
      <c r="BI382" s="210"/>
      <c r="BJ382" s="210"/>
      <c r="BK382" s="210"/>
      <c r="BL382" s="210"/>
      <c r="BM382" s="210"/>
      <c r="BN382" s="210"/>
      <c r="BO382" s="210"/>
      <c r="BP382" s="210"/>
      <c r="BQ382" s="210"/>
      <c r="BR382" s="210"/>
      <c r="BS382" s="210"/>
      <c r="BT382" s="210"/>
      <c r="BU382" s="210"/>
      <c r="BV382" s="210"/>
      <c r="BW382" s="210"/>
      <c r="BX382" s="210"/>
      <c r="BY382" s="210"/>
      <c r="BZ382" s="210"/>
      <c r="CA382" s="210"/>
      <c r="CB382" s="210"/>
      <c r="CC382" s="209"/>
      <c r="CD382" s="209"/>
      <c r="CE382" s="209"/>
      <c r="CF382" s="209"/>
      <c r="CG382" s="209"/>
      <c r="CH382" s="209"/>
      <c r="CI382" s="209"/>
      <c r="CJ382" s="209"/>
      <c r="CK382" s="209"/>
      <c r="CL382" s="209"/>
      <c r="CM382" s="209"/>
      <c r="CN382" s="209"/>
      <c r="CO382" s="209"/>
      <c r="CP382" s="209"/>
      <c r="CQ382" s="209"/>
      <c r="CR382" s="209"/>
      <c r="CS382" s="209"/>
    </row>
    <row r="383" spans="1:97">
      <c r="A383" s="642">
        <v>45661</v>
      </c>
      <c r="B383" s="209" t="s">
        <v>219</v>
      </c>
      <c r="C383" s="210"/>
      <c r="D383" s="210"/>
      <c r="E383" s="210"/>
      <c r="F383" s="210"/>
      <c r="G383" s="210"/>
      <c r="H383" s="210"/>
      <c r="I383" s="210"/>
      <c r="J383" s="210"/>
      <c r="K383" s="210"/>
      <c r="L383" s="210"/>
      <c r="M383" s="210"/>
      <c r="N383" s="210"/>
      <c r="O383" s="210"/>
      <c r="P383" s="210"/>
      <c r="Q383" s="210"/>
      <c r="R383" s="210"/>
      <c r="S383" s="210"/>
      <c r="T383" s="210"/>
      <c r="U383" s="210"/>
      <c r="V383" s="210"/>
      <c r="W383" s="210"/>
      <c r="X383" s="210"/>
      <c r="Y383" s="210"/>
      <c r="Z383" s="210"/>
      <c r="AA383" s="210"/>
      <c r="AB383" s="210"/>
      <c r="AC383" s="210"/>
      <c r="AD383" s="210"/>
      <c r="AE383" s="210"/>
      <c r="AF383" s="210"/>
      <c r="AG383" s="210"/>
      <c r="AH383" s="210"/>
      <c r="AI383" s="210"/>
      <c r="AJ383" s="210"/>
      <c r="AK383" s="210"/>
      <c r="AL383" s="210"/>
      <c r="AM383" s="210"/>
      <c r="AN383" s="210"/>
      <c r="AO383" s="210"/>
      <c r="AP383" s="210"/>
      <c r="AQ383" s="210"/>
      <c r="AR383" s="210"/>
      <c r="AS383" s="210"/>
      <c r="AT383" s="210"/>
      <c r="AU383" s="210"/>
      <c r="AV383" s="210"/>
      <c r="AW383" s="210"/>
      <c r="AX383" s="210"/>
      <c r="AY383" s="210"/>
      <c r="AZ383" s="210"/>
      <c r="BA383" s="210"/>
      <c r="BB383" s="210"/>
      <c r="BC383" s="210"/>
      <c r="BD383" s="210"/>
      <c r="BE383" s="210"/>
      <c r="BF383" s="210"/>
      <c r="BG383" s="210"/>
      <c r="BH383" s="210"/>
      <c r="BI383" s="210"/>
      <c r="BJ383" s="210"/>
      <c r="BK383" s="210"/>
      <c r="BL383" s="210"/>
      <c r="BM383" s="210"/>
      <c r="BN383" s="210"/>
      <c r="BO383" s="210"/>
      <c r="BP383" s="210"/>
      <c r="BQ383" s="210"/>
      <c r="BR383" s="210"/>
      <c r="BS383" s="210"/>
      <c r="BT383" s="210"/>
      <c r="BU383" s="210"/>
      <c r="BV383" s="210"/>
      <c r="BW383" s="210"/>
      <c r="BX383" s="210"/>
      <c r="BY383" s="210"/>
      <c r="BZ383" s="210"/>
      <c r="CA383" s="210"/>
      <c r="CB383" s="210"/>
      <c r="CC383" s="209"/>
      <c r="CD383" s="209"/>
      <c r="CE383" s="209"/>
      <c r="CF383" s="209"/>
      <c r="CG383" s="209"/>
      <c r="CH383" s="209"/>
      <c r="CI383" s="209"/>
      <c r="CJ383" s="209"/>
      <c r="CK383" s="209"/>
      <c r="CL383" s="209"/>
      <c r="CM383" s="209"/>
      <c r="CN383" s="209"/>
      <c r="CO383" s="209"/>
      <c r="CP383" s="209"/>
      <c r="CQ383" s="209"/>
      <c r="CR383" s="209"/>
      <c r="CS383" s="209"/>
    </row>
    <row r="384" spans="1:97">
      <c r="A384" s="642">
        <v>45662</v>
      </c>
      <c r="B384" s="209" t="s">
        <v>220</v>
      </c>
      <c r="C384" s="210"/>
      <c r="D384" s="210"/>
      <c r="E384" s="210"/>
      <c r="F384" s="210"/>
      <c r="G384" s="210"/>
      <c r="H384" s="210"/>
      <c r="I384" s="210"/>
      <c r="J384" s="210"/>
      <c r="K384" s="210"/>
      <c r="L384" s="210"/>
      <c r="M384" s="210"/>
      <c r="N384" s="210"/>
      <c r="O384" s="210"/>
      <c r="P384" s="210"/>
      <c r="Q384" s="210"/>
      <c r="R384" s="210"/>
      <c r="S384" s="210"/>
      <c r="T384" s="210"/>
      <c r="U384" s="210"/>
      <c r="V384" s="210"/>
      <c r="W384" s="210"/>
      <c r="X384" s="210"/>
      <c r="Y384" s="210"/>
      <c r="Z384" s="210"/>
      <c r="AA384" s="210"/>
      <c r="AB384" s="210"/>
      <c r="AC384" s="210"/>
      <c r="AD384" s="210"/>
      <c r="AE384" s="210"/>
      <c r="AF384" s="210"/>
      <c r="AG384" s="210"/>
      <c r="AH384" s="210"/>
      <c r="AI384" s="210"/>
      <c r="AJ384" s="210"/>
      <c r="AK384" s="210"/>
      <c r="AL384" s="210"/>
      <c r="AM384" s="210"/>
      <c r="AN384" s="210"/>
      <c r="AO384" s="210"/>
      <c r="AP384" s="210"/>
      <c r="AQ384" s="210"/>
      <c r="AR384" s="210"/>
      <c r="AS384" s="210"/>
      <c r="AT384" s="210"/>
      <c r="AU384" s="210"/>
      <c r="AV384" s="210"/>
      <c r="AW384" s="210"/>
      <c r="AX384" s="210"/>
      <c r="AY384" s="210"/>
      <c r="AZ384" s="210"/>
      <c r="BA384" s="210"/>
      <c r="BB384" s="210"/>
      <c r="BC384" s="210"/>
      <c r="BD384" s="210"/>
      <c r="BE384" s="210"/>
      <c r="BF384" s="210"/>
      <c r="BG384" s="210"/>
      <c r="BH384" s="210"/>
      <c r="BI384" s="210"/>
      <c r="BJ384" s="210"/>
      <c r="BK384" s="210"/>
      <c r="BL384" s="210"/>
      <c r="BM384" s="210"/>
      <c r="BN384" s="210"/>
      <c r="BO384" s="210"/>
      <c r="BP384" s="210"/>
      <c r="BQ384" s="210"/>
      <c r="BR384" s="210"/>
      <c r="BS384" s="210"/>
      <c r="BT384" s="210"/>
      <c r="BU384" s="210"/>
      <c r="BV384" s="210"/>
      <c r="BW384" s="210"/>
      <c r="BX384" s="210"/>
      <c r="BY384" s="210"/>
      <c r="BZ384" s="210"/>
      <c r="CA384" s="210"/>
      <c r="CB384" s="210"/>
      <c r="CC384" s="209"/>
      <c r="CD384" s="209"/>
      <c r="CE384" s="209"/>
      <c r="CF384" s="209"/>
      <c r="CG384" s="209"/>
      <c r="CH384" s="209"/>
      <c r="CI384" s="209"/>
      <c r="CJ384" s="209"/>
      <c r="CK384" s="209"/>
      <c r="CL384" s="209"/>
      <c r="CM384" s="209"/>
      <c r="CN384" s="209"/>
      <c r="CO384" s="209"/>
      <c r="CP384" s="209"/>
      <c r="CQ384" s="209"/>
      <c r="CR384" s="209"/>
      <c r="CS384" s="209"/>
    </row>
    <row r="385" spans="1:97">
      <c r="A385" s="642">
        <v>45663</v>
      </c>
      <c r="B385" s="209" t="s">
        <v>214</v>
      </c>
      <c r="C385" s="210">
        <v>158.72999999999999</v>
      </c>
      <c r="D385" s="210">
        <v>156.72999999999999</v>
      </c>
      <c r="E385" s="210">
        <v>157.72999999999999</v>
      </c>
      <c r="F385" s="210">
        <v>163.96</v>
      </c>
      <c r="G385" s="210">
        <v>160.96</v>
      </c>
      <c r="H385" s="210">
        <v>162.46</v>
      </c>
      <c r="I385" s="210">
        <v>110.88</v>
      </c>
      <c r="J385" s="210">
        <v>107.67999999999999</v>
      </c>
      <c r="K385" s="210">
        <v>109.28</v>
      </c>
      <c r="L385" s="210">
        <v>200.03</v>
      </c>
      <c r="M385" s="210">
        <v>192.03</v>
      </c>
      <c r="N385" s="210">
        <v>196.03</v>
      </c>
      <c r="O385" s="210">
        <v>174.21</v>
      </c>
      <c r="P385" s="210">
        <v>172.41</v>
      </c>
      <c r="Q385" s="210">
        <v>173.31</v>
      </c>
      <c r="R385" s="210">
        <v>22.08</v>
      </c>
      <c r="S385" s="210">
        <v>21.479999999999997</v>
      </c>
      <c r="T385" s="210">
        <v>21.779999999999998</v>
      </c>
      <c r="U385" s="210">
        <v>14.2</v>
      </c>
      <c r="V385" s="210">
        <v>13.6</v>
      </c>
      <c r="W385" s="210">
        <v>13.899999999999999</v>
      </c>
      <c r="X385" s="210">
        <v>14.57</v>
      </c>
      <c r="Y385" s="210">
        <v>13.77</v>
      </c>
      <c r="Z385" s="210">
        <v>14.17</v>
      </c>
      <c r="AA385" s="210">
        <v>100.27</v>
      </c>
      <c r="AB385" s="210">
        <v>96.27</v>
      </c>
      <c r="AC385" s="210">
        <v>98.27</v>
      </c>
      <c r="AD385" s="210">
        <v>90.72</v>
      </c>
      <c r="AE385" s="210">
        <v>86.72</v>
      </c>
      <c r="AF385" s="210">
        <v>88.72</v>
      </c>
      <c r="AG385" s="210">
        <v>20.71</v>
      </c>
      <c r="AH385" s="210">
        <v>19.850000000000001</v>
      </c>
      <c r="AI385" s="210">
        <v>20.28</v>
      </c>
      <c r="AJ385" s="210"/>
      <c r="AK385" s="210"/>
      <c r="AL385" s="210"/>
      <c r="AM385" s="210">
        <v>115.91</v>
      </c>
      <c r="AN385" s="210">
        <v>114.25</v>
      </c>
      <c r="AO385" s="210">
        <v>115.08</v>
      </c>
      <c r="AP385" s="210">
        <v>42.87</v>
      </c>
      <c r="AQ385" s="210">
        <v>41.269999999999996</v>
      </c>
      <c r="AR385" s="210">
        <v>42.069999999999993</v>
      </c>
      <c r="AS385" s="210">
        <v>43.69</v>
      </c>
      <c r="AT385" s="210">
        <v>42.33</v>
      </c>
      <c r="AU385" s="210">
        <v>43.01</v>
      </c>
      <c r="AV385" s="210">
        <v>21.73</v>
      </c>
      <c r="AW385" s="210">
        <v>21.13</v>
      </c>
      <c r="AX385" s="210">
        <v>21.43</v>
      </c>
      <c r="AY385" s="210">
        <v>4.6399999999999997</v>
      </c>
      <c r="AZ385" s="210">
        <v>4.4799999999999995</v>
      </c>
      <c r="BA385" s="210">
        <v>4.5599999999999996</v>
      </c>
      <c r="BB385" s="210">
        <v>2</v>
      </c>
      <c r="BC385" s="210">
        <v>1.7</v>
      </c>
      <c r="BD385" s="210">
        <v>1.85</v>
      </c>
      <c r="BE385" s="210">
        <v>0.72</v>
      </c>
      <c r="BF385" s="210">
        <v>0.42</v>
      </c>
      <c r="BG385" s="210">
        <v>0.56999999999999995</v>
      </c>
      <c r="BH385" s="210">
        <v>520.11</v>
      </c>
      <c r="BI385" s="210">
        <v>504.11</v>
      </c>
      <c r="BJ385" s="210">
        <v>512.11</v>
      </c>
      <c r="BK385" s="210">
        <v>44.02</v>
      </c>
      <c r="BL385" s="210">
        <v>42.660000000000004</v>
      </c>
      <c r="BM385" s="210">
        <v>43.34</v>
      </c>
      <c r="BN385" s="210">
        <v>1.1000000000000001</v>
      </c>
      <c r="BO385" s="210">
        <v>0.8600000000000001</v>
      </c>
      <c r="BP385" s="210">
        <v>0.98000000000000009</v>
      </c>
      <c r="BQ385" s="210">
        <v>8.65</v>
      </c>
      <c r="BR385" s="210">
        <v>6.65</v>
      </c>
      <c r="BS385" s="210">
        <v>7.65</v>
      </c>
      <c r="BT385" s="210">
        <v>10.92</v>
      </c>
      <c r="BU385" s="210">
        <v>10.52</v>
      </c>
      <c r="BV385" s="210">
        <v>10.719999999999999</v>
      </c>
      <c r="BW385" s="210">
        <v>2.87</v>
      </c>
      <c r="BX385" s="210">
        <v>2.59</v>
      </c>
      <c r="BY385" s="210">
        <v>2.73</v>
      </c>
      <c r="BZ385" s="210">
        <v>9.91</v>
      </c>
      <c r="CA385" s="210">
        <v>6.91</v>
      </c>
      <c r="CB385" s="210">
        <v>8.41</v>
      </c>
      <c r="CC385" s="209">
        <v>6.59</v>
      </c>
      <c r="CD385" s="209">
        <v>6.35</v>
      </c>
      <c r="CE385" s="209">
        <v>6.47</v>
      </c>
      <c r="CF385" s="209">
        <v>1.68</v>
      </c>
      <c r="CG385" s="209">
        <v>1.18</v>
      </c>
      <c r="CH385" s="209">
        <v>1.43</v>
      </c>
      <c r="CI385" s="209">
        <v>0.41</v>
      </c>
      <c r="CJ385" s="209">
        <v>0.37</v>
      </c>
      <c r="CK385" s="209">
        <v>0.39</v>
      </c>
      <c r="CL385" s="209">
        <v>39.26</v>
      </c>
      <c r="CM385" s="209">
        <v>36.86</v>
      </c>
      <c r="CN385" s="209">
        <v>38.06</v>
      </c>
      <c r="CO385" s="209">
        <v>6.97</v>
      </c>
      <c r="CP385" s="209">
        <v>1.9699999999999998</v>
      </c>
      <c r="CQ385" s="209">
        <v>4.47</v>
      </c>
      <c r="CR385" s="209"/>
      <c r="CS385" s="209"/>
    </row>
    <row r="386" spans="1:97">
      <c r="A386" s="642">
        <v>45664</v>
      </c>
      <c r="B386" s="209" t="s">
        <v>215</v>
      </c>
      <c r="C386" s="210">
        <v>159.22</v>
      </c>
      <c r="D386" s="210">
        <v>157.22</v>
      </c>
      <c r="E386" s="210">
        <v>158.22</v>
      </c>
      <c r="F386" s="210">
        <v>165.8</v>
      </c>
      <c r="G386" s="210">
        <v>162.80000000000001</v>
      </c>
      <c r="H386" s="210">
        <v>164.3</v>
      </c>
      <c r="I386" s="210">
        <v>111.94</v>
      </c>
      <c r="J386" s="210">
        <v>108.74</v>
      </c>
      <c r="K386" s="210">
        <v>110.34</v>
      </c>
      <c r="L386" s="210">
        <v>202</v>
      </c>
      <c r="M386" s="210">
        <v>194</v>
      </c>
      <c r="N386" s="210">
        <v>198</v>
      </c>
      <c r="O386" s="210">
        <v>175.63</v>
      </c>
      <c r="P386" s="210">
        <v>173.82999999999998</v>
      </c>
      <c r="Q386" s="210">
        <v>174.73</v>
      </c>
      <c r="R386" s="210">
        <v>22.33</v>
      </c>
      <c r="S386" s="210">
        <v>21.729999999999997</v>
      </c>
      <c r="T386" s="210">
        <v>22.029999999999998</v>
      </c>
      <c r="U386" s="210">
        <v>14.31</v>
      </c>
      <c r="V386" s="210">
        <v>13.71</v>
      </c>
      <c r="W386" s="210">
        <v>14.010000000000002</v>
      </c>
      <c r="X386" s="210">
        <v>14.72</v>
      </c>
      <c r="Y386" s="210">
        <v>13.92</v>
      </c>
      <c r="Z386" s="210">
        <v>14.32</v>
      </c>
      <c r="AA386" s="210">
        <v>100.86</v>
      </c>
      <c r="AB386" s="210">
        <v>96.86</v>
      </c>
      <c r="AC386" s="210">
        <v>98.86</v>
      </c>
      <c r="AD386" s="210">
        <v>91.3</v>
      </c>
      <c r="AE386" s="210">
        <v>87.3</v>
      </c>
      <c r="AF386" s="210">
        <v>89.3</v>
      </c>
      <c r="AG386" s="210">
        <v>20.78</v>
      </c>
      <c r="AH386" s="210">
        <v>19.920000000000002</v>
      </c>
      <c r="AI386" s="210">
        <v>20.350000000000001</v>
      </c>
      <c r="AJ386" s="210"/>
      <c r="AK386" s="210"/>
      <c r="AL386" s="210"/>
      <c r="AM386" s="210">
        <v>116.84</v>
      </c>
      <c r="AN386" s="210">
        <v>115.18</v>
      </c>
      <c r="AO386" s="210">
        <v>116.01</v>
      </c>
      <c r="AP386" s="210">
        <v>43</v>
      </c>
      <c r="AQ386" s="210">
        <v>41.4</v>
      </c>
      <c r="AR386" s="210">
        <v>42.2</v>
      </c>
      <c r="AS386" s="210">
        <v>43.83</v>
      </c>
      <c r="AT386" s="210">
        <v>42.47</v>
      </c>
      <c r="AU386" s="210">
        <v>43.15</v>
      </c>
      <c r="AV386" s="210">
        <v>21.85</v>
      </c>
      <c r="AW386" s="210">
        <v>21.25</v>
      </c>
      <c r="AX386" s="210">
        <v>21.55</v>
      </c>
      <c r="AY386" s="210">
        <v>4.6500000000000004</v>
      </c>
      <c r="AZ386" s="210">
        <v>4.49</v>
      </c>
      <c r="BA386" s="210">
        <v>4.57</v>
      </c>
      <c r="BB386" s="210">
        <v>2</v>
      </c>
      <c r="BC386" s="210">
        <v>1.7</v>
      </c>
      <c r="BD386" s="210">
        <v>1.85</v>
      </c>
      <c r="BE386" s="210">
        <v>0.72</v>
      </c>
      <c r="BF386" s="210">
        <v>0.42</v>
      </c>
      <c r="BG386" s="210">
        <v>0.56999999999999995</v>
      </c>
      <c r="BH386" s="210">
        <v>521.87</v>
      </c>
      <c r="BI386" s="210">
        <v>505.87</v>
      </c>
      <c r="BJ386" s="210">
        <v>513.87</v>
      </c>
      <c r="BK386" s="210">
        <v>44.16</v>
      </c>
      <c r="BL386" s="210">
        <v>42.8</v>
      </c>
      <c r="BM386" s="210">
        <v>43.48</v>
      </c>
      <c r="BN386" s="210">
        <v>1.1000000000000001</v>
      </c>
      <c r="BO386" s="210">
        <v>0.8600000000000001</v>
      </c>
      <c r="BP386" s="210">
        <v>0.98000000000000009</v>
      </c>
      <c r="BQ386" s="210">
        <v>8.7799999999999994</v>
      </c>
      <c r="BR386" s="210">
        <v>6.7799999999999994</v>
      </c>
      <c r="BS386" s="210">
        <v>7.7799999999999994</v>
      </c>
      <c r="BT386" s="210">
        <v>11.05</v>
      </c>
      <c r="BU386" s="210">
        <v>10.65</v>
      </c>
      <c r="BV386" s="210">
        <v>10.850000000000001</v>
      </c>
      <c r="BW386" s="210">
        <v>2.87</v>
      </c>
      <c r="BX386" s="210">
        <v>2.59</v>
      </c>
      <c r="BY386" s="210">
        <v>2.73</v>
      </c>
      <c r="BZ386" s="210">
        <v>10.02</v>
      </c>
      <c r="CA386" s="210">
        <v>7.02</v>
      </c>
      <c r="CB386" s="210">
        <v>8.52</v>
      </c>
      <c r="CC386" s="209">
        <v>6.66</v>
      </c>
      <c r="CD386" s="209">
        <v>6.42</v>
      </c>
      <c r="CE386" s="209">
        <v>6.54</v>
      </c>
      <c r="CF386" s="209">
        <v>1.72</v>
      </c>
      <c r="CG386" s="209">
        <v>1.22</v>
      </c>
      <c r="CH386" s="209">
        <v>1.47</v>
      </c>
      <c r="CI386" s="209">
        <v>0.42</v>
      </c>
      <c r="CJ386" s="209">
        <v>0.38</v>
      </c>
      <c r="CK386" s="209">
        <v>0.4</v>
      </c>
      <c r="CL386" s="209">
        <v>39.86</v>
      </c>
      <c r="CM386" s="209">
        <v>37.46</v>
      </c>
      <c r="CN386" s="209">
        <v>38.659999999999997</v>
      </c>
      <c r="CO386" s="209">
        <v>6.99</v>
      </c>
      <c r="CP386" s="209">
        <v>1.9900000000000002</v>
      </c>
      <c r="CQ386" s="209">
        <v>4.49</v>
      </c>
      <c r="CR386" s="209"/>
      <c r="CS386" s="209"/>
    </row>
    <row r="387" spans="1:97">
      <c r="A387" s="642">
        <v>45665</v>
      </c>
      <c r="B387" s="209" t="s">
        <v>216</v>
      </c>
      <c r="C387" s="210">
        <v>159.09</v>
      </c>
      <c r="D387" s="210">
        <v>157.09</v>
      </c>
      <c r="E387" s="210">
        <v>158.09</v>
      </c>
      <c r="F387" s="210">
        <v>165.04</v>
      </c>
      <c r="G387" s="210">
        <v>162.04</v>
      </c>
      <c r="H387" s="210">
        <v>163.54</v>
      </c>
      <c r="I387" s="210">
        <v>111.67</v>
      </c>
      <c r="J387" s="210">
        <v>108.47</v>
      </c>
      <c r="K387" s="210">
        <v>110.07</v>
      </c>
      <c r="L387" s="210">
        <v>201.3</v>
      </c>
      <c r="M387" s="210">
        <v>193.3</v>
      </c>
      <c r="N387" s="210">
        <v>197.3</v>
      </c>
      <c r="O387" s="210">
        <v>174.72</v>
      </c>
      <c r="P387" s="210">
        <v>172.92</v>
      </c>
      <c r="Q387" s="210">
        <v>173.82</v>
      </c>
      <c r="R387" s="210">
        <v>22.22</v>
      </c>
      <c r="S387" s="210">
        <v>21.619999999999997</v>
      </c>
      <c r="T387" s="210">
        <v>21.919999999999998</v>
      </c>
      <c r="U387" s="210">
        <v>14.24</v>
      </c>
      <c r="V387" s="210">
        <v>13.64</v>
      </c>
      <c r="W387" s="210">
        <v>13.940000000000001</v>
      </c>
      <c r="X387" s="210">
        <v>14.6</v>
      </c>
      <c r="Y387" s="210">
        <v>13.799999999999999</v>
      </c>
      <c r="Z387" s="210">
        <v>14.2</v>
      </c>
      <c r="AA387" s="210">
        <v>100.38</v>
      </c>
      <c r="AB387" s="210">
        <v>96.38</v>
      </c>
      <c r="AC387" s="210">
        <v>98.38</v>
      </c>
      <c r="AD387" s="210">
        <v>90.99</v>
      </c>
      <c r="AE387" s="210">
        <v>86.99</v>
      </c>
      <c r="AF387" s="210">
        <v>88.99</v>
      </c>
      <c r="AG387" s="210">
        <v>20.76</v>
      </c>
      <c r="AH387" s="210">
        <v>19.900000000000002</v>
      </c>
      <c r="AI387" s="210">
        <v>20.330000000000002</v>
      </c>
      <c r="AJ387" s="210"/>
      <c r="AK387" s="210"/>
      <c r="AL387" s="210"/>
      <c r="AM387" s="210">
        <v>116.65</v>
      </c>
      <c r="AN387" s="210">
        <v>114.99000000000001</v>
      </c>
      <c r="AO387" s="210">
        <v>115.82000000000001</v>
      </c>
      <c r="AP387" s="210">
        <v>42.97</v>
      </c>
      <c r="AQ387" s="210">
        <v>41.37</v>
      </c>
      <c r="AR387" s="210">
        <v>42.17</v>
      </c>
      <c r="AS387" s="210">
        <v>43.79</v>
      </c>
      <c r="AT387" s="210">
        <v>42.43</v>
      </c>
      <c r="AU387" s="210">
        <v>43.11</v>
      </c>
      <c r="AV387" s="210">
        <v>21.83</v>
      </c>
      <c r="AW387" s="210">
        <v>21.229999999999997</v>
      </c>
      <c r="AX387" s="210">
        <v>21.529999999999998</v>
      </c>
      <c r="AY387" s="210">
        <v>4.6500000000000004</v>
      </c>
      <c r="AZ387" s="210">
        <v>4.49</v>
      </c>
      <c r="BA387" s="210">
        <v>4.57</v>
      </c>
      <c r="BB387" s="210">
        <v>2</v>
      </c>
      <c r="BC387" s="210">
        <v>1.7</v>
      </c>
      <c r="BD387" s="210">
        <v>1.85</v>
      </c>
      <c r="BE387" s="210">
        <v>0.72</v>
      </c>
      <c r="BF387" s="210">
        <v>0.42</v>
      </c>
      <c r="BG387" s="210">
        <v>0.56999999999999995</v>
      </c>
      <c r="BH387" s="210">
        <v>521.61</v>
      </c>
      <c r="BI387" s="210">
        <v>505.61</v>
      </c>
      <c r="BJ387" s="210">
        <v>513.61</v>
      </c>
      <c r="BK387" s="210">
        <v>44.12</v>
      </c>
      <c r="BL387" s="210">
        <v>42.76</v>
      </c>
      <c r="BM387" s="210">
        <v>43.44</v>
      </c>
      <c r="BN387" s="210">
        <v>1.1000000000000001</v>
      </c>
      <c r="BO387" s="210">
        <v>0.8600000000000001</v>
      </c>
      <c r="BP387" s="210">
        <v>0.98000000000000009</v>
      </c>
      <c r="BQ387" s="210">
        <v>8.7799999999999994</v>
      </c>
      <c r="BR387" s="210">
        <v>6.7799999999999994</v>
      </c>
      <c r="BS387" s="210">
        <v>7.7799999999999994</v>
      </c>
      <c r="BT387" s="210">
        <v>11.07</v>
      </c>
      <c r="BU387" s="210">
        <v>10.67</v>
      </c>
      <c r="BV387" s="210">
        <v>10.870000000000001</v>
      </c>
      <c r="BW387" s="210">
        <v>2.88</v>
      </c>
      <c r="BX387" s="210">
        <v>2.5999999999999996</v>
      </c>
      <c r="BY387" s="210">
        <v>2.7399999999999998</v>
      </c>
      <c r="BZ387" s="210">
        <v>9.94</v>
      </c>
      <c r="CA387" s="210">
        <v>6.9399999999999995</v>
      </c>
      <c r="CB387" s="210">
        <v>8.44</v>
      </c>
      <c r="CC387" s="209">
        <v>6.63</v>
      </c>
      <c r="CD387" s="209">
        <v>6.39</v>
      </c>
      <c r="CE387" s="209">
        <v>6.51</v>
      </c>
      <c r="CF387" s="209">
        <v>1.72</v>
      </c>
      <c r="CG387" s="209">
        <v>1.22</v>
      </c>
      <c r="CH387" s="209">
        <v>1.47</v>
      </c>
      <c r="CI387" s="209">
        <v>0.41</v>
      </c>
      <c r="CJ387" s="209">
        <v>0.37</v>
      </c>
      <c r="CK387" s="209">
        <v>0.39</v>
      </c>
      <c r="CL387" s="209">
        <v>39.549999999999997</v>
      </c>
      <c r="CM387" s="209">
        <v>37.15</v>
      </c>
      <c r="CN387" s="209">
        <v>38.349999999999994</v>
      </c>
      <c r="CO387" s="209">
        <v>6.98</v>
      </c>
      <c r="CP387" s="209">
        <v>1.9800000000000004</v>
      </c>
      <c r="CQ387" s="209">
        <v>4.4800000000000004</v>
      </c>
      <c r="CR387" s="209"/>
      <c r="CS387" s="209"/>
    </row>
    <row r="388" spans="1:97">
      <c r="A388" s="642">
        <v>45666</v>
      </c>
      <c r="B388" s="209" t="s">
        <v>217</v>
      </c>
      <c r="C388" s="210">
        <v>159.43</v>
      </c>
      <c r="D388" s="210">
        <v>157.43</v>
      </c>
      <c r="E388" s="210">
        <v>158.43</v>
      </c>
      <c r="F388" s="210">
        <v>164.78</v>
      </c>
      <c r="G388" s="210">
        <v>161.78</v>
      </c>
      <c r="H388" s="210">
        <v>163.28</v>
      </c>
      <c r="I388" s="210">
        <v>111.77</v>
      </c>
      <c r="J388" s="210">
        <v>108.57</v>
      </c>
      <c r="K388" s="210">
        <v>110.16999999999999</v>
      </c>
      <c r="L388" s="210">
        <v>199.72</v>
      </c>
      <c r="M388" s="210">
        <v>191.72</v>
      </c>
      <c r="N388" s="210">
        <v>195.72</v>
      </c>
      <c r="O388" s="210">
        <v>174.75</v>
      </c>
      <c r="P388" s="210">
        <v>172.95</v>
      </c>
      <c r="Q388" s="210">
        <v>173.85</v>
      </c>
      <c r="R388" s="210">
        <v>22.18</v>
      </c>
      <c r="S388" s="210">
        <v>21.58</v>
      </c>
      <c r="T388" s="210">
        <v>21.88</v>
      </c>
      <c r="U388" s="210">
        <v>14.16</v>
      </c>
      <c r="V388" s="210">
        <v>13.56</v>
      </c>
      <c r="W388" s="210">
        <v>13.86</v>
      </c>
      <c r="X388" s="210">
        <v>14.58</v>
      </c>
      <c r="Y388" s="210">
        <v>13.78</v>
      </c>
      <c r="Z388" s="210">
        <v>14.18</v>
      </c>
      <c r="AA388" s="210">
        <v>100.24</v>
      </c>
      <c r="AB388" s="210">
        <v>96.24</v>
      </c>
      <c r="AC388" s="210">
        <v>98.24</v>
      </c>
      <c r="AD388" s="210">
        <v>90.66</v>
      </c>
      <c r="AE388" s="210">
        <v>86.66</v>
      </c>
      <c r="AF388" s="210">
        <v>88.66</v>
      </c>
      <c r="AG388" s="210">
        <v>20.8</v>
      </c>
      <c r="AH388" s="210">
        <v>19.940000000000001</v>
      </c>
      <c r="AI388" s="210">
        <v>20.37</v>
      </c>
      <c r="AJ388" s="210"/>
      <c r="AK388" s="210"/>
      <c r="AL388" s="210"/>
      <c r="AM388" s="210">
        <v>116.54</v>
      </c>
      <c r="AN388" s="210">
        <v>114.88000000000001</v>
      </c>
      <c r="AO388" s="210">
        <v>115.71000000000001</v>
      </c>
      <c r="AP388" s="210">
        <v>43.07</v>
      </c>
      <c r="AQ388" s="210">
        <v>41.47</v>
      </c>
      <c r="AR388" s="210">
        <v>42.269999999999996</v>
      </c>
      <c r="AS388" s="210">
        <v>43.88</v>
      </c>
      <c r="AT388" s="210">
        <v>42.52</v>
      </c>
      <c r="AU388" s="210">
        <v>43.2</v>
      </c>
      <c r="AV388" s="210">
        <v>21.84</v>
      </c>
      <c r="AW388" s="210">
        <v>21.24</v>
      </c>
      <c r="AX388" s="210">
        <v>21.54</v>
      </c>
      <c r="AY388" s="210">
        <v>4.66</v>
      </c>
      <c r="AZ388" s="210">
        <v>4.5</v>
      </c>
      <c r="BA388" s="210">
        <v>4.58</v>
      </c>
      <c r="BB388" s="210">
        <v>2</v>
      </c>
      <c r="BC388" s="210">
        <v>1.7</v>
      </c>
      <c r="BD388" s="210">
        <v>1.85</v>
      </c>
      <c r="BE388" s="210">
        <v>0.72</v>
      </c>
      <c r="BF388" s="210">
        <v>0.42</v>
      </c>
      <c r="BG388" s="210">
        <v>0.56999999999999995</v>
      </c>
      <c r="BH388" s="210">
        <v>522.88</v>
      </c>
      <c r="BI388" s="210">
        <v>506.88</v>
      </c>
      <c r="BJ388" s="210">
        <v>514.88</v>
      </c>
      <c r="BK388" s="210">
        <v>44.22</v>
      </c>
      <c r="BL388" s="210">
        <v>42.86</v>
      </c>
      <c r="BM388" s="210">
        <v>43.54</v>
      </c>
      <c r="BN388" s="210">
        <v>1.1000000000000001</v>
      </c>
      <c r="BO388" s="210">
        <v>0.8600000000000001</v>
      </c>
      <c r="BP388" s="210">
        <v>0.98000000000000009</v>
      </c>
      <c r="BQ388" s="210">
        <v>8.76</v>
      </c>
      <c r="BR388" s="210">
        <v>6.76</v>
      </c>
      <c r="BS388" s="210">
        <v>7.76</v>
      </c>
      <c r="BT388" s="210">
        <v>11.07</v>
      </c>
      <c r="BU388" s="210">
        <v>10.67</v>
      </c>
      <c r="BV388" s="210">
        <v>10.870000000000001</v>
      </c>
      <c r="BW388" s="210">
        <v>2.87</v>
      </c>
      <c r="BX388" s="210">
        <v>2.59</v>
      </c>
      <c r="BY388" s="210">
        <v>2.73</v>
      </c>
      <c r="BZ388" s="210">
        <v>9.8699999999999992</v>
      </c>
      <c r="CA388" s="210">
        <v>6.8699999999999992</v>
      </c>
      <c r="CB388" s="210">
        <v>8.3699999999999992</v>
      </c>
      <c r="CC388" s="209">
        <v>6.62</v>
      </c>
      <c r="CD388" s="209">
        <v>6.38</v>
      </c>
      <c r="CE388" s="209">
        <v>6.5</v>
      </c>
      <c r="CF388" s="209">
        <v>1.77</v>
      </c>
      <c r="CG388" s="209">
        <v>1.27</v>
      </c>
      <c r="CH388" s="209">
        <v>1.52</v>
      </c>
      <c r="CI388" s="209">
        <v>0.41</v>
      </c>
      <c r="CJ388" s="209">
        <v>0.37</v>
      </c>
      <c r="CK388" s="209">
        <v>0.39</v>
      </c>
      <c r="CL388" s="209">
        <v>39.369999999999997</v>
      </c>
      <c r="CM388" s="209">
        <v>36.97</v>
      </c>
      <c r="CN388" s="209">
        <v>38.17</v>
      </c>
      <c r="CO388" s="209">
        <v>6.99</v>
      </c>
      <c r="CP388" s="209">
        <v>1.9900000000000002</v>
      </c>
      <c r="CQ388" s="209">
        <v>4.49</v>
      </c>
      <c r="CR388" s="209"/>
      <c r="CS388" s="209"/>
    </row>
    <row r="389" spans="1:97">
      <c r="A389" s="642">
        <v>45667</v>
      </c>
      <c r="B389" s="209" t="s">
        <v>218</v>
      </c>
      <c r="C389" s="210">
        <v>159.18</v>
      </c>
      <c r="D389" s="210">
        <v>157.18</v>
      </c>
      <c r="E389" s="210">
        <v>158.18</v>
      </c>
      <c r="F389" s="210">
        <v>164.35</v>
      </c>
      <c r="G389" s="210">
        <v>161.35</v>
      </c>
      <c r="H389" s="210">
        <v>162.85</v>
      </c>
      <c r="I389" s="210">
        <v>111.45</v>
      </c>
      <c r="J389" s="210">
        <v>108.25</v>
      </c>
      <c r="K389" s="210">
        <v>109.85</v>
      </c>
      <c r="L389" s="210">
        <v>198.58</v>
      </c>
      <c r="M389" s="210">
        <v>190.58</v>
      </c>
      <c r="N389" s="210">
        <v>194.58</v>
      </c>
      <c r="O389" s="210">
        <v>174.27</v>
      </c>
      <c r="P389" s="210">
        <v>172.47</v>
      </c>
      <c r="Q389" s="210">
        <v>173.37</v>
      </c>
      <c r="R389" s="210">
        <v>22.13</v>
      </c>
      <c r="S389" s="210">
        <v>21.529999999999998</v>
      </c>
      <c r="T389" s="210">
        <v>21.83</v>
      </c>
      <c r="U389" s="210">
        <v>14.18</v>
      </c>
      <c r="V389" s="210">
        <v>13.58</v>
      </c>
      <c r="W389" s="210">
        <v>13.879999999999999</v>
      </c>
      <c r="X389" s="210">
        <v>14.57</v>
      </c>
      <c r="Y389" s="210">
        <v>13.77</v>
      </c>
      <c r="Z389" s="210">
        <v>14.17</v>
      </c>
      <c r="AA389" s="210">
        <v>99.93</v>
      </c>
      <c r="AB389" s="210">
        <v>95.93</v>
      </c>
      <c r="AC389" s="210">
        <v>97.93</v>
      </c>
      <c r="AD389" s="210">
        <v>90.49</v>
      </c>
      <c r="AE389" s="210">
        <v>86.49</v>
      </c>
      <c r="AF389" s="210">
        <v>88.49</v>
      </c>
      <c r="AG389" s="210">
        <v>20.76</v>
      </c>
      <c r="AH389" s="210">
        <v>19.900000000000002</v>
      </c>
      <c r="AI389" s="210">
        <v>20.330000000000002</v>
      </c>
      <c r="AJ389" s="210"/>
      <c r="AK389" s="210"/>
      <c r="AL389" s="210"/>
      <c r="AM389" s="210">
        <v>116.39</v>
      </c>
      <c r="AN389" s="210">
        <v>114.73</v>
      </c>
      <c r="AO389" s="210">
        <v>115.56</v>
      </c>
      <c r="AP389" s="210">
        <v>43</v>
      </c>
      <c r="AQ389" s="210">
        <v>41.4</v>
      </c>
      <c r="AR389" s="210">
        <v>42.2</v>
      </c>
      <c r="AS389" s="210">
        <v>43.82</v>
      </c>
      <c r="AT389" s="210">
        <v>42.46</v>
      </c>
      <c r="AU389" s="210">
        <v>43.14</v>
      </c>
      <c r="AV389" s="210">
        <v>21.82</v>
      </c>
      <c r="AW389" s="210">
        <v>21.22</v>
      </c>
      <c r="AX389" s="210">
        <v>21.52</v>
      </c>
      <c r="AY389" s="210">
        <v>4.66</v>
      </c>
      <c r="AZ389" s="210">
        <v>4.5</v>
      </c>
      <c r="BA389" s="210">
        <v>4.58</v>
      </c>
      <c r="BB389" s="210">
        <v>2</v>
      </c>
      <c r="BC389" s="210">
        <v>1.7</v>
      </c>
      <c r="BD389" s="210">
        <v>1.85</v>
      </c>
      <c r="BE389" s="210">
        <v>0.72</v>
      </c>
      <c r="BF389" s="210">
        <v>0.42</v>
      </c>
      <c r="BG389" s="210">
        <v>0.56999999999999995</v>
      </c>
      <c r="BH389" s="210">
        <v>522.24</v>
      </c>
      <c r="BI389" s="210">
        <v>506.24</v>
      </c>
      <c r="BJ389" s="210">
        <v>514.24</v>
      </c>
      <c r="BK389" s="210">
        <v>44.15</v>
      </c>
      <c r="BL389" s="210">
        <v>42.79</v>
      </c>
      <c r="BM389" s="210">
        <v>43.47</v>
      </c>
      <c r="BN389" s="210">
        <v>1.1000000000000001</v>
      </c>
      <c r="BO389" s="210">
        <v>0.8600000000000001</v>
      </c>
      <c r="BP389" s="210">
        <v>0.98000000000000009</v>
      </c>
      <c r="BQ389" s="210">
        <v>8.7200000000000006</v>
      </c>
      <c r="BR389" s="210">
        <v>6.7200000000000006</v>
      </c>
      <c r="BS389" s="210">
        <v>7.7200000000000006</v>
      </c>
      <c r="BT389" s="210">
        <v>11.07</v>
      </c>
      <c r="BU389" s="210">
        <v>10.67</v>
      </c>
      <c r="BV389" s="210">
        <v>10.870000000000001</v>
      </c>
      <c r="BW389" s="210">
        <v>2.86</v>
      </c>
      <c r="BX389" s="210">
        <v>2.58</v>
      </c>
      <c r="BY389" s="210">
        <v>2.7199999999999998</v>
      </c>
      <c r="BZ389" s="210">
        <v>9.85</v>
      </c>
      <c r="CA389" s="210">
        <v>6.85</v>
      </c>
      <c r="CB389" s="210">
        <v>8.35</v>
      </c>
      <c r="CC389" s="209">
        <v>6.62</v>
      </c>
      <c r="CD389" s="209">
        <v>6.38</v>
      </c>
      <c r="CE389" s="209">
        <v>6.5</v>
      </c>
      <c r="CF389" s="209">
        <v>1.8</v>
      </c>
      <c r="CG389" s="209">
        <v>1.3</v>
      </c>
      <c r="CH389" s="209">
        <v>1.55</v>
      </c>
      <c r="CI389" s="209">
        <v>0.41</v>
      </c>
      <c r="CJ389" s="209">
        <v>0.37</v>
      </c>
      <c r="CK389" s="209">
        <v>0.39</v>
      </c>
      <c r="CL389" s="209">
        <v>39.43</v>
      </c>
      <c r="CM389" s="209">
        <v>37.03</v>
      </c>
      <c r="CN389" s="209">
        <v>38.230000000000004</v>
      </c>
      <c r="CO389" s="209">
        <v>6.99</v>
      </c>
      <c r="CP389" s="209">
        <v>1.9900000000000002</v>
      </c>
      <c r="CQ389" s="209">
        <v>4.49</v>
      </c>
      <c r="CR389" s="209"/>
      <c r="CS389" s="209"/>
    </row>
    <row r="390" spans="1:97">
      <c r="A390" s="642">
        <v>45668</v>
      </c>
      <c r="B390" s="209" t="s">
        <v>219</v>
      </c>
      <c r="C390" s="210"/>
      <c r="D390" s="210"/>
      <c r="E390" s="210"/>
      <c r="F390" s="210"/>
      <c r="G390" s="210"/>
      <c r="H390" s="210"/>
      <c r="I390" s="210"/>
      <c r="J390" s="210"/>
      <c r="K390" s="210"/>
      <c r="L390" s="210"/>
      <c r="M390" s="210"/>
      <c r="N390" s="210"/>
      <c r="O390" s="210"/>
      <c r="P390" s="210"/>
      <c r="Q390" s="210"/>
      <c r="R390" s="210"/>
      <c r="S390" s="210"/>
      <c r="T390" s="210"/>
      <c r="U390" s="210"/>
      <c r="V390" s="210"/>
      <c r="W390" s="210"/>
      <c r="X390" s="210"/>
      <c r="Y390" s="210"/>
      <c r="Z390" s="210"/>
      <c r="AA390" s="210"/>
      <c r="AB390" s="210"/>
      <c r="AC390" s="210"/>
      <c r="AD390" s="210"/>
      <c r="AE390" s="210"/>
      <c r="AF390" s="210"/>
      <c r="AG390" s="210"/>
      <c r="AH390" s="210"/>
      <c r="AI390" s="210"/>
      <c r="AJ390" s="210"/>
      <c r="AK390" s="210"/>
      <c r="AL390" s="210"/>
      <c r="AM390" s="210"/>
      <c r="AN390" s="210"/>
      <c r="AO390" s="210"/>
      <c r="AP390" s="210"/>
      <c r="AQ390" s="210"/>
      <c r="AR390" s="210"/>
      <c r="AS390" s="210"/>
      <c r="AT390" s="210"/>
      <c r="AU390" s="210"/>
      <c r="AV390" s="210"/>
      <c r="AW390" s="210"/>
      <c r="AX390" s="210"/>
      <c r="AY390" s="210"/>
      <c r="AZ390" s="210"/>
      <c r="BA390" s="210"/>
      <c r="BB390" s="210"/>
      <c r="BC390" s="210"/>
      <c r="BD390" s="210"/>
      <c r="BE390" s="210"/>
      <c r="BF390" s="210"/>
      <c r="BG390" s="210"/>
      <c r="BH390" s="210"/>
      <c r="BI390" s="210"/>
      <c r="BJ390" s="210"/>
      <c r="BK390" s="210"/>
      <c r="BL390" s="210"/>
      <c r="BM390" s="210"/>
      <c r="BN390" s="210"/>
      <c r="BO390" s="210"/>
      <c r="BP390" s="210"/>
      <c r="BQ390" s="210"/>
      <c r="BR390" s="210"/>
      <c r="BS390" s="210"/>
      <c r="BT390" s="210"/>
      <c r="BU390" s="210"/>
      <c r="BV390" s="210"/>
      <c r="BW390" s="210"/>
      <c r="BX390" s="210"/>
      <c r="BY390" s="210"/>
      <c r="BZ390" s="210"/>
      <c r="CA390" s="210"/>
      <c r="CB390" s="210"/>
      <c r="CC390" s="209"/>
      <c r="CD390" s="209"/>
      <c r="CE390" s="209"/>
      <c r="CF390" s="209"/>
      <c r="CG390" s="209"/>
      <c r="CH390" s="209"/>
      <c r="CI390" s="209"/>
      <c r="CJ390" s="209"/>
      <c r="CK390" s="209"/>
      <c r="CL390" s="209"/>
      <c r="CM390" s="209"/>
      <c r="CN390" s="209"/>
      <c r="CO390" s="209"/>
      <c r="CP390" s="209"/>
      <c r="CQ390" s="209"/>
      <c r="CR390" s="209"/>
      <c r="CS390" s="209"/>
    </row>
    <row r="391" spans="1:97">
      <c r="A391" s="642">
        <v>45669</v>
      </c>
      <c r="B391" s="209" t="s">
        <v>220</v>
      </c>
      <c r="C391" s="210"/>
      <c r="D391" s="210"/>
      <c r="E391" s="210"/>
      <c r="F391" s="210"/>
      <c r="G391" s="210"/>
      <c r="H391" s="210"/>
      <c r="I391" s="210"/>
      <c r="J391" s="210"/>
      <c r="K391" s="210"/>
      <c r="L391" s="210"/>
      <c r="M391" s="210"/>
      <c r="N391" s="210"/>
      <c r="O391" s="210"/>
      <c r="P391" s="210"/>
      <c r="Q391" s="210"/>
      <c r="R391" s="210"/>
      <c r="S391" s="210"/>
      <c r="T391" s="210"/>
      <c r="U391" s="210"/>
      <c r="V391" s="210"/>
      <c r="W391" s="210"/>
      <c r="X391" s="210"/>
      <c r="Y391" s="210"/>
      <c r="Z391" s="210"/>
      <c r="AA391" s="210"/>
      <c r="AB391" s="210"/>
      <c r="AC391" s="210"/>
      <c r="AD391" s="210"/>
      <c r="AE391" s="210"/>
      <c r="AF391" s="210"/>
      <c r="AG391" s="210"/>
      <c r="AH391" s="210"/>
      <c r="AI391" s="210"/>
      <c r="AJ391" s="210"/>
      <c r="AK391" s="210"/>
      <c r="AL391" s="210"/>
      <c r="AM391" s="210"/>
      <c r="AN391" s="210"/>
      <c r="AO391" s="210"/>
      <c r="AP391" s="210"/>
      <c r="AQ391" s="210"/>
      <c r="AR391" s="210"/>
      <c r="AS391" s="210"/>
      <c r="AT391" s="210"/>
      <c r="AU391" s="210"/>
      <c r="AV391" s="210"/>
      <c r="AW391" s="210"/>
      <c r="AX391" s="210"/>
      <c r="AY391" s="210"/>
      <c r="AZ391" s="210"/>
      <c r="BA391" s="210"/>
      <c r="BB391" s="210"/>
      <c r="BC391" s="210"/>
      <c r="BD391" s="210"/>
      <c r="BE391" s="210"/>
      <c r="BF391" s="210"/>
      <c r="BG391" s="210"/>
      <c r="BH391" s="210"/>
      <c r="BI391" s="210"/>
      <c r="BJ391" s="210"/>
      <c r="BK391" s="210"/>
      <c r="BL391" s="210"/>
      <c r="BM391" s="210"/>
      <c r="BN391" s="210"/>
      <c r="BO391" s="210"/>
      <c r="BP391" s="210"/>
      <c r="BQ391" s="210"/>
      <c r="BR391" s="210"/>
      <c r="BS391" s="210"/>
      <c r="BT391" s="210"/>
      <c r="BU391" s="210"/>
      <c r="BV391" s="210"/>
      <c r="BW391" s="210"/>
      <c r="BX391" s="210"/>
      <c r="BY391" s="210"/>
      <c r="BZ391" s="210"/>
      <c r="CA391" s="210"/>
      <c r="CB391" s="210"/>
      <c r="CC391" s="209"/>
      <c r="CD391" s="209"/>
      <c r="CE391" s="209"/>
      <c r="CF391" s="209"/>
      <c r="CG391" s="209"/>
      <c r="CH391" s="209"/>
      <c r="CI391" s="209"/>
      <c r="CJ391" s="209"/>
      <c r="CK391" s="209"/>
      <c r="CL391" s="209"/>
      <c r="CM391" s="209"/>
      <c r="CN391" s="209"/>
      <c r="CO391" s="209"/>
      <c r="CP391" s="209"/>
      <c r="CQ391" s="209"/>
      <c r="CR391" s="209"/>
      <c r="CS391" s="209"/>
    </row>
    <row r="392" spans="1:97">
      <c r="A392" s="642">
        <v>45670</v>
      </c>
      <c r="B392" s="209" t="s">
        <v>214</v>
      </c>
      <c r="C392" s="210"/>
      <c r="D392" s="210"/>
      <c r="E392" s="210"/>
      <c r="F392" s="210"/>
      <c r="G392" s="210"/>
      <c r="H392" s="210"/>
      <c r="I392" s="210"/>
      <c r="J392" s="210"/>
      <c r="K392" s="210"/>
      <c r="L392" s="210"/>
      <c r="M392" s="210"/>
      <c r="N392" s="210"/>
      <c r="O392" s="210"/>
      <c r="P392" s="210"/>
      <c r="Q392" s="210"/>
      <c r="R392" s="210"/>
      <c r="S392" s="210"/>
      <c r="T392" s="210"/>
      <c r="U392" s="210"/>
      <c r="V392" s="210"/>
      <c r="W392" s="210"/>
      <c r="X392" s="210"/>
      <c r="Y392" s="210"/>
      <c r="Z392" s="210"/>
      <c r="AA392" s="210"/>
      <c r="AB392" s="210"/>
      <c r="AC392" s="210"/>
      <c r="AD392" s="210"/>
      <c r="AE392" s="210"/>
      <c r="AF392" s="210"/>
      <c r="AG392" s="210"/>
      <c r="AH392" s="210"/>
      <c r="AI392" s="210"/>
      <c r="AJ392" s="210"/>
      <c r="AK392" s="210"/>
      <c r="AL392" s="210"/>
      <c r="AM392" s="210"/>
      <c r="AN392" s="210"/>
      <c r="AO392" s="210"/>
      <c r="AP392" s="210"/>
      <c r="AQ392" s="210"/>
      <c r="AR392" s="210"/>
      <c r="AS392" s="210"/>
      <c r="AT392" s="210"/>
      <c r="AU392" s="210"/>
      <c r="AV392" s="210"/>
      <c r="AW392" s="210"/>
      <c r="AX392" s="210"/>
      <c r="AY392" s="210"/>
      <c r="AZ392" s="210"/>
      <c r="BA392" s="210"/>
      <c r="BB392" s="210"/>
      <c r="BC392" s="210"/>
      <c r="BD392" s="210"/>
      <c r="BE392" s="210"/>
      <c r="BF392" s="210"/>
      <c r="BG392" s="210"/>
      <c r="BH392" s="210"/>
      <c r="BI392" s="210"/>
      <c r="BJ392" s="210"/>
      <c r="BK392" s="210"/>
      <c r="BL392" s="210"/>
      <c r="BM392" s="210"/>
      <c r="BN392" s="210"/>
      <c r="BO392" s="210"/>
      <c r="BP392" s="210"/>
      <c r="BQ392" s="210"/>
      <c r="BR392" s="210"/>
      <c r="BS392" s="210"/>
      <c r="BT392" s="210"/>
      <c r="BU392" s="210"/>
      <c r="BV392" s="210"/>
      <c r="BW392" s="210"/>
      <c r="BX392" s="210"/>
      <c r="BY392" s="210"/>
      <c r="BZ392" s="210"/>
      <c r="CA392" s="210"/>
      <c r="CB392" s="210"/>
      <c r="CC392" s="209"/>
      <c r="CD392" s="209"/>
      <c r="CE392" s="209"/>
      <c r="CF392" s="209"/>
      <c r="CG392" s="209"/>
      <c r="CH392" s="209"/>
      <c r="CI392" s="209"/>
      <c r="CJ392" s="209"/>
      <c r="CK392" s="209"/>
      <c r="CL392" s="209"/>
      <c r="CM392" s="209"/>
      <c r="CN392" s="209"/>
      <c r="CO392" s="209"/>
      <c r="CP392" s="209"/>
      <c r="CQ392" s="209"/>
      <c r="CR392" s="209"/>
      <c r="CS392" s="209"/>
    </row>
    <row r="393" spans="1:97">
      <c r="A393" s="642">
        <v>45671</v>
      </c>
      <c r="B393" s="209" t="s">
        <v>215</v>
      </c>
      <c r="C393" s="210">
        <v>158.57</v>
      </c>
      <c r="D393" s="210">
        <v>156.57</v>
      </c>
      <c r="E393" s="210">
        <v>157.57</v>
      </c>
      <c r="F393" s="210">
        <v>162.93</v>
      </c>
      <c r="G393" s="210">
        <v>159.93</v>
      </c>
      <c r="H393" s="210">
        <v>161.43</v>
      </c>
      <c r="I393" s="210">
        <v>111.21</v>
      </c>
      <c r="J393" s="210">
        <v>108.00999999999999</v>
      </c>
      <c r="K393" s="210">
        <v>109.60999999999999</v>
      </c>
      <c r="L393" s="210">
        <v>196.39</v>
      </c>
      <c r="M393" s="210">
        <v>188.39</v>
      </c>
      <c r="N393" s="210">
        <v>192.39</v>
      </c>
      <c r="O393" s="210">
        <v>172.77</v>
      </c>
      <c r="P393" s="210">
        <v>170.97</v>
      </c>
      <c r="Q393" s="210">
        <v>171.87</v>
      </c>
      <c r="R393" s="210">
        <v>21.94</v>
      </c>
      <c r="S393" s="210">
        <v>21.34</v>
      </c>
      <c r="T393" s="210">
        <v>21.64</v>
      </c>
      <c r="U393" s="210">
        <v>14.1</v>
      </c>
      <c r="V393" s="210">
        <v>13.5</v>
      </c>
      <c r="W393" s="210">
        <v>13.8</v>
      </c>
      <c r="X393" s="210">
        <v>14.4</v>
      </c>
      <c r="Y393" s="210">
        <v>13.6</v>
      </c>
      <c r="Z393" s="210">
        <v>14</v>
      </c>
      <c r="AA393" s="210">
        <v>99.43</v>
      </c>
      <c r="AB393" s="210">
        <v>95.43</v>
      </c>
      <c r="AC393" s="210">
        <v>97.43</v>
      </c>
      <c r="AD393" s="210">
        <v>90.24</v>
      </c>
      <c r="AE393" s="210">
        <v>86.24</v>
      </c>
      <c r="AF393" s="210">
        <v>88.24</v>
      </c>
      <c r="AG393" s="210">
        <v>20.67</v>
      </c>
      <c r="AH393" s="210">
        <v>19.810000000000002</v>
      </c>
      <c r="AI393" s="210">
        <v>20.240000000000002</v>
      </c>
      <c r="AJ393" s="210"/>
      <c r="AK393" s="210"/>
      <c r="AL393" s="210"/>
      <c r="AM393" s="210">
        <v>115.88</v>
      </c>
      <c r="AN393" s="210">
        <v>114.22</v>
      </c>
      <c r="AO393" s="210">
        <v>115.05</v>
      </c>
      <c r="AP393" s="210">
        <v>42.84</v>
      </c>
      <c r="AQ393" s="210">
        <v>41.24</v>
      </c>
      <c r="AR393" s="210">
        <v>42.040000000000006</v>
      </c>
      <c r="AS393" s="210">
        <v>43.65</v>
      </c>
      <c r="AT393" s="210">
        <v>42.29</v>
      </c>
      <c r="AU393" s="210">
        <v>42.97</v>
      </c>
      <c r="AV393" s="210">
        <v>21.75</v>
      </c>
      <c r="AW393" s="210">
        <v>21.15</v>
      </c>
      <c r="AX393" s="210">
        <v>21.45</v>
      </c>
      <c r="AY393" s="210">
        <v>4.6500000000000004</v>
      </c>
      <c r="AZ393" s="210">
        <v>4.49</v>
      </c>
      <c r="BA393" s="210">
        <v>4.57</v>
      </c>
      <c r="BB393" s="210">
        <v>1.98</v>
      </c>
      <c r="BC393" s="210">
        <v>1.68</v>
      </c>
      <c r="BD393" s="210">
        <v>1.83</v>
      </c>
      <c r="BE393" s="210">
        <v>0.72</v>
      </c>
      <c r="BF393" s="210">
        <v>0.42</v>
      </c>
      <c r="BG393" s="210">
        <v>0.56999999999999995</v>
      </c>
      <c r="BH393" s="210">
        <v>519.26</v>
      </c>
      <c r="BI393" s="210">
        <v>503.26</v>
      </c>
      <c r="BJ393" s="210">
        <v>511.26</v>
      </c>
      <c r="BK393" s="210">
        <v>43.98</v>
      </c>
      <c r="BL393" s="210">
        <v>42.62</v>
      </c>
      <c r="BM393" s="210">
        <v>43.3</v>
      </c>
      <c r="BN393" s="210">
        <v>1.0900000000000001</v>
      </c>
      <c r="BO393" s="210">
        <v>0.85000000000000009</v>
      </c>
      <c r="BP393" s="210">
        <v>0.97000000000000008</v>
      </c>
      <c r="BQ393" s="210">
        <v>8.64</v>
      </c>
      <c r="BR393" s="210">
        <v>6.6400000000000006</v>
      </c>
      <c r="BS393" s="210">
        <v>7.6400000000000006</v>
      </c>
      <c r="BT393" s="210">
        <v>10.96</v>
      </c>
      <c r="BU393" s="210">
        <v>10.56</v>
      </c>
      <c r="BV393" s="210">
        <v>10.760000000000002</v>
      </c>
      <c r="BW393" s="210">
        <v>2.84</v>
      </c>
      <c r="BX393" s="210">
        <v>2.5599999999999996</v>
      </c>
      <c r="BY393" s="210">
        <v>2.6999999999999997</v>
      </c>
      <c r="BZ393" s="210">
        <v>9.7899999999999991</v>
      </c>
      <c r="CA393" s="210">
        <v>6.7899999999999991</v>
      </c>
      <c r="CB393" s="210">
        <v>8.2899999999999991</v>
      </c>
      <c r="CC393" s="209">
        <v>6.53</v>
      </c>
      <c r="CD393" s="209">
        <v>6.29</v>
      </c>
      <c r="CE393" s="209">
        <v>6.41</v>
      </c>
      <c r="CF393" s="209">
        <v>1.78</v>
      </c>
      <c r="CG393" s="209">
        <v>1.28</v>
      </c>
      <c r="CH393" s="209">
        <v>1.53</v>
      </c>
      <c r="CI393" s="209">
        <v>0.41</v>
      </c>
      <c r="CJ393" s="209">
        <v>0.37</v>
      </c>
      <c r="CK393" s="209">
        <v>0.39</v>
      </c>
      <c r="CL393" s="209">
        <v>39.020000000000003</v>
      </c>
      <c r="CM393" s="209">
        <v>36.620000000000005</v>
      </c>
      <c r="CN393" s="209">
        <v>37.820000000000007</v>
      </c>
      <c r="CO393" s="209">
        <v>6.95</v>
      </c>
      <c r="CP393" s="209">
        <v>1.9500000000000002</v>
      </c>
      <c r="CQ393" s="209">
        <v>4.45</v>
      </c>
      <c r="CR393" s="209"/>
      <c r="CS393" s="209"/>
    </row>
    <row r="394" spans="1:97">
      <c r="A394" s="642">
        <v>45672</v>
      </c>
      <c r="B394" s="209" t="s">
        <v>216</v>
      </c>
      <c r="C394" s="210">
        <v>159.08000000000001</v>
      </c>
      <c r="D394" s="210">
        <v>157.08000000000001</v>
      </c>
      <c r="E394" s="210">
        <v>158.08000000000001</v>
      </c>
      <c r="F394" s="210">
        <v>164.35</v>
      </c>
      <c r="G394" s="210">
        <v>161.35</v>
      </c>
      <c r="H394" s="210">
        <v>162.85</v>
      </c>
      <c r="I394" s="210">
        <v>111.71</v>
      </c>
      <c r="J394" s="210">
        <v>108.50999999999999</v>
      </c>
      <c r="K394" s="210">
        <v>110.10999999999999</v>
      </c>
      <c r="L394" s="210">
        <v>196.94</v>
      </c>
      <c r="M394" s="210">
        <v>188.94</v>
      </c>
      <c r="N394" s="210">
        <v>192.94</v>
      </c>
      <c r="O394" s="210">
        <v>174.12</v>
      </c>
      <c r="P394" s="210">
        <v>172.32</v>
      </c>
      <c r="Q394" s="210">
        <v>173.22</v>
      </c>
      <c r="R394" s="210">
        <v>22.13</v>
      </c>
      <c r="S394" s="210">
        <v>21.529999999999998</v>
      </c>
      <c r="T394" s="210">
        <v>21.83</v>
      </c>
      <c r="U394" s="210">
        <v>14.18</v>
      </c>
      <c r="V394" s="210">
        <v>13.58</v>
      </c>
      <c r="W394" s="210">
        <v>13.879999999999999</v>
      </c>
      <c r="X394" s="210">
        <v>14.55</v>
      </c>
      <c r="Y394" s="210">
        <v>13.75</v>
      </c>
      <c r="Z394" s="210">
        <v>14.15</v>
      </c>
      <c r="AA394" s="210">
        <v>99.8</v>
      </c>
      <c r="AB394" s="210">
        <v>95.8</v>
      </c>
      <c r="AC394" s="210">
        <v>97.8</v>
      </c>
      <c r="AD394" s="210">
        <v>90.56</v>
      </c>
      <c r="AE394" s="210">
        <v>86.56</v>
      </c>
      <c r="AF394" s="210">
        <v>88.56</v>
      </c>
      <c r="AG394" s="210">
        <v>20.73</v>
      </c>
      <c r="AH394" s="210">
        <v>19.87</v>
      </c>
      <c r="AI394" s="210">
        <v>20.3</v>
      </c>
      <c r="AJ394" s="210"/>
      <c r="AK394" s="210"/>
      <c r="AL394" s="210"/>
      <c r="AM394" s="210">
        <v>116.45</v>
      </c>
      <c r="AN394" s="210">
        <v>114.79</v>
      </c>
      <c r="AO394" s="210">
        <v>115.62</v>
      </c>
      <c r="AP394" s="210">
        <v>42.99</v>
      </c>
      <c r="AQ394" s="210">
        <v>41.39</v>
      </c>
      <c r="AR394" s="210">
        <v>42.19</v>
      </c>
      <c r="AS394" s="210">
        <v>43.79</v>
      </c>
      <c r="AT394" s="210">
        <v>42.43</v>
      </c>
      <c r="AU394" s="210">
        <v>43.11</v>
      </c>
      <c r="AV394" s="210">
        <v>21.82</v>
      </c>
      <c r="AW394" s="210">
        <v>21.22</v>
      </c>
      <c r="AX394" s="210">
        <v>21.52</v>
      </c>
      <c r="AY394" s="210">
        <v>4.6399999999999997</v>
      </c>
      <c r="AZ394" s="210">
        <v>4.4799999999999995</v>
      </c>
      <c r="BA394" s="210">
        <v>4.5599999999999996</v>
      </c>
      <c r="BB394" s="210">
        <v>1.98</v>
      </c>
      <c r="BC394" s="210">
        <v>1.68</v>
      </c>
      <c r="BD394" s="210">
        <v>1.83</v>
      </c>
      <c r="BE394" s="210">
        <v>0.72</v>
      </c>
      <c r="BF394" s="210">
        <v>0.42</v>
      </c>
      <c r="BG394" s="210">
        <v>0.56999999999999995</v>
      </c>
      <c r="BH394" s="210">
        <v>521.25</v>
      </c>
      <c r="BI394" s="210">
        <v>505.25</v>
      </c>
      <c r="BJ394" s="210">
        <v>513.25</v>
      </c>
      <c r="BK394" s="210">
        <v>44.12</v>
      </c>
      <c r="BL394" s="210">
        <v>42.76</v>
      </c>
      <c r="BM394" s="210">
        <v>43.44</v>
      </c>
      <c r="BN394" s="210">
        <v>1.1000000000000001</v>
      </c>
      <c r="BO394" s="210">
        <v>0.8600000000000001</v>
      </c>
      <c r="BP394" s="210">
        <v>0.98000000000000009</v>
      </c>
      <c r="BQ394" s="210">
        <v>8.6999999999999993</v>
      </c>
      <c r="BR394" s="210">
        <v>6.6999999999999993</v>
      </c>
      <c r="BS394" s="210">
        <v>7.6999999999999993</v>
      </c>
      <c r="BT394" s="210">
        <v>11.03</v>
      </c>
      <c r="BU394" s="210">
        <v>10.629999999999999</v>
      </c>
      <c r="BV394" s="210">
        <v>10.829999999999998</v>
      </c>
      <c r="BW394" s="210">
        <v>2.86</v>
      </c>
      <c r="BX394" s="210">
        <v>2.58</v>
      </c>
      <c r="BY394" s="210">
        <v>2.7199999999999998</v>
      </c>
      <c r="BZ394" s="210">
        <v>9.85</v>
      </c>
      <c r="CA394" s="210">
        <v>6.85</v>
      </c>
      <c r="CB394" s="210">
        <v>8.35</v>
      </c>
      <c r="CC394" s="209">
        <v>6.57</v>
      </c>
      <c r="CD394" s="209">
        <v>6.33</v>
      </c>
      <c r="CE394" s="209">
        <v>6.45</v>
      </c>
      <c r="CF394" s="209">
        <v>1.79</v>
      </c>
      <c r="CG394" s="209">
        <v>1.29</v>
      </c>
      <c r="CH394" s="209">
        <v>1.54</v>
      </c>
      <c r="CI394" s="209">
        <v>0.42</v>
      </c>
      <c r="CJ394" s="209">
        <v>0.38</v>
      </c>
      <c r="CK394" s="209">
        <v>0.4</v>
      </c>
      <c r="CL394" s="209">
        <v>39.36</v>
      </c>
      <c r="CM394" s="209">
        <v>36.96</v>
      </c>
      <c r="CN394" s="209">
        <v>38.159999999999997</v>
      </c>
      <c r="CO394" s="209">
        <v>6.96</v>
      </c>
      <c r="CP394" s="209">
        <v>1.96</v>
      </c>
      <c r="CQ394" s="209">
        <v>4.46</v>
      </c>
      <c r="CR394" s="209"/>
      <c r="CS394" s="209"/>
    </row>
    <row r="395" spans="1:97">
      <c r="A395" s="642">
        <v>45673</v>
      </c>
      <c r="B395" s="209" t="s">
        <v>217</v>
      </c>
      <c r="C395" s="210">
        <v>157.46</v>
      </c>
      <c r="D395" s="210">
        <v>155.46</v>
      </c>
      <c r="E395" s="210">
        <v>156.46</v>
      </c>
      <c r="F395" s="210">
        <v>162.56</v>
      </c>
      <c r="G395" s="210">
        <v>159.56</v>
      </c>
      <c r="H395" s="210">
        <v>161.06</v>
      </c>
      <c r="I395" s="210">
        <v>110.78</v>
      </c>
      <c r="J395" s="210">
        <v>107.58</v>
      </c>
      <c r="K395" s="210">
        <v>109.18</v>
      </c>
      <c r="L395" s="210">
        <v>195.49</v>
      </c>
      <c r="M395" s="210">
        <v>187.49</v>
      </c>
      <c r="N395" s="210">
        <v>191.49</v>
      </c>
      <c r="O395" s="210">
        <v>172.31</v>
      </c>
      <c r="P395" s="210">
        <v>170.51</v>
      </c>
      <c r="Q395" s="210">
        <v>171.41</v>
      </c>
      <c r="R395" s="210">
        <v>21.88</v>
      </c>
      <c r="S395" s="210">
        <v>21.279999999999998</v>
      </c>
      <c r="T395" s="210">
        <v>21.58</v>
      </c>
      <c r="U395" s="210">
        <v>14.13</v>
      </c>
      <c r="V395" s="210">
        <v>13.530000000000001</v>
      </c>
      <c r="W395" s="210">
        <v>13.830000000000002</v>
      </c>
      <c r="X395" s="210">
        <v>14.44</v>
      </c>
      <c r="Y395" s="210">
        <v>13.639999999999999</v>
      </c>
      <c r="Z395" s="210">
        <v>14.04</v>
      </c>
      <c r="AA395" s="210">
        <v>99.55</v>
      </c>
      <c r="AB395" s="210">
        <v>95.55</v>
      </c>
      <c r="AC395" s="210">
        <v>97.55</v>
      </c>
      <c r="AD395" s="210">
        <v>89.99</v>
      </c>
      <c r="AE395" s="210">
        <v>85.99</v>
      </c>
      <c r="AF395" s="210">
        <v>87.99</v>
      </c>
      <c r="AG395" s="210">
        <v>20.52</v>
      </c>
      <c r="AH395" s="210">
        <v>19.66</v>
      </c>
      <c r="AI395" s="210">
        <v>20.09</v>
      </c>
      <c r="AJ395" s="210"/>
      <c r="AK395" s="210"/>
      <c r="AL395" s="210"/>
      <c r="AM395" s="210">
        <v>115.26</v>
      </c>
      <c r="AN395" s="210">
        <v>113.60000000000001</v>
      </c>
      <c r="AO395" s="210">
        <v>114.43</v>
      </c>
      <c r="AP395" s="210">
        <v>42.56</v>
      </c>
      <c r="AQ395" s="210">
        <v>40.96</v>
      </c>
      <c r="AR395" s="210">
        <v>41.760000000000005</v>
      </c>
      <c r="AS395" s="210">
        <v>43.35</v>
      </c>
      <c r="AT395" s="210">
        <v>41.99</v>
      </c>
      <c r="AU395" s="210">
        <v>42.67</v>
      </c>
      <c r="AV395" s="210">
        <v>21.59</v>
      </c>
      <c r="AW395" s="210">
        <v>20.99</v>
      </c>
      <c r="AX395" s="210">
        <v>21.29</v>
      </c>
      <c r="AY395" s="210">
        <v>4.6100000000000003</v>
      </c>
      <c r="AZ395" s="210">
        <v>4.45</v>
      </c>
      <c r="BA395" s="210">
        <v>4.53</v>
      </c>
      <c r="BB395" s="210">
        <v>1.97</v>
      </c>
      <c r="BC395" s="210">
        <v>1.67</v>
      </c>
      <c r="BD395" s="210">
        <v>1.8199999999999998</v>
      </c>
      <c r="BE395" s="210">
        <v>0.72</v>
      </c>
      <c r="BF395" s="210">
        <v>0.42</v>
      </c>
      <c r="BG395" s="210">
        <v>0.56999999999999995</v>
      </c>
      <c r="BH395" s="210">
        <v>515.99</v>
      </c>
      <c r="BI395" s="210">
        <v>499.99</v>
      </c>
      <c r="BJ395" s="210">
        <v>507.99</v>
      </c>
      <c r="BK395" s="210">
        <v>43.68</v>
      </c>
      <c r="BL395" s="210">
        <v>42.32</v>
      </c>
      <c r="BM395" s="210">
        <v>43</v>
      </c>
      <c r="BN395" s="210">
        <v>1.08</v>
      </c>
      <c r="BO395" s="210">
        <v>0.84000000000000008</v>
      </c>
      <c r="BP395" s="210">
        <v>0.96000000000000008</v>
      </c>
      <c r="BQ395" s="210">
        <v>8.66</v>
      </c>
      <c r="BR395" s="210">
        <v>6.66</v>
      </c>
      <c r="BS395" s="210">
        <v>7.66</v>
      </c>
      <c r="BT395" s="210">
        <v>10.97</v>
      </c>
      <c r="BU395" s="210">
        <v>10.57</v>
      </c>
      <c r="BV395" s="210">
        <v>10.77</v>
      </c>
      <c r="BW395" s="210">
        <v>2.83</v>
      </c>
      <c r="BX395" s="210">
        <v>2.5499999999999998</v>
      </c>
      <c r="BY395" s="210">
        <v>2.69</v>
      </c>
      <c r="BZ395" s="210">
        <v>9.84</v>
      </c>
      <c r="CA395" s="210">
        <v>6.84</v>
      </c>
      <c r="CB395" s="210">
        <v>8.34</v>
      </c>
      <c r="CC395" s="209">
        <v>6.51</v>
      </c>
      <c r="CD395" s="209">
        <v>6.27</v>
      </c>
      <c r="CE395" s="209">
        <v>6.39</v>
      </c>
      <c r="CF395" s="209">
        <v>1.78</v>
      </c>
      <c r="CG395" s="209">
        <v>1.28</v>
      </c>
      <c r="CH395" s="209">
        <v>1.53</v>
      </c>
      <c r="CI395" s="209">
        <v>0.41</v>
      </c>
      <c r="CJ395" s="209">
        <v>0.37</v>
      </c>
      <c r="CK395" s="209">
        <v>0.39</v>
      </c>
      <c r="CL395" s="209">
        <v>39.06</v>
      </c>
      <c r="CM395" s="209">
        <v>36.660000000000004</v>
      </c>
      <c r="CN395" s="209">
        <v>37.86</v>
      </c>
      <c r="CO395" s="209">
        <v>6.92</v>
      </c>
      <c r="CP395" s="209">
        <v>1.92</v>
      </c>
      <c r="CQ395" s="209">
        <v>4.42</v>
      </c>
      <c r="CR395" s="209"/>
      <c r="CS395" s="209"/>
    </row>
    <row r="396" spans="1:97">
      <c r="A396" s="642">
        <v>45674</v>
      </c>
      <c r="B396" s="209" t="s">
        <v>218</v>
      </c>
      <c r="C396" s="210">
        <v>156.25</v>
      </c>
      <c r="D396" s="210">
        <v>154.25</v>
      </c>
      <c r="E396" s="210">
        <v>155.25</v>
      </c>
      <c r="F396" s="210">
        <v>161.5</v>
      </c>
      <c r="G396" s="210">
        <v>158.5</v>
      </c>
      <c r="H396" s="210">
        <v>160</v>
      </c>
      <c r="I396" s="210">
        <v>109.41</v>
      </c>
      <c r="J396" s="210">
        <v>106.21</v>
      </c>
      <c r="K396" s="210">
        <v>107.81</v>
      </c>
      <c r="L396" s="210">
        <v>193.96</v>
      </c>
      <c r="M396" s="210">
        <v>185.96</v>
      </c>
      <c r="N396" s="210">
        <v>189.96</v>
      </c>
      <c r="O396" s="210">
        <v>171.41</v>
      </c>
      <c r="P396" s="210">
        <v>169.60999999999999</v>
      </c>
      <c r="Q396" s="210">
        <v>170.51</v>
      </c>
      <c r="R396" s="210">
        <v>21.74</v>
      </c>
      <c r="S396" s="210">
        <v>21.139999999999997</v>
      </c>
      <c r="T396" s="210">
        <v>21.439999999999998</v>
      </c>
      <c r="U396" s="210">
        <v>13.97</v>
      </c>
      <c r="V396" s="210">
        <v>13.370000000000001</v>
      </c>
      <c r="W396" s="210">
        <v>13.670000000000002</v>
      </c>
      <c r="X396" s="210">
        <v>14.33</v>
      </c>
      <c r="Y396" s="210">
        <v>13.53</v>
      </c>
      <c r="Z396" s="210">
        <v>13.93</v>
      </c>
      <c r="AA396" s="210">
        <v>98.41</v>
      </c>
      <c r="AB396" s="210">
        <v>94.41</v>
      </c>
      <c r="AC396" s="210">
        <v>96.41</v>
      </c>
      <c r="AD396" s="210">
        <v>89.06</v>
      </c>
      <c r="AE396" s="210">
        <v>85.06</v>
      </c>
      <c r="AF396" s="210">
        <v>87.06</v>
      </c>
      <c r="AG396" s="210">
        <v>20.36</v>
      </c>
      <c r="AH396" s="210">
        <v>19.5</v>
      </c>
      <c r="AI396" s="210">
        <v>19.93</v>
      </c>
      <c r="AJ396" s="210"/>
      <c r="AK396" s="210"/>
      <c r="AL396" s="210"/>
      <c r="AM396" s="210">
        <v>114.48</v>
      </c>
      <c r="AN396" s="210">
        <v>112.82000000000001</v>
      </c>
      <c r="AO396" s="210">
        <v>113.65</v>
      </c>
      <c r="AP396" s="210">
        <v>42.24</v>
      </c>
      <c r="AQ396" s="210">
        <v>40.64</v>
      </c>
      <c r="AR396" s="210">
        <v>41.44</v>
      </c>
      <c r="AS396" s="210">
        <v>43.02</v>
      </c>
      <c r="AT396" s="210">
        <v>41.660000000000004</v>
      </c>
      <c r="AU396" s="210">
        <v>42.34</v>
      </c>
      <c r="AV396" s="210">
        <v>21.44</v>
      </c>
      <c r="AW396" s="210">
        <v>20.84</v>
      </c>
      <c r="AX396" s="210">
        <v>21.14</v>
      </c>
      <c r="AY396" s="210">
        <v>4.58</v>
      </c>
      <c r="AZ396" s="210">
        <v>4.42</v>
      </c>
      <c r="BA396" s="210">
        <v>4.5</v>
      </c>
      <c r="BB396" s="210">
        <v>1.95</v>
      </c>
      <c r="BC396" s="210">
        <v>1.65</v>
      </c>
      <c r="BD396" s="210">
        <v>1.7999999999999998</v>
      </c>
      <c r="BE396" s="210">
        <v>0.71</v>
      </c>
      <c r="BF396" s="210">
        <v>0.41</v>
      </c>
      <c r="BG396" s="210">
        <v>0.55999999999999994</v>
      </c>
      <c r="BH396" s="210">
        <v>512.05999999999995</v>
      </c>
      <c r="BI396" s="210">
        <v>496.05999999999995</v>
      </c>
      <c r="BJ396" s="210">
        <v>504.05999999999995</v>
      </c>
      <c r="BK396" s="210">
        <v>43.35</v>
      </c>
      <c r="BL396" s="210">
        <v>41.99</v>
      </c>
      <c r="BM396" s="210">
        <v>42.67</v>
      </c>
      <c r="BN396" s="210">
        <v>1.07</v>
      </c>
      <c r="BO396" s="210">
        <v>0.83000000000000007</v>
      </c>
      <c r="BP396" s="210">
        <v>0.95000000000000007</v>
      </c>
      <c r="BQ396" s="210">
        <v>8.4600000000000009</v>
      </c>
      <c r="BR396" s="210">
        <v>6.4600000000000009</v>
      </c>
      <c r="BS396" s="210">
        <v>7.4600000000000009</v>
      </c>
      <c r="BT396" s="210">
        <v>10.89</v>
      </c>
      <c r="BU396" s="210">
        <v>10.49</v>
      </c>
      <c r="BV396" s="210">
        <v>10.690000000000001</v>
      </c>
      <c r="BW396" s="210">
        <v>2.81</v>
      </c>
      <c r="BX396" s="210">
        <v>2.5300000000000002</v>
      </c>
      <c r="BY396" s="210">
        <v>2.67</v>
      </c>
      <c r="BZ396" s="210">
        <v>9.75</v>
      </c>
      <c r="CA396" s="210">
        <v>6.75</v>
      </c>
      <c r="CB396" s="210">
        <v>8.25</v>
      </c>
      <c r="CC396" s="209">
        <v>6.46</v>
      </c>
      <c r="CD396" s="209">
        <v>6.22</v>
      </c>
      <c r="CE396" s="209">
        <v>6.34</v>
      </c>
      <c r="CF396" s="209">
        <v>1.77</v>
      </c>
      <c r="CG396" s="209">
        <v>1.27</v>
      </c>
      <c r="CH396" s="209">
        <v>1.52</v>
      </c>
      <c r="CI396" s="209">
        <v>0.41</v>
      </c>
      <c r="CJ396" s="209">
        <v>0.37</v>
      </c>
      <c r="CK396" s="209">
        <v>0.39</v>
      </c>
      <c r="CL396" s="209">
        <v>38.76</v>
      </c>
      <c r="CM396" s="209">
        <v>36.36</v>
      </c>
      <c r="CN396" s="209">
        <v>37.56</v>
      </c>
      <c r="CO396" s="209">
        <v>6.89</v>
      </c>
      <c r="CP396" s="209">
        <v>1.8899999999999997</v>
      </c>
      <c r="CQ396" s="209">
        <v>4.3899999999999997</v>
      </c>
      <c r="CR396" s="209"/>
      <c r="CS396" s="209"/>
    </row>
    <row r="397" spans="1:97">
      <c r="A397" s="642">
        <v>45675</v>
      </c>
      <c r="B397" s="209" t="s">
        <v>219</v>
      </c>
      <c r="C397" s="210"/>
      <c r="D397" s="210"/>
      <c r="E397" s="210"/>
      <c r="F397" s="210"/>
      <c r="G397" s="210"/>
      <c r="H397" s="210"/>
      <c r="I397" s="210"/>
      <c r="J397" s="210"/>
      <c r="K397" s="210"/>
      <c r="L397" s="210"/>
      <c r="M397" s="210"/>
      <c r="N397" s="210"/>
      <c r="O397" s="210"/>
      <c r="P397" s="210"/>
      <c r="Q397" s="210"/>
      <c r="R397" s="210"/>
      <c r="S397" s="210"/>
      <c r="T397" s="210"/>
      <c r="U397" s="210"/>
      <c r="V397" s="210"/>
      <c r="W397" s="210"/>
      <c r="X397" s="210"/>
      <c r="Y397" s="210"/>
      <c r="Z397" s="210"/>
      <c r="AA397" s="210"/>
      <c r="AB397" s="210"/>
      <c r="AC397" s="210"/>
      <c r="AD397" s="210"/>
      <c r="AE397" s="210"/>
      <c r="AF397" s="210"/>
      <c r="AG397" s="210"/>
      <c r="AH397" s="210"/>
      <c r="AI397" s="210"/>
      <c r="AJ397" s="210"/>
      <c r="AK397" s="210"/>
      <c r="AL397" s="210"/>
      <c r="AM397" s="210"/>
      <c r="AN397" s="210"/>
      <c r="AO397" s="210"/>
      <c r="AP397" s="210"/>
      <c r="AQ397" s="210"/>
      <c r="AR397" s="210"/>
      <c r="AS397" s="210"/>
      <c r="AT397" s="210"/>
      <c r="AU397" s="210"/>
      <c r="AV397" s="210"/>
      <c r="AW397" s="210"/>
      <c r="AX397" s="210"/>
      <c r="AY397" s="210"/>
      <c r="AZ397" s="210"/>
      <c r="BA397" s="210"/>
      <c r="BB397" s="210"/>
      <c r="BC397" s="210"/>
      <c r="BD397" s="210"/>
      <c r="BE397" s="210"/>
      <c r="BF397" s="210"/>
      <c r="BG397" s="210"/>
      <c r="BH397" s="210"/>
      <c r="BI397" s="210"/>
      <c r="BJ397" s="210"/>
      <c r="BK397" s="210"/>
      <c r="BL397" s="210"/>
      <c r="BM397" s="210"/>
      <c r="BN397" s="210"/>
      <c r="BO397" s="210"/>
      <c r="BP397" s="210"/>
      <c r="BQ397" s="210"/>
      <c r="BR397" s="210"/>
      <c r="BS397" s="210"/>
      <c r="BT397" s="210"/>
      <c r="BU397" s="210"/>
      <c r="BV397" s="210"/>
      <c r="BW397" s="210"/>
      <c r="BX397" s="210"/>
      <c r="BY397" s="210"/>
      <c r="BZ397" s="210"/>
      <c r="CA397" s="210"/>
      <c r="CB397" s="210"/>
      <c r="CC397" s="209"/>
      <c r="CD397" s="209"/>
      <c r="CE397" s="209"/>
      <c r="CF397" s="209"/>
      <c r="CG397" s="209"/>
      <c r="CH397" s="209"/>
      <c r="CI397" s="209"/>
      <c r="CJ397" s="209"/>
      <c r="CK397" s="209"/>
      <c r="CL397" s="209"/>
      <c r="CM397" s="209"/>
      <c r="CN397" s="209"/>
      <c r="CO397" s="209"/>
      <c r="CP397" s="209"/>
      <c r="CQ397" s="209"/>
      <c r="CR397" s="209"/>
      <c r="CS397" s="209"/>
    </row>
    <row r="398" spans="1:97">
      <c r="A398" s="642">
        <v>45676</v>
      </c>
      <c r="B398" s="209" t="s">
        <v>220</v>
      </c>
      <c r="C398" s="210"/>
      <c r="D398" s="210"/>
      <c r="E398" s="210"/>
      <c r="F398" s="210"/>
      <c r="G398" s="210"/>
      <c r="H398" s="210"/>
      <c r="I398" s="210"/>
      <c r="J398" s="210"/>
      <c r="K398" s="210"/>
      <c r="L398" s="210"/>
      <c r="M398" s="210"/>
      <c r="N398" s="210"/>
      <c r="O398" s="210"/>
      <c r="P398" s="210"/>
      <c r="Q398" s="210"/>
      <c r="R398" s="210"/>
      <c r="S398" s="210"/>
      <c r="T398" s="210"/>
      <c r="U398" s="210"/>
      <c r="V398" s="210"/>
      <c r="W398" s="210"/>
      <c r="X398" s="210"/>
      <c r="Y398" s="210"/>
      <c r="Z398" s="210"/>
      <c r="AA398" s="210"/>
      <c r="AB398" s="210"/>
      <c r="AC398" s="210"/>
      <c r="AD398" s="210"/>
      <c r="AE398" s="210"/>
      <c r="AF398" s="210"/>
      <c r="AG398" s="210"/>
      <c r="AH398" s="210"/>
      <c r="AI398" s="210"/>
      <c r="AJ398" s="210"/>
      <c r="AK398" s="210"/>
      <c r="AL398" s="210"/>
      <c r="AM398" s="210"/>
      <c r="AN398" s="210"/>
      <c r="AO398" s="210"/>
      <c r="AP398" s="210"/>
      <c r="AQ398" s="210"/>
      <c r="AR398" s="210"/>
      <c r="AS398" s="210"/>
      <c r="AT398" s="210"/>
      <c r="AU398" s="210"/>
      <c r="AV398" s="210"/>
      <c r="AW398" s="210"/>
      <c r="AX398" s="210"/>
      <c r="AY398" s="210"/>
      <c r="AZ398" s="210"/>
      <c r="BA398" s="210"/>
      <c r="BB398" s="210"/>
      <c r="BC398" s="210"/>
      <c r="BD398" s="210"/>
      <c r="BE398" s="210"/>
      <c r="BF398" s="210"/>
      <c r="BG398" s="210"/>
      <c r="BH398" s="210"/>
      <c r="BI398" s="210"/>
      <c r="BJ398" s="210"/>
      <c r="BK398" s="210"/>
      <c r="BL398" s="210"/>
      <c r="BM398" s="210"/>
      <c r="BN398" s="210"/>
      <c r="BO398" s="210"/>
      <c r="BP398" s="210"/>
      <c r="BQ398" s="210"/>
      <c r="BR398" s="210"/>
      <c r="BS398" s="210"/>
      <c r="BT398" s="210"/>
      <c r="BU398" s="210"/>
      <c r="BV398" s="210"/>
      <c r="BW398" s="210"/>
      <c r="BX398" s="210"/>
      <c r="BY398" s="210"/>
      <c r="BZ398" s="210"/>
      <c r="CA398" s="210"/>
      <c r="CB398" s="210"/>
      <c r="CC398" s="209"/>
      <c r="CD398" s="209"/>
      <c r="CE398" s="209"/>
      <c r="CF398" s="209"/>
      <c r="CG398" s="209"/>
      <c r="CH398" s="209"/>
      <c r="CI398" s="209"/>
      <c r="CJ398" s="209"/>
      <c r="CK398" s="209"/>
      <c r="CL398" s="209"/>
      <c r="CM398" s="209"/>
      <c r="CN398" s="209"/>
      <c r="CO398" s="209"/>
      <c r="CP398" s="209"/>
      <c r="CQ398" s="209"/>
      <c r="CR398" s="209"/>
      <c r="CS398" s="209"/>
    </row>
    <row r="399" spans="1:97">
      <c r="A399" s="642">
        <v>45677</v>
      </c>
      <c r="B399" s="209" t="s">
        <v>214</v>
      </c>
      <c r="C399" s="210">
        <v>157.08000000000001</v>
      </c>
      <c r="D399" s="210">
        <v>155.08000000000001</v>
      </c>
      <c r="E399" s="210">
        <v>156.08000000000001</v>
      </c>
      <c r="F399" s="210">
        <v>162.01</v>
      </c>
      <c r="G399" s="210">
        <v>159.01</v>
      </c>
      <c r="H399" s="210">
        <v>160.51</v>
      </c>
      <c r="I399" s="210">
        <v>109.51</v>
      </c>
      <c r="J399" s="210">
        <v>106.31</v>
      </c>
      <c r="K399" s="210">
        <v>107.91</v>
      </c>
      <c r="L399" s="210">
        <v>194.17</v>
      </c>
      <c r="M399" s="210">
        <v>186.17</v>
      </c>
      <c r="N399" s="210">
        <v>190.17</v>
      </c>
      <c r="O399" s="210">
        <v>171.59</v>
      </c>
      <c r="P399" s="210">
        <v>169.79</v>
      </c>
      <c r="Q399" s="210">
        <v>170.69</v>
      </c>
      <c r="R399" s="210">
        <v>21.81</v>
      </c>
      <c r="S399" s="210">
        <v>21.209999999999997</v>
      </c>
      <c r="T399" s="210">
        <v>21.509999999999998</v>
      </c>
      <c r="U399" s="210">
        <v>13.97</v>
      </c>
      <c r="V399" s="210">
        <v>13.370000000000001</v>
      </c>
      <c r="W399" s="210">
        <v>13.670000000000002</v>
      </c>
      <c r="X399" s="210">
        <v>14.37</v>
      </c>
      <c r="Y399" s="210">
        <v>13.569999999999999</v>
      </c>
      <c r="Z399" s="210">
        <v>13.969999999999999</v>
      </c>
      <c r="AA399" s="210">
        <v>98.82</v>
      </c>
      <c r="AB399" s="210">
        <v>94.82</v>
      </c>
      <c r="AC399" s="210">
        <v>96.82</v>
      </c>
      <c r="AD399" s="210">
        <v>89.36</v>
      </c>
      <c r="AE399" s="210">
        <v>85.36</v>
      </c>
      <c r="AF399" s="210">
        <v>87.36</v>
      </c>
      <c r="AG399" s="210">
        <v>20.48</v>
      </c>
      <c r="AH399" s="210">
        <v>19.62</v>
      </c>
      <c r="AI399" s="210">
        <v>20.05</v>
      </c>
      <c r="AJ399" s="210"/>
      <c r="AK399" s="210"/>
      <c r="AL399" s="210"/>
      <c r="AM399" s="210">
        <v>114.98</v>
      </c>
      <c r="AN399" s="210">
        <v>113.32000000000001</v>
      </c>
      <c r="AO399" s="210">
        <v>114.15</v>
      </c>
      <c r="AP399" s="210">
        <v>42.47</v>
      </c>
      <c r="AQ399" s="210">
        <v>40.869999999999997</v>
      </c>
      <c r="AR399" s="210">
        <v>41.67</v>
      </c>
      <c r="AS399" s="210">
        <v>43.24</v>
      </c>
      <c r="AT399" s="210">
        <v>41.88</v>
      </c>
      <c r="AU399" s="210">
        <v>42.56</v>
      </c>
      <c r="AV399" s="210">
        <v>21.58</v>
      </c>
      <c r="AW399" s="210">
        <v>20.979999999999997</v>
      </c>
      <c r="AX399" s="210">
        <v>21.279999999999998</v>
      </c>
      <c r="AY399" s="210">
        <v>4.6100000000000003</v>
      </c>
      <c r="AZ399" s="210">
        <v>4.45</v>
      </c>
      <c r="BA399" s="210">
        <v>4.53</v>
      </c>
      <c r="BB399" s="210">
        <v>1.96</v>
      </c>
      <c r="BC399" s="210">
        <v>1.66</v>
      </c>
      <c r="BD399" s="210">
        <v>1.81</v>
      </c>
      <c r="BE399" s="210">
        <v>0.71</v>
      </c>
      <c r="BF399" s="210">
        <v>0.41</v>
      </c>
      <c r="BG399" s="210">
        <v>0.55999999999999994</v>
      </c>
      <c r="BH399" s="210">
        <v>514.75</v>
      </c>
      <c r="BI399" s="210">
        <v>498.75</v>
      </c>
      <c r="BJ399" s="210">
        <v>506.75</v>
      </c>
      <c r="BK399" s="210">
        <v>43.57</v>
      </c>
      <c r="BL399" s="210">
        <v>42.21</v>
      </c>
      <c r="BM399" s="210">
        <v>42.89</v>
      </c>
      <c r="BN399" s="210">
        <v>1.08</v>
      </c>
      <c r="BO399" s="210">
        <v>0.84000000000000008</v>
      </c>
      <c r="BP399" s="210">
        <v>0.96000000000000008</v>
      </c>
      <c r="BQ399" s="210">
        <v>8.51</v>
      </c>
      <c r="BR399" s="210">
        <v>6.51</v>
      </c>
      <c r="BS399" s="210">
        <v>7.51</v>
      </c>
      <c r="BT399" s="210">
        <v>10.92</v>
      </c>
      <c r="BU399" s="210">
        <v>10.52</v>
      </c>
      <c r="BV399" s="210">
        <v>10.719999999999999</v>
      </c>
      <c r="BW399" s="210">
        <v>2.82</v>
      </c>
      <c r="BX399" s="210">
        <v>2.54</v>
      </c>
      <c r="BY399" s="210">
        <v>2.6799999999999997</v>
      </c>
      <c r="BZ399" s="210">
        <v>9.82</v>
      </c>
      <c r="CA399" s="210">
        <v>6.82</v>
      </c>
      <c r="CB399" s="210">
        <v>8.32</v>
      </c>
      <c r="CC399" s="209">
        <v>6.48</v>
      </c>
      <c r="CD399" s="209">
        <v>6.24</v>
      </c>
      <c r="CE399" s="209">
        <v>6.36</v>
      </c>
      <c r="CF399" s="209">
        <v>1.77</v>
      </c>
      <c r="CG399" s="209">
        <v>1.27</v>
      </c>
      <c r="CH399" s="209">
        <v>1.52</v>
      </c>
      <c r="CI399" s="209">
        <v>0.41</v>
      </c>
      <c r="CJ399" s="209">
        <v>0.37</v>
      </c>
      <c r="CK399" s="209">
        <v>0.39</v>
      </c>
      <c r="CL399" s="209">
        <v>38.9</v>
      </c>
      <c r="CM399" s="209">
        <v>36.5</v>
      </c>
      <c r="CN399" s="209">
        <v>37.700000000000003</v>
      </c>
      <c r="CO399" s="209">
        <v>6.89</v>
      </c>
      <c r="CP399" s="209">
        <v>1.8899999999999997</v>
      </c>
      <c r="CQ399" s="209">
        <v>4.3899999999999997</v>
      </c>
      <c r="CR399" s="209"/>
      <c r="CS399" s="209"/>
    </row>
    <row r="400" spans="1:97">
      <c r="A400" s="642">
        <v>45678</v>
      </c>
      <c r="B400" s="209" t="s">
        <v>215</v>
      </c>
      <c r="C400" s="210">
        <v>157.1</v>
      </c>
      <c r="D400" s="210">
        <v>155.1</v>
      </c>
      <c r="E400" s="210">
        <v>156.1</v>
      </c>
      <c r="F400" s="210">
        <v>163.44</v>
      </c>
      <c r="G400" s="210">
        <v>160.44</v>
      </c>
      <c r="H400" s="210">
        <v>161.94</v>
      </c>
      <c r="I400" s="210">
        <v>109.44</v>
      </c>
      <c r="J400" s="210">
        <v>106.24</v>
      </c>
      <c r="K400" s="210">
        <v>107.84</v>
      </c>
      <c r="L400" s="210">
        <v>195.63</v>
      </c>
      <c r="M400" s="210">
        <v>187.63</v>
      </c>
      <c r="N400" s="210">
        <v>191.63</v>
      </c>
      <c r="O400" s="210">
        <v>172.7</v>
      </c>
      <c r="P400" s="210">
        <v>170.89999999999998</v>
      </c>
      <c r="Q400" s="210">
        <v>171.79999999999998</v>
      </c>
      <c r="R400" s="210">
        <v>22</v>
      </c>
      <c r="S400" s="210">
        <v>21.4</v>
      </c>
      <c r="T400" s="210">
        <v>21.7</v>
      </c>
      <c r="U400" s="210">
        <v>14.06</v>
      </c>
      <c r="V400" s="210">
        <v>13.46</v>
      </c>
      <c r="W400" s="210">
        <v>13.760000000000002</v>
      </c>
      <c r="X400" s="210">
        <v>14.5</v>
      </c>
      <c r="Y400" s="210">
        <v>13.7</v>
      </c>
      <c r="Z400" s="210">
        <v>14.1</v>
      </c>
      <c r="AA400" s="210">
        <v>99.25</v>
      </c>
      <c r="AB400" s="210">
        <v>95.25</v>
      </c>
      <c r="AC400" s="210">
        <v>97.25</v>
      </c>
      <c r="AD400" s="210">
        <v>90.12</v>
      </c>
      <c r="AE400" s="210">
        <v>86.12</v>
      </c>
      <c r="AF400" s="210">
        <v>88.12</v>
      </c>
      <c r="AG400" s="210">
        <v>20.49</v>
      </c>
      <c r="AH400" s="210">
        <v>19.63</v>
      </c>
      <c r="AI400" s="210">
        <v>20.059999999999999</v>
      </c>
      <c r="AJ400" s="210"/>
      <c r="AK400" s="210"/>
      <c r="AL400" s="210"/>
      <c r="AM400" s="210">
        <v>115.63</v>
      </c>
      <c r="AN400" s="210">
        <v>113.97</v>
      </c>
      <c r="AO400" s="210">
        <v>114.8</v>
      </c>
      <c r="AP400" s="210">
        <v>42.47</v>
      </c>
      <c r="AQ400" s="210">
        <v>40.869999999999997</v>
      </c>
      <c r="AR400" s="210">
        <v>41.67</v>
      </c>
      <c r="AS400" s="210">
        <v>43.25</v>
      </c>
      <c r="AT400" s="210">
        <v>41.89</v>
      </c>
      <c r="AU400" s="210">
        <v>42.57</v>
      </c>
      <c r="AV400" s="210">
        <v>21.72</v>
      </c>
      <c r="AW400" s="210">
        <v>21.119999999999997</v>
      </c>
      <c r="AX400" s="210">
        <v>21.419999999999998</v>
      </c>
      <c r="AY400" s="210">
        <v>4.6399999999999997</v>
      </c>
      <c r="AZ400" s="210">
        <v>4.4799999999999995</v>
      </c>
      <c r="BA400" s="210">
        <v>4.5599999999999996</v>
      </c>
      <c r="BB400" s="210">
        <v>1.97</v>
      </c>
      <c r="BC400" s="210">
        <v>1.67</v>
      </c>
      <c r="BD400" s="210">
        <v>1.8199999999999998</v>
      </c>
      <c r="BE400" s="210">
        <v>0.71</v>
      </c>
      <c r="BF400" s="210">
        <v>0.41</v>
      </c>
      <c r="BG400" s="210">
        <v>0.55999999999999994</v>
      </c>
      <c r="BH400" s="210">
        <v>515.15</v>
      </c>
      <c r="BI400" s="210">
        <v>499.15</v>
      </c>
      <c r="BJ400" s="210">
        <v>507.15</v>
      </c>
      <c r="BK400" s="210">
        <v>43.58</v>
      </c>
      <c r="BL400" s="210">
        <v>42.22</v>
      </c>
      <c r="BM400" s="210">
        <v>42.9</v>
      </c>
      <c r="BN400" s="210">
        <v>1.08</v>
      </c>
      <c r="BO400" s="210">
        <v>0.84000000000000008</v>
      </c>
      <c r="BP400" s="210">
        <v>0.96000000000000008</v>
      </c>
      <c r="BQ400" s="210">
        <v>8.5500000000000007</v>
      </c>
      <c r="BR400" s="210">
        <v>6.5500000000000007</v>
      </c>
      <c r="BS400" s="210">
        <v>7.5500000000000007</v>
      </c>
      <c r="BT400" s="210">
        <v>11.04</v>
      </c>
      <c r="BU400" s="210">
        <v>10.639999999999999</v>
      </c>
      <c r="BV400" s="210">
        <v>10.84</v>
      </c>
      <c r="BW400" s="210">
        <v>2.83</v>
      </c>
      <c r="BX400" s="210">
        <v>2.5499999999999998</v>
      </c>
      <c r="BY400" s="210">
        <v>2.69</v>
      </c>
      <c r="BZ400" s="210">
        <v>9.8800000000000008</v>
      </c>
      <c r="CA400" s="210">
        <v>6.8800000000000008</v>
      </c>
      <c r="CB400" s="210">
        <v>8.3800000000000008</v>
      </c>
      <c r="CC400" s="209">
        <v>6.55</v>
      </c>
      <c r="CD400" s="209">
        <v>6.31</v>
      </c>
      <c r="CE400" s="209">
        <v>6.43</v>
      </c>
      <c r="CF400" s="209">
        <v>1.8</v>
      </c>
      <c r="CG400" s="209">
        <v>1.3</v>
      </c>
      <c r="CH400" s="209">
        <v>1.55</v>
      </c>
      <c r="CI400" s="209">
        <v>0.41</v>
      </c>
      <c r="CJ400" s="209">
        <v>0.37</v>
      </c>
      <c r="CK400" s="209">
        <v>0.39</v>
      </c>
      <c r="CL400" s="209">
        <v>39.29</v>
      </c>
      <c r="CM400" s="209">
        <v>36.89</v>
      </c>
      <c r="CN400" s="209">
        <v>38.090000000000003</v>
      </c>
      <c r="CO400" s="209">
        <v>6.89</v>
      </c>
      <c r="CP400" s="209">
        <v>1.8899999999999997</v>
      </c>
      <c r="CQ400" s="209">
        <v>4.3899999999999997</v>
      </c>
      <c r="CR400" s="209"/>
      <c r="CS400" s="209"/>
    </row>
    <row r="401" spans="1:95">
      <c r="A401" s="642">
        <v>45679</v>
      </c>
      <c r="B401" s="209" t="s">
        <v>216</v>
      </c>
      <c r="C401" s="210">
        <v>156.55000000000001</v>
      </c>
      <c r="D401" s="210">
        <v>154.55000000000001</v>
      </c>
      <c r="E401" s="210">
        <v>155.55000000000001</v>
      </c>
      <c r="F401" s="210">
        <v>163.61000000000001</v>
      </c>
      <c r="G401" s="210">
        <v>160.61000000000001</v>
      </c>
      <c r="H401" s="210">
        <v>162.11000000000001</v>
      </c>
      <c r="I401" s="210">
        <v>110.21</v>
      </c>
      <c r="J401" s="210">
        <v>107.00999999999999</v>
      </c>
      <c r="K401" s="210">
        <v>108.60999999999999</v>
      </c>
      <c r="L401" s="210">
        <v>196.14</v>
      </c>
      <c r="M401" s="210">
        <v>188.14</v>
      </c>
      <c r="N401" s="210">
        <v>192.14</v>
      </c>
      <c r="O401" s="210">
        <v>172.63</v>
      </c>
      <c r="P401" s="210">
        <v>170.82999999999998</v>
      </c>
      <c r="Q401" s="210">
        <v>171.73</v>
      </c>
      <c r="R401" s="210">
        <v>22.03</v>
      </c>
      <c r="S401" s="210">
        <v>21.43</v>
      </c>
      <c r="T401" s="210">
        <v>21.73</v>
      </c>
      <c r="U401" s="210">
        <v>14.07</v>
      </c>
      <c r="V401" s="210">
        <v>13.47</v>
      </c>
      <c r="W401" s="210">
        <v>13.77</v>
      </c>
      <c r="X401" s="210">
        <v>14.57</v>
      </c>
      <c r="Y401" s="210">
        <v>13.77</v>
      </c>
      <c r="Z401" s="210">
        <v>14.17</v>
      </c>
      <c r="AA401" s="210">
        <v>99.62</v>
      </c>
      <c r="AB401" s="210">
        <v>95.62</v>
      </c>
      <c r="AC401" s="210">
        <v>97.62</v>
      </c>
      <c r="AD401" s="210">
        <v>90.15</v>
      </c>
      <c r="AE401" s="210">
        <v>86.15</v>
      </c>
      <c r="AF401" s="210">
        <v>88.15</v>
      </c>
      <c r="AG401" s="210">
        <v>20.41</v>
      </c>
      <c r="AH401" s="210">
        <v>19.55</v>
      </c>
      <c r="AI401" s="210">
        <v>19.98</v>
      </c>
      <c r="AJ401" s="210"/>
      <c r="AK401" s="210"/>
      <c r="AL401" s="210"/>
      <c r="AM401" s="210">
        <v>115.86</v>
      </c>
      <c r="AN401" s="210">
        <v>114.2</v>
      </c>
      <c r="AO401" s="210">
        <v>115.03</v>
      </c>
      <c r="AP401" s="210">
        <v>42.34</v>
      </c>
      <c r="AQ401" s="210">
        <v>40.74</v>
      </c>
      <c r="AR401" s="210">
        <v>41.540000000000006</v>
      </c>
      <c r="AS401" s="210">
        <v>43.1</v>
      </c>
      <c r="AT401" s="210">
        <v>41.74</v>
      </c>
      <c r="AU401" s="210">
        <v>42.42</v>
      </c>
      <c r="AV401" s="210">
        <v>21.69</v>
      </c>
      <c r="AW401" s="210">
        <v>21.09</v>
      </c>
      <c r="AX401" s="210">
        <v>21.39</v>
      </c>
      <c r="AY401" s="210">
        <v>4.67</v>
      </c>
      <c r="AZ401" s="210">
        <v>4.51</v>
      </c>
      <c r="BA401" s="210">
        <v>4.59</v>
      </c>
      <c r="BB401" s="210">
        <v>1.96</v>
      </c>
      <c r="BC401" s="210">
        <v>1.66</v>
      </c>
      <c r="BD401" s="210">
        <v>1.81</v>
      </c>
      <c r="BE401" s="210">
        <v>0.71</v>
      </c>
      <c r="BF401" s="210">
        <v>0.41</v>
      </c>
      <c r="BG401" s="210">
        <v>0.55999999999999994</v>
      </c>
      <c r="BH401" s="210">
        <v>513.85</v>
      </c>
      <c r="BI401" s="210">
        <v>497.85</v>
      </c>
      <c r="BJ401" s="210">
        <v>505.85</v>
      </c>
      <c r="BK401" s="210">
        <v>43.43</v>
      </c>
      <c r="BL401" s="210">
        <v>42.07</v>
      </c>
      <c r="BM401" s="210">
        <v>42.75</v>
      </c>
      <c r="BN401" s="210">
        <v>1.08</v>
      </c>
      <c r="BO401" s="210">
        <v>0.84000000000000008</v>
      </c>
      <c r="BP401" s="210">
        <v>0.96000000000000008</v>
      </c>
      <c r="BQ401" s="210">
        <v>8.5399999999999991</v>
      </c>
      <c r="BR401" s="210">
        <v>6.5399999999999991</v>
      </c>
      <c r="BS401" s="210">
        <v>7.5399999999999991</v>
      </c>
      <c r="BT401" s="210">
        <v>11.08</v>
      </c>
      <c r="BU401" s="210">
        <v>10.68</v>
      </c>
      <c r="BV401" s="210">
        <v>10.879999999999999</v>
      </c>
      <c r="BW401" s="210">
        <v>2.82</v>
      </c>
      <c r="BX401" s="210">
        <v>2.54</v>
      </c>
      <c r="BY401" s="210">
        <v>2.6799999999999997</v>
      </c>
      <c r="BZ401" s="210">
        <v>9.92</v>
      </c>
      <c r="CA401" s="210">
        <v>6.92</v>
      </c>
      <c r="CB401" s="210">
        <v>8.42</v>
      </c>
      <c r="CC401" s="209">
        <v>6.57</v>
      </c>
      <c r="CD401" s="209">
        <v>6.33</v>
      </c>
      <c r="CE401" s="209">
        <v>6.45</v>
      </c>
      <c r="CF401" s="209">
        <v>1.81</v>
      </c>
      <c r="CG401" s="209">
        <v>1.31</v>
      </c>
      <c r="CH401" s="209">
        <v>1.56</v>
      </c>
      <c r="CI401" s="209">
        <v>0.41</v>
      </c>
      <c r="CJ401" s="209">
        <v>0.37</v>
      </c>
      <c r="CK401" s="209">
        <v>0.39</v>
      </c>
      <c r="CL401" s="209">
        <v>39.369999999999997</v>
      </c>
      <c r="CM401" s="209">
        <v>36.97</v>
      </c>
      <c r="CN401" s="209">
        <v>38.17</v>
      </c>
      <c r="CO401" s="209">
        <v>6.87</v>
      </c>
      <c r="CP401" s="209">
        <v>1.87</v>
      </c>
      <c r="CQ401" s="209">
        <v>4.37</v>
      </c>
    </row>
    <row r="402" spans="1:95">
      <c r="A402" s="642">
        <v>45680</v>
      </c>
      <c r="B402" s="209" t="s">
        <v>217</v>
      </c>
      <c r="C402" s="210">
        <v>157.5</v>
      </c>
      <c r="D402" s="210">
        <v>155.5</v>
      </c>
      <c r="E402" s="210">
        <v>156.5</v>
      </c>
      <c r="F402" s="210">
        <v>164.37</v>
      </c>
      <c r="G402" s="210">
        <v>161.37</v>
      </c>
      <c r="H402" s="210">
        <v>162.87</v>
      </c>
      <c r="I402" s="210">
        <v>110.33</v>
      </c>
      <c r="J402" s="210">
        <v>107.13</v>
      </c>
      <c r="K402" s="210">
        <v>108.72999999999999</v>
      </c>
      <c r="L402" s="210">
        <v>196.81</v>
      </c>
      <c r="M402" s="210">
        <v>188.81</v>
      </c>
      <c r="N402" s="210">
        <v>192.81</v>
      </c>
      <c r="O402" s="210">
        <v>173.58</v>
      </c>
      <c r="P402" s="210">
        <v>171.78</v>
      </c>
      <c r="Q402" s="210">
        <v>172.68</v>
      </c>
      <c r="R402" s="210">
        <v>22.13</v>
      </c>
      <c r="S402" s="210">
        <v>21.529999999999998</v>
      </c>
      <c r="T402" s="210">
        <v>21.83</v>
      </c>
      <c r="U402" s="210">
        <v>14.16</v>
      </c>
      <c r="V402" s="210">
        <v>13.56</v>
      </c>
      <c r="W402" s="210">
        <v>13.86</v>
      </c>
      <c r="X402" s="210">
        <v>14.62</v>
      </c>
      <c r="Y402" s="210">
        <v>13.819999999999999</v>
      </c>
      <c r="Z402" s="210">
        <v>14.219999999999999</v>
      </c>
      <c r="AA402" s="210">
        <v>100.17</v>
      </c>
      <c r="AB402" s="210">
        <v>96.17</v>
      </c>
      <c r="AC402" s="210">
        <v>98.17</v>
      </c>
      <c r="AD402" s="210">
        <v>90.61</v>
      </c>
      <c r="AE402" s="210">
        <v>86.61</v>
      </c>
      <c r="AF402" s="210">
        <v>88.61</v>
      </c>
      <c r="AG402" s="210">
        <v>20.53</v>
      </c>
      <c r="AH402" s="210">
        <v>19.670000000000002</v>
      </c>
      <c r="AI402" s="210">
        <v>20.100000000000001</v>
      </c>
      <c r="AJ402" s="210"/>
      <c r="AK402" s="210"/>
      <c r="AL402" s="210"/>
      <c r="AM402" s="210">
        <v>116.31</v>
      </c>
      <c r="AN402" s="210">
        <v>114.65</v>
      </c>
      <c r="AO402" s="210">
        <v>115.48</v>
      </c>
      <c r="AP402" s="210">
        <v>42.59</v>
      </c>
      <c r="AQ402" s="210">
        <v>40.99</v>
      </c>
      <c r="AR402" s="210">
        <v>41.790000000000006</v>
      </c>
      <c r="AS402" s="210">
        <v>43.37</v>
      </c>
      <c r="AT402" s="210">
        <v>42.01</v>
      </c>
      <c r="AU402" s="210">
        <v>42.69</v>
      </c>
      <c r="AV402" s="210">
        <v>21.79</v>
      </c>
      <c r="AW402" s="210">
        <v>21.189999999999998</v>
      </c>
      <c r="AX402" s="210">
        <v>21.49</v>
      </c>
      <c r="AY402" s="210">
        <v>4.71</v>
      </c>
      <c r="AZ402" s="210">
        <v>4.55</v>
      </c>
      <c r="BA402" s="210">
        <v>4.63</v>
      </c>
      <c r="BB402" s="210">
        <v>1.97</v>
      </c>
      <c r="BC402" s="210">
        <v>1.67</v>
      </c>
      <c r="BD402" s="210">
        <v>1.8199999999999998</v>
      </c>
      <c r="BE402" s="210">
        <v>0.72</v>
      </c>
      <c r="BF402" s="210">
        <v>0.42</v>
      </c>
      <c r="BG402" s="210">
        <v>0.56999999999999995</v>
      </c>
      <c r="BH402" s="210">
        <v>516.61</v>
      </c>
      <c r="BI402" s="210">
        <v>500.61</v>
      </c>
      <c r="BJ402" s="210">
        <v>508.61</v>
      </c>
      <c r="BK402" s="210">
        <v>43.69</v>
      </c>
      <c r="BL402" s="210">
        <v>42.33</v>
      </c>
      <c r="BM402" s="210">
        <v>43.01</v>
      </c>
      <c r="BN402" s="210">
        <v>1.0900000000000001</v>
      </c>
      <c r="BO402" s="210">
        <v>0.85000000000000009</v>
      </c>
      <c r="BP402" s="210">
        <v>0.97000000000000008</v>
      </c>
      <c r="BQ402" s="210">
        <v>8.65</v>
      </c>
      <c r="BR402" s="210">
        <v>6.65</v>
      </c>
      <c r="BS402" s="210">
        <v>7.65</v>
      </c>
      <c r="BT402" s="210">
        <v>11.12</v>
      </c>
      <c r="BU402" s="210">
        <v>10.719999999999999</v>
      </c>
      <c r="BV402" s="210">
        <v>10.919999999999998</v>
      </c>
      <c r="BW402" s="210">
        <v>2.83</v>
      </c>
      <c r="BX402" s="210">
        <v>2.5499999999999998</v>
      </c>
      <c r="BY402" s="210">
        <v>2.69</v>
      </c>
      <c r="BZ402" s="210">
        <v>9.9499999999999993</v>
      </c>
      <c r="CA402" s="210">
        <v>6.9499999999999993</v>
      </c>
      <c r="CB402" s="210">
        <v>8.4499999999999993</v>
      </c>
      <c r="CC402" s="209">
        <v>6.61</v>
      </c>
      <c r="CD402" s="209">
        <v>6.37</v>
      </c>
      <c r="CE402" s="209">
        <v>6.49</v>
      </c>
      <c r="CF402" s="209">
        <v>1.83</v>
      </c>
      <c r="CG402" s="209">
        <v>1.33</v>
      </c>
      <c r="CH402" s="209">
        <v>1.58</v>
      </c>
      <c r="CI402" s="209">
        <v>0.42</v>
      </c>
      <c r="CJ402" s="209">
        <v>0.38</v>
      </c>
      <c r="CK402" s="209">
        <v>0.4</v>
      </c>
      <c r="CL402" s="209">
        <v>39.770000000000003</v>
      </c>
      <c r="CM402" s="209">
        <v>37.370000000000005</v>
      </c>
      <c r="CN402" s="209">
        <v>38.570000000000007</v>
      </c>
      <c r="CO402" s="209">
        <v>6.9</v>
      </c>
      <c r="CP402" s="209">
        <v>1.9000000000000004</v>
      </c>
      <c r="CQ402" s="209">
        <v>4.4000000000000004</v>
      </c>
    </row>
    <row r="403" spans="1:95">
      <c r="A403" s="642">
        <v>45681</v>
      </c>
      <c r="B403" t="s">
        <v>218</v>
      </c>
      <c r="C403">
        <v>157.33000000000001</v>
      </c>
      <c r="D403">
        <v>155.33000000000001</v>
      </c>
      <c r="E403">
        <v>156.33000000000001</v>
      </c>
      <c r="F403">
        <v>164.38</v>
      </c>
      <c r="G403">
        <v>161.38</v>
      </c>
      <c r="H403">
        <v>162.88</v>
      </c>
      <c r="I403">
        <v>110.34</v>
      </c>
      <c r="J403">
        <v>107.14</v>
      </c>
      <c r="K403">
        <v>108.74000000000001</v>
      </c>
      <c r="L403">
        <v>197.18</v>
      </c>
      <c r="M403">
        <v>189.18</v>
      </c>
      <c r="N403">
        <v>193.18</v>
      </c>
      <c r="O403">
        <v>173.13</v>
      </c>
      <c r="P403">
        <v>171.32999999999998</v>
      </c>
      <c r="Q403">
        <v>172.23</v>
      </c>
      <c r="R403">
        <v>22.13</v>
      </c>
      <c r="S403">
        <v>21.529999999999998</v>
      </c>
      <c r="T403">
        <v>21.83</v>
      </c>
      <c r="U403">
        <v>14.18</v>
      </c>
      <c r="V403">
        <v>13.58</v>
      </c>
      <c r="W403">
        <v>13.879999999999999</v>
      </c>
      <c r="X403">
        <v>14.62</v>
      </c>
      <c r="Y403">
        <v>13.819999999999999</v>
      </c>
      <c r="Z403">
        <v>14.219999999999999</v>
      </c>
      <c r="AA403">
        <v>100.22</v>
      </c>
      <c r="AB403">
        <v>96.22</v>
      </c>
      <c r="AC403">
        <v>98.22</v>
      </c>
      <c r="AD403">
        <v>90.7</v>
      </c>
      <c r="AE403">
        <v>86.7</v>
      </c>
      <c r="AF403">
        <v>88.7</v>
      </c>
      <c r="AG403">
        <v>20.5</v>
      </c>
      <c r="AH403">
        <v>19.64</v>
      </c>
      <c r="AI403">
        <v>20.07</v>
      </c>
      <c r="AM403">
        <v>116.14</v>
      </c>
      <c r="AN403">
        <v>114.48</v>
      </c>
      <c r="AO403">
        <v>115.31</v>
      </c>
      <c r="AP403">
        <v>42.54</v>
      </c>
      <c r="AQ403">
        <v>40.94</v>
      </c>
      <c r="AR403">
        <v>41.739999999999995</v>
      </c>
      <c r="AS403">
        <v>43.31</v>
      </c>
      <c r="AT403">
        <v>41.95</v>
      </c>
      <c r="AU403">
        <v>42.63</v>
      </c>
      <c r="AV403">
        <v>21.75</v>
      </c>
      <c r="AW403">
        <v>21.15</v>
      </c>
      <c r="AX403">
        <v>21.45</v>
      </c>
      <c r="AY403">
        <v>4.6900000000000004</v>
      </c>
      <c r="AZ403">
        <v>4.53</v>
      </c>
      <c r="BA403">
        <v>4.6100000000000003</v>
      </c>
      <c r="BB403">
        <v>1.97</v>
      </c>
      <c r="BC403">
        <v>1.67</v>
      </c>
      <c r="BD403">
        <v>1.8199999999999998</v>
      </c>
      <c r="BE403">
        <v>0.71</v>
      </c>
      <c r="BF403">
        <v>0.41</v>
      </c>
      <c r="BG403">
        <v>0.55999999999999994</v>
      </c>
      <c r="BH403">
        <v>514.25</v>
      </c>
      <c r="BI403">
        <v>498.25</v>
      </c>
      <c r="BJ403">
        <v>506.25</v>
      </c>
      <c r="BK403">
        <v>43.64</v>
      </c>
      <c r="BL403">
        <v>42.28</v>
      </c>
      <c r="BM403">
        <v>42.96</v>
      </c>
      <c r="BN403">
        <v>1.0900000000000001</v>
      </c>
      <c r="BO403">
        <v>0.85000000000000009</v>
      </c>
      <c r="BP403">
        <v>0.97000000000000008</v>
      </c>
      <c r="BQ403">
        <v>8.68</v>
      </c>
      <c r="BR403">
        <v>6.68</v>
      </c>
      <c r="BS403">
        <v>7.68</v>
      </c>
      <c r="BT403">
        <v>11.12</v>
      </c>
      <c r="BU403">
        <v>10.719999999999999</v>
      </c>
      <c r="BV403">
        <v>10.919999999999998</v>
      </c>
      <c r="BW403">
        <v>2.82</v>
      </c>
      <c r="BX403">
        <v>2.54</v>
      </c>
      <c r="BY403">
        <v>2.6799999999999997</v>
      </c>
      <c r="BZ403">
        <v>9.94</v>
      </c>
      <c r="CA403">
        <v>6.9399999999999995</v>
      </c>
      <c r="CB403">
        <v>8.44</v>
      </c>
      <c r="CC403">
        <v>6.6</v>
      </c>
      <c r="CD403">
        <v>6.3599999999999994</v>
      </c>
      <c r="CE403">
        <v>6.4799999999999995</v>
      </c>
      <c r="CF403">
        <v>1.82</v>
      </c>
      <c r="CG403">
        <v>1.32</v>
      </c>
      <c r="CH403">
        <v>1.57</v>
      </c>
      <c r="CI403">
        <v>0.42</v>
      </c>
      <c r="CJ403">
        <v>0.38</v>
      </c>
      <c r="CK403">
        <v>0.4</v>
      </c>
      <c r="CL403">
        <v>39.83</v>
      </c>
      <c r="CM403">
        <v>37.43</v>
      </c>
      <c r="CN403">
        <v>38.629999999999995</v>
      </c>
      <c r="CO403">
        <v>6.89</v>
      </c>
      <c r="CP403">
        <v>1.8899999999999997</v>
      </c>
      <c r="CQ403">
        <v>4.3899999999999997</v>
      </c>
    </row>
    <row r="404" spans="1:95">
      <c r="A404" s="642">
        <v>45682</v>
      </c>
      <c r="B404" t="s">
        <v>219</v>
      </c>
    </row>
    <row r="405" spans="1:95">
      <c r="A405" s="642">
        <v>45683</v>
      </c>
      <c r="B405" t="s">
        <v>220</v>
      </c>
    </row>
    <row r="406" spans="1:95">
      <c r="A406" s="642">
        <v>45684</v>
      </c>
      <c r="B406" t="s">
        <v>214</v>
      </c>
      <c r="C406">
        <v>156.6</v>
      </c>
      <c r="D406">
        <v>154.6</v>
      </c>
      <c r="E406">
        <v>155.6</v>
      </c>
      <c r="F406">
        <v>164.51</v>
      </c>
      <c r="G406">
        <v>161.51</v>
      </c>
      <c r="H406">
        <v>163.01</v>
      </c>
      <c r="I406">
        <v>109.83</v>
      </c>
      <c r="J406">
        <v>106.63</v>
      </c>
      <c r="K406">
        <v>108.22999999999999</v>
      </c>
      <c r="L406">
        <v>197.92</v>
      </c>
      <c r="M406">
        <v>189.92</v>
      </c>
      <c r="N406">
        <v>193.92</v>
      </c>
      <c r="O406">
        <v>172.59</v>
      </c>
      <c r="P406">
        <v>170.79</v>
      </c>
      <c r="Q406">
        <v>171.69</v>
      </c>
      <c r="R406">
        <v>22.14</v>
      </c>
      <c r="S406">
        <v>21.54</v>
      </c>
      <c r="T406">
        <v>21.84</v>
      </c>
      <c r="U406">
        <v>14.14</v>
      </c>
      <c r="V406">
        <v>13.540000000000001</v>
      </c>
      <c r="W406">
        <v>13.84</v>
      </c>
      <c r="X406">
        <v>14.62</v>
      </c>
      <c r="Y406">
        <v>13.819999999999999</v>
      </c>
      <c r="Z406">
        <v>14.219999999999999</v>
      </c>
      <c r="AA406">
        <v>99.93</v>
      </c>
      <c r="AB406">
        <v>95.93</v>
      </c>
      <c r="AC406">
        <v>97.93</v>
      </c>
      <c r="AD406">
        <v>90.55</v>
      </c>
      <c r="AE406">
        <v>86.55</v>
      </c>
      <c r="AF406">
        <v>88.55</v>
      </c>
      <c r="AG406">
        <v>20.41</v>
      </c>
      <c r="AH406">
        <v>19.55</v>
      </c>
      <c r="AI406">
        <v>19.98</v>
      </c>
      <c r="AM406">
        <v>116.34</v>
      </c>
      <c r="AN406">
        <v>114.68</v>
      </c>
      <c r="AO406">
        <v>115.51</v>
      </c>
      <c r="AP406">
        <v>42.36</v>
      </c>
      <c r="AQ406">
        <v>40.76</v>
      </c>
      <c r="AR406">
        <v>41.56</v>
      </c>
      <c r="AS406">
        <v>43.11</v>
      </c>
      <c r="AT406">
        <v>41.75</v>
      </c>
      <c r="AU406">
        <v>42.43</v>
      </c>
      <c r="AV406">
        <v>21.75</v>
      </c>
      <c r="AW406">
        <v>21.15</v>
      </c>
      <c r="AX406">
        <v>21.45</v>
      </c>
      <c r="AY406">
        <v>4.71</v>
      </c>
      <c r="AZ406">
        <v>4.55</v>
      </c>
      <c r="BA406">
        <v>4.63</v>
      </c>
      <c r="BB406">
        <v>1.96</v>
      </c>
      <c r="BC406">
        <v>1.66</v>
      </c>
      <c r="BD406">
        <v>1.81</v>
      </c>
      <c r="BE406">
        <v>0.71</v>
      </c>
      <c r="BF406">
        <v>0.41</v>
      </c>
      <c r="BG406">
        <v>0.55999999999999994</v>
      </c>
      <c r="BH406">
        <v>514.02</v>
      </c>
      <c r="BI406">
        <v>498.02</v>
      </c>
      <c r="BJ406">
        <v>506.02</v>
      </c>
      <c r="BK406">
        <v>43.44</v>
      </c>
      <c r="BL406">
        <v>42.08</v>
      </c>
      <c r="BM406">
        <v>42.76</v>
      </c>
      <c r="BN406">
        <v>1.0900000000000001</v>
      </c>
      <c r="BO406">
        <v>0.85000000000000009</v>
      </c>
      <c r="BP406">
        <v>0.97000000000000008</v>
      </c>
      <c r="BQ406">
        <v>8.6300000000000008</v>
      </c>
      <c r="BR406">
        <v>6.6300000000000008</v>
      </c>
      <c r="BS406">
        <v>7.6300000000000008</v>
      </c>
      <c r="BT406">
        <v>11.13</v>
      </c>
      <c r="BU406">
        <v>10.73</v>
      </c>
      <c r="BV406">
        <v>10.93</v>
      </c>
      <c r="BW406">
        <v>2.83</v>
      </c>
      <c r="BX406">
        <v>2.5499999999999998</v>
      </c>
      <c r="BY406">
        <v>2.69</v>
      </c>
      <c r="BZ406">
        <v>9.9</v>
      </c>
      <c r="CA406">
        <v>6.9</v>
      </c>
      <c r="CB406">
        <v>8.4</v>
      </c>
      <c r="CC406">
        <v>6.63</v>
      </c>
      <c r="CD406">
        <v>6.39</v>
      </c>
      <c r="CE406">
        <v>6.51</v>
      </c>
      <c r="CF406">
        <v>1.84</v>
      </c>
      <c r="CG406">
        <v>1.34</v>
      </c>
      <c r="CH406">
        <v>1.59</v>
      </c>
      <c r="CI406">
        <v>0.42</v>
      </c>
      <c r="CJ406">
        <v>0.38</v>
      </c>
      <c r="CK406">
        <v>0.4</v>
      </c>
      <c r="CL406">
        <v>39.909999999999997</v>
      </c>
      <c r="CM406">
        <v>37.51</v>
      </c>
      <c r="CN406">
        <v>38.709999999999994</v>
      </c>
      <c r="CO406">
        <v>6.86</v>
      </c>
      <c r="CP406">
        <v>1.8600000000000003</v>
      </c>
      <c r="CQ406">
        <v>4.3600000000000003</v>
      </c>
    </row>
    <row r="407" spans="1:95">
      <c r="A407" s="642">
        <v>45685</v>
      </c>
      <c r="B407" t="s">
        <v>215</v>
      </c>
      <c r="C407">
        <v>156.13</v>
      </c>
      <c r="D407">
        <v>154.13</v>
      </c>
      <c r="E407">
        <v>155.13</v>
      </c>
      <c r="F407">
        <v>163.55000000000001</v>
      </c>
      <c r="G407">
        <v>160.55000000000001</v>
      </c>
      <c r="H407">
        <v>162.05000000000001</v>
      </c>
      <c r="I407">
        <v>109.4</v>
      </c>
      <c r="J407">
        <v>106.2</v>
      </c>
      <c r="K407">
        <v>107.80000000000001</v>
      </c>
      <c r="L407">
        <v>197.26</v>
      </c>
      <c r="M407">
        <v>189.26</v>
      </c>
      <c r="N407">
        <v>193.26</v>
      </c>
      <c r="O407">
        <v>172.43</v>
      </c>
      <c r="P407">
        <v>170.63</v>
      </c>
      <c r="Q407">
        <v>171.53</v>
      </c>
      <c r="R407">
        <v>22.02</v>
      </c>
      <c r="S407">
        <v>21.419999999999998</v>
      </c>
      <c r="T407">
        <v>21.72</v>
      </c>
      <c r="U407">
        <v>14.03</v>
      </c>
      <c r="V407">
        <v>13.43</v>
      </c>
      <c r="W407">
        <v>13.73</v>
      </c>
      <c r="X407">
        <v>14.53</v>
      </c>
      <c r="Y407">
        <v>13.729999999999999</v>
      </c>
      <c r="Z407">
        <v>14.129999999999999</v>
      </c>
      <c r="AA407">
        <v>99.22</v>
      </c>
      <c r="AB407">
        <v>95.22</v>
      </c>
      <c r="AC407">
        <v>97.22</v>
      </c>
      <c r="AD407">
        <v>89.91</v>
      </c>
      <c r="AE407">
        <v>85.91</v>
      </c>
      <c r="AF407">
        <v>87.91</v>
      </c>
      <c r="AG407">
        <v>20.350000000000001</v>
      </c>
      <c r="AH407">
        <v>19.490000000000002</v>
      </c>
      <c r="AI407">
        <v>19.920000000000002</v>
      </c>
      <c r="AM407">
        <v>115.77</v>
      </c>
      <c r="AN407">
        <v>114.11</v>
      </c>
      <c r="AO407">
        <v>114.94</v>
      </c>
      <c r="AP407">
        <v>42.22</v>
      </c>
      <c r="AQ407">
        <v>40.619999999999997</v>
      </c>
      <c r="AR407">
        <v>41.42</v>
      </c>
      <c r="AS407">
        <v>42.98</v>
      </c>
      <c r="AT407">
        <v>41.62</v>
      </c>
      <c r="AU407">
        <v>42.3</v>
      </c>
      <c r="AV407">
        <v>21.62</v>
      </c>
      <c r="AW407">
        <v>21.02</v>
      </c>
      <c r="AX407">
        <v>21.32</v>
      </c>
      <c r="AY407">
        <v>4.6500000000000004</v>
      </c>
      <c r="AZ407">
        <v>4.49</v>
      </c>
      <c r="BA407">
        <v>4.57</v>
      </c>
      <c r="BB407">
        <v>1.95</v>
      </c>
      <c r="BC407">
        <v>1.65</v>
      </c>
      <c r="BD407">
        <v>1.7999999999999998</v>
      </c>
      <c r="BE407">
        <v>0.71</v>
      </c>
      <c r="BF407">
        <v>0.41</v>
      </c>
      <c r="BG407">
        <v>0.55999999999999994</v>
      </c>
      <c r="BH407">
        <v>512.16</v>
      </c>
      <c r="BI407">
        <v>496.15999999999997</v>
      </c>
      <c r="BJ407">
        <v>504.15999999999997</v>
      </c>
      <c r="BK407">
        <v>43.3</v>
      </c>
      <c r="BL407">
        <v>41.94</v>
      </c>
      <c r="BM407">
        <v>42.62</v>
      </c>
      <c r="BN407">
        <v>1.08</v>
      </c>
      <c r="BO407">
        <v>0.84000000000000008</v>
      </c>
      <c r="BP407">
        <v>0.96000000000000008</v>
      </c>
      <c r="BQ407">
        <v>8.49</v>
      </c>
      <c r="BR407">
        <v>6.49</v>
      </c>
      <c r="BS407">
        <v>7.49</v>
      </c>
      <c r="BT407">
        <v>11.03</v>
      </c>
      <c r="BU407">
        <v>10.629999999999999</v>
      </c>
      <c r="BV407">
        <v>10.829999999999998</v>
      </c>
      <c r="BW407">
        <v>2.81</v>
      </c>
      <c r="BX407">
        <v>2.5300000000000002</v>
      </c>
      <c r="BY407">
        <v>2.67</v>
      </c>
      <c r="BZ407">
        <v>9.75</v>
      </c>
      <c r="CA407">
        <v>6.75</v>
      </c>
      <c r="CB407">
        <v>8.25</v>
      </c>
      <c r="CC407">
        <v>6.58</v>
      </c>
      <c r="CD407">
        <v>6.34</v>
      </c>
      <c r="CE407">
        <v>6.46</v>
      </c>
      <c r="CF407">
        <v>1.84</v>
      </c>
      <c r="CG407">
        <v>1.34</v>
      </c>
      <c r="CH407">
        <v>1.59</v>
      </c>
      <c r="CI407">
        <v>0.42</v>
      </c>
      <c r="CJ407">
        <v>0.38</v>
      </c>
      <c r="CK407">
        <v>0.4</v>
      </c>
      <c r="CL407">
        <v>39.659999999999997</v>
      </c>
      <c r="CM407">
        <v>37.26</v>
      </c>
      <c r="CN407">
        <v>38.459999999999994</v>
      </c>
      <c r="CO407">
        <v>6.84</v>
      </c>
      <c r="CP407">
        <v>1.8399999999999999</v>
      </c>
      <c r="CQ407">
        <v>4.34</v>
      </c>
    </row>
    <row r="408" spans="1:95">
      <c r="A408" s="642">
        <v>45686</v>
      </c>
      <c r="B408" t="s">
        <v>216</v>
      </c>
      <c r="C408">
        <v>156.68</v>
      </c>
      <c r="D408">
        <v>154.68</v>
      </c>
      <c r="E408">
        <v>155.68</v>
      </c>
      <c r="F408">
        <v>163.87</v>
      </c>
      <c r="G408">
        <v>160.87</v>
      </c>
      <c r="H408">
        <v>162.37</v>
      </c>
      <c r="I408">
        <v>109.69</v>
      </c>
      <c r="J408">
        <v>106.49</v>
      </c>
      <c r="K408">
        <v>108.09</v>
      </c>
      <c r="L408">
        <v>197.65</v>
      </c>
      <c r="M408">
        <v>189.65</v>
      </c>
      <c r="N408">
        <v>193.65</v>
      </c>
      <c r="O408">
        <v>173.07</v>
      </c>
      <c r="P408">
        <v>171.26999999999998</v>
      </c>
      <c r="Q408">
        <v>172.17</v>
      </c>
      <c r="R408">
        <v>22.06</v>
      </c>
      <c r="S408">
        <v>21.459999999999997</v>
      </c>
      <c r="T408">
        <v>21.759999999999998</v>
      </c>
      <c r="U408">
        <v>14.11</v>
      </c>
      <c r="V408">
        <v>13.51</v>
      </c>
      <c r="W408">
        <v>13.809999999999999</v>
      </c>
      <c r="X408">
        <v>14.56</v>
      </c>
      <c r="Y408">
        <v>13.76</v>
      </c>
      <c r="Z408">
        <v>14.16</v>
      </c>
      <c r="AA408">
        <v>99.05</v>
      </c>
      <c r="AB408">
        <v>95.05</v>
      </c>
      <c r="AC408">
        <v>97.05</v>
      </c>
      <c r="AD408">
        <v>90.13</v>
      </c>
      <c r="AE408">
        <v>86.13</v>
      </c>
      <c r="AF408">
        <v>88.13</v>
      </c>
      <c r="AG408">
        <v>20.41</v>
      </c>
      <c r="AH408">
        <v>19.55</v>
      </c>
      <c r="AI408">
        <v>19.98</v>
      </c>
      <c r="AM408">
        <v>115.97</v>
      </c>
      <c r="AN408">
        <v>114.31</v>
      </c>
      <c r="AO408">
        <v>115.14</v>
      </c>
      <c r="AP408">
        <v>42.35</v>
      </c>
      <c r="AQ408">
        <v>40.75</v>
      </c>
      <c r="AR408">
        <v>41.55</v>
      </c>
      <c r="AS408">
        <v>43.13</v>
      </c>
      <c r="AT408">
        <v>41.77</v>
      </c>
      <c r="AU408">
        <v>42.45</v>
      </c>
      <c r="AV408">
        <v>21.69</v>
      </c>
      <c r="AW408">
        <v>21.09</v>
      </c>
      <c r="AX408">
        <v>21.39</v>
      </c>
      <c r="AY408">
        <v>4.68</v>
      </c>
      <c r="AZ408">
        <v>4.5199999999999996</v>
      </c>
      <c r="BA408">
        <v>4.5999999999999996</v>
      </c>
      <c r="BB408">
        <v>1.96</v>
      </c>
      <c r="BC408">
        <v>1.66</v>
      </c>
      <c r="BD408">
        <v>1.81</v>
      </c>
      <c r="BE408">
        <v>0.71</v>
      </c>
      <c r="BF408">
        <v>0.41</v>
      </c>
      <c r="BG408">
        <v>0.55999999999999994</v>
      </c>
      <c r="BH408">
        <v>513.78</v>
      </c>
      <c r="BI408">
        <v>497.78</v>
      </c>
      <c r="BJ408">
        <v>505.78</v>
      </c>
      <c r="BK408">
        <v>43.46</v>
      </c>
      <c r="BL408">
        <v>42.1</v>
      </c>
      <c r="BM408">
        <v>42.78</v>
      </c>
      <c r="BN408">
        <v>1.0900000000000001</v>
      </c>
      <c r="BO408">
        <v>0.85000000000000009</v>
      </c>
      <c r="BP408">
        <v>0.97000000000000008</v>
      </c>
      <c r="BQ408">
        <v>8.58</v>
      </c>
      <c r="BR408">
        <v>6.58</v>
      </c>
      <c r="BS408">
        <v>7.58</v>
      </c>
      <c r="BT408">
        <v>10.98</v>
      </c>
      <c r="BU408">
        <v>10.58</v>
      </c>
      <c r="BV408">
        <v>10.780000000000001</v>
      </c>
      <c r="BW408">
        <v>2.82</v>
      </c>
      <c r="BX408">
        <v>2.54</v>
      </c>
      <c r="BY408">
        <v>2.6799999999999997</v>
      </c>
      <c r="BZ408">
        <v>9.82</v>
      </c>
      <c r="CA408">
        <v>6.82</v>
      </c>
      <c r="CB408">
        <v>8.32</v>
      </c>
      <c r="CC408">
        <v>6.6</v>
      </c>
      <c r="CD408">
        <v>6.3599999999999994</v>
      </c>
      <c r="CE408">
        <v>6.4799999999999995</v>
      </c>
      <c r="CF408">
        <v>1.84</v>
      </c>
      <c r="CG408">
        <v>1.34</v>
      </c>
      <c r="CH408">
        <v>1.59</v>
      </c>
      <c r="CI408">
        <v>0.42</v>
      </c>
      <c r="CJ408">
        <v>0.38</v>
      </c>
      <c r="CK408">
        <v>0.4</v>
      </c>
      <c r="CL408">
        <v>39.86</v>
      </c>
      <c r="CM408">
        <v>37.46</v>
      </c>
      <c r="CN408">
        <v>38.659999999999997</v>
      </c>
      <c r="CO408">
        <v>6.86</v>
      </c>
      <c r="CP408">
        <v>1.8600000000000003</v>
      </c>
      <c r="CQ408">
        <v>4.3600000000000003</v>
      </c>
    </row>
    <row r="409" spans="1:95">
      <c r="A409" s="642">
        <v>45687</v>
      </c>
      <c r="B409" t="s">
        <v>217</v>
      </c>
      <c r="C409">
        <v>155.76</v>
      </c>
      <c r="D409">
        <v>153.76</v>
      </c>
      <c r="E409">
        <v>154.76</v>
      </c>
      <c r="F409">
        <v>162.84</v>
      </c>
      <c r="G409">
        <v>159.84</v>
      </c>
      <c r="H409">
        <v>161.34</v>
      </c>
      <c r="I409">
        <v>109.01</v>
      </c>
      <c r="J409">
        <v>105.81</v>
      </c>
      <c r="K409">
        <v>107.41</v>
      </c>
      <c r="L409">
        <v>196.71</v>
      </c>
      <c r="M409">
        <v>188.71</v>
      </c>
      <c r="N409">
        <v>192.71</v>
      </c>
      <c r="O409">
        <v>171.66</v>
      </c>
      <c r="P409">
        <v>169.85999999999999</v>
      </c>
      <c r="Q409">
        <v>170.76</v>
      </c>
      <c r="R409">
        <v>21.92</v>
      </c>
      <c r="S409">
        <v>21.32</v>
      </c>
      <c r="T409">
        <v>21.62</v>
      </c>
      <c r="U409">
        <v>14.02</v>
      </c>
      <c r="V409">
        <v>13.42</v>
      </c>
      <c r="W409">
        <v>13.719999999999999</v>
      </c>
      <c r="X409">
        <v>14.48</v>
      </c>
      <c r="Y409">
        <v>13.68</v>
      </c>
      <c r="Z409">
        <v>14.08</v>
      </c>
      <c r="AA409">
        <v>98.52</v>
      </c>
      <c r="AB409">
        <v>94.52</v>
      </c>
      <c r="AC409">
        <v>96.52</v>
      </c>
      <c r="AD409">
        <v>89.64</v>
      </c>
      <c r="AE409">
        <v>85.64</v>
      </c>
      <c r="AF409">
        <v>87.64</v>
      </c>
      <c r="AG409">
        <v>20.29</v>
      </c>
      <c r="AH409">
        <v>19.43</v>
      </c>
      <c r="AI409">
        <v>19.86</v>
      </c>
      <c r="AM409">
        <v>115.49</v>
      </c>
      <c r="AN409">
        <v>113.83</v>
      </c>
      <c r="AO409">
        <v>114.66</v>
      </c>
      <c r="AP409">
        <v>42.12</v>
      </c>
      <c r="AQ409">
        <v>40.519999999999996</v>
      </c>
      <c r="AR409">
        <v>41.319999999999993</v>
      </c>
      <c r="AS409">
        <v>42.88</v>
      </c>
      <c r="AT409">
        <v>41.52</v>
      </c>
      <c r="AU409">
        <v>42.2</v>
      </c>
      <c r="AV409">
        <v>21.59</v>
      </c>
      <c r="AW409">
        <v>20.99</v>
      </c>
      <c r="AX409">
        <v>21.29</v>
      </c>
      <c r="AY409">
        <v>4.68</v>
      </c>
      <c r="AZ409">
        <v>4.5199999999999996</v>
      </c>
      <c r="BA409">
        <v>4.5999999999999996</v>
      </c>
      <c r="BB409">
        <v>1.95</v>
      </c>
      <c r="BC409">
        <v>1.65</v>
      </c>
      <c r="BD409">
        <v>1.7999999999999998</v>
      </c>
      <c r="BE409">
        <v>0.71</v>
      </c>
      <c r="BF409">
        <v>0.41</v>
      </c>
      <c r="BG409">
        <v>0.55999999999999994</v>
      </c>
      <c r="BH409">
        <v>510.96</v>
      </c>
      <c r="BI409">
        <v>494.96</v>
      </c>
      <c r="BJ409">
        <v>502.96</v>
      </c>
      <c r="BK409">
        <v>43.21</v>
      </c>
      <c r="BL409">
        <v>41.85</v>
      </c>
      <c r="BM409">
        <v>42.53</v>
      </c>
      <c r="BN409">
        <v>1.08</v>
      </c>
      <c r="BO409">
        <v>0.84000000000000008</v>
      </c>
      <c r="BP409">
        <v>0.96000000000000008</v>
      </c>
      <c r="BQ409">
        <v>8.56</v>
      </c>
      <c r="BR409">
        <v>6.5600000000000005</v>
      </c>
      <c r="BS409">
        <v>7.5600000000000005</v>
      </c>
      <c r="BT409">
        <v>10.94</v>
      </c>
      <c r="BU409">
        <v>10.54</v>
      </c>
      <c r="BV409">
        <v>10.739999999999998</v>
      </c>
      <c r="BW409">
        <v>2.81</v>
      </c>
      <c r="BX409">
        <v>2.5300000000000002</v>
      </c>
      <c r="BY409">
        <v>2.67</v>
      </c>
      <c r="BZ409">
        <v>9.84</v>
      </c>
      <c r="CA409">
        <v>6.84</v>
      </c>
      <c r="CB409">
        <v>8.34</v>
      </c>
      <c r="CC409">
        <v>6.55</v>
      </c>
      <c r="CD409">
        <v>6.31</v>
      </c>
      <c r="CE409">
        <v>6.43</v>
      </c>
      <c r="CF409">
        <v>1.81</v>
      </c>
      <c r="CG409">
        <v>1.31</v>
      </c>
      <c r="CH409">
        <v>1.56</v>
      </c>
      <c r="CI409">
        <v>0.42</v>
      </c>
      <c r="CJ409">
        <v>0.38</v>
      </c>
      <c r="CK409">
        <v>0.4</v>
      </c>
      <c r="CL409">
        <v>39.6</v>
      </c>
      <c r="CM409">
        <v>37.200000000000003</v>
      </c>
      <c r="CN409">
        <v>38.400000000000006</v>
      </c>
      <c r="CO409">
        <v>6.83</v>
      </c>
      <c r="CP409">
        <v>1.83</v>
      </c>
      <c r="CQ409">
        <v>4.33</v>
      </c>
    </row>
    <row r="410" spans="1:95">
      <c r="A410" s="642">
        <v>45688</v>
      </c>
      <c r="B410" t="s">
        <v>218</v>
      </c>
      <c r="C410">
        <v>155.43</v>
      </c>
      <c r="D410">
        <v>153.43</v>
      </c>
      <c r="E410">
        <v>154.43</v>
      </c>
      <c r="F410">
        <v>161.86000000000001</v>
      </c>
      <c r="G410">
        <v>158.86000000000001</v>
      </c>
      <c r="H410">
        <v>160.36000000000001</v>
      </c>
      <c r="I410">
        <v>108.09</v>
      </c>
      <c r="J410">
        <v>104.89</v>
      </c>
      <c r="K410">
        <v>106.49000000000001</v>
      </c>
      <c r="L410">
        <v>195.69</v>
      </c>
      <c r="M410">
        <v>187.69</v>
      </c>
      <c r="N410">
        <v>191.69</v>
      </c>
      <c r="O410">
        <v>170.49</v>
      </c>
      <c r="P410">
        <v>168.69</v>
      </c>
      <c r="Q410">
        <v>169.59</v>
      </c>
      <c r="R410">
        <v>21.79</v>
      </c>
      <c r="S410">
        <v>21.189999999999998</v>
      </c>
      <c r="T410">
        <v>21.49</v>
      </c>
      <c r="U410">
        <v>13.93</v>
      </c>
      <c r="V410">
        <v>13.33</v>
      </c>
      <c r="W410">
        <v>13.629999999999999</v>
      </c>
      <c r="X410">
        <v>14.35</v>
      </c>
      <c r="Y410">
        <v>13.549999999999999</v>
      </c>
      <c r="Z410">
        <v>13.95</v>
      </c>
      <c r="AA410">
        <v>97.87</v>
      </c>
      <c r="AB410">
        <v>93.87</v>
      </c>
      <c r="AC410">
        <v>95.87</v>
      </c>
      <c r="AD410">
        <v>88.87</v>
      </c>
      <c r="AE410">
        <v>84.87</v>
      </c>
      <c r="AF410">
        <v>86.87</v>
      </c>
      <c r="AG410">
        <v>20.25</v>
      </c>
      <c r="AH410">
        <v>19.39</v>
      </c>
      <c r="AI410">
        <v>19.82</v>
      </c>
      <c r="AM410">
        <v>114.87</v>
      </c>
      <c r="AN410">
        <v>113.21000000000001</v>
      </c>
      <c r="AO410">
        <v>114.04</v>
      </c>
      <c r="AP410">
        <v>42.04</v>
      </c>
      <c r="AQ410">
        <v>40.44</v>
      </c>
      <c r="AR410">
        <v>41.239999999999995</v>
      </c>
      <c r="AS410">
        <v>42.8</v>
      </c>
      <c r="AT410">
        <v>41.44</v>
      </c>
      <c r="AU410">
        <v>42.12</v>
      </c>
      <c r="AV410">
        <v>21.46</v>
      </c>
      <c r="AW410">
        <v>20.86</v>
      </c>
      <c r="AX410">
        <v>21.16</v>
      </c>
      <c r="AY410">
        <v>4.67</v>
      </c>
      <c r="AZ410">
        <v>4.51</v>
      </c>
      <c r="BA410">
        <v>4.59</v>
      </c>
      <c r="BB410">
        <v>1.94</v>
      </c>
      <c r="BC410">
        <v>1.64</v>
      </c>
      <c r="BD410">
        <v>1.79</v>
      </c>
      <c r="BE410">
        <v>0.71</v>
      </c>
      <c r="BF410">
        <v>0.41</v>
      </c>
      <c r="BG410">
        <v>0.55999999999999994</v>
      </c>
      <c r="BH410">
        <v>509.56</v>
      </c>
      <c r="BI410">
        <v>493.56</v>
      </c>
      <c r="BJ410">
        <v>501.56</v>
      </c>
      <c r="BK410">
        <v>43.12</v>
      </c>
      <c r="BL410">
        <v>41.76</v>
      </c>
      <c r="BM410">
        <v>42.44</v>
      </c>
      <c r="BN410">
        <v>1.07</v>
      </c>
      <c r="BO410">
        <v>0.83000000000000007</v>
      </c>
      <c r="BP410">
        <v>0.95000000000000007</v>
      </c>
      <c r="BQ410">
        <v>8.4700000000000006</v>
      </c>
      <c r="BR410">
        <v>6.4700000000000006</v>
      </c>
      <c r="BS410">
        <v>7.4700000000000006</v>
      </c>
      <c r="BT410">
        <v>10.84</v>
      </c>
      <c r="BU410">
        <v>10.44</v>
      </c>
      <c r="BV410">
        <v>10.64</v>
      </c>
      <c r="BW410">
        <v>2.81</v>
      </c>
      <c r="BX410">
        <v>2.5300000000000002</v>
      </c>
      <c r="BY410">
        <v>2.67</v>
      </c>
      <c r="BZ410">
        <v>9.81</v>
      </c>
      <c r="CA410">
        <v>6.8100000000000005</v>
      </c>
      <c r="CB410">
        <v>8.31</v>
      </c>
      <c r="CC410">
        <v>6.51</v>
      </c>
      <c r="CD410">
        <v>6.27</v>
      </c>
      <c r="CE410">
        <v>6.39</v>
      </c>
      <c r="CF410">
        <v>1.82</v>
      </c>
      <c r="CG410">
        <v>1.32</v>
      </c>
      <c r="CH410">
        <v>1.57</v>
      </c>
      <c r="CI410">
        <v>0.41</v>
      </c>
      <c r="CJ410">
        <v>0.37</v>
      </c>
      <c r="CK410">
        <v>0.39</v>
      </c>
      <c r="CL410">
        <v>39.36</v>
      </c>
      <c r="CM410">
        <v>36.96</v>
      </c>
      <c r="CN410">
        <v>38.159999999999997</v>
      </c>
      <c r="CO410">
        <v>6.81</v>
      </c>
      <c r="CP410">
        <v>1.8099999999999996</v>
      </c>
      <c r="CQ410">
        <v>4.3099999999999996</v>
      </c>
    </row>
    <row r="411" spans="1:95">
      <c r="A411" s="642">
        <v>45689</v>
      </c>
      <c r="B411" t="s">
        <v>219</v>
      </c>
    </row>
    <row r="412" spans="1:95">
      <c r="A412" s="642">
        <v>45690</v>
      </c>
      <c r="B412" t="s">
        <v>220</v>
      </c>
    </row>
    <row r="413" spans="1:95">
      <c r="A413" s="642">
        <v>45691</v>
      </c>
      <c r="B413" t="s">
        <v>214</v>
      </c>
      <c r="C413">
        <v>156.71</v>
      </c>
      <c r="D413">
        <v>154.71</v>
      </c>
      <c r="E413">
        <v>155.71</v>
      </c>
      <c r="F413">
        <v>160.62</v>
      </c>
      <c r="G413">
        <v>157.62</v>
      </c>
      <c r="H413">
        <v>159.12</v>
      </c>
      <c r="I413">
        <v>107.29</v>
      </c>
      <c r="J413">
        <v>104.09</v>
      </c>
      <c r="K413">
        <v>105.69</v>
      </c>
      <c r="L413">
        <v>195.03</v>
      </c>
      <c r="M413">
        <v>187.03</v>
      </c>
      <c r="N413">
        <v>191.03</v>
      </c>
      <c r="O413">
        <v>170.8</v>
      </c>
      <c r="P413">
        <v>169</v>
      </c>
      <c r="Q413">
        <v>169.9</v>
      </c>
      <c r="R413">
        <v>21.62</v>
      </c>
      <c r="S413">
        <v>21.02</v>
      </c>
      <c r="T413">
        <v>21.32</v>
      </c>
      <c r="U413">
        <v>13.87</v>
      </c>
      <c r="V413">
        <v>13.27</v>
      </c>
      <c r="W413">
        <v>13.57</v>
      </c>
      <c r="X413">
        <v>14.23</v>
      </c>
      <c r="Y413">
        <v>13.43</v>
      </c>
      <c r="Z413">
        <v>13.83</v>
      </c>
      <c r="AA413">
        <v>97.19</v>
      </c>
      <c r="AB413">
        <v>93.19</v>
      </c>
      <c r="AC413">
        <v>95.19</v>
      </c>
      <c r="AD413">
        <v>88.28</v>
      </c>
      <c r="AE413">
        <v>84.28</v>
      </c>
      <c r="AF413">
        <v>86.28</v>
      </c>
      <c r="AG413">
        <v>20.41</v>
      </c>
      <c r="AH413">
        <v>19.55</v>
      </c>
      <c r="AI413">
        <v>19.98</v>
      </c>
      <c r="AM413">
        <v>114.51</v>
      </c>
      <c r="AN413">
        <v>112.85000000000001</v>
      </c>
      <c r="AO413">
        <v>113.68</v>
      </c>
      <c r="AP413">
        <v>42.38</v>
      </c>
      <c r="AQ413">
        <v>40.78</v>
      </c>
      <c r="AR413">
        <v>41.58</v>
      </c>
      <c r="AS413">
        <v>43.14</v>
      </c>
      <c r="AT413">
        <v>41.78</v>
      </c>
      <c r="AU413">
        <v>42.46</v>
      </c>
      <c r="AV413">
        <v>21.47</v>
      </c>
      <c r="AW413">
        <v>20.869999999999997</v>
      </c>
      <c r="AX413">
        <v>21.169999999999998</v>
      </c>
      <c r="AY413">
        <v>4.6500000000000004</v>
      </c>
      <c r="AZ413">
        <v>4.49</v>
      </c>
      <c r="BA413">
        <v>4.57</v>
      </c>
      <c r="BB413">
        <v>1.96</v>
      </c>
      <c r="BC413">
        <v>1.66</v>
      </c>
      <c r="BD413">
        <v>1.81</v>
      </c>
      <c r="BE413">
        <v>0.71</v>
      </c>
      <c r="BF413">
        <v>0.41</v>
      </c>
      <c r="BG413">
        <v>0.55999999999999994</v>
      </c>
      <c r="BH413">
        <v>512.73</v>
      </c>
      <c r="BI413">
        <v>496.73</v>
      </c>
      <c r="BJ413">
        <v>504.73</v>
      </c>
      <c r="BK413">
        <v>43.46</v>
      </c>
      <c r="BL413">
        <v>42.1</v>
      </c>
      <c r="BM413">
        <v>42.78</v>
      </c>
      <c r="BN413">
        <v>1.08</v>
      </c>
      <c r="BO413">
        <v>0.84000000000000008</v>
      </c>
      <c r="BP413">
        <v>0.96000000000000008</v>
      </c>
      <c r="BQ413">
        <v>8.33</v>
      </c>
      <c r="BR413">
        <v>6.33</v>
      </c>
      <c r="BS413">
        <v>7.33</v>
      </c>
      <c r="BT413">
        <v>10.8</v>
      </c>
      <c r="BU413">
        <v>10.4</v>
      </c>
      <c r="BV413">
        <v>10.600000000000001</v>
      </c>
      <c r="BW413">
        <v>2.83</v>
      </c>
      <c r="BX413">
        <v>2.5499999999999998</v>
      </c>
      <c r="BY413">
        <v>2.69</v>
      </c>
      <c r="BZ413">
        <v>9.68</v>
      </c>
      <c r="CA413">
        <v>6.68</v>
      </c>
      <c r="CB413">
        <v>8.18</v>
      </c>
      <c r="CC413">
        <v>6.44</v>
      </c>
      <c r="CD413">
        <v>6.2</v>
      </c>
      <c r="CE413">
        <v>6.32</v>
      </c>
      <c r="CF413">
        <v>1.83</v>
      </c>
      <c r="CG413">
        <v>1.33</v>
      </c>
      <c r="CH413">
        <v>1.58</v>
      </c>
      <c r="CI413">
        <v>0.41</v>
      </c>
      <c r="CJ413">
        <v>0.37</v>
      </c>
      <c r="CK413">
        <v>0.39</v>
      </c>
      <c r="CL413">
        <v>38.909999999999997</v>
      </c>
      <c r="CM413">
        <v>36.51</v>
      </c>
      <c r="CN413">
        <v>37.709999999999994</v>
      </c>
      <c r="CO413">
        <v>6.84</v>
      </c>
      <c r="CP413">
        <v>1.8399999999999999</v>
      </c>
      <c r="CQ413">
        <v>4.34</v>
      </c>
    </row>
    <row r="414" spans="1:95">
      <c r="A414" s="642">
        <v>45692</v>
      </c>
      <c r="B414" t="s">
        <v>215</v>
      </c>
      <c r="C414">
        <v>156.35</v>
      </c>
      <c r="D414">
        <v>154.35</v>
      </c>
      <c r="E414">
        <v>155.35</v>
      </c>
      <c r="F414">
        <v>161.81</v>
      </c>
      <c r="G414">
        <v>158.81</v>
      </c>
      <c r="H414">
        <v>160.31</v>
      </c>
      <c r="I414">
        <v>109.18</v>
      </c>
      <c r="J414">
        <v>105.98</v>
      </c>
      <c r="K414">
        <v>107.58000000000001</v>
      </c>
      <c r="L414">
        <v>197.07</v>
      </c>
      <c r="M414">
        <v>189.07</v>
      </c>
      <c r="N414">
        <v>193.07</v>
      </c>
      <c r="O414">
        <v>171.24</v>
      </c>
      <c r="P414">
        <v>169.44</v>
      </c>
      <c r="Q414">
        <v>170.34</v>
      </c>
      <c r="R414">
        <v>21.78</v>
      </c>
      <c r="S414">
        <v>21.18</v>
      </c>
      <c r="T414">
        <v>21.48</v>
      </c>
      <c r="U414">
        <v>13.97</v>
      </c>
      <c r="V414">
        <v>13.370000000000001</v>
      </c>
      <c r="W414">
        <v>13.670000000000002</v>
      </c>
      <c r="X414">
        <v>14.4</v>
      </c>
      <c r="Y414">
        <v>13.6</v>
      </c>
      <c r="Z414">
        <v>14</v>
      </c>
      <c r="AA414">
        <v>98.47</v>
      </c>
      <c r="AB414">
        <v>94.47</v>
      </c>
      <c r="AC414">
        <v>96.47</v>
      </c>
      <c r="AD414">
        <v>89.29</v>
      </c>
      <c r="AE414">
        <v>85.29</v>
      </c>
      <c r="AF414">
        <v>87.29</v>
      </c>
      <c r="AG414">
        <v>20.37</v>
      </c>
      <c r="AH414">
        <v>19.510000000000002</v>
      </c>
      <c r="AI414">
        <v>19.940000000000001</v>
      </c>
      <c r="AM414">
        <v>115.03</v>
      </c>
      <c r="AN414">
        <v>113.37</v>
      </c>
      <c r="AO414">
        <v>114.2</v>
      </c>
      <c r="AP414">
        <v>42.16</v>
      </c>
      <c r="AQ414">
        <v>40.559999999999995</v>
      </c>
      <c r="AR414">
        <v>41.36</v>
      </c>
      <c r="AS414">
        <v>43.04</v>
      </c>
      <c r="AT414">
        <v>41.68</v>
      </c>
      <c r="AU414">
        <v>42.36</v>
      </c>
      <c r="AV414">
        <v>21.54</v>
      </c>
      <c r="AW414">
        <v>20.939999999999998</v>
      </c>
      <c r="AX414">
        <v>21.24</v>
      </c>
      <c r="AY414">
        <v>4.66</v>
      </c>
      <c r="AZ414">
        <v>4.5</v>
      </c>
      <c r="BA414">
        <v>4.58</v>
      </c>
      <c r="BB414">
        <v>1.94</v>
      </c>
      <c r="BC414">
        <v>1.64</v>
      </c>
      <c r="BD414">
        <v>1.79</v>
      </c>
      <c r="BE414">
        <v>0.71</v>
      </c>
      <c r="BF414">
        <v>0.41</v>
      </c>
      <c r="BG414">
        <v>0.55999999999999994</v>
      </c>
      <c r="BH414">
        <v>511.89</v>
      </c>
      <c r="BI414">
        <v>495.89</v>
      </c>
      <c r="BJ414">
        <v>503.89</v>
      </c>
      <c r="BK414">
        <v>43.37</v>
      </c>
      <c r="BL414">
        <v>42.01</v>
      </c>
      <c r="BM414">
        <v>42.69</v>
      </c>
      <c r="BN414">
        <v>1.07</v>
      </c>
      <c r="BO414">
        <v>0.83000000000000007</v>
      </c>
      <c r="BP414">
        <v>0.95000000000000007</v>
      </c>
      <c r="BQ414">
        <v>8.6199999999999992</v>
      </c>
      <c r="BR414">
        <v>6.6199999999999992</v>
      </c>
      <c r="BS414">
        <v>7.6199999999999992</v>
      </c>
      <c r="BT414">
        <v>10.86</v>
      </c>
      <c r="BU414">
        <v>10.459999999999999</v>
      </c>
      <c r="BV414">
        <v>10.66</v>
      </c>
      <c r="BW414">
        <v>2.81</v>
      </c>
      <c r="BX414">
        <v>2.5300000000000002</v>
      </c>
      <c r="BY414">
        <v>2.67</v>
      </c>
      <c r="BZ414">
        <v>9.7799999999999994</v>
      </c>
      <c r="CA414">
        <v>6.7799999999999994</v>
      </c>
      <c r="CB414">
        <v>8.2799999999999994</v>
      </c>
      <c r="CC414">
        <v>6.48</v>
      </c>
      <c r="CD414">
        <v>6.24</v>
      </c>
      <c r="CE414">
        <v>6.36</v>
      </c>
      <c r="CF414">
        <v>1.81</v>
      </c>
      <c r="CG414">
        <v>1.31</v>
      </c>
      <c r="CH414">
        <v>1.56</v>
      </c>
      <c r="CI414">
        <v>0.41</v>
      </c>
      <c r="CJ414">
        <v>0.37</v>
      </c>
      <c r="CK414">
        <v>0.39</v>
      </c>
      <c r="CL414">
        <v>39.130000000000003</v>
      </c>
      <c r="CM414">
        <v>36.730000000000004</v>
      </c>
      <c r="CN414">
        <v>37.930000000000007</v>
      </c>
      <c r="CO414">
        <v>6.82</v>
      </c>
      <c r="CP414">
        <v>1.8200000000000003</v>
      </c>
      <c r="CQ414">
        <v>4.32</v>
      </c>
    </row>
    <row r="415" spans="1:95">
      <c r="A415" s="642">
        <v>45693</v>
      </c>
      <c r="B415" t="s">
        <v>216</v>
      </c>
      <c r="C415">
        <v>155.07</v>
      </c>
      <c r="D415">
        <v>153.07</v>
      </c>
      <c r="E415">
        <v>154.07</v>
      </c>
      <c r="F415">
        <v>161.38999999999999</v>
      </c>
      <c r="G415">
        <v>158.38999999999999</v>
      </c>
      <c r="H415">
        <v>159.88999999999999</v>
      </c>
      <c r="I415">
        <v>109.15</v>
      </c>
      <c r="J415">
        <v>105.95</v>
      </c>
      <c r="K415">
        <v>107.55000000000001</v>
      </c>
      <c r="L415">
        <v>196.29</v>
      </c>
      <c r="M415">
        <v>188.29</v>
      </c>
      <c r="N415">
        <v>192.29</v>
      </c>
      <c r="O415">
        <v>171.05</v>
      </c>
      <c r="P415">
        <v>169.25</v>
      </c>
      <c r="Q415">
        <v>170.15</v>
      </c>
      <c r="R415">
        <v>21.73</v>
      </c>
      <c r="S415">
        <v>21.13</v>
      </c>
      <c r="T415">
        <v>21.43</v>
      </c>
      <c r="U415">
        <v>14.01</v>
      </c>
      <c r="V415">
        <v>13.41</v>
      </c>
      <c r="W415">
        <v>13.71</v>
      </c>
      <c r="X415">
        <v>14.44</v>
      </c>
      <c r="Y415">
        <v>13.639999999999999</v>
      </c>
      <c r="Z415">
        <v>14.04</v>
      </c>
      <c r="AA415">
        <v>98.37</v>
      </c>
      <c r="AB415">
        <v>94.37</v>
      </c>
      <c r="AC415">
        <v>96.37</v>
      </c>
      <c r="AD415">
        <v>89.16</v>
      </c>
      <c r="AE415">
        <v>85.16</v>
      </c>
      <c r="AF415">
        <v>87.16</v>
      </c>
      <c r="AG415">
        <v>20.22</v>
      </c>
      <c r="AH415">
        <v>19.36</v>
      </c>
      <c r="AI415">
        <v>19.79</v>
      </c>
      <c r="AM415">
        <v>114.81</v>
      </c>
      <c r="AN415">
        <v>113.15</v>
      </c>
      <c r="AO415">
        <v>113.98</v>
      </c>
      <c r="AP415">
        <v>41.95</v>
      </c>
      <c r="AQ415">
        <v>40.35</v>
      </c>
      <c r="AR415">
        <v>41.150000000000006</v>
      </c>
      <c r="AS415">
        <v>42.7</v>
      </c>
      <c r="AT415">
        <v>41.34</v>
      </c>
      <c r="AU415">
        <v>42.02</v>
      </c>
      <c r="AV415">
        <v>21.45</v>
      </c>
      <c r="AW415">
        <v>20.849999999999998</v>
      </c>
      <c r="AX415">
        <v>21.15</v>
      </c>
      <c r="AY415">
        <v>4.66</v>
      </c>
      <c r="AZ415">
        <v>4.5</v>
      </c>
      <c r="BA415">
        <v>4.58</v>
      </c>
      <c r="BB415">
        <v>1.93</v>
      </c>
      <c r="BC415">
        <v>1.63</v>
      </c>
      <c r="BD415">
        <v>1.7799999999999998</v>
      </c>
      <c r="BE415">
        <v>0.71</v>
      </c>
      <c r="BF415">
        <v>0.41</v>
      </c>
      <c r="BG415">
        <v>0.55999999999999994</v>
      </c>
      <c r="BH415">
        <v>508.39</v>
      </c>
      <c r="BI415">
        <v>492.39</v>
      </c>
      <c r="BJ415">
        <v>500.39</v>
      </c>
      <c r="BK415">
        <v>43.02</v>
      </c>
      <c r="BL415">
        <v>41.660000000000004</v>
      </c>
      <c r="BM415">
        <v>42.34</v>
      </c>
      <c r="BN415">
        <v>1.07</v>
      </c>
      <c r="BO415">
        <v>0.83000000000000007</v>
      </c>
      <c r="BP415">
        <v>0.95000000000000007</v>
      </c>
      <c r="BQ415">
        <v>8.52</v>
      </c>
      <c r="BR415">
        <v>6.52</v>
      </c>
      <c r="BS415">
        <v>7.52</v>
      </c>
      <c r="BT415">
        <v>10.82</v>
      </c>
      <c r="BU415">
        <v>10.42</v>
      </c>
      <c r="BV415">
        <v>10.620000000000001</v>
      </c>
      <c r="BW415">
        <v>2.8</v>
      </c>
      <c r="BX415">
        <v>2.5199999999999996</v>
      </c>
      <c r="BY415">
        <v>2.6599999999999997</v>
      </c>
      <c r="BZ415">
        <v>9.74</v>
      </c>
      <c r="CA415">
        <v>6.74</v>
      </c>
      <c r="CB415">
        <v>8.24</v>
      </c>
      <c r="CC415">
        <v>6.48</v>
      </c>
      <c r="CD415">
        <v>6.24</v>
      </c>
      <c r="CE415">
        <v>6.36</v>
      </c>
      <c r="CF415">
        <v>1.78</v>
      </c>
      <c r="CG415">
        <v>1.28</v>
      </c>
      <c r="CH415">
        <v>1.53</v>
      </c>
      <c r="CI415">
        <v>0.41</v>
      </c>
      <c r="CJ415">
        <v>0.37</v>
      </c>
      <c r="CK415">
        <v>0.39</v>
      </c>
      <c r="CL415">
        <v>39.18</v>
      </c>
      <c r="CM415">
        <v>36.78</v>
      </c>
      <c r="CN415">
        <v>37.980000000000004</v>
      </c>
      <c r="CO415">
        <v>6.79</v>
      </c>
      <c r="CP415">
        <v>1.79</v>
      </c>
      <c r="CQ415">
        <v>4.29</v>
      </c>
    </row>
    <row r="416" spans="1:95">
      <c r="A416" s="642">
        <v>45694</v>
      </c>
      <c r="B416" t="s">
        <v>217</v>
      </c>
      <c r="C416">
        <v>153.61000000000001</v>
      </c>
      <c r="D416">
        <v>151.61000000000001</v>
      </c>
      <c r="E416">
        <v>152.61000000000001</v>
      </c>
      <c r="F416">
        <v>160.15</v>
      </c>
      <c r="G416">
        <v>157.15</v>
      </c>
      <c r="H416">
        <v>158.65</v>
      </c>
      <c r="I416">
        <v>108.16</v>
      </c>
      <c r="J416">
        <v>104.96</v>
      </c>
      <c r="K416">
        <v>106.56</v>
      </c>
      <c r="L416">
        <v>194.78</v>
      </c>
      <c r="M416">
        <v>186.78</v>
      </c>
      <c r="N416">
        <v>190.78</v>
      </c>
      <c r="O416">
        <v>170.07</v>
      </c>
      <c r="P416">
        <v>168.26999999999998</v>
      </c>
      <c r="Q416">
        <v>169.17</v>
      </c>
      <c r="R416">
        <v>21.56</v>
      </c>
      <c r="S416">
        <v>20.959999999999997</v>
      </c>
      <c r="T416">
        <v>21.259999999999998</v>
      </c>
      <c r="U416">
        <v>13.88</v>
      </c>
      <c r="V416">
        <v>13.280000000000001</v>
      </c>
      <c r="W416">
        <v>13.580000000000002</v>
      </c>
      <c r="X416">
        <v>14.37</v>
      </c>
      <c r="Y416">
        <v>13.569999999999999</v>
      </c>
      <c r="Z416">
        <v>13.969999999999999</v>
      </c>
      <c r="AA416">
        <v>97.84</v>
      </c>
      <c r="AB416">
        <v>93.84</v>
      </c>
      <c r="AC416">
        <v>95.84</v>
      </c>
      <c r="AD416">
        <v>88.74</v>
      </c>
      <c r="AE416">
        <v>84.74</v>
      </c>
      <c r="AF416">
        <v>86.74</v>
      </c>
      <c r="AG416">
        <v>20.03</v>
      </c>
      <c r="AH416">
        <v>19.170000000000002</v>
      </c>
      <c r="AI416">
        <v>19.600000000000001</v>
      </c>
      <c r="AM416">
        <v>113.96</v>
      </c>
      <c r="AN416">
        <v>112.3</v>
      </c>
      <c r="AO416">
        <v>113.13</v>
      </c>
      <c r="AP416">
        <v>41.55</v>
      </c>
      <c r="AQ416">
        <v>39.949999999999996</v>
      </c>
      <c r="AR416">
        <v>40.75</v>
      </c>
      <c r="AS416">
        <v>42.3</v>
      </c>
      <c r="AT416">
        <v>40.94</v>
      </c>
      <c r="AU416">
        <v>41.62</v>
      </c>
      <c r="AV416">
        <v>21.26</v>
      </c>
      <c r="AW416">
        <v>20.66</v>
      </c>
      <c r="AX416">
        <v>20.96</v>
      </c>
      <c r="AY416">
        <v>4.63</v>
      </c>
      <c r="AZ416">
        <v>4.47</v>
      </c>
      <c r="BA416">
        <v>4.55</v>
      </c>
      <c r="BB416">
        <v>1.91</v>
      </c>
      <c r="BC416">
        <v>1.6099999999999999</v>
      </c>
      <c r="BD416">
        <v>1.7599999999999998</v>
      </c>
      <c r="BE416">
        <v>0.7</v>
      </c>
      <c r="BF416">
        <v>0.39999999999999997</v>
      </c>
      <c r="BG416">
        <v>0.54999999999999993</v>
      </c>
      <c r="BH416">
        <v>503.65</v>
      </c>
      <c r="BI416">
        <v>487.65</v>
      </c>
      <c r="BJ416">
        <v>495.65</v>
      </c>
      <c r="BK416">
        <v>42.62</v>
      </c>
      <c r="BL416">
        <v>41.26</v>
      </c>
      <c r="BM416">
        <v>41.94</v>
      </c>
      <c r="BN416">
        <v>1.06</v>
      </c>
      <c r="BO416">
        <v>0.82000000000000006</v>
      </c>
      <c r="BP416">
        <v>0.94000000000000006</v>
      </c>
      <c r="BQ416">
        <v>8.41</v>
      </c>
      <c r="BR416">
        <v>6.41</v>
      </c>
      <c r="BS416">
        <v>7.41</v>
      </c>
      <c r="BT416">
        <v>10.77</v>
      </c>
      <c r="BU416">
        <v>10.37</v>
      </c>
      <c r="BV416">
        <v>10.57</v>
      </c>
      <c r="BW416">
        <v>2.79</v>
      </c>
      <c r="BX416">
        <v>2.5099999999999998</v>
      </c>
      <c r="BY416">
        <v>2.65</v>
      </c>
      <c r="BZ416">
        <v>9.7200000000000006</v>
      </c>
      <c r="CA416">
        <v>6.7200000000000006</v>
      </c>
      <c r="CB416">
        <v>8.2200000000000006</v>
      </c>
      <c r="CC416">
        <v>6.43</v>
      </c>
      <c r="CD416">
        <v>6.1899999999999995</v>
      </c>
      <c r="CE416">
        <v>6.31</v>
      </c>
      <c r="CF416">
        <v>1.81</v>
      </c>
      <c r="CG416">
        <v>1.31</v>
      </c>
      <c r="CH416">
        <v>1.56</v>
      </c>
      <c r="CI416">
        <v>0.41</v>
      </c>
      <c r="CJ416">
        <v>0.37</v>
      </c>
      <c r="CK416">
        <v>0.39</v>
      </c>
      <c r="CL416">
        <v>38.99</v>
      </c>
      <c r="CM416">
        <v>36.590000000000003</v>
      </c>
      <c r="CN416">
        <v>37.790000000000006</v>
      </c>
      <c r="CO416">
        <v>6.75</v>
      </c>
      <c r="CP416">
        <v>1.75</v>
      </c>
      <c r="CQ416">
        <v>4.25</v>
      </c>
    </row>
    <row r="417" spans="1:95">
      <c r="A417" s="642">
        <v>45695</v>
      </c>
      <c r="B417" t="s">
        <v>218</v>
      </c>
      <c r="C417">
        <v>152.30000000000001</v>
      </c>
      <c r="D417">
        <v>150.30000000000001</v>
      </c>
      <c r="E417">
        <v>151.30000000000001</v>
      </c>
      <c r="F417">
        <v>158.55000000000001</v>
      </c>
      <c r="G417">
        <v>155.55000000000001</v>
      </c>
      <c r="H417">
        <v>157.05000000000001</v>
      </c>
      <c r="I417">
        <v>107.29</v>
      </c>
      <c r="J417">
        <v>104.09</v>
      </c>
      <c r="K417">
        <v>105.69</v>
      </c>
      <c r="L417">
        <v>192.01</v>
      </c>
      <c r="M417">
        <v>184.01</v>
      </c>
      <c r="N417">
        <v>188.01</v>
      </c>
      <c r="O417">
        <v>167.93</v>
      </c>
      <c r="P417">
        <v>166.13</v>
      </c>
      <c r="Q417">
        <v>167.03</v>
      </c>
      <c r="R417">
        <v>21.35</v>
      </c>
      <c r="S417">
        <v>20.75</v>
      </c>
      <c r="T417">
        <v>21.05</v>
      </c>
      <c r="U417">
        <v>13.81</v>
      </c>
      <c r="V417">
        <v>13.21</v>
      </c>
      <c r="W417">
        <v>13.510000000000002</v>
      </c>
      <c r="X417">
        <v>14.29</v>
      </c>
      <c r="Y417">
        <v>13.489999999999998</v>
      </c>
      <c r="Z417">
        <v>13.889999999999999</v>
      </c>
      <c r="AA417">
        <v>97.06</v>
      </c>
      <c r="AB417">
        <v>93.06</v>
      </c>
      <c r="AC417">
        <v>95.06</v>
      </c>
      <c r="AD417">
        <v>87.88</v>
      </c>
      <c r="AE417">
        <v>83.88</v>
      </c>
      <c r="AF417">
        <v>85.88</v>
      </c>
      <c r="AG417">
        <v>19.86</v>
      </c>
      <c r="AH417">
        <v>19</v>
      </c>
      <c r="AI417">
        <v>19.43</v>
      </c>
      <c r="AM417">
        <v>112.86</v>
      </c>
      <c r="AN417">
        <v>111.2</v>
      </c>
      <c r="AO417">
        <v>112.03</v>
      </c>
      <c r="AP417">
        <v>41.22</v>
      </c>
      <c r="AQ417">
        <v>39.619999999999997</v>
      </c>
      <c r="AR417">
        <v>40.42</v>
      </c>
      <c r="AS417">
        <v>41.94</v>
      </c>
      <c r="AT417">
        <v>40.58</v>
      </c>
      <c r="AU417">
        <v>41.26</v>
      </c>
      <c r="AV417">
        <v>21.06</v>
      </c>
      <c r="AW417">
        <v>20.459999999999997</v>
      </c>
      <c r="AX417">
        <v>20.759999999999998</v>
      </c>
      <c r="AY417">
        <v>4.5599999999999996</v>
      </c>
      <c r="AZ417">
        <v>4.3999999999999995</v>
      </c>
      <c r="BA417">
        <v>4.4799999999999995</v>
      </c>
      <c r="BB417">
        <v>1.89</v>
      </c>
      <c r="BC417">
        <v>1.5899999999999999</v>
      </c>
      <c r="BD417">
        <v>1.7399999999999998</v>
      </c>
      <c r="BE417">
        <v>0.7</v>
      </c>
      <c r="BF417">
        <v>0.39999999999999997</v>
      </c>
      <c r="BG417">
        <v>0.54999999999999993</v>
      </c>
      <c r="BH417">
        <v>499.23</v>
      </c>
      <c r="BI417">
        <v>483.23</v>
      </c>
      <c r="BJ417">
        <v>491.23</v>
      </c>
      <c r="BK417">
        <v>42.26</v>
      </c>
      <c r="BL417">
        <v>40.9</v>
      </c>
      <c r="BM417">
        <v>41.58</v>
      </c>
      <c r="BN417">
        <v>1.05</v>
      </c>
      <c r="BO417">
        <v>0.81</v>
      </c>
      <c r="BP417">
        <v>0.93</v>
      </c>
      <c r="BQ417">
        <v>8.39</v>
      </c>
      <c r="BR417">
        <v>6.3900000000000006</v>
      </c>
      <c r="BS417">
        <v>7.3900000000000006</v>
      </c>
      <c r="BT417">
        <v>10.68</v>
      </c>
      <c r="BU417">
        <v>10.28</v>
      </c>
      <c r="BV417">
        <v>10.48</v>
      </c>
      <c r="BW417">
        <v>2.76</v>
      </c>
      <c r="BX417">
        <v>2.4799999999999995</v>
      </c>
      <c r="BY417">
        <v>2.6199999999999997</v>
      </c>
      <c r="BZ417">
        <v>9.7100000000000009</v>
      </c>
      <c r="CA417">
        <v>6.7100000000000009</v>
      </c>
      <c r="CB417">
        <v>8.2100000000000009</v>
      </c>
      <c r="CC417">
        <v>6.39</v>
      </c>
      <c r="CD417">
        <v>6.1499999999999995</v>
      </c>
      <c r="CE417">
        <v>6.27</v>
      </c>
      <c r="CF417">
        <v>1.82</v>
      </c>
      <c r="CG417">
        <v>1.32</v>
      </c>
      <c r="CH417">
        <v>1.57</v>
      </c>
      <c r="CI417">
        <v>0.41</v>
      </c>
      <c r="CJ417">
        <v>0.37</v>
      </c>
      <c r="CK417">
        <v>0.39</v>
      </c>
      <c r="CL417">
        <v>38.71</v>
      </c>
      <c r="CM417">
        <v>36.31</v>
      </c>
      <c r="CN417">
        <v>37.510000000000005</v>
      </c>
      <c r="CO417">
        <v>6.72</v>
      </c>
      <c r="CP417">
        <v>1.7199999999999998</v>
      </c>
      <c r="CQ417">
        <v>4.22</v>
      </c>
    </row>
    <row r="418" spans="1:95">
      <c r="A418" s="642">
        <v>45696</v>
      </c>
      <c r="B418" t="s">
        <v>219</v>
      </c>
    </row>
    <row r="419" spans="1:95">
      <c r="A419" s="642">
        <v>45697</v>
      </c>
      <c r="B419" t="s">
        <v>220</v>
      </c>
    </row>
    <row r="420" spans="1:95">
      <c r="A420" s="642">
        <v>45698</v>
      </c>
      <c r="B420" t="s">
        <v>214</v>
      </c>
      <c r="C420">
        <v>152.96</v>
      </c>
      <c r="D420">
        <v>150.96</v>
      </c>
      <c r="E420">
        <v>151.96</v>
      </c>
      <c r="F420">
        <v>158.19</v>
      </c>
      <c r="G420">
        <v>155.19</v>
      </c>
      <c r="H420">
        <v>156.69</v>
      </c>
      <c r="I420">
        <v>107.64</v>
      </c>
      <c r="J420">
        <v>104.44</v>
      </c>
      <c r="K420">
        <v>106.03999999999999</v>
      </c>
      <c r="L420">
        <v>192.35</v>
      </c>
      <c r="M420">
        <v>184.35</v>
      </c>
      <c r="N420">
        <v>188.35</v>
      </c>
      <c r="O420">
        <v>167.71</v>
      </c>
      <c r="P420">
        <v>165.91</v>
      </c>
      <c r="Q420">
        <v>166.81</v>
      </c>
      <c r="R420">
        <v>21.3</v>
      </c>
      <c r="S420">
        <v>20.7</v>
      </c>
      <c r="T420">
        <v>21</v>
      </c>
      <c r="U420">
        <v>13.8</v>
      </c>
      <c r="V420">
        <v>13.200000000000001</v>
      </c>
      <c r="W420">
        <v>13.5</v>
      </c>
      <c r="X420">
        <v>14.25</v>
      </c>
      <c r="Y420">
        <v>13.45</v>
      </c>
      <c r="Z420">
        <v>13.85</v>
      </c>
      <c r="AA420">
        <v>97.19</v>
      </c>
      <c r="AB420">
        <v>93.19</v>
      </c>
      <c r="AC420">
        <v>95.19</v>
      </c>
      <c r="AD420">
        <v>87.84</v>
      </c>
      <c r="AE420">
        <v>83.84</v>
      </c>
      <c r="AF420">
        <v>85.84</v>
      </c>
      <c r="AG420">
        <v>19.940000000000001</v>
      </c>
      <c r="AH420">
        <v>19.080000000000002</v>
      </c>
      <c r="AI420">
        <v>19.510000000000002</v>
      </c>
      <c r="AM420">
        <v>112.9</v>
      </c>
      <c r="AN420">
        <v>111.24000000000001</v>
      </c>
      <c r="AO420">
        <v>112.07000000000001</v>
      </c>
      <c r="AP420">
        <v>41.38</v>
      </c>
      <c r="AQ420">
        <v>39.78</v>
      </c>
      <c r="AR420">
        <v>40.58</v>
      </c>
      <c r="AS420">
        <v>42.12</v>
      </c>
      <c r="AT420">
        <v>40.76</v>
      </c>
      <c r="AU420">
        <v>41.44</v>
      </c>
      <c r="AV420">
        <v>21.1</v>
      </c>
      <c r="AW420">
        <v>20.5</v>
      </c>
      <c r="AX420">
        <v>20.8</v>
      </c>
      <c r="AY420">
        <v>4.57</v>
      </c>
      <c r="AZ420">
        <v>4.41</v>
      </c>
      <c r="BA420">
        <v>4.49</v>
      </c>
      <c r="BB420">
        <v>1.89</v>
      </c>
      <c r="BC420">
        <v>1.5899999999999999</v>
      </c>
      <c r="BD420">
        <v>1.7399999999999998</v>
      </c>
      <c r="BE420">
        <v>0.7</v>
      </c>
      <c r="BF420">
        <v>0.39999999999999997</v>
      </c>
      <c r="BG420">
        <v>0.54999999999999993</v>
      </c>
      <c r="BH420">
        <v>500.9</v>
      </c>
      <c r="BI420">
        <v>484.9</v>
      </c>
      <c r="BJ420">
        <v>492.9</v>
      </c>
      <c r="BK420">
        <v>42.45</v>
      </c>
      <c r="BL420">
        <v>41.09</v>
      </c>
      <c r="BM420">
        <v>41.77</v>
      </c>
      <c r="BN420">
        <v>1.06</v>
      </c>
      <c r="BO420">
        <v>0.82000000000000006</v>
      </c>
      <c r="BP420">
        <v>0.94000000000000006</v>
      </c>
      <c r="BQ420">
        <v>8.3800000000000008</v>
      </c>
      <c r="BR420">
        <v>6.3800000000000008</v>
      </c>
      <c r="BS420">
        <v>7.3800000000000008</v>
      </c>
      <c r="BT420">
        <v>10.66</v>
      </c>
      <c r="BU420">
        <v>10.26</v>
      </c>
      <c r="BV420">
        <v>10.46</v>
      </c>
      <c r="BW420">
        <v>2.78</v>
      </c>
      <c r="BX420">
        <v>2.5</v>
      </c>
      <c r="BY420">
        <v>2.6399999999999997</v>
      </c>
      <c r="BZ420">
        <v>9.6999999999999993</v>
      </c>
      <c r="CA420">
        <v>6.6999999999999993</v>
      </c>
      <c r="CB420">
        <v>8.1999999999999993</v>
      </c>
      <c r="CC420">
        <v>6.35</v>
      </c>
      <c r="CD420">
        <v>6.1099999999999994</v>
      </c>
      <c r="CE420">
        <v>6.2299999999999995</v>
      </c>
      <c r="CF420">
        <v>1.82</v>
      </c>
      <c r="CG420">
        <v>1.32</v>
      </c>
      <c r="CH420">
        <v>1.57</v>
      </c>
      <c r="CI420">
        <v>0.41</v>
      </c>
      <c r="CJ420">
        <v>0.37</v>
      </c>
      <c r="CK420">
        <v>0.39</v>
      </c>
      <c r="CL420">
        <v>38.6</v>
      </c>
      <c r="CM420">
        <v>36.200000000000003</v>
      </c>
      <c r="CN420">
        <v>37.400000000000006</v>
      </c>
      <c r="CO420">
        <v>6.72</v>
      </c>
      <c r="CP420">
        <v>1.7199999999999998</v>
      </c>
      <c r="CQ420">
        <v>4.22</v>
      </c>
    </row>
    <row r="421" spans="1:95">
      <c r="A421" s="642">
        <v>45699</v>
      </c>
      <c r="B421" t="s">
        <v>215</v>
      </c>
    </row>
    <row r="422" spans="1:95">
      <c r="A422" s="642">
        <v>45700</v>
      </c>
      <c r="B422" t="s">
        <v>216</v>
      </c>
      <c r="C422">
        <v>154.26</v>
      </c>
      <c r="D422">
        <v>152.26</v>
      </c>
      <c r="E422">
        <v>153.26</v>
      </c>
      <c r="F422">
        <v>160.25</v>
      </c>
      <c r="G422">
        <v>157.25</v>
      </c>
      <c r="H422">
        <v>158.75</v>
      </c>
      <c r="I422">
        <v>108.83</v>
      </c>
      <c r="J422">
        <v>105.63</v>
      </c>
      <c r="K422">
        <v>107.22999999999999</v>
      </c>
      <c r="L422">
        <v>194.75</v>
      </c>
      <c r="M422">
        <v>186.75</v>
      </c>
      <c r="N422">
        <v>190.75</v>
      </c>
      <c r="O422">
        <v>168.73</v>
      </c>
      <c r="P422">
        <v>166.92999999999998</v>
      </c>
      <c r="Q422">
        <v>167.82999999999998</v>
      </c>
      <c r="R422">
        <v>21.58</v>
      </c>
      <c r="S422">
        <v>20.979999999999997</v>
      </c>
      <c r="T422">
        <v>21.279999999999998</v>
      </c>
      <c r="U422">
        <v>14</v>
      </c>
      <c r="V422">
        <v>13.4</v>
      </c>
      <c r="W422">
        <v>13.7</v>
      </c>
      <c r="X422">
        <v>14.51</v>
      </c>
      <c r="Y422">
        <v>13.709999999999999</v>
      </c>
      <c r="Z422">
        <v>14.11</v>
      </c>
      <c r="AA422">
        <v>98.46</v>
      </c>
      <c r="AB422">
        <v>94.46</v>
      </c>
      <c r="AC422">
        <v>96.46</v>
      </c>
      <c r="AD422">
        <v>88.71</v>
      </c>
      <c r="AE422">
        <v>84.71</v>
      </c>
      <c r="AF422">
        <v>86.71</v>
      </c>
      <c r="AG422">
        <v>20.100000000000001</v>
      </c>
      <c r="AH422">
        <v>19.240000000000002</v>
      </c>
      <c r="AI422">
        <v>19.670000000000002</v>
      </c>
      <c r="AM422">
        <v>114.05</v>
      </c>
      <c r="AN422">
        <v>112.39</v>
      </c>
      <c r="AO422">
        <v>113.22</v>
      </c>
      <c r="AP422">
        <v>41.73</v>
      </c>
      <c r="AQ422">
        <v>40.129999999999995</v>
      </c>
      <c r="AR422">
        <v>40.929999999999993</v>
      </c>
      <c r="AS422">
        <v>42.47</v>
      </c>
      <c r="AT422">
        <v>41.11</v>
      </c>
      <c r="AU422">
        <v>41.79</v>
      </c>
      <c r="AV422">
        <v>21.26</v>
      </c>
      <c r="AW422">
        <v>20.66</v>
      </c>
      <c r="AX422">
        <v>20.96</v>
      </c>
      <c r="AY422">
        <v>4.57</v>
      </c>
      <c r="AZ422">
        <v>4.41</v>
      </c>
      <c r="BA422">
        <v>4.49</v>
      </c>
      <c r="BB422">
        <v>1.92</v>
      </c>
      <c r="BC422">
        <v>1.6199999999999999</v>
      </c>
      <c r="BD422">
        <v>1.77</v>
      </c>
      <c r="BE422">
        <v>0.7</v>
      </c>
      <c r="BF422">
        <v>0.39999999999999997</v>
      </c>
      <c r="BG422">
        <v>0.54999999999999993</v>
      </c>
      <c r="BH422">
        <v>505.11</v>
      </c>
      <c r="BI422">
        <v>489.11</v>
      </c>
      <c r="BJ422">
        <v>497.11</v>
      </c>
      <c r="BK422">
        <v>42.81</v>
      </c>
      <c r="BL422">
        <v>41.45</v>
      </c>
      <c r="BM422">
        <v>42.13</v>
      </c>
      <c r="BN422">
        <v>1.06</v>
      </c>
      <c r="BO422">
        <v>0.82000000000000006</v>
      </c>
      <c r="BP422">
        <v>0.94000000000000006</v>
      </c>
      <c r="BQ422">
        <v>8.4600000000000009</v>
      </c>
      <c r="BR422">
        <v>6.4600000000000009</v>
      </c>
      <c r="BS422">
        <v>7.4600000000000009</v>
      </c>
      <c r="BT422">
        <v>10.75</v>
      </c>
      <c r="BU422">
        <v>10.35</v>
      </c>
      <c r="BV422">
        <v>10.55</v>
      </c>
      <c r="BW422">
        <v>2.79</v>
      </c>
      <c r="BX422">
        <v>2.5099999999999998</v>
      </c>
      <c r="BY422">
        <v>2.65</v>
      </c>
      <c r="BZ422">
        <v>9.7799999999999994</v>
      </c>
      <c r="CA422">
        <v>6.7799999999999994</v>
      </c>
      <c r="CB422">
        <v>8.2799999999999994</v>
      </c>
      <c r="CC422">
        <v>6.45</v>
      </c>
      <c r="CD422">
        <v>6.21</v>
      </c>
      <c r="CE422">
        <v>6.33</v>
      </c>
      <c r="CF422">
        <v>1.84</v>
      </c>
      <c r="CG422">
        <v>1.34</v>
      </c>
      <c r="CH422">
        <v>1.59</v>
      </c>
      <c r="CI422">
        <v>0.41</v>
      </c>
      <c r="CJ422">
        <v>0.37</v>
      </c>
      <c r="CK422">
        <v>0.39</v>
      </c>
      <c r="CL422">
        <v>39.26</v>
      </c>
      <c r="CM422">
        <v>36.86</v>
      </c>
      <c r="CN422">
        <v>38.06</v>
      </c>
      <c r="CO422">
        <v>6.76</v>
      </c>
      <c r="CP422">
        <v>1.7599999999999998</v>
      </c>
      <c r="CQ422">
        <v>4.26</v>
      </c>
    </row>
    <row r="423" spans="1:95">
      <c r="A423" s="642">
        <v>45701</v>
      </c>
      <c r="B423" t="s">
        <v>217</v>
      </c>
      <c r="C423">
        <v>155.51</v>
      </c>
      <c r="D423">
        <v>153.51</v>
      </c>
      <c r="E423">
        <v>154.51</v>
      </c>
      <c r="F423">
        <v>162.08000000000001</v>
      </c>
      <c r="G423">
        <v>159.08000000000001</v>
      </c>
      <c r="H423">
        <v>160.58000000000001</v>
      </c>
      <c r="I423">
        <v>109.68</v>
      </c>
      <c r="J423">
        <v>106.48</v>
      </c>
      <c r="K423">
        <v>108.08000000000001</v>
      </c>
      <c r="L423">
        <v>196.4</v>
      </c>
      <c r="M423">
        <v>188.4</v>
      </c>
      <c r="N423">
        <v>192.4</v>
      </c>
      <c r="O423">
        <v>169.95</v>
      </c>
      <c r="P423">
        <v>168.14999999999998</v>
      </c>
      <c r="Q423">
        <v>169.04999999999998</v>
      </c>
      <c r="R423">
        <v>21.83</v>
      </c>
      <c r="S423">
        <v>21.229999999999997</v>
      </c>
      <c r="T423">
        <v>21.529999999999998</v>
      </c>
      <c r="U423">
        <v>14.01</v>
      </c>
      <c r="V423">
        <v>13.41</v>
      </c>
      <c r="W423">
        <v>13.71</v>
      </c>
      <c r="X423">
        <v>14.62</v>
      </c>
      <c r="Y423">
        <v>13.819999999999999</v>
      </c>
      <c r="Z423">
        <v>14.219999999999999</v>
      </c>
      <c r="AA423">
        <v>99.06</v>
      </c>
      <c r="AB423">
        <v>95.06</v>
      </c>
      <c r="AC423">
        <v>97.06</v>
      </c>
      <c r="AD423">
        <v>89.16</v>
      </c>
      <c r="AE423">
        <v>85.16</v>
      </c>
      <c r="AF423">
        <v>87.16</v>
      </c>
      <c r="AG423">
        <v>20.27</v>
      </c>
      <c r="AH423">
        <v>19.41</v>
      </c>
      <c r="AI423">
        <v>19.84</v>
      </c>
      <c r="AM423">
        <v>115.03</v>
      </c>
      <c r="AN423">
        <v>113.37</v>
      </c>
      <c r="AO423">
        <v>114.2</v>
      </c>
      <c r="AP423">
        <v>42.07</v>
      </c>
      <c r="AQ423">
        <v>40.47</v>
      </c>
      <c r="AR423">
        <v>41.269999999999996</v>
      </c>
      <c r="AS423">
        <v>42.82</v>
      </c>
      <c r="AT423">
        <v>41.46</v>
      </c>
      <c r="AU423">
        <v>42.14</v>
      </c>
      <c r="AV423">
        <v>21.43</v>
      </c>
      <c r="AW423">
        <v>20.83</v>
      </c>
      <c r="AX423">
        <v>21.13</v>
      </c>
      <c r="AY423">
        <v>4.63</v>
      </c>
      <c r="AZ423">
        <v>4.47</v>
      </c>
      <c r="BA423">
        <v>4.55</v>
      </c>
      <c r="BB423">
        <v>1.94</v>
      </c>
      <c r="BC423">
        <v>1.64</v>
      </c>
      <c r="BD423">
        <v>1.79</v>
      </c>
      <c r="BE423">
        <v>0.71</v>
      </c>
      <c r="BF423">
        <v>0.41</v>
      </c>
      <c r="BG423">
        <v>0.55999999999999994</v>
      </c>
      <c r="BH423">
        <v>509.17</v>
      </c>
      <c r="BI423">
        <v>493.17</v>
      </c>
      <c r="BJ423">
        <v>501.17</v>
      </c>
      <c r="BK423">
        <v>43.14</v>
      </c>
      <c r="BL423">
        <v>41.78</v>
      </c>
      <c r="BM423">
        <v>42.46</v>
      </c>
      <c r="BN423">
        <v>1.07</v>
      </c>
      <c r="BO423">
        <v>0.83000000000000007</v>
      </c>
      <c r="BP423">
        <v>0.95000000000000007</v>
      </c>
      <c r="BQ423">
        <v>8.52</v>
      </c>
      <c r="BR423">
        <v>6.52</v>
      </c>
      <c r="BS423">
        <v>7.52</v>
      </c>
      <c r="BT423">
        <v>10.85</v>
      </c>
      <c r="BU423">
        <v>10.45</v>
      </c>
      <c r="BV423">
        <v>10.649999999999999</v>
      </c>
      <c r="BW423">
        <v>2.81</v>
      </c>
      <c r="BX423">
        <v>2.5300000000000002</v>
      </c>
      <c r="BY423">
        <v>2.67</v>
      </c>
      <c r="BZ423">
        <v>9.84</v>
      </c>
      <c r="CA423">
        <v>6.84</v>
      </c>
      <c r="CB423">
        <v>8.34</v>
      </c>
      <c r="CC423">
        <v>6.54</v>
      </c>
      <c r="CD423">
        <v>6.3</v>
      </c>
      <c r="CE423">
        <v>6.42</v>
      </c>
      <c r="CF423">
        <v>1.89</v>
      </c>
      <c r="CG423">
        <v>1.39</v>
      </c>
      <c r="CH423">
        <v>1.64</v>
      </c>
      <c r="CI423">
        <v>0.42</v>
      </c>
      <c r="CJ423">
        <v>0.38</v>
      </c>
      <c r="CK423">
        <v>0.4</v>
      </c>
      <c r="CL423">
        <v>39.81</v>
      </c>
      <c r="CM423">
        <v>37.410000000000004</v>
      </c>
      <c r="CN423">
        <v>38.61</v>
      </c>
      <c r="CO423">
        <v>6.78</v>
      </c>
      <c r="CP423">
        <v>1.7800000000000002</v>
      </c>
      <c r="CQ423">
        <v>4.28</v>
      </c>
    </row>
    <row r="424" spans="1:95">
      <c r="A424" s="642">
        <v>45702</v>
      </c>
      <c r="B424" t="s">
        <v>218</v>
      </c>
      <c r="C424">
        <v>153.81</v>
      </c>
      <c r="D424">
        <v>151.81</v>
      </c>
      <c r="E424">
        <v>152.81</v>
      </c>
      <c r="F424">
        <v>161.35</v>
      </c>
      <c r="G424">
        <v>158.35</v>
      </c>
      <c r="H424">
        <v>159.85</v>
      </c>
      <c r="I424">
        <v>109.21</v>
      </c>
      <c r="J424">
        <v>106.00999999999999</v>
      </c>
      <c r="K424">
        <v>107.60999999999999</v>
      </c>
      <c r="L424">
        <v>195.94</v>
      </c>
      <c r="M424">
        <v>187.94</v>
      </c>
      <c r="N424">
        <v>191.94</v>
      </c>
      <c r="O424">
        <v>170.07</v>
      </c>
      <c r="P424">
        <v>168.26999999999998</v>
      </c>
      <c r="Q424">
        <v>169.17</v>
      </c>
      <c r="R424">
        <v>21.73</v>
      </c>
      <c r="S424">
        <v>21.13</v>
      </c>
      <c r="T424">
        <v>21.43</v>
      </c>
      <c r="U424">
        <v>14.02</v>
      </c>
      <c r="V424">
        <v>13.42</v>
      </c>
      <c r="W424">
        <v>13.719999999999999</v>
      </c>
      <c r="X424">
        <v>14.64</v>
      </c>
      <c r="Y424">
        <v>13.84</v>
      </c>
      <c r="Z424">
        <v>14.24</v>
      </c>
      <c r="AA424">
        <v>98.48</v>
      </c>
      <c r="AB424">
        <v>94.48</v>
      </c>
      <c r="AC424">
        <v>96.48</v>
      </c>
      <c r="AD424">
        <v>88.8</v>
      </c>
      <c r="AE424">
        <v>84.8</v>
      </c>
      <c r="AF424">
        <v>86.8</v>
      </c>
      <c r="AG424">
        <v>20.05</v>
      </c>
      <c r="AH424">
        <v>19.190000000000001</v>
      </c>
      <c r="AI424">
        <v>19.62</v>
      </c>
      <c r="AM424">
        <v>114.54</v>
      </c>
      <c r="AN424">
        <v>112.88000000000001</v>
      </c>
      <c r="AO424">
        <v>113.71000000000001</v>
      </c>
      <c r="AP424">
        <v>41.61</v>
      </c>
      <c r="AQ424">
        <v>40.01</v>
      </c>
      <c r="AR424">
        <v>40.81</v>
      </c>
      <c r="AS424">
        <v>42.35</v>
      </c>
      <c r="AT424">
        <v>40.99</v>
      </c>
      <c r="AU424">
        <v>41.67</v>
      </c>
      <c r="AV424">
        <v>21.29</v>
      </c>
      <c r="AW424">
        <v>20.689999999999998</v>
      </c>
      <c r="AX424">
        <v>20.99</v>
      </c>
      <c r="AY424">
        <v>4.62</v>
      </c>
      <c r="AZ424">
        <v>4.46</v>
      </c>
      <c r="BA424">
        <v>4.54</v>
      </c>
      <c r="BB424">
        <v>1.92</v>
      </c>
      <c r="BC424">
        <v>1.6199999999999999</v>
      </c>
      <c r="BD424">
        <v>1.77</v>
      </c>
      <c r="BE424">
        <v>0.7</v>
      </c>
      <c r="BF424">
        <v>0.39999999999999997</v>
      </c>
      <c r="BG424">
        <v>0.54999999999999993</v>
      </c>
      <c r="BH424">
        <v>504.3</v>
      </c>
      <c r="BI424">
        <v>488.3</v>
      </c>
      <c r="BJ424">
        <v>496.3</v>
      </c>
      <c r="BK424">
        <v>42.68</v>
      </c>
      <c r="BL424">
        <v>41.32</v>
      </c>
      <c r="BM424">
        <v>42</v>
      </c>
      <c r="BN424">
        <v>1.06</v>
      </c>
      <c r="BO424">
        <v>0.82000000000000006</v>
      </c>
      <c r="BP424">
        <v>0.94000000000000006</v>
      </c>
      <c r="BQ424">
        <v>8.49</v>
      </c>
      <c r="BR424">
        <v>6.49</v>
      </c>
      <c r="BS424">
        <v>7.49</v>
      </c>
      <c r="BT424">
        <v>10.8</v>
      </c>
      <c r="BU424">
        <v>10.4</v>
      </c>
      <c r="BV424">
        <v>10.600000000000001</v>
      </c>
      <c r="BW424">
        <v>2.79</v>
      </c>
      <c r="BX424">
        <v>2.5099999999999998</v>
      </c>
      <c r="BY424">
        <v>2.65</v>
      </c>
      <c r="BZ424">
        <v>9.76</v>
      </c>
      <c r="CA424">
        <v>6.76</v>
      </c>
      <c r="CB424">
        <v>8.26</v>
      </c>
      <c r="CC424">
        <v>6.51</v>
      </c>
      <c r="CD424">
        <v>6.27</v>
      </c>
      <c r="CE424">
        <v>6.39</v>
      </c>
      <c r="CF424">
        <v>1.96</v>
      </c>
      <c r="CG424">
        <v>1.46</v>
      </c>
      <c r="CH424">
        <v>1.71</v>
      </c>
      <c r="CI424">
        <v>0.42</v>
      </c>
      <c r="CJ424">
        <v>0.38</v>
      </c>
      <c r="CK424">
        <v>0.4</v>
      </c>
      <c r="CL424">
        <v>39.57</v>
      </c>
      <c r="CM424">
        <v>37.17</v>
      </c>
      <c r="CN424">
        <v>38.370000000000005</v>
      </c>
      <c r="CO424">
        <v>6.74</v>
      </c>
      <c r="CP424">
        <v>1.7400000000000002</v>
      </c>
      <c r="CQ424">
        <v>4.24</v>
      </c>
    </row>
    <row r="425" spans="1:95">
      <c r="A425" s="642">
        <v>45703</v>
      </c>
      <c r="B425" t="s">
        <v>219</v>
      </c>
    </row>
    <row r="426" spans="1:95">
      <c r="A426" s="642">
        <v>45704</v>
      </c>
      <c r="B426" t="s">
        <v>220</v>
      </c>
    </row>
    <row r="427" spans="1:95">
      <c r="A427" s="642">
        <v>45705</v>
      </c>
      <c r="B427" t="s">
        <v>214</v>
      </c>
      <c r="C427">
        <v>152.91</v>
      </c>
      <c r="D427">
        <v>150.91</v>
      </c>
      <c r="E427">
        <v>151.91</v>
      </c>
      <c r="F427">
        <v>160.85</v>
      </c>
      <c r="G427">
        <v>157.85</v>
      </c>
      <c r="H427">
        <v>159.35</v>
      </c>
      <c r="I427">
        <v>108.8</v>
      </c>
      <c r="J427">
        <v>105.6</v>
      </c>
      <c r="K427">
        <v>107.19999999999999</v>
      </c>
      <c r="L427">
        <v>195.19</v>
      </c>
      <c r="M427">
        <v>187.19</v>
      </c>
      <c r="N427">
        <v>191.19</v>
      </c>
      <c r="O427">
        <v>169.67</v>
      </c>
      <c r="P427">
        <v>167.86999999999998</v>
      </c>
      <c r="Q427">
        <v>168.76999999999998</v>
      </c>
      <c r="R427">
        <v>21.66</v>
      </c>
      <c r="S427">
        <v>21.06</v>
      </c>
      <c r="T427">
        <v>21.36</v>
      </c>
      <c r="U427">
        <v>13.95</v>
      </c>
      <c r="V427">
        <v>13.35</v>
      </c>
      <c r="W427">
        <v>13.649999999999999</v>
      </c>
      <c r="X427">
        <v>14.61</v>
      </c>
      <c r="Y427">
        <v>13.809999999999999</v>
      </c>
      <c r="Z427">
        <v>14.209999999999999</v>
      </c>
      <c r="AA427">
        <v>98.54</v>
      </c>
      <c r="AB427">
        <v>94.54</v>
      </c>
      <c r="AC427">
        <v>96.54</v>
      </c>
      <c r="AD427">
        <v>89.12</v>
      </c>
      <c r="AE427">
        <v>85.12</v>
      </c>
      <c r="AF427">
        <v>87.12</v>
      </c>
      <c r="AG427">
        <v>19.95</v>
      </c>
      <c r="AH427">
        <v>19.09</v>
      </c>
      <c r="AI427">
        <v>19.52</v>
      </c>
      <c r="AM427">
        <v>114.25</v>
      </c>
      <c r="AN427">
        <v>112.59</v>
      </c>
      <c r="AO427">
        <v>113.42</v>
      </c>
      <c r="AP427">
        <v>41.37</v>
      </c>
      <c r="AQ427">
        <v>39.769999999999996</v>
      </c>
      <c r="AR427">
        <v>40.569999999999993</v>
      </c>
      <c r="AS427">
        <v>42.11</v>
      </c>
      <c r="AT427">
        <v>40.75</v>
      </c>
      <c r="AU427">
        <v>41.43</v>
      </c>
      <c r="AV427">
        <v>21.24</v>
      </c>
      <c r="AW427">
        <v>20.639999999999997</v>
      </c>
      <c r="AX427">
        <v>20.939999999999998</v>
      </c>
      <c r="AY427">
        <v>4.57</v>
      </c>
      <c r="AZ427">
        <v>4.41</v>
      </c>
      <c r="BA427">
        <v>4.49</v>
      </c>
      <c r="BB427">
        <v>1.91</v>
      </c>
      <c r="BC427">
        <v>1.6099999999999999</v>
      </c>
      <c r="BD427">
        <v>1.7599999999999998</v>
      </c>
      <c r="BE427">
        <v>0.7</v>
      </c>
      <c r="BF427">
        <v>0.39999999999999997</v>
      </c>
      <c r="BG427">
        <v>0.54999999999999993</v>
      </c>
      <c r="BH427">
        <v>501.21</v>
      </c>
      <c r="BI427">
        <v>485.21</v>
      </c>
      <c r="BJ427">
        <v>493.21</v>
      </c>
      <c r="BK427">
        <v>42.42</v>
      </c>
      <c r="BL427">
        <v>41.06</v>
      </c>
      <c r="BM427">
        <v>41.74</v>
      </c>
      <c r="BN427">
        <v>1.06</v>
      </c>
      <c r="BO427">
        <v>0.82000000000000006</v>
      </c>
      <c r="BP427">
        <v>0.94000000000000006</v>
      </c>
      <c r="BQ427">
        <v>8.48</v>
      </c>
      <c r="BR427">
        <v>6.48</v>
      </c>
      <c r="BS427">
        <v>7.48</v>
      </c>
      <c r="BT427">
        <v>10.74</v>
      </c>
      <c r="BU427">
        <v>10.34</v>
      </c>
      <c r="BV427">
        <v>10.54</v>
      </c>
      <c r="BW427">
        <v>2.79</v>
      </c>
      <c r="BX427">
        <v>2.5099999999999998</v>
      </c>
      <c r="BY427">
        <v>2.65</v>
      </c>
      <c r="BZ427">
        <v>9.77</v>
      </c>
      <c r="CA427">
        <v>6.77</v>
      </c>
      <c r="CB427">
        <v>8.27</v>
      </c>
      <c r="CC427">
        <v>6.49</v>
      </c>
      <c r="CD427">
        <v>6.25</v>
      </c>
      <c r="CE427">
        <v>6.37</v>
      </c>
      <c r="CF427">
        <v>1.92</v>
      </c>
      <c r="CG427">
        <v>1.42</v>
      </c>
      <c r="CH427">
        <v>1.67</v>
      </c>
      <c r="CI427">
        <v>0.42</v>
      </c>
      <c r="CJ427">
        <v>0.38</v>
      </c>
      <c r="CK427">
        <v>0.4</v>
      </c>
      <c r="CL427">
        <v>39.53</v>
      </c>
      <c r="CM427">
        <v>37.130000000000003</v>
      </c>
      <c r="CN427">
        <v>38.33</v>
      </c>
      <c r="CO427">
        <v>6.7</v>
      </c>
      <c r="CP427">
        <v>1.7000000000000002</v>
      </c>
      <c r="CQ427">
        <v>4.2</v>
      </c>
    </row>
    <row r="428" spans="1:95">
      <c r="A428" s="642">
        <v>45706</v>
      </c>
      <c r="B428" t="s">
        <v>215</v>
      </c>
      <c r="C428">
        <v>152.66999999999999</v>
      </c>
      <c r="D428">
        <v>150.66999999999999</v>
      </c>
      <c r="E428">
        <v>151.66999999999999</v>
      </c>
      <c r="F428">
        <v>160.37</v>
      </c>
      <c r="G428">
        <v>157.37</v>
      </c>
      <c r="H428">
        <v>158.87</v>
      </c>
      <c r="I428">
        <v>108.46</v>
      </c>
      <c r="J428">
        <v>105.25999999999999</v>
      </c>
      <c r="K428">
        <v>106.85999999999999</v>
      </c>
      <c r="L428">
        <v>195.3</v>
      </c>
      <c r="M428">
        <v>187.3</v>
      </c>
      <c r="N428">
        <v>191.3</v>
      </c>
      <c r="O428">
        <v>169.14</v>
      </c>
      <c r="P428">
        <v>167.33999999999997</v>
      </c>
      <c r="Q428">
        <v>168.23999999999998</v>
      </c>
      <c r="R428">
        <v>21.6</v>
      </c>
      <c r="S428">
        <v>21</v>
      </c>
      <c r="T428">
        <v>21.3</v>
      </c>
      <c r="U428">
        <v>13.95</v>
      </c>
      <c r="V428">
        <v>13.35</v>
      </c>
      <c r="W428">
        <v>13.649999999999999</v>
      </c>
      <c r="X428">
        <v>14.58</v>
      </c>
      <c r="Y428">
        <v>13.78</v>
      </c>
      <c r="Z428">
        <v>14.18</v>
      </c>
      <c r="AA428">
        <v>98.28</v>
      </c>
      <c r="AB428">
        <v>94.28</v>
      </c>
      <c r="AC428">
        <v>96.28</v>
      </c>
      <c r="AD428">
        <v>88.85</v>
      </c>
      <c r="AE428">
        <v>84.85</v>
      </c>
      <c r="AF428">
        <v>86.85</v>
      </c>
      <c r="AG428">
        <v>19.920000000000002</v>
      </c>
      <c r="AH428">
        <v>19.060000000000002</v>
      </c>
      <c r="AI428">
        <v>19.490000000000002</v>
      </c>
      <c r="AM428">
        <v>113.85</v>
      </c>
      <c r="AN428">
        <v>112.19</v>
      </c>
      <c r="AO428">
        <v>113.02</v>
      </c>
      <c r="AP428">
        <v>41.3</v>
      </c>
      <c r="AQ428">
        <v>39.699999999999996</v>
      </c>
      <c r="AR428">
        <v>40.5</v>
      </c>
      <c r="AS428">
        <v>42.04</v>
      </c>
      <c r="AT428">
        <v>40.68</v>
      </c>
      <c r="AU428">
        <v>41.36</v>
      </c>
      <c r="AV428">
        <v>21.17</v>
      </c>
      <c r="AW428">
        <v>20.57</v>
      </c>
      <c r="AX428">
        <v>20.87</v>
      </c>
      <c r="AY428">
        <v>4.58</v>
      </c>
      <c r="AZ428">
        <v>4.42</v>
      </c>
      <c r="BA428">
        <v>4.5</v>
      </c>
      <c r="BB428">
        <v>1.91</v>
      </c>
      <c r="BC428">
        <v>1.6099999999999999</v>
      </c>
      <c r="BD428">
        <v>1.7599999999999998</v>
      </c>
      <c r="BE428">
        <v>0.7</v>
      </c>
      <c r="BF428">
        <v>0.39999999999999997</v>
      </c>
      <c r="BG428">
        <v>0.54999999999999993</v>
      </c>
      <c r="BH428">
        <v>500.44</v>
      </c>
      <c r="BI428">
        <v>484.44</v>
      </c>
      <c r="BJ428">
        <v>492.44</v>
      </c>
      <c r="BK428">
        <v>42.36</v>
      </c>
      <c r="BL428">
        <v>41</v>
      </c>
      <c r="BM428">
        <v>41.68</v>
      </c>
      <c r="BN428">
        <v>1.06</v>
      </c>
      <c r="BO428">
        <v>0.82000000000000006</v>
      </c>
      <c r="BP428">
        <v>0.94000000000000006</v>
      </c>
      <c r="BQ428">
        <v>8.4600000000000009</v>
      </c>
      <c r="BR428">
        <v>6.4600000000000009</v>
      </c>
      <c r="BS428">
        <v>7.4600000000000009</v>
      </c>
      <c r="BT428">
        <v>10.72</v>
      </c>
      <c r="BU428">
        <v>10.32</v>
      </c>
      <c r="BV428">
        <v>10.52</v>
      </c>
      <c r="BW428">
        <v>2.77</v>
      </c>
      <c r="BX428">
        <v>2.4900000000000002</v>
      </c>
      <c r="BY428">
        <v>2.63</v>
      </c>
      <c r="BZ428">
        <v>9.7200000000000006</v>
      </c>
      <c r="CA428">
        <v>6.7200000000000006</v>
      </c>
      <c r="CB428">
        <v>8.2200000000000006</v>
      </c>
      <c r="CC428">
        <v>6.47</v>
      </c>
      <c r="CD428">
        <v>6.2299999999999995</v>
      </c>
      <c r="CE428">
        <v>6.35</v>
      </c>
      <c r="CF428">
        <v>1.91</v>
      </c>
      <c r="CG428">
        <v>1.41</v>
      </c>
      <c r="CH428">
        <v>1.66</v>
      </c>
      <c r="CI428">
        <v>0.42</v>
      </c>
      <c r="CJ428">
        <v>0.38</v>
      </c>
      <c r="CK428">
        <v>0.4</v>
      </c>
      <c r="CL428">
        <v>39.43</v>
      </c>
      <c r="CM428">
        <v>37.03</v>
      </c>
      <c r="CN428">
        <v>38.230000000000004</v>
      </c>
      <c r="CO428">
        <v>6.69</v>
      </c>
      <c r="CP428">
        <v>1.6900000000000004</v>
      </c>
      <c r="CQ428">
        <v>4.1900000000000004</v>
      </c>
    </row>
    <row r="429" spans="1:95">
      <c r="A429" s="642">
        <v>45707</v>
      </c>
      <c r="B429" t="s">
        <v>216</v>
      </c>
      <c r="C429">
        <v>153.13999999999999</v>
      </c>
      <c r="D429">
        <v>151.13999999999999</v>
      </c>
      <c r="E429">
        <v>152.13999999999999</v>
      </c>
      <c r="F429">
        <v>160.41</v>
      </c>
      <c r="G429">
        <v>157.41</v>
      </c>
      <c r="H429">
        <v>158.91</v>
      </c>
      <c r="I429">
        <v>108.76</v>
      </c>
      <c r="J429">
        <v>105.56</v>
      </c>
      <c r="K429">
        <v>107.16</v>
      </c>
      <c r="L429">
        <v>195.99</v>
      </c>
      <c r="M429">
        <v>187.99</v>
      </c>
      <c r="N429">
        <v>191.99</v>
      </c>
      <c r="O429">
        <v>169.12</v>
      </c>
      <c r="P429">
        <v>167.32</v>
      </c>
      <c r="Q429">
        <v>168.22</v>
      </c>
      <c r="R429">
        <v>21.6</v>
      </c>
      <c r="S429">
        <v>21</v>
      </c>
      <c r="T429">
        <v>21.3</v>
      </c>
      <c r="U429">
        <v>13.92</v>
      </c>
      <c r="V429">
        <v>13.32</v>
      </c>
      <c r="W429">
        <v>13.620000000000001</v>
      </c>
      <c r="X429">
        <v>14.58</v>
      </c>
      <c r="Y429">
        <v>13.78</v>
      </c>
      <c r="Z429">
        <v>14.18</v>
      </c>
      <c r="AA429">
        <v>98.61</v>
      </c>
      <c r="AB429">
        <v>94.61</v>
      </c>
      <c r="AC429">
        <v>96.61</v>
      </c>
      <c r="AD429">
        <v>88.72</v>
      </c>
      <c r="AE429">
        <v>84.72</v>
      </c>
      <c r="AF429">
        <v>86.72</v>
      </c>
      <c r="AG429">
        <v>20</v>
      </c>
      <c r="AH429">
        <v>19.14</v>
      </c>
      <c r="AI429">
        <v>19.57</v>
      </c>
      <c r="AM429">
        <v>114.14</v>
      </c>
      <c r="AN429">
        <v>112.48</v>
      </c>
      <c r="AO429">
        <v>113.31</v>
      </c>
      <c r="AP429">
        <v>41.44</v>
      </c>
      <c r="AQ429">
        <v>39.839999999999996</v>
      </c>
      <c r="AR429">
        <v>40.64</v>
      </c>
      <c r="AS429">
        <v>42.17</v>
      </c>
      <c r="AT429">
        <v>40.81</v>
      </c>
      <c r="AU429">
        <v>41.49</v>
      </c>
      <c r="AV429">
        <v>21.19</v>
      </c>
      <c r="AW429">
        <v>20.59</v>
      </c>
      <c r="AX429">
        <v>20.89</v>
      </c>
      <c r="AY429">
        <v>4.5999999999999996</v>
      </c>
      <c r="AZ429">
        <v>4.4399999999999995</v>
      </c>
      <c r="BA429">
        <v>4.5199999999999996</v>
      </c>
      <c r="BB429">
        <v>1.91</v>
      </c>
      <c r="BC429">
        <v>1.6099999999999999</v>
      </c>
      <c r="BD429">
        <v>1.7599999999999998</v>
      </c>
      <c r="BE429">
        <v>0.7</v>
      </c>
      <c r="BF429">
        <v>0.39999999999999997</v>
      </c>
      <c r="BG429">
        <v>0.54999999999999993</v>
      </c>
      <c r="BH429">
        <v>501.64</v>
      </c>
      <c r="BI429">
        <v>485.64</v>
      </c>
      <c r="BJ429">
        <v>493.64</v>
      </c>
      <c r="BK429">
        <v>42.49</v>
      </c>
      <c r="BL429">
        <v>41.13</v>
      </c>
      <c r="BM429">
        <v>41.81</v>
      </c>
      <c r="BN429">
        <v>1.06</v>
      </c>
      <c r="BO429">
        <v>0.82000000000000006</v>
      </c>
      <c r="BP429">
        <v>0.94000000000000006</v>
      </c>
      <c r="BQ429">
        <v>8.51</v>
      </c>
      <c r="BR429">
        <v>6.51</v>
      </c>
      <c r="BS429">
        <v>7.51</v>
      </c>
      <c r="BT429">
        <v>10.77</v>
      </c>
      <c r="BU429">
        <v>10.37</v>
      </c>
      <c r="BV429">
        <v>10.57</v>
      </c>
      <c r="BW429">
        <v>2.77</v>
      </c>
      <c r="BX429">
        <v>2.4900000000000002</v>
      </c>
      <c r="BY429">
        <v>2.63</v>
      </c>
      <c r="BZ429">
        <v>9.76</v>
      </c>
      <c r="CA429">
        <v>6.76</v>
      </c>
      <c r="CB429">
        <v>8.26</v>
      </c>
      <c r="CC429">
        <v>6.47</v>
      </c>
      <c r="CD429">
        <v>6.2299999999999995</v>
      </c>
      <c r="CE429">
        <v>6.35</v>
      </c>
      <c r="CF429">
        <v>1.91</v>
      </c>
      <c r="CG429">
        <v>1.41</v>
      </c>
      <c r="CH429">
        <v>1.66</v>
      </c>
      <c r="CI429">
        <v>0.42</v>
      </c>
      <c r="CJ429">
        <v>0.38</v>
      </c>
      <c r="CK429">
        <v>0.4</v>
      </c>
      <c r="CL429">
        <v>39.49</v>
      </c>
      <c r="CM429">
        <v>37.090000000000003</v>
      </c>
      <c r="CN429">
        <v>38.290000000000006</v>
      </c>
      <c r="CO429">
        <v>6.7</v>
      </c>
      <c r="CP429">
        <v>1.7000000000000002</v>
      </c>
      <c r="CQ429">
        <v>4.2</v>
      </c>
    </row>
    <row r="430" spans="1:95">
      <c r="A430" s="642">
        <v>45708</v>
      </c>
      <c r="B430" t="s">
        <v>217</v>
      </c>
      <c r="C430">
        <v>152.13</v>
      </c>
      <c r="D430">
        <v>150.13</v>
      </c>
      <c r="E430">
        <v>151.13</v>
      </c>
      <c r="F430">
        <v>159.1</v>
      </c>
      <c r="G430">
        <v>156.1</v>
      </c>
      <c r="H430">
        <v>157.6</v>
      </c>
      <c r="I430">
        <v>107.82</v>
      </c>
      <c r="J430">
        <v>104.61999999999999</v>
      </c>
      <c r="K430">
        <v>106.22</v>
      </c>
      <c r="L430">
        <v>194.3</v>
      </c>
      <c r="M430">
        <v>186.3</v>
      </c>
      <c r="N430">
        <v>190.3</v>
      </c>
      <c r="O430">
        <v>168.08</v>
      </c>
      <c r="P430">
        <v>166.28</v>
      </c>
      <c r="Q430">
        <v>167.18</v>
      </c>
      <c r="R430">
        <v>21.43</v>
      </c>
      <c r="S430">
        <v>20.83</v>
      </c>
      <c r="T430">
        <v>21.13</v>
      </c>
      <c r="U430">
        <v>13.89</v>
      </c>
      <c r="V430">
        <v>13.290000000000001</v>
      </c>
      <c r="W430">
        <v>13.59</v>
      </c>
      <c r="X430">
        <v>14.5</v>
      </c>
      <c r="Y430">
        <v>13.7</v>
      </c>
      <c r="Z430">
        <v>14.1</v>
      </c>
      <c r="AA430">
        <v>97.97</v>
      </c>
      <c r="AB430">
        <v>93.97</v>
      </c>
      <c r="AC430">
        <v>95.97</v>
      </c>
      <c r="AD430">
        <v>88.22</v>
      </c>
      <c r="AE430">
        <v>84.22</v>
      </c>
      <c r="AF430">
        <v>86.22</v>
      </c>
      <c r="AG430">
        <v>19.86</v>
      </c>
      <c r="AH430">
        <v>19</v>
      </c>
      <c r="AI430">
        <v>19.43</v>
      </c>
      <c r="AM430">
        <v>113.47</v>
      </c>
      <c r="AN430">
        <v>111.81</v>
      </c>
      <c r="AO430">
        <v>112.64</v>
      </c>
      <c r="AP430">
        <v>41.17</v>
      </c>
      <c r="AQ430">
        <v>39.57</v>
      </c>
      <c r="AR430">
        <v>40.370000000000005</v>
      </c>
      <c r="AS430">
        <v>41.89</v>
      </c>
      <c r="AT430">
        <v>40.53</v>
      </c>
      <c r="AU430">
        <v>41.21</v>
      </c>
      <c r="AV430">
        <v>21.06</v>
      </c>
      <c r="AW430">
        <v>20.459999999999997</v>
      </c>
      <c r="AX430">
        <v>20.759999999999998</v>
      </c>
      <c r="AY430">
        <v>4.57</v>
      </c>
      <c r="AZ430">
        <v>4.41</v>
      </c>
      <c r="BA430">
        <v>4.49</v>
      </c>
      <c r="BB430">
        <v>1.9</v>
      </c>
      <c r="BC430">
        <v>1.5999999999999999</v>
      </c>
      <c r="BD430">
        <v>1.75</v>
      </c>
      <c r="BE430">
        <v>0.69</v>
      </c>
      <c r="BF430">
        <v>0.38999999999999996</v>
      </c>
      <c r="BG430">
        <v>0.53999999999999992</v>
      </c>
      <c r="BH430">
        <v>498.52</v>
      </c>
      <c r="BI430">
        <v>482.52</v>
      </c>
      <c r="BJ430">
        <v>490.52</v>
      </c>
      <c r="BK430">
        <v>42.21</v>
      </c>
      <c r="BL430">
        <v>40.85</v>
      </c>
      <c r="BM430">
        <v>41.53</v>
      </c>
      <c r="BN430">
        <v>1.05</v>
      </c>
      <c r="BO430">
        <v>0.81</v>
      </c>
      <c r="BP430">
        <v>0.93</v>
      </c>
      <c r="BQ430">
        <v>8.39</v>
      </c>
      <c r="BR430">
        <v>6.3900000000000006</v>
      </c>
      <c r="BS430">
        <v>7.3900000000000006</v>
      </c>
      <c r="BT430">
        <v>10.71</v>
      </c>
      <c r="BU430">
        <v>10.31</v>
      </c>
      <c r="BV430">
        <v>10.510000000000002</v>
      </c>
      <c r="BW430">
        <v>2.76</v>
      </c>
      <c r="BX430">
        <v>2.4799999999999995</v>
      </c>
      <c r="BY430">
        <v>2.6199999999999997</v>
      </c>
      <c r="BZ430">
        <v>9.65</v>
      </c>
      <c r="CA430">
        <v>6.65</v>
      </c>
      <c r="CB430">
        <v>8.15</v>
      </c>
      <c r="CC430">
        <v>6.4</v>
      </c>
      <c r="CD430">
        <v>6.16</v>
      </c>
      <c r="CE430">
        <v>6.28</v>
      </c>
      <c r="CF430">
        <v>1.94</v>
      </c>
      <c r="CG430">
        <v>1.44</v>
      </c>
      <c r="CH430">
        <v>1.69</v>
      </c>
      <c r="CI430">
        <v>0.41</v>
      </c>
      <c r="CJ430">
        <v>0.37</v>
      </c>
      <c r="CK430">
        <v>0.39</v>
      </c>
      <c r="CL430">
        <v>38.96</v>
      </c>
      <c r="CM430">
        <v>36.56</v>
      </c>
      <c r="CN430">
        <v>37.760000000000005</v>
      </c>
      <c r="CO430">
        <v>6.67</v>
      </c>
      <c r="CP430">
        <v>1.67</v>
      </c>
      <c r="CQ430">
        <v>4.17</v>
      </c>
    </row>
    <row r="431" spans="1:95">
      <c r="A431" s="642">
        <v>45709</v>
      </c>
      <c r="B431" t="s">
        <v>218</v>
      </c>
      <c r="C431">
        <v>150.86000000000001</v>
      </c>
      <c r="D431">
        <v>148.86000000000001</v>
      </c>
      <c r="E431">
        <v>149.86000000000001</v>
      </c>
      <c r="F431">
        <v>158.69</v>
      </c>
      <c r="G431">
        <v>155.69</v>
      </c>
      <c r="H431">
        <v>157.19</v>
      </c>
      <c r="I431">
        <v>107.27</v>
      </c>
      <c r="J431">
        <v>104.07</v>
      </c>
      <c r="K431">
        <v>105.66999999999999</v>
      </c>
      <c r="L431">
        <v>193.74</v>
      </c>
      <c r="M431">
        <v>185.74</v>
      </c>
      <c r="N431">
        <v>189.74</v>
      </c>
      <c r="O431">
        <v>167.6</v>
      </c>
      <c r="P431">
        <v>165.79999999999998</v>
      </c>
      <c r="Q431">
        <v>166.7</v>
      </c>
      <c r="R431">
        <v>21.37</v>
      </c>
      <c r="S431">
        <v>20.77</v>
      </c>
      <c r="T431">
        <v>21.07</v>
      </c>
      <c r="U431">
        <v>13.78</v>
      </c>
      <c r="V431">
        <v>13.18</v>
      </c>
      <c r="W431">
        <v>13.48</v>
      </c>
      <c r="X431">
        <v>14.48</v>
      </c>
      <c r="Y431">
        <v>13.68</v>
      </c>
      <c r="Z431">
        <v>14.08</v>
      </c>
      <c r="AA431">
        <v>97.85</v>
      </c>
      <c r="AB431">
        <v>93.85</v>
      </c>
      <c r="AC431">
        <v>95.85</v>
      </c>
      <c r="AD431">
        <v>88.33</v>
      </c>
      <c r="AE431">
        <v>84.33</v>
      </c>
      <c r="AF431">
        <v>86.33</v>
      </c>
      <c r="AG431">
        <v>19.7</v>
      </c>
      <c r="AH431">
        <v>18.84</v>
      </c>
      <c r="AI431">
        <v>19.27</v>
      </c>
      <c r="AM431">
        <v>113.15</v>
      </c>
      <c r="AN431">
        <v>111.49000000000001</v>
      </c>
      <c r="AO431">
        <v>112.32000000000001</v>
      </c>
      <c r="AP431">
        <v>40.83</v>
      </c>
      <c r="AQ431">
        <v>39.229999999999997</v>
      </c>
      <c r="AR431">
        <v>40.03</v>
      </c>
      <c r="AS431">
        <v>41.55</v>
      </c>
      <c r="AT431">
        <v>40.19</v>
      </c>
      <c r="AU431">
        <v>40.869999999999997</v>
      </c>
      <c r="AV431">
        <v>20.98</v>
      </c>
      <c r="AW431">
        <v>20.38</v>
      </c>
      <c r="AX431">
        <v>20.68</v>
      </c>
      <c r="AY431">
        <v>4.55</v>
      </c>
      <c r="AZ431">
        <v>4.3899999999999997</v>
      </c>
      <c r="BA431">
        <v>4.47</v>
      </c>
      <c r="BB431">
        <v>1.89</v>
      </c>
      <c r="BC431">
        <v>1.5899999999999999</v>
      </c>
      <c r="BD431">
        <v>1.7399999999999998</v>
      </c>
      <c r="BE431">
        <v>0.69</v>
      </c>
      <c r="BF431">
        <v>0.38999999999999996</v>
      </c>
      <c r="BG431">
        <v>0.53999999999999992</v>
      </c>
      <c r="BH431">
        <v>493.14</v>
      </c>
      <c r="BI431">
        <v>477.14</v>
      </c>
      <c r="BJ431">
        <v>485.14</v>
      </c>
      <c r="BK431">
        <v>41.87</v>
      </c>
      <c r="BL431">
        <v>40.51</v>
      </c>
      <c r="BM431">
        <v>41.19</v>
      </c>
      <c r="BN431">
        <v>1.04</v>
      </c>
      <c r="BO431">
        <v>0.8</v>
      </c>
      <c r="BP431">
        <v>0.92</v>
      </c>
      <c r="BQ431">
        <v>8.3800000000000008</v>
      </c>
      <c r="BR431">
        <v>6.3800000000000008</v>
      </c>
      <c r="BS431">
        <v>7.3800000000000008</v>
      </c>
      <c r="BT431">
        <v>10.66</v>
      </c>
      <c r="BU431">
        <v>10.26</v>
      </c>
      <c r="BV431">
        <v>10.46</v>
      </c>
      <c r="BW431">
        <v>2.75</v>
      </c>
      <c r="BX431">
        <v>2.4699999999999998</v>
      </c>
      <c r="BY431">
        <v>2.61</v>
      </c>
      <c r="BZ431">
        <v>9.67</v>
      </c>
      <c r="CA431">
        <v>6.67</v>
      </c>
      <c r="CB431">
        <v>8.17</v>
      </c>
      <c r="CC431">
        <v>6.4</v>
      </c>
      <c r="CD431">
        <v>6.16</v>
      </c>
      <c r="CE431">
        <v>6.28</v>
      </c>
      <c r="CF431">
        <v>1.94</v>
      </c>
      <c r="CG431">
        <v>1.44</v>
      </c>
      <c r="CH431">
        <v>1.69</v>
      </c>
      <c r="CI431">
        <v>0.41</v>
      </c>
      <c r="CJ431">
        <v>0.37</v>
      </c>
      <c r="CK431">
        <v>0.39</v>
      </c>
      <c r="CL431">
        <v>39</v>
      </c>
      <c r="CM431">
        <v>36.6</v>
      </c>
      <c r="CN431">
        <v>37.799999999999997</v>
      </c>
      <c r="CO431">
        <v>6.63</v>
      </c>
      <c r="CP431">
        <v>1.63</v>
      </c>
      <c r="CQ431">
        <v>4.13</v>
      </c>
    </row>
    <row r="432" spans="1:95">
      <c r="A432" s="642">
        <v>45710</v>
      </c>
      <c r="B432" t="s">
        <v>219</v>
      </c>
    </row>
    <row r="433" spans="1:95">
      <c r="A433" s="642">
        <v>45711</v>
      </c>
      <c r="B433" t="s">
        <v>220</v>
      </c>
    </row>
    <row r="434" spans="1:95">
      <c r="A434" s="642">
        <v>45712</v>
      </c>
      <c r="B434" t="s">
        <v>214</v>
      </c>
    </row>
    <row r="435" spans="1:95">
      <c r="A435" s="642">
        <v>45713</v>
      </c>
      <c r="B435" t="s">
        <v>215</v>
      </c>
      <c r="C435">
        <v>151.22999999999999</v>
      </c>
      <c r="D435">
        <v>149.22999999999999</v>
      </c>
      <c r="E435">
        <v>150.22999999999999</v>
      </c>
      <c r="F435">
        <v>158.69</v>
      </c>
      <c r="G435">
        <v>155.69</v>
      </c>
      <c r="H435">
        <v>157.19</v>
      </c>
      <c r="I435">
        <v>106.86</v>
      </c>
      <c r="J435">
        <v>103.66</v>
      </c>
      <c r="K435">
        <v>105.25999999999999</v>
      </c>
      <c r="L435">
        <v>193.59</v>
      </c>
      <c r="M435">
        <v>185.59</v>
      </c>
      <c r="N435">
        <v>189.59</v>
      </c>
      <c r="O435">
        <v>168.27</v>
      </c>
      <c r="P435">
        <v>166.47</v>
      </c>
      <c r="Q435">
        <v>167.37</v>
      </c>
      <c r="R435">
        <v>21.37</v>
      </c>
      <c r="S435">
        <v>20.77</v>
      </c>
      <c r="T435">
        <v>21.07</v>
      </c>
      <c r="U435">
        <v>13.8</v>
      </c>
      <c r="V435">
        <v>13.200000000000001</v>
      </c>
      <c r="W435">
        <v>13.5</v>
      </c>
      <c r="X435">
        <v>14.49</v>
      </c>
      <c r="Y435">
        <v>13.69</v>
      </c>
      <c r="Z435">
        <v>14.09</v>
      </c>
      <c r="AA435">
        <v>97.25</v>
      </c>
      <c r="AB435">
        <v>93.25</v>
      </c>
      <c r="AC435">
        <v>95.25</v>
      </c>
      <c r="AD435">
        <v>87.99</v>
      </c>
      <c r="AE435">
        <v>83.99</v>
      </c>
      <c r="AF435">
        <v>85.99</v>
      </c>
      <c r="AG435">
        <v>19.75</v>
      </c>
      <c r="AH435">
        <v>18.89</v>
      </c>
      <c r="AI435">
        <v>19.32</v>
      </c>
      <c r="AM435">
        <v>112.98</v>
      </c>
      <c r="AN435">
        <v>111.32000000000001</v>
      </c>
      <c r="AO435">
        <v>112.15</v>
      </c>
      <c r="AP435">
        <v>40.93</v>
      </c>
      <c r="AQ435">
        <v>39.33</v>
      </c>
      <c r="AR435">
        <v>40.129999999999995</v>
      </c>
      <c r="AS435">
        <v>41.65</v>
      </c>
      <c r="AT435">
        <v>40.29</v>
      </c>
      <c r="AU435">
        <v>40.97</v>
      </c>
      <c r="AV435">
        <v>21</v>
      </c>
      <c r="AW435">
        <v>20.399999999999999</v>
      </c>
      <c r="AX435">
        <v>20.7</v>
      </c>
      <c r="AY435">
        <v>4.57</v>
      </c>
      <c r="AZ435">
        <v>4.41</v>
      </c>
      <c r="BA435">
        <v>4.49</v>
      </c>
      <c r="BB435">
        <v>1.89</v>
      </c>
      <c r="BC435">
        <v>1.5899999999999999</v>
      </c>
      <c r="BD435">
        <v>1.7399999999999998</v>
      </c>
      <c r="BE435">
        <v>0.69</v>
      </c>
      <c r="BF435">
        <v>0.38999999999999996</v>
      </c>
      <c r="BG435">
        <v>0.53999999999999992</v>
      </c>
      <c r="BH435">
        <v>494.02</v>
      </c>
      <c r="BI435">
        <v>478.02</v>
      </c>
      <c r="BJ435">
        <v>486.02</v>
      </c>
      <c r="BK435">
        <v>41.96</v>
      </c>
      <c r="BL435">
        <v>40.6</v>
      </c>
      <c r="BM435">
        <v>41.28</v>
      </c>
      <c r="BN435">
        <v>1.05</v>
      </c>
      <c r="BO435">
        <v>0.81</v>
      </c>
      <c r="BP435">
        <v>0.93</v>
      </c>
      <c r="BQ435">
        <v>8.33</v>
      </c>
      <c r="BR435">
        <v>6.33</v>
      </c>
      <c r="BS435">
        <v>7.33</v>
      </c>
      <c r="BT435">
        <v>10.7</v>
      </c>
      <c r="BU435">
        <v>10.299999999999999</v>
      </c>
      <c r="BV435">
        <v>10.5</v>
      </c>
      <c r="BW435">
        <v>2.76</v>
      </c>
      <c r="BX435">
        <v>2.4799999999999995</v>
      </c>
      <c r="BY435">
        <v>2.6199999999999997</v>
      </c>
      <c r="BZ435">
        <v>9.66</v>
      </c>
      <c r="CA435">
        <v>6.66</v>
      </c>
      <c r="CB435">
        <v>8.16</v>
      </c>
      <c r="CC435">
        <v>6.42</v>
      </c>
      <c r="CD435">
        <v>6.18</v>
      </c>
      <c r="CE435">
        <v>6.3</v>
      </c>
      <c r="CF435">
        <v>1.96</v>
      </c>
      <c r="CG435">
        <v>1.46</v>
      </c>
      <c r="CH435">
        <v>1.71</v>
      </c>
      <c r="CI435">
        <v>0.41</v>
      </c>
      <c r="CJ435">
        <v>0.37</v>
      </c>
      <c r="CK435">
        <v>0.39</v>
      </c>
      <c r="CL435">
        <v>39.159999999999997</v>
      </c>
      <c r="CM435">
        <v>36.76</v>
      </c>
      <c r="CN435">
        <v>37.959999999999994</v>
      </c>
      <c r="CO435">
        <v>6.62</v>
      </c>
      <c r="CP435">
        <v>1.62</v>
      </c>
      <c r="CQ435">
        <v>4.12</v>
      </c>
    </row>
    <row r="436" spans="1:95">
      <c r="A436" s="642">
        <v>45714</v>
      </c>
      <c r="B436" t="s">
        <v>216</v>
      </c>
      <c r="C436">
        <v>149.91999999999999</v>
      </c>
      <c r="D436">
        <v>147.91999999999999</v>
      </c>
      <c r="E436">
        <v>148.91999999999999</v>
      </c>
      <c r="F436">
        <v>158.21</v>
      </c>
      <c r="G436">
        <v>155.21</v>
      </c>
      <c r="H436">
        <v>156.71</v>
      </c>
      <c r="I436">
        <v>105.74</v>
      </c>
      <c r="J436">
        <v>102.53999999999999</v>
      </c>
      <c r="K436">
        <v>104.13999999999999</v>
      </c>
      <c r="L436">
        <v>192.83</v>
      </c>
      <c r="M436">
        <v>184.83</v>
      </c>
      <c r="N436">
        <v>188.83</v>
      </c>
      <c r="O436">
        <v>167.91</v>
      </c>
      <c r="P436">
        <v>166.10999999999999</v>
      </c>
      <c r="Q436">
        <v>167.01</v>
      </c>
      <c r="R436">
        <v>21.31</v>
      </c>
      <c r="S436">
        <v>20.709999999999997</v>
      </c>
      <c r="T436">
        <v>21.009999999999998</v>
      </c>
      <c r="U436">
        <v>13.7</v>
      </c>
      <c r="V436">
        <v>13.1</v>
      </c>
      <c r="W436">
        <v>13.399999999999999</v>
      </c>
      <c r="X436">
        <v>14.47</v>
      </c>
      <c r="Y436">
        <v>13.67</v>
      </c>
      <c r="Z436">
        <v>14.07</v>
      </c>
      <c r="AA436">
        <v>96.46</v>
      </c>
      <c r="AB436">
        <v>92.46</v>
      </c>
      <c r="AC436">
        <v>94.46</v>
      </c>
      <c r="AD436">
        <v>87.27</v>
      </c>
      <c r="AE436">
        <v>83.27</v>
      </c>
      <c r="AF436">
        <v>85.27</v>
      </c>
      <c r="AG436">
        <v>19.59</v>
      </c>
      <c r="AH436">
        <v>18.73</v>
      </c>
      <c r="AI436">
        <v>19.16</v>
      </c>
      <c r="AM436">
        <v>112.32</v>
      </c>
      <c r="AN436">
        <v>110.66</v>
      </c>
      <c r="AO436">
        <v>111.49</v>
      </c>
      <c r="AP436">
        <v>40.58</v>
      </c>
      <c r="AQ436">
        <v>38.979999999999997</v>
      </c>
      <c r="AR436">
        <v>39.78</v>
      </c>
      <c r="AS436">
        <v>41.29</v>
      </c>
      <c r="AT436">
        <v>39.93</v>
      </c>
      <c r="AU436">
        <v>40.61</v>
      </c>
      <c r="AV436">
        <v>20.84</v>
      </c>
      <c r="AW436">
        <v>20.239999999999998</v>
      </c>
      <c r="AX436">
        <v>20.54</v>
      </c>
      <c r="AY436">
        <v>4.5</v>
      </c>
      <c r="AZ436">
        <v>4.34</v>
      </c>
      <c r="BA436">
        <v>4.42</v>
      </c>
      <c r="BB436">
        <v>1.87</v>
      </c>
      <c r="BC436">
        <v>1.57</v>
      </c>
      <c r="BD436">
        <v>1.7200000000000002</v>
      </c>
      <c r="BE436">
        <v>0.69</v>
      </c>
      <c r="BF436">
        <v>0.38999999999999996</v>
      </c>
      <c r="BG436">
        <v>0.53999999999999992</v>
      </c>
      <c r="BH436">
        <v>492.14</v>
      </c>
      <c r="BI436">
        <v>476.14</v>
      </c>
      <c r="BJ436">
        <v>484.14</v>
      </c>
      <c r="BK436">
        <v>41.6</v>
      </c>
      <c r="BL436">
        <v>40.24</v>
      </c>
      <c r="BM436">
        <v>40.92</v>
      </c>
      <c r="BN436">
        <v>1.03</v>
      </c>
      <c r="BO436">
        <v>0.79</v>
      </c>
      <c r="BP436">
        <v>0.91</v>
      </c>
      <c r="BQ436">
        <v>8.27</v>
      </c>
      <c r="BR436">
        <v>6.27</v>
      </c>
      <c r="BS436">
        <v>7.27</v>
      </c>
      <c r="BT436">
        <v>10.63</v>
      </c>
      <c r="BU436">
        <v>10.23</v>
      </c>
      <c r="BV436">
        <v>10.43</v>
      </c>
      <c r="BW436">
        <v>2.73</v>
      </c>
      <c r="BX436">
        <v>2.4500000000000002</v>
      </c>
      <c r="BY436">
        <v>2.59</v>
      </c>
      <c r="BZ436">
        <v>9.58</v>
      </c>
      <c r="CA436">
        <v>6.58</v>
      </c>
      <c r="CB436">
        <v>8.08</v>
      </c>
      <c r="CC436">
        <v>6.42</v>
      </c>
      <c r="CD436">
        <v>6.18</v>
      </c>
      <c r="CE436">
        <v>6.3</v>
      </c>
      <c r="CF436">
        <v>1.97</v>
      </c>
      <c r="CG436">
        <v>1.47</v>
      </c>
      <c r="CH436">
        <v>1.72</v>
      </c>
      <c r="CI436">
        <v>0.41</v>
      </c>
      <c r="CJ436">
        <v>0.37</v>
      </c>
      <c r="CK436">
        <v>0.39</v>
      </c>
      <c r="CL436">
        <v>39.04</v>
      </c>
      <c r="CM436">
        <v>36.64</v>
      </c>
      <c r="CN436">
        <v>37.840000000000003</v>
      </c>
      <c r="CO436">
        <v>6.59</v>
      </c>
      <c r="CP436">
        <v>1.5899999999999999</v>
      </c>
      <c r="CQ436">
        <v>4.09</v>
      </c>
    </row>
    <row r="437" spans="1:95">
      <c r="A437" s="642">
        <v>45715</v>
      </c>
      <c r="B437" t="s">
        <v>217</v>
      </c>
      <c r="C437">
        <v>150.24</v>
      </c>
      <c r="D437">
        <v>148.24</v>
      </c>
      <c r="E437">
        <v>149.24</v>
      </c>
      <c r="F437">
        <v>157.87</v>
      </c>
      <c r="G437">
        <v>154.87</v>
      </c>
      <c r="H437">
        <v>156.37</v>
      </c>
      <c r="I437">
        <v>105.61</v>
      </c>
      <c r="J437">
        <v>102.41</v>
      </c>
      <c r="K437">
        <v>104.00999999999999</v>
      </c>
      <c r="L437">
        <v>193.07</v>
      </c>
      <c r="M437">
        <v>185.07</v>
      </c>
      <c r="N437">
        <v>189.07</v>
      </c>
      <c r="O437">
        <v>167.61</v>
      </c>
      <c r="P437">
        <v>165.81</v>
      </c>
      <c r="Q437">
        <v>166.71</v>
      </c>
      <c r="R437">
        <v>21.27</v>
      </c>
      <c r="S437">
        <v>20.669999999999998</v>
      </c>
      <c r="T437">
        <v>20.97</v>
      </c>
      <c r="U437">
        <v>13.67</v>
      </c>
      <c r="V437">
        <v>13.07</v>
      </c>
      <c r="W437">
        <v>13.370000000000001</v>
      </c>
      <c r="X437">
        <v>14.41</v>
      </c>
      <c r="Y437">
        <v>13.61</v>
      </c>
      <c r="Z437">
        <v>14.01</v>
      </c>
      <c r="AA437">
        <v>96.05</v>
      </c>
      <c r="AB437">
        <v>92.05</v>
      </c>
      <c r="AC437">
        <v>94.05</v>
      </c>
      <c r="AD437">
        <v>86.98</v>
      </c>
      <c r="AE437">
        <v>82.98</v>
      </c>
      <c r="AF437">
        <v>84.98</v>
      </c>
      <c r="AG437">
        <v>19.63</v>
      </c>
      <c r="AH437">
        <v>18.77</v>
      </c>
      <c r="AI437">
        <v>19.2</v>
      </c>
      <c r="AM437">
        <v>112.31</v>
      </c>
      <c r="AN437">
        <v>110.65</v>
      </c>
      <c r="AO437">
        <v>111.48</v>
      </c>
      <c r="AP437">
        <v>40.659999999999997</v>
      </c>
      <c r="AQ437">
        <v>39.059999999999995</v>
      </c>
      <c r="AR437">
        <v>39.86</v>
      </c>
      <c r="AS437">
        <v>41.39</v>
      </c>
      <c r="AT437">
        <v>40.03</v>
      </c>
      <c r="AU437">
        <v>40.71</v>
      </c>
      <c r="AV437">
        <v>20.83</v>
      </c>
      <c r="AW437">
        <v>20.229999999999997</v>
      </c>
      <c r="AX437">
        <v>20.529999999999998</v>
      </c>
      <c r="AY437">
        <v>4.5</v>
      </c>
      <c r="AZ437">
        <v>4.34</v>
      </c>
      <c r="BA437">
        <v>4.42</v>
      </c>
      <c r="BB437">
        <v>1.87</v>
      </c>
      <c r="BC437">
        <v>1.57</v>
      </c>
      <c r="BD437">
        <v>1.7200000000000002</v>
      </c>
      <c r="BE437">
        <v>0.69</v>
      </c>
      <c r="BF437">
        <v>0.38999999999999996</v>
      </c>
      <c r="BG437">
        <v>0.53999999999999992</v>
      </c>
      <c r="BH437">
        <v>492.86</v>
      </c>
      <c r="BI437">
        <v>476.86</v>
      </c>
      <c r="BJ437">
        <v>484.86</v>
      </c>
      <c r="BK437">
        <v>41.7</v>
      </c>
      <c r="BL437">
        <v>40.340000000000003</v>
      </c>
      <c r="BM437">
        <v>41.02</v>
      </c>
      <c r="BN437">
        <v>1.04</v>
      </c>
      <c r="BO437">
        <v>0.8</v>
      </c>
      <c r="BP437">
        <v>0.92</v>
      </c>
      <c r="BQ437">
        <v>8.32</v>
      </c>
      <c r="BR437">
        <v>6.32</v>
      </c>
      <c r="BS437">
        <v>7.32</v>
      </c>
      <c r="BT437">
        <v>10.61</v>
      </c>
      <c r="BU437">
        <v>10.209999999999999</v>
      </c>
      <c r="BV437">
        <v>10.41</v>
      </c>
      <c r="BW437">
        <v>2.74</v>
      </c>
      <c r="BX437">
        <v>2.46</v>
      </c>
      <c r="BY437">
        <v>2.6</v>
      </c>
      <c r="BZ437">
        <v>9.6</v>
      </c>
      <c r="CA437">
        <v>6.6</v>
      </c>
      <c r="CB437">
        <v>8.1</v>
      </c>
      <c r="CC437">
        <v>6.4</v>
      </c>
      <c r="CD437">
        <v>6.16</v>
      </c>
      <c r="CE437">
        <v>6.28</v>
      </c>
      <c r="CF437">
        <v>1.97</v>
      </c>
      <c r="CG437">
        <v>1.47</v>
      </c>
      <c r="CH437">
        <v>1.72</v>
      </c>
      <c r="CI437">
        <v>0.41</v>
      </c>
      <c r="CJ437">
        <v>0.37</v>
      </c>
      <c r="CK437">
        <v>0.39</v>
      </c>
      <c r="CL437">
        <v>39.020000000000003</v>
      </c>
      <c r="CM437">
        <v>36.620000000000005</v>
      </c>
      <c r="CN437">
        <v>37.820000000000007</v>
      </c>
      <c r="CO437">
        <v>6.6</v>
      </c>
      <c r="CP437">
        <v>1.5999999999999996</v>
      </c>
      <c r="CQ437">
        <v>4.0999999999999996</v>
      </c>
    </row>
    <row r="438" spans="1:95">
      <c r="A438" s="642">
        <v>45716</v>
      </c>
      <c r="B438" t="s">
        <v>218</v>
      </c>
      <c r="C438">
        <v>150.66999999999999</v>
      </c>
      <c r="D438">
        <v>148.66999999999999</v>
      </c>
      <c r="E438">
        <v>149.66999999999999</v>
      </c>
      <c r="F438">
        <v>157.1</v>
      </c>
      <c r="G438">
        <v>154.1</v>
      </c>
      <c r="H438">
        <v>155.6</v>
      </c>
      <c r="I438">
        <v>105.2</v>
      </c>
      <c r="J438">
        <v>102</v>
      </c>
      <c r="K438">
        <v>103.6</v>
      </c>
      <c r="L438">
        <v>192.66</v>
      </c>
      <c r="M438">
        <v>184.66</v>
      </c>
      <c r="N438">
        <v>188.66</v>
      </c>
      <c r="O438">
        <v>167.31</v>
      </c>
      <c r="P438">
        <v>165.51</v>
      </c>
      <c r="Q438">
        <v>166.41</v>
      </c>
      <c r="R438">
        <v>21.16</v>
      </c>
      <c r="S438">
        <v>20.56</v>
      </c>
      <c r="T438">
        <v>20.86</v>
      </c>
      <c r="U438">
        <v>13.6</v>
      </c>
      <c r="V438">
        <v>13</v>
      </c>
      <c r="W438">
        <v>13.3</v>
      </c>
      <c r="X438">
        <v>14.33</v>
      </c>
      <c r="Y438">
        <v>13.53</v>
      </c>
      <c r="Z438">
        <v>13.93</v>
      </c>
      <c r="AA438">
        <v>95.23</v>
      </c>
      <c r="AB438">
        <v>91.23</v>
      </c>
      <c r="AC438">
        <v>93.23</v>
      </c>
      <c r="AD438">
        <v>86.14</v>
      </c>
      <c r="AE438">
        <v>82.14</v>
      </c>
      <c r="AF438">
        <v>84.14</v>
      </c>
      <c r="AG438">
        <v>19.68</v>
      </c>
      <c r="AH438">
        <v>18.82</v>
      </c>
      <c r="AI438">
        <v>19.25</v>
      </c>
      <c r="AM438">
        <v>111.87</v>
      </c>
      <c r="AN438">
        <v>110.21000000000001</v>
      </c>
      <c r="AO438">
        <v>111.04</v>
      </c>
      <c r="AP438">
        <v>40.78</v>
      </c>
      <c r="AQ438">
        <v>39.18</v>
      </c>
      <c r="AR438">
        <v>39.980000000000004</v>
      </c>
      <c r="AS438">
        <v>41.37</v>
      </c>
      <c r="AT438">
        <v>40.01</v>
      </c>
      <c r="AU438">
        <v>40.69</v>
      </c>
      <c r="AV438">
        <v>20.8</v>
      </c>
      <c r="AW438">
        <v>20.2</v>
      </c>
      <c r="AX438">
        <v>20.5</v>
      </c>
      <c r="AY438">
        <v>4.47</v>
      </c>
      <c r="AZ438">
        <v>4.3099999999999996</v>
      </c>
      <c r="BA438">
        <v>4.3899999999999997</v>
      </c>
      <c r="BB438">
        <v>1.87</v>
      </c>
      <c r="BC438">
        <v>1.57</v>
      </c>
      <c r="BD438">
        <v>1.7200000000000002</v>
      </c>
      <c r="BE438">
        <v>0.69</v>
      </c>
      <c r="BF438">
        <v>0.38999999999999996</v>
      </c>
      <c r="BG438">
        <v>0.53999999999999992</v>
      </c>
      <c r="BH438">
        <v>493.78</v>
      </c>
      <c r="BI438">
        <v>477.78</v>
      </c>
      <c r="BJ438">
        <v>485.78</v>
      </c>
      <c r="BK438">
        <v>41.82</v>
      </c>
      <c r="BL438">
        <v>40.46</v>
      </c>
      <c r="BM438">
        <v>41.14</v>
      </c>
      <c r="BN438">
        <v>1.03</v>
      </c>
      <c r="BO438">
        <v>0.79</v>
      </c>
      <c r="BP438">
        <v>0.91</v>
      </c>
      <c r="BQ438">
        <v>8.31</v>
      </c>
      <c r="BR438">
        <v>6.3100000000000005</v>
      </c>
      <c r="BS438">
        <v>7.3100000000000005</v>
      </c>
      <c r="BT438">
        <v>10.52</v>
      </c>
      <c r="BU438">
        <v>10.119999999999999</v>
      </c>
      <c r="BV438">
        <v>10.32</v>
      </c>
      <c r="BW438">
        <v>2.74</v>
      </c>
      <c r="BX438">
        <v>2.46</v>
      </c>
      <c r="BY438">
        <v>2.6</v>
      </c>
      <c r="BZ438">
        <v>9.61</v>
      </c>
      <c r="CA438">
        <v>6.6099999999999994</v>
      </c>
      <c r="CB438">
        <v>8.11</v>
      </c>
      <c r="CC438">
        <v>6.35</v>
      </c>
      <c r="CD438">
        <v>6.1099999999999994</v>
      </c>
      <c r="CE438">
        <v>6.2299999999999995</v>
      </c>
      <c r="CF438">
        <v>1.96</v>
      </c>
      <c r="CG438">
        <v>1.46</v>
      </c>
      <c r="CH438">
        <v>1.71</v>
      </c>
      <c r="CI438">
        <v>0.41</v>
      </c>
      <c r="CJ438">
        <v>0.37</v>
      </c>
      <c r="CK438">
        <v>0.39</v>
      </c>
      <c r="CL438">
        <v>38.6</v>
      </c>
      <c r="CM438">
        <v>36.200000000000003</v>
      </c>
      <c r="CN438">
        <v>37.400000000000006</v>
      </c>
      <c r="CO438">
        <v>6.61</v>
      </c>
      <c r="CP438">
        <v>1.6100000000000003</v>
      </c>
      <c r="CQ438">
        <v>4.1100000000000003</v>
      </c>
    </row>
    <row r="439" spans="1:95">
      <c r="A439" s="642">
        <v>45717</v>
      </c>
      <c r="B439" t="s">
        <v>219</v>
      </c>
    </row>
    <row r="440" spans="1:95">
      <c r="A440" s="642">
        <v>45718</v>
      </c>
      <c r="B440" t="s">
        <v>220</v>
      </c>
    </row>
    <row r="441" spans="1:95">
      <c r="A441" s="642">
        <v>45719</v>
      </c>
      <c r="B441" t="s">
        <v>214</v>
      </c>
      <c r="C441">
        <v>151.56</v>
      </c>
      <c r="D441">
        <v>149.56</v>
      </c>
      <c r="E441">
        <v>150.56</v>
      </c>
      <c r="F441">
        <v>158.22999999999999</v>
      </c>
      <c r="G441">
        <v>155.22999999999999</v>
      </c>
      <c r="H441">
        <v>156.72999999999999</v>
      </c>
      <c r="I441">
        <v>105.85</v>
      </c>
      <c r="J441">
        <v>102.64999999999999</v>
      </c>
      <c r="K441">
        <v>104.25</v>
      </c>
      <c r="L441">
        <v>193.78</v>
      </c>
      <c r="M441">
        <v>185.78</v>
      </c>
      <c r="N441">
        <v>189.78</v>
      </c>
      <c r="O441">
        <v>167.74</v>
      </c>
      <c r="P441">
        <v>165.94</v>
      </c>
      <c r="Q441">
        <v>166.84</v>
      </c>
      <c r="R441">
        <v>21.32</v>
      </c>
      <c r="S441">
        <v>20.72</v>
      </c>
      <c r="T441">
        <v>21.02</v>
      </c>
      <c r="U441">
        <v>13.7</v>
      </c>
      <c r="V441">
        <v>13.1</v>
      </c>
      <c r="W441">
        <v>13.399999999999999</v>
      </c>
      <c r="X441">
        <v>14.42</v>
      </c>
      <c r="Y441">
        <v>13.62</v>
      </c>
      <c r="Z441">
        <v>14.02</v>
      </c>
      <c r="AA441">
        <v>95.63</v>
      </c>
      <c r="AB441">
        <v>91.63</v>
      </c>
      <c r="AC441">
        <v>93.63</v>
      </c>
      <c r="AD441">
        <v>86.42</v>
      </c>
      <c r="AE441">
        <v>82.42</v>
      </c>
      <c r="AF441">
        <v>84.42</v>
      </c>
      <c r="AG441">
        <v>19.79</v>
      </c>
      <c r="AH441">
        <v>18.93</v>
      </c>
      <c r="AI441">
        <v>19.36</v>
      </c>
      <c r="AM441">
        <v>112.41</v>
      </c>
      <c r="AN441">
        <v>110.75</v>
      </c>
      <c r="AO441">
        <v>111.58</v>
      </c>
      <c r="AP441">
        <v>40.89</v>
      </c>
      <c r="AQ441">
        <v>39.29</v>
      </c>
      <c r="AR441">
        <v>40.090000000000003</v>
      </c>
      <c r="AS441">
        <v>41.6</v>
      </c>
      <c r="AT441">
        <v>40.24</v>
      </c>
      <c r="AU441">
        <v>40.92</v>
      </c>
      <c r="AV441">
        <v>20.96</v>
      </c>
      <c r="AW441">
        <v>20.36</v>
      </c>
      <c r="AX441">
        <v>20.66</v>
      </c>
      <c r="AY441">
        <v>4.4800000000000004</v>
      </c>
      <c r="AZ441">
        <v>4.32</v>
      </c>
      <c r="BA441">
        <v>4.4000000000000004</v>
      </c>
      <c r="BB441">
        <v>1.88</v>
      </c>
      <c r="BC441">
        <v>1.5799999999999998</v>
      </c>
      <c r="BD441">
        <v>1.73</v>
      </c>
      <c r="BE441">
        <v>0.69</v>
      </c>
      <c r="BF441">
        <v>0.38999999999999996</v>
      </c>
      <c r="BG441">
        <v>0.53999999999999992</v>
      </c>
      <c r="BH441">
        <v>496.36</v>
      </c>
      <c r="BI441">
        <v>480.36</v>
      </c>
      <c r="BJ441">
        <v>488.36</v>
      </c>
      <c r="BK441">
        <v>42.04</v>
      </c>
      <c r="BL441">
        <v>40.68</v>
      </c>
      <c r="BM441">
        <v>41.36</v>
      </c>
      <c r="BN441">
        <v>1.03</v>
      </c>
      <c r="BO441">
        <v>0.79</v>
      </c>
      <c r="BP441">
        <v>0.91</v>
      </c>
      <c r="BQ441">
        <v>8.35</v>
      </c>
      <c r="BR441">
        <v>6.35</v>
      </c>
      <c r="BS441">
        <v>7.35</v>
      </c>
      <c r="BT441">
        <v>10.52</v>
      </c>
      <c r="BU441">
        <v>10.119999999999999</v>
      </c>
      <c r="BV441">
        <v>10.32</v>
      </c>
      <c r="BW441">
        <v>2.75</v>
      </c>
      <c r="BX441">
        <v>2.4699999999999998</v>
      </c>
      <c r="BY441">
        <v>2.61</v>
      </c>
      <c r="BZ441">
        <v>9.58</v>
      </c>
      <c r="CA441">
        <v>6.58</v>
      </c>
      <c r="CB441">
        <v>8.08</v>
      </c>
      <c r="CC441">
        <v>6.38</v>
      </c>
      <c r="CD441">
        <v>6.14</v>
      </c>
      <c r="CE441">
        <v>6.26</v>
      </c>
      <c r="CF441">
        <v>1.94</v>
      </c>
      <c r="CG441">
        <v>1.44</v>
      </c>
      <c r="CH441">
        <v>1.69</v>
      </c>
      <c r="CI441">
        <v>0.41</v>
      </c>
      <c r="CJ441">
        <v>0.37</v>
      </c>
      <c r="CK441">
        <v>0.39</v>
      </c>
      <c r="CL441">
        <v>38.75</v>
      </c>
      <c r="CM441">
        <v>36.35</v>
      </c>
      <c r="CN441">
        <v>37.549999999999997</v>
      </c>
      <c r="CO441">
        <v>6.63</v>
      </c>
      <c r="CP441">
        <v>1.63</v>
      </c>
      <c r="CQ441">
        <v>4.13</v>
      </c>
    </row>
    <row r="442" spans="1:95">
      <c r="A442" s="642">
        <v>45720</v>
      </c>
      <c r="B442" t="s">
        <v>215</v>
      </c>
      <c r="C442">
        <v>150.26</v>
      </c>
      <c r="D442">
        <v>148.26</v>
      </c>
      <c r="E442">
        <v>149.26</v>
      </c>
      <c r="F442">
        <v>158</v>
      </c>
      <c r="G442">
        <v>155</v>
      </c>
      <c r="H442">
        <v>156.5</v>
      </c>
      <c r="I442">
        <v>104.59</v>
      </c>
      <c r="J442">
        <v>101.39</v>
      </c>
      <c r="K442">
        <v>102.99000000000001</v>
      </c>
      <c r="L442">
        <v>193.52</v>
      </c>
      <c r="M442">
        <v>185.52</v>
      </c>
      <c r="N442">
        <v>189.52</v>
      </c>
      <c r="O442">
        <v>167.35</v>
      </c>
      <c r="P442">
        <v>165.54999999999998</v>
      </c>
      <c r="Q442">
        <v>166.45</v>
      </c>
      <c r="R442">
        <v>21.28</v>
      </c>
      <c r="S442">
        <v>20.68</v>
      </c>
      <c r="T442">
        <v>20.98</v>
      </c>
      <c r="U442">
        <v>13.65</v>
      </c>
      <c r="V442">
        <v>13.05</v>
      </c>
      <c r="W442">
        <v>13.350000000000001</v>
      </c>
      <c r="X442">
        <v>14.61</v>
      </c>
      <c r="Y442">
        <v>13.809999999999999</v>
      </c>
      <c r="Z442">
        <v>14.209999999999999</v>
      </c>
      <c r="AA442">
        <v>94.69</v>
      </c>
      <c r="AB442">
        <v>90.69</v>
      </c>
      <c r="AC442">
        <v>92.69</v>
      </c>
      <c r="AD442">
        <v>85.69</v>
      </c>
      <c r="AE442">
        <v>81.69</v>
      </c>
      <c r="AF442">
        <v>83.69</v>
      </c>
      <c r="AG442">
        <v>19.62</v>
      </c>
      <c r="AH442">
        <v>18.760000000000002</v>
      </c>
      <c r="AI442">
        <v>19.190000000000001</v>
      </c>
      <c r="AM442">
        <v>111.71</v>
      </c>
      <c r="AN442">
        <v>110.05</v>
      </c>
      <c r="AO442">
        <v>110.88</v>
      </c>
      <c r="AP442">
        <v>40.659999999999997</v>
      </c>
      <c r="AQ442">
        <v>39.059999999999995</v>
      </c>
      <c r="AR442">
        <v>39.86</v>
      </c>
      <c r="AS442">
        <v>41.39</v>
      </c>
      <c r="AT442">
        <v>40.03</v>
      </c>
      <c r="AU442">
        <v>40.71</v>
      </c>
      <c r="AV442">
        <v>20.74</v>
      </c>
      <c r="AW442">
        <v>20.139999999999997</v>
      </c>
      <c r="AX442">
        <v>20.439999999999998</v>
      </c>
      <c r="AY442">
        <v>4.46</v>
      </c>
      <c r="AZ442">
        <v>4.3</v>
      </c>
      <c r="BA442">
        <v>4.38</v>
      </c>
      <c r="BB442">
        <v>1.87</v>
      </c>
      <c r="BC442">
        <v>1.57</v>
      </c>
      <c r="BD442">
        <v>1.7200000000000002</v>
      </c>
      <c r="BE442">
        <v>0.69</v>
      </c>
      <c r="BF442">
        <v>0.38999999999999996</v>
      </c>
      <c r="BG442">
        <v>0.53999999999999992</v>
      </c>
      <c r="BH442">
        <v>492.93</v>
      </c>
      <c r="BI442">
        <v>476.93</v>
      </c>
      <c r="BJ442">
        <v>484.93</v>
      </c>
      <c r="BK442">
        <v>41.7</v>
      </c>
      <c r="BL442">
        <v>40.340000000000003</v>
      </c>
      <c r="BM442">
        <v>41.02</v>
      </c>
      <c r="BN442">
        <v>1.03</v>
      </c>
      <c r="BO442">
        <v>0.79</v>
      </c>
      <c r="BP442">
        <v>0.91</v>
      </c>
      <c r="BQ442">
        <v>8.1999999999999993</v>
      </c>
      <c r="BR442">
        <v>6.1999999999999993</v>
      </c>
      <c r="BS442">
        <v>7.1999999999999993</v>
      </c>
      <c r="BT442">
        <v>10.45</v>
      </c>
      <c r="BU442">
        <v>10.049999999999999</v>
      </c>
      <c r="BV442">
        <v>10.25</v>
      </c>
      <c r="BW442">
        <v>2.74</v>
      </c>
      <c r="BX442">
        <v>2.46</v>
      </c>
      <c r="BY442">
        <v>2.6</v>
      </c>
      <c r="BZ442">
        <v>9.52</v>
      </c>
      <c r="CA442">
        <v>6.52</v>
      </c>
      <c r="CB442">
        <v>8.02</v>
      </c>
      <c r="CC442">
        <v>6.38</v>
      </c>
      <c r="CD442">
        <v>6.14</v>
      </c>
      <c r="CE442">
        <v>6.26</v>
      </c>
      <c r="CF442">
        <v>1.92</v>
      </c>
      <c r="CG442">
        <v>1.42</v>
      </c>
      <c r="CH442">
        <v>1.67</v>
      </c>
      <c r="CI442">
        <v>0.41</v>
      </c>
      <c r="CJ442">
        <v>0.37</v>
      </c>
      <c r="CK442">
        <v>0.39</v>
      </c>
      <c r="CL442">
        <v>38.83</v>
      </c>
      <c r="CM442">
        <v>36.43</v>
      </c>
      <c r="CN442">
        <v>37.629999999999995</v>
      </c>
      <c r="CO442">
        <v>6.6</v>
      </c>
      <c r="CP442">
        <v>1.5999999999999996</v>
      </c>
      <c r="CQ442">
        <v>4.0999999999999996</v>
      </c>
    </row>
    <row r="443" spans="1:95">
      <c r="A443" s="642">
        <v>45721</v>
      </c>
      <c r="B443" t="s">
        <v>216</v>
      </c>
      <c r="C443">
        <v>150.87</v>
      </c>
      <c r="D443">
        <v>148.87</v>
      </c>
      <c r="E443">
        <v>149.87</v>
      </c>
      <c r="F443">
        <v>160.77000000000001</v>
      </c>
      <c r="G443">
        <v>157.77000000000001</v>
      </c>
      <c r="H443">
        <v>159.27000000000001</v>
      </c>
      <c r="I443">
        <v>105.6</v>
      </c>
      <c r="J443">
        <v>102.39999999999999</v>
      </c>
      <c r="K443">
        <v>104</v>
      </c>
      <c r="L443">
        <v>195.79</v>
      </c>
      <c r="M443">
        <v>187.79</v>
      </c>
      <c r="N443">
        <v>191.79</v>
      </c>
      <c r="O443">
        <v>169.33</v>
      </c>
      <c r="P443">
        <v>167.53</v>
      </c>
      <c r="Q443">
        <v>168.43</v>
      </c>
      <c r="R443">
        <v>21.65</v>
      </c>
      <c r="S443">
        <v>21.049999999999997</v>
      </c>
      <c r="T443">
        <v>21.349999999999998</v>
      </c>
      <c r="U443">
        <v>13.8</v>
      </c>
      <c r="V443">
        <v>13.200000000000001</v>
      </c>
      <c r="W443">
        <v>13.5</v>
      </c>
      <c r="X443">
        <v>14.79</v>
      </c>
      <c r="Y443">
        <v>13.989999999999998</v>
      </c>
      <c r="Z443">
        <v>14.389999999999999</v>
      </c>
      <c r="AA443">
        <v>95.82</v>
      </c>
      <c r="AB443">
        <v>91.82</v>
      </c>
      <c r="AC443">
        <v>93.82</v>
      </c>
      <c r="AD443">
        <v>86.77</v>
      </c>
      <c r="AE443">
        <v>82.77</v>
      </c>
      <c r="AF443">
        <v>84.77</v>
      </c>
      <c r="AG443">
        <v>19.71</v>
      </c>
      <c r="AH443">
        <v>18.850000000000001</v>
      </c>
      <c r="AI443">
        <v>19.28</v>
      </c>
      <c r="AM443">
        <v>112.79</v>
      </c>
      <c r="AN443">
        <v>111.13000000000001</v>
      </c>
      <c r="AO443">
        <v>111.96000000000001</v>
      </c>
      <c r="AP443">
        <v>40.83</v>
      </c>
      <c r="AQ443">
        <v>39.229999999999997</v>
      </c>
      <c r="AR443">
        <v>40.03</v>
      </c>
      <c r="AS443">
        <v>41.42</v>
      </c>
      <c r="AT443">
        <v>40.06</v>
      </c>
      <c r="AU443">
        <v>40.74</v>
      </c>
      <c r="AV443">
        <v>20.94</v>
      </c>
      <c r="AW443">
        <v>20.34</v>
      </c>
      <c r="AX443">
        <v>20.64</v>
      </c>
      <c r="AY443">
        <v>4.53</v>
      </c>
      <c r="AZ443">
        <v>4.37</v>
      </c>
      <c r="BA443">
        <v>4.45</v>
      </c>
      <c r="BB443">
        <v>1.88</v>
      </c>
      <c r="BC443">
        <v>1.5799999999999998</v>
      </c>
      <c r="BD443">
        <v>1.73</v>
      </c>
      <c r="BE443">
        <v>0.69</v>
      </c>
      <c r="BF443">
        <v>0.38999999999999996</v>
      </c>
      <c r="BG443">
        <v>0.53999999999999992</v>
      </c>
      <c r="BH443">
        <v>494.59</v>
      </c>
      <c r="BI443">
        <v>478.59</v>
      </c>
      <c r="BJ443">
        <v>486.59</v>
      </c>
      <c r="BK443">
        <v>41.86</v>
      </c>
      <c r="BL443">
        <v>40.5</v>
      </c>
      <c r="BM443">
        <v>41.18</v>
      </c>
      <c r="BN443">
        <v>1.03</v>
      </c>
      <c r="BO443">
        <v>0.79</v>
      </c>
      <c r="BP443">
        <v>0.91</v>
      </c>
      <c r="BQ443">
        <v>8.2899999999999991</v>
      </c>
      <c r="BR443">
        <v>6.2899999999999991</v>
      </c>
      <c r="BS443">
        <v>7.2899999999999991</v>
      </c>
      <c r="BT443">
        <v>10.51</v>
      </c>
      <c r="BU443">
        <v>10.11</v>
      </c>
      <c r="BV443">
        <v>10.309999999999999</v>
      </c>
      <c r="BW443">
        <v>2.75</v>
      </c>
      <c r="BX443">
        <v>2.4699999999999998</v>
      </c>
      <c r="BY443">
        <v>2.61</v>
      </c>
      <c r="BZ443">
        <v>9.6</v>
      </c>
      <c r="CA443">
        <v>6.6</v>
      </c>
      <c r="CB443">
        <v>8.1</v>
      </c>
      <c r="CC443">
        <v>6.47</v>
      </c>
      <c r="CD443">
        <v>6.2299999999999995</v>
      </c>
      <c r="CE443">
        <v>6.35</v>
      </c>
      <c r="CF443">
        <v>1.92</v>
      </c>
      <c r="CG443">
        <v>1.42</v>
      </c>
      <c r="CH443">
        <v>1.67</v>
      </c>
      <c r="CI443">
        <v>0.42</v>
      </c>
      <c r="CJ443">
        <v>0.38</v>
      </c>
      <c r="CK443">
        <v>0.4</v>
      </c>
      <c r="CL443">
        <v>39.4</v>
      </c>
      <c r="CM443">
        <v>37</v>
      </c>
      <c r="CN443">
        <v>38.200000000000003</v>
      </c>
      <c r="CO443">
        <v>6.61</v>
      </c>
      <c r="CP443">
        <v>1.6100000000000003</v>
      </c>
      <c r="CQ443">
        <v>4.1100000000000003</v>
      </c>
    </row>
    <row r="444" spans="1:95">
      <c r="A444" s="642">
        <v>45722</v>
      </c>
      <c r="B444" t="s">
        <v>217</v>
      </c>
      <c r="C444">
        <v>150.25</v>
      </c>
      <c r="D444">
        <v>148.25</v>
      </c>
      <c r="E444">
        <v>149.25</v>
      </c>
      <c r="F444">
        <v>162.72</v>
      </c>
      <c r="G444">
        <v>159.72</v>
      </c>
      <c r="H444">
        <v>161.22</v>
      </c>
      <c r="I444">
        <v>105.61</v>
      </c>
      <c r="J444">
        <v>102.41</v>
      </c>
      <c r="K444">
        <v>104.00999999999999</v>
      </c>
      <c r="L444">
        <v>196.52</v>
      </c>
      <c r="M444">
        <v>188.52</v>
      </c>
      <c r="N444">
        <v>192.52</v>
      </c>
      <c r="O444">
        <v>168.41</v>
      </c>
      <c r="P444">
        <v>166.60999999999999</v>
      </c>
      <c r="Q444">
        <v>167.51</v>
      </c>
      <c r="R444">
        <v>21.91</v>
      </c>
      <c r="S444">
        <v>21.31</v>
      </c>
      <c r="T444">
        <v>21.61</v>
      </c>
      <c r="U444">
        <v>13.99</v>
      </c>
      <c r="V444">
        <v>13.39</v>
      </c>
      <c r="W444">
        <v>13.690000000000001</v>
      </c>
      <c r="X444">
        <v>15.05</v>
      </c>
      <c r="Y444">
        <v>14.25</v>
      </c>
      <c r="Z444">
        <v>14.65</v>
      </c>
      <c r="AA444">
        <v>96.52</v>
      </c>
      <c r="AB444">
        <v>92.52</v>
      </c>
      <c r="AC444">
        <v>94.52</v>
      </c>
      <c r="AD444">
        <v>87.43</v>
      </c>
      <c r="AE444">
        <v>83.43</v>
      </c>
      <c r="AF444">
        <v>85.43</v>
      </c>
      <c r="AG444">
        <v>19.63</v>
      </c>
      <c r="AH444">
        <v>18.77</v>
      </c>
      <c r="AI444">
        <v>19.2</v>
      </c>
      <c r="AM444">
        <v>112.96</v>
      </c>
      <c r="AN444">
        <v>111.3</v>
      </c>
      <c r="AO444">
        <v>112.13</v>
      </c>
      <c r="AP444">
        <v>40.65</v>
      </c>
      <c r="AQ444">
        <v>39.049999999999997</v>
      </c>
      <c r="AR444">
        <v>39.849999999999994</v>
      </c>
      <c r="AS444">
        <v>41.39</v>
      </c>
      <c r="AT444">
        <v>40.03</v>
      </c>
      <c r="AU444">
        <v>40.71</v>
      </c>
      <c r="AV444">
        <v>20.91</v>
      </c>
      <c r="AW444">
        <v>20.309999999999999</v>
      </c>
      <c r="AX444">
        <v>20.61</v>
      </c>
      <c r="AY444">
        <v>4.5199999999999996</v>
      </c>
      <c r="AZ444">
        <v>4.3599999999999994</v>
      </c>
      <c r="BA444">
        <v>4.4399999999999995</v>
      </c>
      <c r="BB444">
        <v>1.88</v>
      </c>
      <c r="BC444">
        <v>1.5799999999999998</v>
      </c>
      <c r="BD444">
        <v>1.73</v>
      </c>
      <c r="BE444">
        <v>0.69</v>
      </c>
      <c r="BF444">
        <v>0.38999999999999996</v>
      </c>
      <c r="BG444">
        <v>0.53999999999999992</v>
      </c>
      <c r="BH444">
        <v>492.58</v>
      </c>
      <c r="BI444">
        <v>476.58</v>
      </c>
      <c r="BJ444">
        <v>484.58</v>
      </c>
      <c r="BK444">
        <v>41.69</v>
      </c>
      <c r="BL444">
        <v>40.33</v>
      </c>
      <c r="BM444">
        <v>41.01</v>
      </c>
      <c r="BN444">
        <v>1.03</v>
      </c>
      <c r="BO444">
        <v>0.79</v>
      </c>
      <c r="BP444">
        <v>0.91</v>
      </c>
      <c r="BQ444">
        <v>8.32</v>
      </c>
      <c r="BR444">
        <v>6.32</v>
      </c>
      <c r="BS444">
        <v>7.32</v>
      </c>
      <c r="BT444">
        <v>10.57</v>
      </c>
      <c r="BU444">
        <v>10.17</v>
      </c>
      <c r="BV444">
        <v>10.370000000000001</v>
      </c>
      <c r="BW444">
        <v>2.76</v>
      </c>
      <c r="BX444">
        <v>2.4799999999999995</v>
      </c>
      <c r="BY444">
        <v>2.6199999999999997</v>
      </c>
      <c r="BZ444">
        <v>9.65</v>
      </c>
      <c r="CA444">
        <v>6.65</v>
      </c>
      <c r="CB444">
        <v>8.15</v>
      </c>
      <c r="CC444">
        <v>6.57</v>
      </c>
      <c r="CD444">
        <v>6.33</v>
      </c>
      <c r="CE444">
        <v>6.45</v>
      </c>
      <c r="CF444">
        <v>1.9</v>
      </c>
      <c r="CG444">
        <v>1.4</v>
      </c>
      <c r="CH444">
        <v>1.65</v>
      </c>
      <c r="CI444">
        <v>0.43</v>
      </c>
      <c r="CJ444">
        <v>0.39</v>
      </c>
      <c r="CK444">
        <v>0.41000000000000003</v>
      </c>
      <c r="CL444">
        <v>40.03</v>
      </c>
      <c r="CM444">
        <v>37.630000000000003</v>
      </c>
      <c r="CN444">
        <v>38.83</v>
      </c>
      <c r="CO444">
        <v>6.59</v>
      </c>
      <c r="CP444">
        <v>1.5899999999999999</v>
      </c>
      <c r="CQ444">
        <v>4.09</v>
      </c>
    </row>
    <row r="445" spans="1:95">
      <c r="A445" s="642">
        <v>45723</v>
      </c>
      <c r="B445" t="s">
        <v>218</v>
      </c>
      <c r="C445">
        <v>149.07</v>
      </c>
      <c r="D445">
        <v>147.07</v>
      </c>
      <c r="E445">
        <v>148.07</v>
      </c>
      <c r="F445">
        <v>161.21</v>
      </c>
      <c r="G445">
        <v>158.21</v>
      </c>
      <c r="H445">
        <v>159.71</v>
      </c>
      <c r="I445">
        <v>105.15</v>
      </c>
      <c r="J445">
        <v>101.95</v>
      </c>
      <c r="K445">
        <v>103.55000000000001</v>
      </c>
      <c r="L445">
        <v>194.79</v>
      </c>
      <c r="M445">
        <v>186.79</v>
      </c>
      <c r="N445">
        <v>190.79</v>
      </c>
      <c r="O445">
        <v>168.65</v>
      </c>
      <c r="P445">
        <v>166.85</v>
      </c>
      <c r="Q445">
        <v>167.75</v>
      </c>
      <c r="R445">
        <v>21.71</v>
      </c>
      <c r="S445">
        <v>21.11</v>
      </c>
      <c r="T445">
        <v>21.41</v>
      </c>
      <c r="U445">
        <v>13.91</v>
      </c>
      <c r="V445">
        <v>13.31</v>
      </c>
      <c r="W445">
        <v>13.61</v>
      </c>
      <c r="X445">
        <v>14.96</v>
      </c>
      <c r="Y445">
        <v>14.16</v>
      </c>
      <c r="Z445">
        <v>14.56</v>
      </c>
      <c r="AA445">
        <v>95.67</v>
      </c>
      <c r="AB445">
        <v>91.67</v>
      </c>
      <c r="AC445">
        <v>93.67</v>
      </c>
      <c r="AD445">
        <v>86.9</v>
      </c>
      <c r="AE445">
        <v>82.9</v>
      </c>
      <c r="AF445">
        <v>84.9</v>
      </c>
      <c r="AG445">
        <v>19.48</v>
      </c>
      <c r="AH445">
        <v>18.62</v>
      </c>
      <c r="AI445">
        <v>19.05</v>
      </c>
      <c r="AM445">
        <v>111.94</v>
      </c>
      <c r="AN445">
        <v>110.28</v>
      </c>
      <c r="AO445">
        <v>111.11</v>
      </c>
      <c r="AP445">
        <v>40.35</v>
      </c>
      <c r="AQ445">
        <v>38.75</v>
      </c>
      <c r="AR445">
        <v>39.549999999999997</v>
      </c>
      <c r="AS445">
        <v>40.93</v>
      </c>
      <c r="AT445">
        <v>39.57</v>
      </c>
      <c r="AU445">
        <v>40.25</v>
      </c>
      <c r="AV445">
        <v>20.73</v>
      </c>
      <c r="AW445">
        <v>20.13</v>
      </c>
      <c r="AX445">
        <v>20.43</v>
      </c>
      <c r="AY445">
        <v>4.46</v>
      </c>
      <c r="AZ445">
        <v>4.3</v>
      </c>
      <c r="BA445">
        <v>4.38</v>
      </c>
      <c r="BB445">
        <v>1.86</v>
      </c>
      <c r="BC445">
        <v>1.56</v>
      </c>
      <c r="BD445">
        <v>1.71</v>
      </c>
      <c r="BE445">
        <v>0.68</v>
      </c>
      <c r="BF445">
        <v>0.38000000000000006</v>
      </c>
      <c r="BG445">
        <v>0.53</v>
      </c>
      <c r="BH445">
        <v>489.37</v>
      </c>
      <c r="BI445">
        <v>473.37</v>
      </c>
      <c r="BJ445">
        <v>481.37</v>
      </c>
      <c r="BK445">
        <v>41.37</v>
      </c>
      <c r="BL445">
        <v>40.01</v>
      </c>
      <c r="BM445">
        <v>40.69</v>
      </c>
      <c r="BN445">
        <v>1.03</v>
      </c>
      <c r="BO445">
        <v>0.79</v>
      </c>
      <c r="BP445">
        <v>0.91</v>
      </c>
      <c r="BQ445">
        <v>8.3000000000000007</v>
      </c>
      <c r="BR445">
        <v>6.3000000000000007</v>
      </c>
      <c r="BS445">
        <v>7.3000000000000007</v>
      </c>
      <c r="BT445">
        <v>10.45</v>
      </c>
      <c r="BU445">
        <v>10.049999999999999</v>
      </c>
      <c r="BV445">
        <v>10.25</v>
      </c>
      <c r="BW445">
        <v>2.74</v>
      </c>
      <c r="BX445">
        <v>2.46</v>
      </c>
      <c r="BY445">
        <v>2.6</v>
      </c>
      <c r="BZ445">
        <v>9.66</v>
      </c>
      <c r="CA445">
        <v>6.66</v>
      </c>
      <c r="CB445">
        <v>8.16</v>
      </c>
      <c r="CC445">
        <v>6.51</v>
      </c>
      <c r="CD445">
        <v>6.27</v>
      </c>
      <c r="CE445">
        <v>6.39</v>
      </c>
      <c r="CF445">
        <v>1.92</v>
      </c>
      <c r="CG445">
        <v>1.42</v>
      </c>
      <c r="CH445">
        <v>1.67</v>
      </c>
      <c r="CI445">
        <v>0.42</v>
      </c>
      <c r="CJ445">
        <v>0.38</v>
      </c>
      <c r="CK445">
        <v>0.4</v>
      </c>
      <c r="CL445">
        <v>39.450000000000003</v>
      </c>
      <c r="CM445">
        <v>37.050000000000004</v>
      </c>
      <c r="CN445">
        <v>38.25</v>
      </c>
      <c r="CO445">
        <v>6.57</v>
      </c>
      <c r="CP445">
        <v>1.5700000000000003</v>
      </c>
      <c r="CQ445">
        <v>4.07</v>
      </c>
    </row>
    <row r="446" spans="1:95">
      <c r="A446" s="642">
        <v>45724</v>
      </c>
      <c r="B446" t="s">
        <v>219</v>
      </c>
    </row>
    <row r="447" spans="1:95">
      <c r="A447" s="642">
        <v>45725</v>
      </c>
      <c r="B447" t="s">
        <v>220</v>
      </c>
    </row>
    <row r="448" spans="1:95">
      <c r="A448" s="642">
        <v>45726</v>
      </c>
      <c r="B448" t="s">
        <v>214</v>
      </c>
      <c r="C448">
        <v>148.38</v>
      </c>
      <c r="D448">
        <v>146.38</v>
      </c>
      <c r="E448">
        <v>147.38</v>
      </c>
      <c r="F448">
        <v>161.63999999999999</v>
      </c>
      <c r="G448">
        <v>158.63999999999999</v>
      </c>
      <c r="H448">
        <v>160.13999999999999</v>
      </c>
      <c r="I448">
        <v>104.2</v>
      </c>
      <c r="J448">
        <v>101</v>
      </c>
      <c r="K448">
        <v>102.6</v>
      </c>
      <c r="L448">
        <v>194.69</v>
      </c>
      <c r="M448">
        <v>186.69</v>
      </c>
      <c r="N448">
        <v>190.69</v>
      </c>
      <c r="O448">
        <v>168.99</v>
      </c>
      <c r="P448">
        <v>167.19</v>
      </c>
      <c r="Q448">
        <v>168.09</v>
      </c>
      <c r="R448">
        <v>21.77</v>
      </c>
      <c r="S448">
        <v>21.169999999999998</v>
      </c>
      <c r="T448">
        <v>21.47</v>
      </c>
      <c r="U448">
        <v>13.9</v>
      </c>
      <c r="V448">
        <v>13.3</v>
      </c>
      <c r="W448">
        <v>13.600000000000001</v>
      </c>
      <c r="X448">
        <v>15.03</v>
      </c>
      <c r="Y448">
        <v>14.229999999999999</v>
      </c>
      <c r="Z448">
        <v>14.629999999999999</v>
      </c>
      <c r="AA448">
        <v>95</v>
      </c>
      <c r="AB448">
        <v>91</v>
      </c>
      <c r="AC448">
        <v>93</v>
      </c>
      <c r="AD448">
        <v>86.26</v>
      </c>
      <c r="AE448">
        <v>82.26</v>
      </c>
      <c r="AF448">
        <v>84.26</v>
      </c>
      <c r="AG448">
        <v>19.399999999999999</v>
      </c>
      <c r="AH448">
        <v>18.54</v>
      </c>
      <c r="AI448">
        <v>18.97</v>
      </c>
      <c r="AM448">
        <v>111.76</v>
      </c>
      <c r="AN448">
        <v>110.10000000000001</v>
      </c>
      <c r="AO448">
        <v>110.93</v>
      </c>
      <c r="AP448">
        <v>40.14</v>
      </c>
      <c r="AQ448">
        <v>38.54</v>
      </c>
      <c r="AR448">
        <v>39.340000000000003</v>
      </c>
      <c r="AS448">
        <v>40.880000000000003</v>
      </c>
      <c r="AT448">
        <v>39.520000000000003</v>
      </c>
      <c r="AU448">
        <v>40.200000000000003</v>
      </c>
      <c r="AV448">
        <v>20.66</v>
      </c>
      <c r="AW448">
        <v>20.059999999999999</v>
      </c>
      <c r="AX448">
        <v>20.36</v>
      </c>
      <c r="AY448">
        <v>4.45</v>
      </c>
      <c r="AZ448">
        <v>4.29</v>
      </c>
      <c r="BA448">
        <v>4.37</v>
      </c>
      <c r="BB448">
        <v>1.85</v>
      </c>
      <c r="BC448">
        <v>1.55</v>
      </c>
      <c r="BD448">
        <v>1.7000000000000002</v>
      </c>
      <c r="BE448">
        <v>0.68</v>
      </c>
      <c r="BF448">
        <v>0.38000000000000006</v>
      </c>
      <c r="BG448">
        <v>0.53</v>
      </c>
      <c r="BH448">
        <v>487.44</v>
      </c>
      <c r="BI448">
        <v>471.44</v>
      </c>
      <c r="BJ448">
        <v>479.44</v>
      </c>
      <c r="BK448">
        <v>41.18</v>
      </c>
      <c r="BL448">
        <v>39.82</v>
      </c>
      <c r="BM448">
        <v>40.5</v>
      </c>
      <c r="BN448">
        <v>1.03</v>
      </c>
      <c r="BO448">
        <v>0.79</v>
      </c>
      <c r="BP448">
        <v>0.91</v>
      </c>
      <c r="BQ448">
        <v>8.2799999999999994</v>
      </c>
      <c r="BR448">
        <v>6.2799999999999994</v>
      </c>
      <c r="BS448">
        <v>7.2799999999999994</v>
      </c>
      <c r="BT448">
        <v>10.4</v>
      </c>
      <c r="BU448">
        <v>10</v>
      </c>
      <c r="BV448">
        <v>10.199999999999999</v>
      </c>
      <c r="BW448">
        <v>2.74</v>
      </c>
      <c r="BX448">
        <v>2.46</v>
      </c>
      <c r="BY448">
        <v>2.6</v>
      </c>
      <c r="BZ448">
        <v>9.56</v>
      </c>
      <c r="CA448">
        <v>6.5600000000000005</v>
      </c>
      <c r="CB448">
        <v>8.06</v>
      </c>
      <c r="CC448">
        <v>6.54</v>
      </c>
      <c r="CD448">
        <v>6.3</v>
      </c>
      <c r="CE448">
        <v>6.42</v>
      </c>
      <c r="CF448">
        <v>1.89</v>
      </c>
      <c r="CG448">
        <v>1.39</v>
      </c>
      <c r="CH448">
        <v>1.64</v>
      </c>
      <c r="CI448">
        <v>0.42</v>
      </c>
      <c r="CJ448">
        <v>0.38</v>
      </c>
      <c r="CK448">
        <v>0.4</v>
      </c>
      <c r="CL448">
        <v>39.58</v>
      </c>
      <c r="CM448">
        <v>37.18</v>
      </c>
      <c r="CN448">
        <v>38.379999999999995</v>
      </c>
      <c r="CO448">
        <v>6.54</v>
      </c>
      <c r="CP448">
        <v>1.54</v>
      </c>
      <c r="CQ448">
        <v>4.04</v>
      </c>
    </row>
    <row r="449" spans="1:95">
      <c r="A449" s="642">
        <v>45727</v>
      </c>
      <c r="B449" t="s">
        <v>215</v>
      </c>
      <c r="C449">
        <v>147.68</v>
      </c>
      <c r="D449">
        <v>145.68</v>
      </c>
      <c r="E449">
        <v>146.68</v>
      </c>
      <c r="F449">
        <v>160.59</v>
      </c>
      <c r="G449">
        <v>157.59</v>
      </c>
      <c r="H449">
        <v>159.09</v>
      </c>
      <c r="I449">
        <v>103.22</v>
      </c>
      <c r="J449">
        <v>100.02</v>
      </c>
      <c r="K449">
        <v>101.62</v>
      </c>
      <c r="L449">
        <v>193.03</v>
      </c>
      <c r="M449">
        <v>185.03</v>
      </c>
      <c r="N449">
        <v>189.03</v>
      </c>
      <c r="O449">
        <v>167.94</v>
      </c>
      <c r="P449">
        <v>166.14</v>
      </c>
      <c r="Q449">
        <v>167.04</v>
      </c>
      <c r="R449">
        <v>21.63</v>
      </c>
      <c r="S449">
        <v>21.029999999999998</v>
      </c>
      <c r="T449">
        <v>21.33</v>
      </c>
      <c r="U449">
        <v>13.93</v>
      </c>
      <c r="V449">
        <v>13.33</v>
      </c>
      <c r="W449">
        <v>13.629999999999999</v>
      </c>
      <c r="X449">
        <v>14.9</v>
      </c>
      <c r="Y449">
        <v>14.1</v>
      </c>
      <c r="Z449">
        <v>14.5</v>
      </c>
      <c r="AA449">
        <v>94.07</v>
      </c>
      <c r="AB449">
        <v>90.07</v>
      </c>
      <c r="AC449">
        <v>92.07</v>
      </c>
      <c r="AD449">
        <v>85.49</v>
      </c>
      <c r="AE449">
        <v>81.489999999999995</v>
      </c>
      <c r="AF449">
        <v>83.49</v>
      </c>
      <c r="AG449">
        <v>19.309999999999999</v>
      </c>
      <c r="AH449">
        <v>18.45</v>
      </c>
      <c r="AI449">
        <v>18.88</v>
      </c>
      <c r="AM449">
        <v>110.94</v>
      </c>
      <c r="AN449">
        <v>109.28</v>
      </c>
      <c r="AO449">
        <v>110.11</v>
      </c>
      <c r="AP449">
        <v>39.96</v>
      </c>
      <c r="AQ449">
        <v>38.36</v>
      </c>
      <c r="AR449">
        <v>39.159999999999997</v>
      </c>
      <c r="AS449">
        <v>40.68</v>
      </c>
      <c r="AT449">
        <v>39.32</v>
      </c>
      <c r="AU449">
        <v>40</v>
      </c>
      <c r="AV449">
        <v>20.52</v>
      </c>
      <c r="AW449">
        <v>19.919999999999998</v>
      </c>
      <c r="AX449">
        <v>20.22</v>
      </c>
      <c r="AY449">
        <v>4.4000000000000004</v>
      </c>
      <c r="AZ449">
        <v>4.24</v>
      </c>
      <c r="BA449">
        <v>4.32</v>
      </c>
      <c r="BB449">
        <v>1.84</v>
      </c>
      <c r="BC449">
        <v>1.54</v>
      </c>
      <c r="BD449">
        <v>1.69</v>
      </c>
      <c r="BE449">
        <v>0.68</v>
      </c>
      <c r="BF449">
        <v>0.38000000000000006</v>
      </c>
      <c r="BG449">
        <v>0.53</v>
      </c>
      <c r="BH449">
        <v>485.01</v>
      </c>
      <c r="BI449">
        <v>469.01</v>
      </c>
      <c r="BJ449">
        <v>477.01</v>
      </c>
      <c r="BK449">
        <v>40.99</v>
      </c>
      <c r="BL449">
        <v>39.630000000000003</v>
      </c>
      <c r="BM449">
        <v>40.31</v>
      </c>
      <c r="BN449">
        <v>1.02</v>
      </c>
      <c r="BO449">
        <v>0.78</v>
      </c>
      <c r="BP449">
        <v>0.9</v>
      </c>
      <c r="BQ449">
        <v>8.2100000000000009</v>
      </c>
      <c r="BR449">
        <v>6.2100000000000009</v>
      </c>
      <c r="BS449">
        <v>7.2100000000000009</v>
      </c>
      <c r="BT449">
        <v>10.28</v>
      </c>
      <c r="BU449">
        <v>9.879999999999999</v>
      </c>
      <c r="BV449">
        <v>10.079999999999998</v>
      </c>
      <c r="BW449">
        <v>2.71</v>
      </c>
      <c r="BX449">
        <v>2.4299999999999997</v>
      </c>
      <c r="BY449">
        <v>2.57</v>
      </c>
      <c r="BZ449">
        <v>9.49</v>
      </c>
      <c r="CA449">
        <v>6.49</v>
      </c>
      <c r="CB449">
        <v>7.99</v>
      </c>
      <c r="CC449">
        <v>6.48</v>
      </c>
      <c r="CD449">
        <v>6.24</v>
      </c>
      <c r="CE449">
        <v>6.36</v>
      </c>
      <c r="CF449">
        <v>1.93</v>
      </c>
      <c r="CG449">
        <v>1.43</v>
      </c>
      <c r="CH449">
        <v>1.68</v>
      </c>
      <c r="CI449">
        <v>0.42</v>
      </c>
      <c r="CJ449">
        <v>0.38</v>
      </c>
      <c r="CK449">
        <v>0.4</v>
      </c>
      <c r="CL449">
        <v>39.1</v>
      </c>
      <c r="CM449">
        <v>36.700000000000003</v>
      </c>
      <c r="CN449">
        <v>37.900000000000006</v>
      </c>
      <c r="CO449">
        <v>6.51</v>
      </c>
      <c r="CP449">
        <v>1.5099999999999998</v>
      </c>
      <c r="CQ449">
        <v>4.01</v>
      </c>
    </row>
    <row r="450" spans="1:95">
      <c r="A450" s="642">
        <v>45728</v>
      </c>
      <c r="B450" t="s">
        <v>216</v>
      </c>
      <c r="C450">
        <v>149.08000000000001</v>
      </c>
      <c r="D450">
        <v>147.08000000000001</v>
      </c>
      <c r="E450">
        <v>148.08000000000001</v>
      </c>
      <c r="F450">
        <v>163.03</v>
      </c>
      <c r="G450">
        <v>160.03</v>
      </c>
      <c r="H450">
        <v>161.53</v>
      </c>
      <c r="I450">
        <v>104.18</v>
      </c>
      <c r="J450">
        <v>100.98</v>
      </c>
      <c r="K450">
        <v>102.58000000000001</v>
      </c>
      <c r="L450">
        <v>195.53</v>
      </c>
      <c r="M450">
        <v>187.53</v>
      </c>
      <c r="N450">
        <v>191.53</v>
      </c>
      <c r="O450">
        <v>168.47</v>
      </c>
      <c r="P450">
        <v>166.67</v>
      </c>
      <c r="Q450">
        <v>167.57</v>
      </c>
      <c r="R450">
        <v>21.96</v>
      </c>
      <c r="S450">
        <v>21.36</v>
      </c>
      <c r="T450">
        <v>21.66</v>
      </c>
      <c r="U450">
        <v>14.19</v>
      </c>
      <c r="V450">
        <v>13.59</v>
      </c>
      <c r="W450">
        <v>13.89</v>
      </c>
      <c r="X450">
        <v>15.19</v>
      </c>
      <c r="Y450">
        <v>14.389999999999999</v>
      </c>
      <c r="Z450">
        <v>14.79</v>
      </c>
      <c r="AA450">
        <v>95.16</v>
      </c>
      <c r="AB450">
        <v>91.16</v>
      </c>
      <c r="AC450">
        <v>93.16</v>
      </c>
      <c r="AD450">
        <v>86.49</v>
      </c>
      <c r="AE450">
        <v>82.49</v>
      </c>
      <c r="AF450">
        <v>84.49</v>
      </c>
      <c r="AG450">
        <v>19.489999999999998</v>
      </c>
      <c r="AH450">
        <v>18.63</v>
      </c>
      <c r="AI450">
        <v>19.059999999999999</v>
      </c>
      <c r="AM450">
        <v>112.03</v>
      </c>
      <c r="AN450">
        <v>110.37</v>
      </c>
      <c r="AO450">
        <v>111.2</v>
      </c>
      <c r="AP450">
        <v>40.35</v>
      </c>
      <c r="AQ450">
        <v>38.75</v>
      </c>
      <c r="AR450">
        <v>39.549999999999997</v>
      </c>
      <c r="AS450">
        <v>41.06</v>
      </c>
      <c r="AT450">
        <v>39.700000000000003</v>
      </c>
      <c r="AU450">
        <v>40.380000000000003</v>
      </c>
      <c r="AV450">
        <v>20.77</v>
      </c>
      <c r="AW450">
        <v>20.169999999999998</v>
      </c>
      <c r="AX450">
        <v>20.47</v>
      </c>
      <c r="AY450">
        <v>4.46</v>
      </c>
      <c r="AZ450">
        <v>4.3</v>
      </c>
      <c r="BA450">
        <v>4.38</v>
      </c>
      <c r="BB450">
        <v>1.86</v>
      </c>
      <c r="BC450">
        <v>1.56</v>
      </c>
      <c r="BD450">
        <v>1.71</v>
      </c>
      <c r="BE450">
        <v>0.68</v>
      </c>
      <c r="BF450">
        <v>0.38000000000000006</v>
      </c>
      <c r="BG450">
        <v>0.53</v>
      </c>
      <c r="BH450">
        <v>489.56</v>
      </c>
      <c r="BI450">
        <v>473.56</v>
      </c>
      <c r="BJ450">
        <v>481.56</v>
      </c>
      <c r="BK450">
        <v>41.37</v>
      </c>
      <c r="BL450">
        <v>40.01</v>
      </c>
      <c r="BM450">
        <v>40.69</v>
      </c>
      <c r="BN450">
        <v>1.03</v>
      </c>
      <c r="BO450">
        <v>0.79</v>
      </c>
      <c r="BP450">
        <v>0.91</v>
      </c>
      <c r="BQ450">
        <v>8.31</v>
      </c>
      <c r="BR450">
        <v>6.3100000000000005</v>
      </c>
      <c r="BS450">
        <v>7.3100000000000005</v>
      </c>
      <c r="BT450">
        <v>10.39</v>
      </c>
      <c r="BU450">
        <v>9.99</v>
      </c>
      <c r="BV450">
        <v>10.190000000000001</v>
      </c>
      <c r="BW450">
        <v>2.75</v>
      </c>
      <c r="BX450">
        <v>2.4699999999999998</v>
      </c>
      <c r="BY450">
        <v>2.61</v>
      </c>
      <c r="BZ450">
        <v>9.6199999999999992</v>
      </c>
      <c r="CA450">
        <v>6.6199999999999992</v>
      </c>
      <c r="CB450">
        <v>8.1199999999999992</v>
      </c>
      <c r="CC450">
        <v>6.59</v>
      </c>
      <c r="CD450">
        <v>6.35</v>
      </c>
      <c r="CE450">
        <v>6.47</v>
      </c>
      <c r="CF450">
        <v>1.98</v>
      </c>
      <c r="CG450">
        <v>1.48</v>
      </c>
      <c r="CH450">
        <v>1.73</v>
      </c>
      <c r="CI450">
        <v>0.42</v>
      </c>
      <c r="CJ450">
        <v>0.38</v>
      </c>
      <c r="CK450">
        <v>0.4</v>
      </c>
      <c r="CL450">
        <v>39.700000000000003</v>
      </c>
      <c r="CM450">
        <v>37.300000000000004</v>
      </c>
      <c r="CN450">
        <v>38.5</v>
      </c>
      <c r="CO450">
        <v>6.55</v>
      </c>
      <c r="CP450">
        <v>1.5499999999999998</v>
      </c>
      <c r="CQ450">
        <v>4.05</v>
      </c>
    </row>
    <row r="451" spans="1:95">
      <c r="A451" s="642">
        <v>45729</v>
      </c>
      <c r="B451" t="s">
        <v>217</v>
      </c>
      <c r="C451">
        <v>149.31</v>
      </c>
      <c r="D451">
        <v>147.31</v>
      </c>
      <c r="E451">
        <v>148.31</v>
      </c>
      <c r="F451">
        <v>162.97</v>
      </c>
      <c r="G451">
        <v>159.97</v>
      </c>
      <c r="H451">
        <v>161.47</v>
      </c>
      <c r="I451">
        <v>104.87</v>
      </c>
      <c r="J451">
        <v>101.67</v>
      </c>
      <c r="K451">
        <v>103.27000000000001</v>
      </c>
      <c r="L451">
        <v>196.34</v>
      </c>
      <c r="M451">
        <v>188.34</v>
      </c>
      <c r="N451">
        <v>192.34</v>
      </c>
      <c r="O451">
        <v>169.09</v>
      </c>
      <c r="P451">
        <v>167.29</v>
      </c>
      <c r="Q451">
        <v>168.19</v>
      </c>
      <c r="R451">
        <v>21.94</v>
      </c>
      <c r="S451">
        <v>21.34</v>
      </c>
      <c r="T451">
        <v>21.64</v>
      </c>
      <c r="U451">
        <v>14.26</v>
      </c>
      <c r="V451">
        <v>13.66</v>
      </c>
      <c r="W451">
        <v>13.96</v>
      </c>
      <c r="X451">
        <v>15.12</v>
      </c>
      <c r="Y451">
        <v>14.319999999999999</v>
      </c>
      <c r="Z451">
        <v>14.719999999999999</v>
      </c>
      <c r="AA451">
        <v>95.84</v>
      </c>
      <c r="AB451">
        <v>91.84</v>
      </c>
      <c r="AC451">
        <v>93.84</v>
      </c>
      <c r="AD451">
        <v>87.07</v>
      </c>
      <c r="AE451">
        <v>83.07</v>
      </c>
      <c r="AF451">
        <v>85.07</v>
      </c>
      <c r="AG451">
        <v>19.52</v>
      </c>
      <c r="AH451">
        <v>18.66</v>
      </c>
      <c r="AI451">
        <v>19.09</v>
      </c>
      <c r="AM451">
        <v>112.15</v>
      </c>
      <c r="AN451">
        <v>110.49000000000001</v>
      </c>
      <c r="AO451">
        <v>111.32000000000001</v>
      </c>
      <c r="AP451">
        <v>40.42</v>
      </c>
      <c r="AQ451">
        <v>38.82</v>
      </c>
      <c r="AR451">
        <v>39.620000000000005</v>
      </c>
      <c r="AS451">
        <v>41.03</v>
      </c>
      <c r="AT451">
        <v>39.67</v>
      </c>
      <c r="AU451">
        <v>40.35</v>
      </c>
      <c r="AV451">
        <v>20.78</v>
      </c>
      <c r="AW451">
        <v>20.18</v>
      </c>
      <c r="AX451">
        <v>20.48</v>
      </c>
      <c r="AY451">
        <v>4.47</v>
      </c>
      <c r="AZ451">
        <v>4.3099999999999996</v>
      </c>
      <c r="BA451">
        <v>4.3899999999999997</v>
      </c>
      <c r="BB451">
        <v>1.86</v>
      </c>
      <c r="BC451">
        <v>1.56</v>
      </c>
      <c r="BD451">
        <v>1.71</v>
      </c>
      <c r="BE451">
        <v>0.68</v>
      </c>
      <c r="BF451">
        <v>0.38000000000000006</v>
      </c>
      <c r="BG451">
        <v>0.53</v>
      </c>
      <c r="BH451">
        <v>490.31</v>
      </c>
      <c r="BI451">
        <v>474.31</v>
      </c>
      <c r="BJ451">
        <v>482.31</v>
      </c>
      <c r="BK451">
        <v>41.45</v>
      </c>
      <c r="BL451">
        <v>40.090000000000003</v>
      </c>
      <c r="BM451">
        <v>40.770000000000003</v>
      </c>
      <c r="BN451">
        <v>1.03</v>
      </c>
      <c r="BO451">
        <v>0.79</v>
      </c>
      <c r="BP451">
        <v>0.91</v>
      </c>
      <c r="BQ451">
        <v>8.36</v>
      </c>
      <c r="BR451">
        <v>6.3599999999999994</v>
      </c>
      <c r="BS451">
        <v>7.3599999999999994</v>
      </c>
      <c r="BT451">
        <v>10.45</v>
      </c>
      <c r="BU451">
        <v>10.049999999999999</v>
      </c>
      <c r="BV451">
        <v>10.25</v>
      </c>
      <c r="BW451">
        <v>2.74</v>
      </c>
      <c r="BX451">
        <v>2.46</v>
      </c>
      <c r="BY451">
        <v>2.6</v>
      </c>
      <c r="BZ451">
        <v>9.59</v>
      </c>
      <c r="CA451">
        <v>6.59</v>
      </c>
      <c r="CB451">
        <v>8.09</v>
      </c>
      <c r="CC451">
        <v>6.58</v>
      </c>
      <c r="CD451">
        <v>6.34</v>
      </c>
      <c r="CE451">
        <v>6.46</v>
      </c>
      <c r="CF451">
        <v>1.95</v>
      </c>
      <c r="CG451">
        <v>1.45</v>
      </c>
      <c r="CH451">
        <v>1.7</v>
      </c>
      <c r="CI451">
        <v>0.43</v>
      </c>
      <c r="CJ451">
        <v>0.39</v>
      </c>
      <c r="CK451">
        <v>0.41000000000000003</v>
      </c>
      <c r="CL451">
        <v>39.72</v>
      </c>
      <c r="CM451">
        <v>37.32</v>
      </c>
      <c r="CN451">
        <v>38.519999999999996</v>
      </c>
      <c r="CO451">
        <v>6.56</v>
      </c>
      <c r="CP451">
        <v>1.5599999999999996</v>
      </c>
      <c r="CQ451">
        <v>4.0599999999999996</v>
      </c>
    </row>
    <row r="452" spans="1:95">
      <c r="A452" s="642">
        <v>45730</v>
      </c>
      <c r="B452" t="s">
        <v>218</v>
      </c>
      <c r="C452">
        <v>149.35</v>
      </c>
      <c r="D452">
        <v>147.35</v>
      </c>
      <c r="E452">
        <v>148.35</v>
      </c>
      <c r="F452">
        <v>162.52000000000001</v>
      </c>
      <c r="G452">
        <v>159.52000000000001</v>
      </c>
      <c r="H452">
        <v>161.02000000000001</v>
      </c>
      <c r="I452">
        <v>104.42</v>
      </c>
      <c r="J452">
        <v>101.22</v>
      </c>
      <c r="K452">
        <v>102.82</v>
      </c>
      <c r="L452">
        <v>196.23</v>
      </c>
      <c r="M452">
        <v>188.23</v>
      </c>
      <c r="N452">
        <v>192.23</v>
      </c>
      <c r="O452">
        <v>168.94</v>
      </c>
      <c r="P452">
        <v>167.14</v>
      </c>
      <c r="Q452">
        <v>168.04</v>
      </c>
      <c r="R452">
        <v>21.88</v>
      </c>
      <c r="S452">
        <v>21.279999999999998</v>
      </c>
      <c r="T452">
        <v>21.58</v>
      </c>
      <c r="U452">
        <v>14.19</v>
      </c>
      <c r="V452">
        <v>13.59</v>
      </c>
      <c r="W452">
        <v>13.89</v>
      </c>
      <c r="X452">
        <v>14.95</v>
      </c>
      <c r="Y452">
        <v>14.149999999999999</v>
      </c>
      <c r="Z452">
        <v>14.549999999999999</v>
      </c>
      <c r="AA452">
        <v>95.28</v>
      </c>
      <c r="AB452">
        <v>91.28</v>
      </c>
      <c r="AC452">
        <v>93.28</v>
      </c>
      <c r="AD452">
        <v>86.62</v>
      </c>
      <c r="AE452">
        <v>82.62</v>
      </c>
      <c r="AF452">
        <v>84.62</v>
      </c>
      <c r="AG452">
        <v>19.52</v>
      </c>
      <c r="AH452">
        <v>18.66</v>
      </c>
      <c r="AI452">
        <v>19.09</v>
      </c>
      <c r="AM452">
        <v>111.88</v>
      </c>
      <c r="AN452">
        <v>110.22</v>
      </c>
      <c r="AO452">
        <v>111.05</v>
      </c>
      <c r="AP452">
        <v>40.43</v>
      </c>
      <c r="AQ452">
        <v>38.83</v>
      </c>
      <c r="AR452">
        <v>39.629999999999995</v>
      </c>
      <c r="AS452">
        <v>41.15</v>
      </c>
      <c r="AT452">
        <v>39.79</v>
      </c>
      <c r="AU452">
        <v>40.47</v>
      </c>
      <c r="AV452">
        <v>20.76</v>
      </c>
      <c r="AW452">
        <v>20.16</v>
      </c>
      <c r="AX452">
        <v>20.46</v>
      </c>
      <c r="AY452">
        <v>4.49</v>
      </c>
      <c r="AZ452">
        <v>4.33</v>
      </c>
      <c r="BA452">
        <v>4.41</v>
      </c>
      <c r="BB452">
        <v>1.87</v>
      </c>
      <c r="BC452">
        <v>1.57</v>
      </c>
      <c r="BD452">
        <v>1.7200000000000002</v>
      </c>
      <c r="BE452">
        <v>0.68</v>
      </c>
      <c r="BF452">
        <v>0.38000000000000006</v>
      </c>
      <c r="BG452">
        <v>0.53</v>
      </c>
      <c r="BH452">
        <v>490.28</v>
      </c>
      <c r="BI452">
        <v>474.28</v>
      </c>
      <c r="BJ452">
        <v>482.28</v>
      </c>
      <c r="BK452">
        <v>41.33</v>
      </c>
      <c r="BL452">
        <v>39.97</v>
      </c>
      <c r="BM452">
        <v>40.65</v>
      </c>
      <c r="BN452">
        <v>1.03</v>
      </c>
      <c r="BO452">
        <v>0.79</v>
      </c>
      <c r="BP452">
        <v>0.91</v>
      </c>
      <c r="BQ452">
        <v>8.39</v>
      </c>
      <c r="BR452">
        <v>6.3900000000000006</v>
      </c>
      <c r="BS452">
        <v>7.3900000000000006</v>
      </c>
      <c r="BT452">
        <v>10.41</v>
      </c>
      <c r="BU452">
        <v>10.01</v>
      </c>
      <c r="BV452">
        <v>10.210000000000001</v>
      </c>
      <c r="BW452">
        <v>2.75</v>
      </c>
      <c r="BX452">
        <v>2.4699999999999998</v>
      </c>
      <c r="BY452">
        <v>2.61</v>
      </c>
      <c r="BZ452">
        <v>9.6</v>
      </c>
      <c r="CA452">
        <v>6.6</v>
      </c>
      <c r="CB452">
        <v>8.1</v>
      </c>
      <c r="CC452">
        <v>6.56</v>
      </c>
      <c r="CD452">
        <v>6.3199999999999994</v>
      </c>
      <c r="CE452">
        <v>6.4399999999999995</v>
      </c>
      <c r="CF452">
        <v>1.98</v>
      </c>
      <c r="CG452">
        <v>1.48</v>
      </c>
      <c r="CH452">
        <v>1.73</v>
      </c>
      <c r="CI452">
        <v>0.42</v>
      </c>
      <c r="CJ452">
        <v>0.38</v>
      </c>
      <c r="CK452">
        <v>0.4</v>
      </c>
      <c r="CL452">
        <v>39.729999999999997</v>
      </c>
      <c r="CM452">
        <v>37.33</v>
      </c>
      <c r="CN452">
        <v>38.53</v>
      </c>
      <c r="CO452">
        <v>6.56</v>
      </c>
      <c r="CP452">
        <v>1.5599999999999996</v>
      </c>
      <c r="CQ452">
        <v>4.0599999999999996</v>
      </c>
    </row>
    <row r="453" spans="1:95">
      <c r="A453" s="642">
        <v>45731</v>
      </c>
      <c r="B453" t="s">
        <v>219</v>
      </c>
    </row>
    <row r="454" spans="1:95">
      <c r="A454" s="642">
        <v>45732</v>
      </c>
      <c r="B454" t="s">
        <v>220</v>
      </c>
    </row>
    <row r="455" spans="1:95">
      <c r="A455" s="642">
        <v>45733</v>
      </c>
      <c r="B455" t="s">
        <v>214</v>
      </c>
      <c r="C455">
        <v>149.84</v>
      </c>
      <c r="D455">
        <v>147.84</v>
      </c>
      <c r="E455">
        <v>148.84</v>
      </c>
      <c r="F455">
        <v>163.38999999999999</v>
      </c>
      <c r="G455">
        <v>160.38999999999999</v>
      </c>
      <c r="H455">
        <v>161.88999999999999</v>
      </c>
      <c r="I455">
        <v>105.16</v>
      </c>
      <c r="J455">
        <v>101.96</v>
      </c>
      <c r="K455">
        <v>103.56</v>
      </c>
      <c r="L455">
        <v>196.48</v>
      </c>
      <c r="M455">
        <v>188.48</v>
      </c>
      <c r="N455">
        <v>192.48</v>
      </c>
      <c r="O455">
        <v>169.16</v>
      </c>
      <c r="P455">
        <v>167.35999999999999</v>
      </c>
      <c r="Q455">
        <v>168.26</v>
      </c>
      <c r="R455">
        <v>22</v>
      </c>
      <c r="S455">
        <v>21.4</v>
      </c>
      <c r="T455">
        <v>21.7</v>
      </c>
      <c r="U455">
        <v>14.3</v>
      </c>
      <c r="V455">
        <v>13.700000000000001</v>
      </c>
      <c r="W455">
        <v>14</v>
      </c>
      <c r="X455">
        <v>15.1</v>
      </c>
      <c r="Y455">
        <v>14.299999999999999</v>
      </c>
      <c r="Z455">
        <v>14.7</v>
      </c>
      <c r="AA455">
        <v>96.22</v>
      </c>
      <c r="AB455">
        <v>92.22</v>
      </c>
      <c r="AC455">
        <v>94.22</v>
      </c>
      <c r="AD455">
        <v>87.61</v>
      </c>
      <c r="AE455">
        <v>83.61</v>
      </c>
      <c r="AF455">
        <v>85.61</v>
      </c>
      <c r="AG455">
        <v>19.579999999999998</v>
      </c>
      <c r="AH455">
        <v>18.72</v>
      </c>
      <c r="AI455">
        <v>19.149999999999999</v>
      </c>
      <c r="AM455">
        <v>112.47</v>
      </c>
      <c r="AN455">
        <v>110.81</v>
      </c>
      <c r="AO455">
        <v>111.64</v>
      </c>
      <c r="AP455">
        <v>40.54</v>
      </c>
      <c r="AQ455">
        <v>38.94</v>
      </c>
      <c r="AR455">
        <v>39.739999999999995</v>
      </c>
      <c r="AS455">
        <v>41.27</v>
      </c>
      <c r="AT455">
        <v>39.910000000000004</v>
      </c>
      <c r="AU455">
        <v>40.590000000000003</v>
      </c>
      <c r="AV455">
        <v>20.89</v>
      </c>
      <c r="AW455">
        <v>20.29</v>
      </c>
      <c r="AX455">
        <v>20.59</v>
      </c>
      <c r="AY455">
        <v>4.5</v>
      </c>
      <c r="AZ455">
        <v>4.34</v>
      </c>
      <c r="BA455">
        <v>4.42</v>
      </c>
      <c r="BB455">
        <v>1.87</v>
      </c>
      <c r="BC455">
        <v>1.57</v>
      </c>
      <c r="BD455">
        <v>1.7200000000000002</v>
      </c>
      <c r="BE455">
        <v>0.68</v>
      </c>
      <c r="BF455">
        <v>0.38000000000000006</v>
      </c>
      <c r="BG455">
        <v>0.53</v>
      </c>
      <c r="BH455">
        <v>492.03</v>
      </c>
      <c r="BI455">
        <v>476.03</v>
      </c>
      <c r="BJ455">
        <v>484.03</v>
      </c>
      <c r="BK455">
        <v>41.58</v>
      </c>
      <c r="BL455">
        <v>40.22</v>
      </c>
      <c r="BM455">
        <v>40.9</v>
      </c>
      <c r="BN455">
        <v>1.03</v>
      </c>
      <c r="BO455">
        <v>0.79</v>
      </c>
      <c r="BP455">
        <v>0.91</v>
      </c>
      <c r="BQ455">
        <v>8.4700000000000006</v>
      </c>
      <c r="BR455">
        <v>6.4700000000000006</v>
      </c>
      <c r="BS455">
        <v>7.4700000000000006</v>
      </c>
      <c r="BT455">
        <v>10.47</v>
      </c>
      <c r="BU455">
        <v>10.07</v>
      </c>
      <c r="BV455">
        <v>10.27</v>
      </c>
      <c r="BW455">
        <v>2.76</v>
      </c>
      <c r="BX455">
        <v>2.4799999999999995</v>
      </c>
      <c r="BY455">
        <v>2.6199999999999997</v>
      </c>
      <c r="BZ455">
        <v>9.67</v>
      </c>
      <c r="CA455">
        <v>6.67</v>
      </c>
      <c r="CB455">
        <v>8.17</v>
      </c>
      <c r="CC455">
        <v>6.6</v>
      </c>
      <c r="CD455">
        <v>6.3599999999999994</v>
      </c>
      <c r="CE455">
        <v>6.4799999999999995</v>
      </c>
      <c r="CF455">
        <v>1.99</v>
      </c>
      <c r="CG455">
        <v>1.49</v>
      </c>
      <c r="CH455">
        <v>1.74</v>
      </c>
      <c r="CI455">
        <v>0.43</v>
      </c>
      <c r="CJ455">
        <v>0.39</v>
      </c>
      <c r="CK455">
        <v>0.41000000000000003</v>
      </c>
      <c r="CL455">
        <v>39.86</v>
      </c>
      <c r="CM455">
        <v>37.46</v>
      </c>
      <c r="CN455">
        <v>38.659999999999997</v>
      </c>
      <c r="CO455">
        <v>6.56</v>
      </c>
      <c r="CP455">
        <v>1.5599999999999996</v>
      </c>
      <c r="CQ455">
        <v>4.0599999999999996</v>
      </c>
    </row>
    <row r="456" spans="1:95">
      <c r="A456" s="642">
        <v>45734</v>
      </c>
      <c r="B456" t="s">
        <v>215</v>
      </c>
      <c r="C456">
        <v>150.53</v>
      </c>
      <c r="D456">
        <v>148.53</v>
      </c>
      <c r="E456">
        <v>149.53</v>
      </c>
      <c r="F456">
        <v>164.7</v>
      </c>
      <c r="G456">
        <v>161.69999999999999</v>
      </c>
      <c r="H456">
        <v>163.19999999999999</v>
      </c>
      <c r="I456">
        <v>106.21</v>
      </c>
      <c r="J456">
        <v>103.00999999999999</v>
      </c>
      <c r="K456">
        <v>104.60999999999999</v>
      </c>
      <c r="L456">
        <v>198.19</v>
      </c>
      <c r="M456">
        <v>190.19</v>
      </c>
      <c r="N456">
        <v>194.19</v>
      </c>
      <c r="O456">
        <v>170.55</v>
      </c>
      <c r="P456">
        <v>168.75</v>
      </c>
      <c r="Q456">
        <v>169.65</v>
      </c>
      <c r="R456">
        <v>22.18</v>
      </c>
      <c r="S456">
        <v>21.58</v>
      </c>
      <c r="T456">
        <v>21.88</v>
      </c>
      <c r="U456">
        <v>14.47</v>
      </c>
      <c r="V456">
        <v>13.870000000000001</v>
      </c>
      <c r="W456">
        <v>14.170000000000002</v>
      </c>
      <c r="X456">
        <v>15.22</v>
      </c>
      <c r="Y456">
        <v>14.42</v>
      </c>
      <c r="Z456">
        <v>14.82</v>
      </c>
      <c r="AA456">
        <v>97.43</v>
      </c>
      <c r="AB456">
        <v>93.43</v>
      </c>
      <c r="AC456">
        <v>95.43</v>
      </c>
      <c r="AD456">
        <v>89.09</v>
      </c>
      <c r="AE456">
        <v>85.09</v>
      </c>
      <c r="AF456">
        <v>87.09</v>
      </c>
      <c r="AG456">
        <v>19.670000000000002</v>
      </c>
      <c r="AH456">
        <v>18.810000000000002</v>
      </c>
      <c r="AI456">
        <v>19.240000000000002</v>
      </c>
      <c r="AM456">
        <v>113.26</v>
      </c>
      <c r="AN456">
        <v>111.60000000000001</v>
      </c>
      <c r="AO456">
        <v>112.43</v>
      </c>
      <c r="AP456">
        <v>40.729999999999997</v>
      </c>
      <c r="AQ456">
        <v>39.129999999999995</v>
      </c>
      <c r="AR456">
        <v>39.929999999999993</v>
      </c>
      <c r="AS456">
        <v>41.46</v>
      </c>
      <c r="AT456">
        <v>40.1</v>
      </c>
      <c r="AU456">
        <v>40.78</v>
      </c>
      <c r="AV456">
        <v>20.99</v>
      </c>
      <c r="AW456">
        <v>20.389999999999997</v>
      </c>
      <c r="AX456">
        <v>20.689999999999998</v>
      </c>
      <c r="AY456">
        <v>4.53</v>
      </c>
      <c r="AZ456">
        <v>4.37</v>
      </c>
      <c r="BA456">
        <v>4.45</v>
      </c>
      <c r="BB456">
        <v>1.88</v>
      </c>
      <c r="BC456">
        <v>1.5799999999999998</v>
      </c>
      <c r="BD456">
        <v>1.73</v>
      </c>
      <c r="BE456">
        <v>0.69</v>
      </c>
      <c r="BF456">
        <v>0.38999999999999996</v>
      </c>
      <c r="BG456">
        <v>0.53999999999999992</v>
      </c>
      <c r="BH456">
        <v>492.39</v>
      </c>
      <c r="BI456">
        <v>476.39</v>
      </c>
      <c r="BJ456">
        <v>484.39</v>
      </c>
      <c r="BK456">
        <v>41.77</v>
      </c>
      <c r="BL456">
        <v>40.410000000000004</v>
      </c>
      <c r="BM456">
        <v>41.09</v>
      </c>
      <c r="BN456">
        <v>1.03</v>
      </c>
      <c r="BO456">
        <v>0.79</v>
      </c>
      <c r="BP456">
        <v>0.91</v>
      </c>
      <c r="BQ456">
        <v>8.5</v>
      </c>
      <c r="BR456">
        <v>6.5</v>
      </c>
      <c r="BS456">
        <v>7.5</v>
      </c>
      <c r="BT456">
        <v>10.57</v>
      </c>
      <c r="BU456">
        <v>10.17</v>
      </c>
      <c r="BV456">
        <v>10.370000000000001</v>
      </c>
      <c r="BW456">
        <v>2.77</v>
      </c>
      <c r="BX456">
        <v>2.4900000000000002</v>
      </c>
      <c r="BY456">
        <v>2.63</v>
      </c>
      <c r="BZ456">
        <v>9.76</v>
      </c>
      <c r="CA456">
        <v>6.76</v>
      </c>
      <c r="CB456">
        <v>8.26</v>
      </c>
      <c r="CC456">
        <v>6.64</v>
      </c>
      <c r="CD456">
        <v>6.3999999999999995</v>
      </c>
      <c r="CE456">
        <v>6.52</v>
      </c>
      <c r="CF456">
        <v>2.04</v>
      </c>
      <c r="CG456">
        <v>1.54</v>
      </c>
      <c r="CH456">
        <v>1.79</v>
      </c>
      <c r="CI456">
        <v>0.43</v>
      </c>
      <c r="CJ456">
        <v>0.39</v>
      </c>
      <c r="CK456">
        <v>0.41000000000000003</v>
      </c>
      <c r="CL456">
        <v>40.21</v>
      </c>
      <c r="CM456">
        <v>37.81</v>
      </c>
      <c r="CN456">
        <v>39.010000000000005</v>
      </c>
      <c r="CO456">
        <v>6.58</v>
      </c>
      <c r="CP456">
        <v>1.58</v>
      </c>
      <c r="CQ456">
        <v>4.08</v>
      </c>
    </row>
    <row r="457" spans="1:95">
      <c r="A457" s="642">
        <v>45735</v>
      </c>
      <c r="B457" t="s">
        <v>216</v>
      </c>
      <c r="C457">
        <v>150.69</v>
      </c>
      <c r="D457">
        <v>148.69</v>
      </c>
      <c r="E457">
        <v>149.69</v>
      </c>
      <c r="F457">
        <v>165.22</v>
      </c>
      <c r="G457">
        <v>162.22</v>
      </c>
      <c r="H457">
        <v>163.72</v>
      </c>
      <c r="I457">
        <v>106.28</v>
      </c>
      <c r="J457">
        <v>103.08</v>
      </c>
      <c r="K457">
        <v>104.68</v>
      </c>
      <c r="L457">
        <v>198.6</v>
      </c>
      <c r="M457">
        <v>190.6</v>
      </c>
      <c r="N457">
        <v>194.6</v>
      </c>
      <c r="O457">
        <v>171.47</v>
      </c>
      <c r="P457">
        <v>169.67</v>
      </c>
      <c r="Q457">
        <v>170.57</v>
      </c>
      <c r="R457">
        <v>22.25</v>
      </c>
      <c r="S457">
        <v>21.65</v>
      </c>
      <c r="T457">
        <v>21.95</v>
      </c>
      <c r="U457">
        <v>14.46</v>
      </c>
      <c r="V457">
        <v>13.860000000000001</v>
      </c>
      <c r="W457">
        <v>14.16</v>
      </c>
      <c r="X457">
        <v>15.3</v>
      </c>
      <c r="Y457">
        <v>14.5</v>
      </c>
      <c r="Z457">
        <v>14.9</v>
      </c>
      <c r="AA457">
        <v>97.25</v>
      </c>
      <c r="AB457">
        <v>93.25</v>
      </c>
      <c r="AC457">
        <v>95.25</v>
      </c>
      <c r="AD457">
        <v>89.09</v>
      </c>
      <c r="AE457">
        <v>85.09</v>
      </c>
      <c r="AF457">
        <v>87.09</v>
      </c>
      <c r="AG457">
        <v>19.7</v>
      </c>
      <c r="AH457">
        <v>18.84</v>
      </c>
      <c r="AI457">
        <v>19.27</v>
      </c>
      <c r="AM457">
        <v>113.29</v>
      </c>
      <c r="AN457">
        <v>111.63000000000001</v>
      </c>
      <c r="AO457">
        <v>112.46000000000001</v>
      </c>
      <c r="AP457">
        <v>40.79</v>
      </c>
      <c r="AQ457">
        <v>39.19</v>
      </c>
      <c r="AR457">
        <v>39.989999999999995</v>
      </c>
      <c r="AS457">
        <v>41.5</v>
      </c>
      <c r="AT457">
        <v>40.14</v>
      </c>
      <c r="AU457">
        <v>40.82</v>
      </c>
      <c r="AV457">
        <v>21</v>
      </c>
      <c r="AW457">
        <v>20.399999999999999</v>
      </c>
      <c r="AX457">
        <v>20.7</v>
      </c>
      <c r="AY457">
        <v>4.53</v>
      </c>
      <c r="AZ457">
        <v>4.37</v>
      </c>
      <c r="BA457">
        <v>4.45</v>
      </c>
      <c r="BB457">
        <v>1.89</v>
      </c>
      <c r="BC457">
        <v>1.5899999999999999</v>
      </c>
      <c r="BD457">
        <v>1.7399999999999998</v>
      </c>
      <c r="BE457">
        <v>0.69</v>
      </c>
      <c r="BF457">
        <v>0.38999999999999996</v>
      </c>
      <c r="BG457">
        <v>0.53999999999999992</v>
      </c>
      <c r="BH457">
        <v>494.96</v>
      </c>
      <c r="BI457">
        <v>478.96</v>
      </c>
      <c r="BJ457">
        <v>486.96</v>
      </c>
      <c r="BK457">
        <v>41.7</v>
      </c>
      <c r="BL457">
        <v>40.340000000000003</v>
      </c>
      <c r="BM457">
        <v>41.02</v>
      </c>
      <c r="BN457">
        <v>1.03</v>
      </c>
      <c r="BO457">
        <v>0.79</v>
      </c>
      <c r="BP457">
        <v>0.91</v>
      </c>
      <c r="BQ457">
        <v>8.52</v>
      </c>
      <c r="BR457">
        <v>6.52</v>
      </c>
      <c r="BS457">
        <v>7.52</v>
      </c>
      <c r="BT457">
        <v>10.53</v>
      </c>
      <c r="BU457">
        <v>10.129999999999999</v>
      </c>
      <c r="BV457">
        <v>10.329999999999998</v>
      </c>
      <c r="BW457">
        <v>2.77</v>
      </c>
      <c r="BX457">
        <v>2.4900000000000002</v>
      </c>
      <c r="BY457">
        <v>2.63</v>
      </c>
      <c r="BZ457">
        <v>9.76</v>
      </c>
      <c r="CA457">
        <v>6.76</v>
      </c>
      <c r="CB457">
        <v>8.26</v>
      </c>
      <c r="CC457">
        <v>6.67</v>
      </c>
      <c r="CD457">
        <v>6.43</v>
      </c>
      <c r="CE457">
        <v>6.55</v>
      </c>
      <c r="CF457">
        <v>2.08</v>
      </c>
      <c r="CG457">
        <v>1.58</v>
      </c>
      <c r="CH457">
        <v>1.83</v>
      </c>
      <c r="CI457">
        <v>0.43</v>
      </c>
      <c r="CJ457">
        <v>0.39</v>
      </c>
      <c r="CK457">
        <v>0.41000000000000003</v>
      </c>
      <c r="CL457">
        <v>40.299999999999997</v>
      </c>
      <c r="CM457">
        <v>37.9</v>
      </c>
      <c r="CN457">
        <v>39.099999999999994</v>
      </c>
      <c r="CO457">
        <v>6.58</v>
      </c>
      <c r="CP457">
        <v>1.58</v>
      </c>
      <c r="CQ457">
        <v>4.08</v>
      </c>
    </row>
    <row r="458" spans="1:95">
      <c r="A458" s="642">
        <v>45736</v>
      </c>
      <c r="B458" t="s">
        <v>217</v>
      </c>
    </row>
    <row r="459" spans="1:95">
      <c r="A459" s="642">
        <v>45737</v>
      </c>
      <c r="B459" t="s">
        <v>218</v>
      </c>
      <c r="C459">
        <v>150.06</v>
      </c>
      <c r="D459">
        <v>148.06</v>
      </c>
      <c r="E459">
        <v>149.06</v>
      </c>
      <c r="F459">
        <v>163.25</v>
      </c>
      <c r="G459">
        <v>160.25</v>
      </c>
      <c r="H459">
        <v>161.75</v>
      </c>
      <c r="I459">
        <v>105.68</v>
      </c>
      <c r="J459">
        <v>102.48</v>
      </c>
      <c r="K459">
        <v>104.08000000000001</v>
      </c>
      <c r="L459">
        <v>197.21</v>
      </c>
      <c r="M459">
        <v>189.21</v>
      </c>
      <c r="N459">
        <v>193.21</v>
      </c>
      <c r="O459">
        <v>169.83</v>
      </c>
      <c r="P459">
        <v>168.03</v>
      </c>
      <c r="Q459">
        <v>168.93</v>
      </c>
      <c r="R459">
        <v>21.98</v>
      </c>
      <c r="S459">
        <v>21.38</v>
      </c>
      <c r="T459">
        <v>21.68</v>
      </c>
      <c r="U459">
        <v>14.44</v>
      </c>
      <c r="V459">
        <v>13.84</v>
      </c>
      <c r="W459">
        <v>14.14</v>
      </c>
      <c r="X459">
        <v>15.12</v>
      </c>
      <c r="Y459">
        <v>14.319999999999999</v>
      </c>
      <c r="Z459">
        <v>14.719999999999999</v>
      </c>
      <c r="AA459">
        <v>95.94</v>
      </c>
      <c r="AB459">
        <v>91.94</v>
      </c>
      <c r="AC459">
        <v>93.94</v>
      </c>
      <c r="AD459">
        <v>87.89</v>
      </c>
      <c r="AE459">
        <v>83.89</v>
      </c>
      <c r="AF459">
        <v>85.89</v>
      </c>
      <c r="AG459">
        <v>19.61</v>
      </c>
      <c r="AH459">
        <v>18.75</v>
      </c>
      <c r="AI459">
        <v>19.18</v>
      </c>
      <c r="AM459">
        <v>112.48</v>
      </c>
      <c r="AN459">
        <v>110.82000000000001</v>
      </c>
      <c r="AO459">
        <v>111.65</v>
      </c>
      <c r="AP459">
        <v>40.6</v>
      </c>
      <c r="AQ459">
        <v>39</v>
      </c>
      <c r="AR459">
        <v>39.799999999999997</v>
      </c>
      <c r="AS459">
        <v>41.33</v>
      </c>
      <c r="AT459">
        <v>39.97</v>
      </c>
      <c r="AU459">
        <v>40.65</v>
      </c>
      <c r="AV459">
        <v>20.84</v>
      </c>
      <c r="AW459">
        <v>20.239999999999998</v>
      </c>
      <c r="AX459">
        <v>20.54</v>
      </c>
      <c r="AY459">
        <v>4.5</v>
      </c>
      <c r="AZ459">
        <v>4.34</v>
      </c>
      <c r="BA459">
        <v>4.42</v>
      </c>
      <c r="BB459">
        <v>1.89</v>
      </c>
      <c r="BC459">
        <v>1.5899999999999999</v>
      </c>
      <c r="BD459">
        <v>1.7399999999999998</v>
      </c>
      <c r="BE459">
        <v>0.69</v>
      </c>
      <c r="BF459">
        <v>0.38999999999999996</v>
      </c>
      <c r="BG459">
        <v>0.53999999999999992</v>
      </c>
      <c r="BH459">
        <v>490.86</v>
      </c>
      <c r="BI459">
        <v>474.86</v>
      </c>
      <c r="BJ459">
        <v>482.86</v>
      </c>
      <c r="BK459">
        <v>41.64</v>
      </c>
      <c r="BL459">
        <v>40.28</v>
      </c>
      <c r="BM459">
        <v>40.96</v>
      </c>
      <c r="BN459">
        <v>1.03</v>
      </c>
      <c r="BO459">
        <v>0.79</v>
      </c>
      <c r="BP459">
        <v>0.91</v>
      </c>
      <c r="BQ459">
        <v>8.4</v>
      </c>
      <c r="BR459">
        <v>6.4</v>
      </c>
      <c r="BS459">
        <v>7.4</v>
      </c>
      <c r="BT459">
        <v>10.37</v>
      </c>
      <c r="BU459">
        <v>9.9699999999999989</v>
      </c>
      <c r="BV459">
        <v>10.169999999999998</v>
      </c>
      <c r="BW459">
        <v>2.77</v>
      </c>
      <c r="BX459">
        <v>2.4900000000000002</v>
      </c>
      <c r="BY459">
        <v>2.63</v>
      </c>
      <c r="BZ459">
        <v>9.7200000000000006</v>
      </c>
      <c r="CA459">
        <v>6.7200000000000006</v>
      </c>
      <c r="CB459">
        <v>8.2200000000000006</v>
      </c>
      <c r="CC459">
        <v>6.59</v>
      </c>
      <c r="CD459">
        <v>6.35</v>
      </c>
      <c r="CE459">
        <v>6.47</v>
      </c>
      <c r="CF459">
        <v>2.0099999999999998</v>
      </c>
      <c r="CG459">
        <v>1.5099999999999998</v>
      </c>
      <c r="CH459">
        <v>1.7599999999999998</v>
      </c>
      <c r="CI459">
        <v>0.43</v>
      </c>
      <c r="CJ459">
        <v>0.39</v>
      </c>
      <c r="CK459">
        <v>0.41000000000000003</v>
      </c>
      <c r="CL459">
        <v>39.81</v>
      </c>
      <c r="CM459">
        <v>37.410000000000004</v>
      </c>
      <c r="CN459">
        <v>38.61</v>
      </c>
      <c r="CO459">
        <v>6.45</v>
      </c>
      <c r="CP459">
        <v>1.4500000000000002</v>
      </c>
      <c r="CQ459">
        <v>3.95</v>
      </c>
    </row>
    <row r="460" spans="1:95">
      <c r="A460" s="642">
        <v>45738</v>
      </c>
      <c r="B460" t="s">
        <v>219</v>
      </c>
    </row>
    <row r="461" spans="1:95">
      <c r="A461" s="642">
        <v>45739</v>
      </c>
      <c r="B461" t="s">
        <v>220</v>
      </c>
    </row>
    <row r="462" spans="1:95">
      <c r="A462" s="642">
        <v>45740</v>
      </c>
      <c r="B462" t="s">
        <v>214</v>
      </c>
      <c r="C462">
        <v>150.80000000000001</v>
      </c>
      <c r="D462">
        <v>148.80000000000001</v>
      </c>
      <c r="E462">
        <v>149.80000000000001</v>
      </c>
      <c r="F462">
        <v>163.79</v>
      </c>
      <c r="G462">
        <v>160.79</v>
      </c>
      <c r="H462">
        <v>162.29</v>
      </c>
      <c r="I462">
        <v>106.12</v>
      </c>
      <c r="J462">
        <v>102.92</v>
      </c>
      <c r="K462">
        <v>104.52000000000001</v>
      </c>
      <c r="L462">
        <v>197.74</v>
      </c>
      <c r="M462">
        <v>189.74</v>
      </c>
      <c r="N462">
        <v>193.74</v>
      </c>
      <c r="O462">
        <v>170.49</v>
      </c>
      <c r="P462">
        <v>168.69</v>
      </c>
      <c r="Q462">
        <v>169.59</v>
      </c>
      <c r="R462">
        <v>22.05</v>
      </c>
      <c r="S462">
        <v>21.45</v>
      </c>
      <c r="T462">
        <v>21.75</v>
      </c>
      <c r="U462">
        <v>14.52</v>
      </c>
      <c r="V462">
        <v>13.92</v>
      </c>
      <c r="W462">
        <v>14.219999999999999</v>
      </c>
      <c r="X462">
        <v>15.22</v>
      </c>
      <c r="Y462">
        <v>14.42</v>
      </c>
      <c r="Z462">
        <v>14.82</v>
      </c>
      <c r="AA462">
        <v>96.21</v>
      </c>
      <c r="AB462">
        <v>92.21</v>
      </c>
      <c r="AC462">
        <v>94.21</v>
      </c>
      <c r="AD462">
        <v>88.05</v>
      </c>
      <c r="AE462">
        <v>84.05</v>
      </c>
      <c r="AF462">
        <v>86.05</v>
      </c>
      <c r="AG462">
        <v>19.7</v>
      </c>
      <c r="AH462">
        <v>18.84</v>
      </c>
      <c r="AI462">
        <v>19.27</v>
      </c>
      <c r="AM462">
        <v>113.02</v>
      </c>
      <c r="AN462">
        <v>111.36</v>
      </c>
      <c r="AO462">
        <v>112.19</v>
      </c>
      <c r="AP462">
        <v>40.799999999999997</v>
      </c>
      <c r="AQ462">
        <v>39.199999999999996</v>
      </c>
      <c r="AR462">
        <v>40</v>
      </c>
      <c r="AS462">
        <v>41.53</v>
      </c>
      <c r="AT462">
        <v>40.17</v>
      </c>
      <c r="AU462">
        <v>40.85</v>
      </c>
      <c r="AV462">
        <v>20.95</v>
      </c>
      <c r="AW462">
        <v>20.349999999999998</v>
      </c>
      <c r="AX462">
        <v>20.65</v>
      </c>
      <c r="AY462">
        <v>4.49</v>
      </c>
      <c r="AZ462">
        <v>4.33</v>
      </c>
      <c r="BA462">
        <v>4.41</v>
      </c>
      <c r="BB462">
        <v>1.9</v>
      </c>
      <c r="BC462">
        <v>1.5999999999999999</v>
      </c>
      <c r="BD462">
        <v>1.75</v>
      </c>
      <c r="BE462">
        <v>0.69</v>
      </c>
      <c r="BF462">
        <v>0.38999999999999996</v>
      </c>
      <c r="BG462">
        <v>0.53999999999999992</v>
      </c>
      <c r="BH462">
        <v>494.84</v>
      </c>
      <c r="BI462">
        <v>478.84</v>
      </c>
      <c r="BJ462">
        <v>486.84</v>
      </c>
      <c r="BK462">
        <v>41.85</v>
      </c>
      <c r="BL462">
        <v>40.49</v>
      </c>
      <c r="BM462">
        <v>41.17</v>
      </c>
      <c r="BN462">
        <v>1.03</v>
      </c>
      <c r="BO462">
        <v>0.79</v>
      </c>
      <c r="BP462">
        <v>0.91</v>
      </c>
      <c r="BQ462">
        <v>8.41</v>
      </c>
      <c r="BR462">
        <v>6.41</v>
      </c>
      <c r="BS462">
        <v>7.41</v>
      </c>
      <c r="BT462">
        <v>10.43</v>
      </c>
      <c r="BU462">
        <v>10.029999999999999</v>
      </c>
      <c r="BV462">
        <v>10.23</v>
      </c>
      <c r="BW462">
        <v>2.77</v>
      </c>
      <c r="BX462">
        <v>2.4900000000000002</v>
      </c>
      <c r="BY462">
        <v>2.63</v>
      </c>
      <c r="BZ462">
        <v>9.73</v>
      </c>
      <c r="CA462">
        <v>6.73</v>
      </c>
      <c r="CB462">
        <v>8.23</v>
      </c>
      <c r="CC462">
        <v>6.63</v>
      </c>
      <c r="CD462">
        <v>6.39</v>
      </c>
      <c r="CE462">
        <v>6.51</v>
      </c>
      <c r="CF462">
        <v>2.0299999999999998</v>
      </c>
      <c r="CG462">
        <v>1.5299999999999998</v>
      </c>
      <c r="CH462">
        <v>1.7799999999999998</v>
      </c>
      <c r="CI462">
        <v>0.43</v>
      </c>
      <c r="CJ462">
        <v>0.39</v>
      </c>
      <c r="CK462">
        <v>0.41000000000000003</v>
      </c>
      <c r="CL462">
        <v>39.9</v>
      </c>
      <c r="CM462">
        <v>37.5</v>
      </c>
      <c r="CN462">
        <v>38.700000000000003</v>
      </c>
      <c r="CO462">
        <v>6.45</v>
      </c>
      <c r="CP462">
        <v>1.4500000000000002</v>
      </c>
      <c r="CQ462">
        <v>3.95</v>
      </c>
    </row>
    <row r="463" spans="1:95">
      <c r="A463" s="642">
        <v>45741</v>
      </c>
      <c r="B463" t="s">
        <v>215</v>
      </c>
      <c r="C463">
        <v>151.94999999999999</v>
      </c>
      <c r="D463">
        <v>149.94999999999999</v>
      </c>
      <c r="E463">
        <v>150.94999999999999</v>
      </c>
      <c r="F463">
        <v>164.57</v>
      </c>
      <c r="G463">
        <v>161.57</v>
      </c>
      <c r="H463">
        <v>163.07</v>
      </c>
      <c r="I463">
        <v>107</v>
      </c>
      <c r="J463">
        <v>103.8</v>
      </c>
      <c r="K463">
        <v>105.4</v>
      </c>
      <c r="L463">
        <v>198.98</v>
      </c>
      <c r="M463">
        <v>190.98</v>
      </c>
      <c r="N463">
        <v>194.98</v>
      </c>
      <c r="O463">
        <v>171.89</v>
      </c>
      <c r="P463">
        <v>170.08999999999997</v>
      </c>
      <c r="Q463">
        <v>170.98999999999998</v>
      </c>
      <c r="R463">
        <v>22.16</v>
      </c>
      <c r="S463">
        <v>21.56</v>
      </c>
      <c r="T463">
        <v>21.86</v>
      </c>
      <c r="U463">
        <v>14.64</v>
      </c>
      <c r="V463">
        <v>14.040000000000001</v>
      </c>
      <c r="W463">
        <v>14.34</v>
      </c>
      <c r="X463">
        <v>15.36</v>
      </c>
      <c r="Y463">
        <v>14.559999999999999</v>
      </c>
      <c r="Z463">
        <v>14.959999999999999</v>
      </c>
      <c r="AA463">
        <v>96.86</v>
      </c>
      <c r="AB463">
        <v>92.86</v>
      </c>
      <c r="AC463">
        <v>94.86</v>
      </c>
      <c r="AD463">
        <v>88.39</v>
      </c>
      <c r="AE463">
        <v>84.39</v>
      </c>
      <c r="AF463">
        <v>86.39</v>
      </c>
      <c r="AG463">
        <v>19.850000000000001</v>
      </c>
      <c r="AH463">
        <v>18.990000000000002</v>
      </c>
      <c r="AI463">
        <v>19.420000000000002</v>
      </c>
      <c r="AM463">
        <v>113.57</v>
      </c>
      <c r="AN463">
        <v>111.91</v>
      </c>
      <c r="AO463">
        <v>112.74</v>
      </c>
      <c r="AP463">
        <v>41.11</v>
      </c>
      <c r="AQ463">
        <v>39.51</v>
      </c>
      <c r="AR463">
        <v>40.31</v>
      </c>
      <c r="AS463">
        <v>41.84</v>
      </c>
      <c r="AT463">
        <v>40.480000000000004</v>
      </c>
      <c r="AU463">
        <v>41.160000000000004</v>
      </c>
      <c r="AV463">
        <v>21.07</v>
      </c>
      <c r="AW463">
        <v>20.47</v>
      </c>
      <c r="AX463">
        <v>20.77</v>
      </c>
      <c r="AY463">
        <v>4.53</v>
      </c>
      <c r="AZ463">
        <v>4.37</v>
      </c>
      <c r="BA463">
        <v>4.45</v>
      </c>
      <c r="BB463">
        <v>1.92</v>
      </c>
      <c r="BC463">
        <v>1.6199999999999999</v>
      </c>
      <c r="BD463">
        <v>1.77</v>
      </c>
      <c r="BE463">
        <v>0.69</v>
      </c>
      <c r="BF463">
        <v>0.38999999999999996</v>
      </c>
      <c r="BG463">
        <v>0.53999999999999992</v>
      </c>
      <c r="BH463">
        <v>498.26</v>
      </c>
      <c r="BI463">
        <v>482.26</v>
      </c>
      <c r="BJ463">
        <v>490.26</v>
      </c>
      <c r="BK463">
        <v>42.16</v>
      </c>
      <c r="BL463">
        <v>40.799999999999997</v>
      </c>
      <c r="BM463">
        <v>41.48</v>
      </c>
      <c r="BN463">
        <v>1.03</v>
      </c>
      <c r="BO463">
        <v>0.79</v>
      </c>
      <c r="BP463">
        <v>0.91</v>
      </c>
      <c r="BQ463">
        <v>8.5399999999999991</v>
      </c>
      <c r="BR463">
        <v>6.5399999999999991</v>
      </c>
      <c r="BS463">
        <v>7.5399999999999991</v>
      </c>
      <c r="BT463">
        <v>10.48</v>
      </c>
      <c r="BU463">
        <v>10.08</v>
      </c>
      <c r="BV463">
        <v>10.280000000000001</v>
      </c>
      <c r="BW463">
        <v>2.79</v>
      </c>
      <c r="BX463">
        <v>2.5099999999999998</v>
      </c>
      <c r="BY463">
        <v>2.65</v>
      </c>
      <c r="BZ463">
        <v>9.77</v>
      </c>
      <c r="CA463">
        <v>6.77</v>
      </c>
      <c r="CB463">
        <v>8.27</v>
      </c>
      <c r="CC463">
        <v>6.67</v>
      </c>
      <c r="CD463">
        <v>6.43</v>
      </c>
      <c r="CE463">
        <v>6.55</v>
      </c>
      <c r="CF463">
        <v>2.0499999999999998</v>
      </c>
      <c r="CG463">
        <v>1.5499999999999998</v>
      </c>
      <c r="CH463">
        <v>1.7999999999999998</v>
      </c>
      <c r="CI463">
        <v>0.43</v>
      </c>
      <c r="CJ463">
        <v>0.39</v>
      </c>
      <c r="CK463">
        <v>0.41000000000000003</v>
      </c>
      <c r="CL463">
        <v>40.24</v>
      </c>
      <c r="CM463">
        <v>37.840000000000003</v>
      </c>
      <c r="CN463">
        <v>39.040000000000006</v>
      </c>
      <c r="CO463">
        <v>6.49</v>
      </c>
      <c r="CP463">
        <v>1.4900000000000002</v>
      </c>
      <c r="CQ463">
        <v>3.99</v>
      </c>
    </row>
    <row r="464" spans="1:95">
      <c r="A464" s="642">
        <v>45742</v>
      </c>
      <c r="B464" t="s">
        <v>216</v>
      </c>
      <c r="C464">
        <v>151.19999999999999</v>
      </c>
      <c r="D464">
        <v>149.19999999999999</v>
      </c>
      <c r="E464">
        <v>150.19999999999999</v>
      </c>
      <c r="F464">
        <v>163.49</v>
      </c>
      <c r="G464">
        <v>160.49</v>
      </c>
      <c r="H464">
        <v>161.99</v>
      </c>
      <c r="I464">
        <v>106.77</v>
      </c>
      <c r="J464">
        <v>103.57</v>
      </c>
      <c r="K464">
        <v>105.16999999999999</v>
      </c>
      <c r="L464">
        <v>198.36</v>
      </c>
      <c r="M464">
        <v>190.36</v>
      </c>
      <c r="N464">
        <v>194.36</v>
      </c>
      <c r="O464">
        <v>170.98</v>
      </c>
      <c r="P464">
        <v>169.17999999999998</v>
      </c>
      <c r="Q464">
        <v>170.07999999999998</v>
      </c>
      <c r="R464">
        <v>22.02</v>
      </c>
      <c r="S464">
        <v>21.419999999999998</v>
      </c>
      <c r="T464">
        <v>21.72</v>
      </c>
      <c r="U464">
        <v>14.59</v>
      </c>
      <c r="V464">
        <v>13.99</v>
      </c>
      <c r="W464">
        <v>14.29</v>
      </c>
      <c r="X464">
        <v>15.37</v>
      </c>
      <c r="Y464">
        <v>14.569999999999999</v>
      </c>
      <c r="Z464">
        <v>14.969999999999999</v>
      </c>
      <c r="AA464">
        <v>96.55</v>
      </c>
      <c r="AB464">
        <v>92.55</v>
      </c>
      <c r="AC464">
        <v>94.55</v>
      </c>
      <c r="AD464">
        <v>87.96</v>
      </c>
      <c r="AE464">
        <v>83.96</v>
      </c>
      <c r="AF464">
        <v>85.96</v>
      </c>
      <c r="AG464">
        <v>19.75</v>
      </c>
      <c r="AH464">
        <v>18.89</v>
      </c>
      <c r="AI464">
        <v>19.32</v>
      </c>
      <c r="AM464">
        <v>113.19</v>
      </c>
      <c r="AN464">
        <v>111.53</v>
      </c>
      <c r="AO464">
        <v>112.36</v>
      </c>
      <c r="AP464">
        <v>40.909999999999997</v>
      </c>
      <c r="AQ464">
        <v>39.309999999999995</v>
      </c>
      <c r="AR464">
        <v>40.11</v>
      </c>
      <c r="AS464">
        <v>41.64</v>
      </c>
      <c r="AT464">
        <v>40.28</v>
      </c>
      <c r="AU464">
        <v>40.96</v>
      </c>
      <c r="AV464">
        <v>20.96</v>
      </c>
      <c r="AW464">
        <v>20.36</v>
      </c>
      <c r="AX464">
        <v>20.66</v>
      </c>
      <c r="AY464">
        <v>4.5199999999999996</v>
      </c>
      <c r="AZ464">
        <v>4.3599999999999994</v>
      </c>
      <c r="BA464">
        <v>4.4399999999999995</v>
      </c>
      <c r="BB464">
        <v>1.91</v>
      </c>
      <c r="BC464">
        <v>1.6099999999999999</v>
      </c>
      <c r="BD464">
        <v>1.7599999999999998</v>
      </c>
      <c r="BE464">
        <v>0.69</v>
      </c>
      <c r="BF464">
        <v>0.38999999999999996</v>
      </c>
      <c r="BG464">
        <v>0.53999999999999992</v>
      </c>
      <c r="BH464">
        <v>495.98</v>
      </c>
      <c r="BI464">
        <v>479.98</v>
      </c>
      <c r="BJ464">
        <v>487.98</v>
      </c>
      <c r="BK464">
        <v>41.84</v>
      </c>
      <c r="BL464">
        <v>40.480000000000004</v>
      </c>
      <c r="BM464">
        <v>41.160000000000004</v>
      </c>
      <c r="BN464">
        <v>1.03</v>
      </c>
      <c r="BO464">
        <v>0.79</v>
      </c>
      <c r="BP464">
        <v>0.91</v>
      </c>
      <c r="BQ464">
        <v>8.49</v>
      </c>
      <c r="BR464">
        <v>6.49</v>
      </c>
      <c r="BS464">
        <v>7.49</v>
      </c>
      <c r="BT464">
        <v>10.46</v>
      </c>
      <c r="BU464">
        <v>10.06</v>
      </c>
      <c r="BV464">
        <v>10.260000000000002</v>
      </c>
      <c r="BW464">
        <v>2.77</v>
      </c>
      <c r="BX464">
        <v>2.4900000000000002</v>
      </c>
      <c r="BY464">
        <v>2.63</v>
      </c>
      <c r="BZ464">
        <v>9.7200000000000006</v>
      </c>
      <c r="CA464">
        <v>6.7200000000000006</v>
      </c>
      <c r="CB464">
        <v>8.2200000000000006</v>
      </c>
      <c r="CC464">
        <v>6.63</v>
      </c>
      <c r="CD464">
        <v>6.39</v>
      </c>
      <c r="CE464">
        <v>6.51</v>
      </c>
      <c r="CF464">
        <v>2.0299999999999998</v>
      </c>
      <c r="CG464">
        <v>1.5299999999999998</v>
      </c>
      <c r="CH464">
        <v>1.7799999999999998</v>
      </c>
      <c r="CI464">
        <v>0.43</v>
      </c>
      <c r="CJ464">
        <v>0.39</v>
      </c>
      <c r="CK464">
        <v>0.41000000000000003</v>
      </c>
      <c r="CL464">
        <v>40.14</v>
      </c>
      <c r="CM464">
        <v>37.74</v>
      </c>
      <c r="CN464">
        <v>38.94</v>
      </c>
      <c r="CO464">
        <v>6.46</v>
      </c>
      <c r="CP464">
        <v>1.46</v>
      </c>
      <c r="CQ464">
        <v>3.96</v>
      </c>
    </row>
    <row r="465" spans="1:95">
      <c r="A465" s="642">
        <v>45743</v>
      </c>
      <c r="B465" t="s">
        <v>217</v>
      </c>
      <c r="C465">
        <v>151.58000000000001</v>
      </c>
      <c r="D465">
        <v>149.58000000000001</v>
      </c>
      <c r="E465">
        <v>150.58000000000001</v>
      </c>
      <c r="F465">
        <v>163.41999999999999</v>
      </c>
      <c r="G465">
        <v>160.41999999999999</v>
      </c>
      <c r="H465">
        <v>161.91999999999999</v>
      </c>
      <c r="I465">
        <v>106.99</v>
      </c>
      <c r="J465">
        <v>103.78999999999999</v>
      </c>
      <c r="K465">
        <v>105.38999999999999</v>
      </c>
      <c r="L465">
        <v>198.11</v>
      </c>
      <c r="M465">
        <v>190.11</v>
      </c>
      <c r="N465">
        <v>194.11</v>
      </c>
      <c r="O465">
        <v>171.28</v>
      </c>
      <c r="P465">
        <v>169.48</v>
      </c>
      <c r="Q465">
        <v>170.38</v>
      </c>
      <c r="R465">
        <v>22</v>
      </c>
      <c r="S465">
        <v>21.4</v>
      </c>
      <c r="T465">
        <v>21.7</v>
      </c>
      <c r="U465">
        <v>14.56</v>
      </c>
      <c r="V465">
        <v>13.96</v>
      </c>
      <c r="W465">
        <v>14.260000000000002</v>
      </c>
      <c r="X465">
        <v>15.35</v>
      </c>
      <c r="Y465">
        <v>14.549999999999999</v>
      </c>
      <c r="Z465">
        <v>14.95</v>
      </c>
      <c r="AA465">
        <v>96.7</v>
      </c>
      <c r="AB465">
        <v>92.7</v>
      </c>
      <c r="AC465">
        <v>94.7</v>
      </c>
      <c r="AD465">
        <v>88.19</v>
      </c>
      <c r="AE465">
        <v>84.19</v>
      </c>
      <c r="AF465">
        <v>86.19</v>
      </c>
      <c r="AG465">
        <v>19.79</v>
      </c>
      <c r="AH465">
        <v>18.93</v>
      </c>
      <c r="AI465">
        <v>19.36</v>
      </c>
      <c r="AM465">
        <v>113.21</v>
      </c>
      <c r="AN465">
        <v>111.55</v>
      </c>
      <c r="AO465">
        <v>112.38</v>
      </c>
      <c r="AP465">
        <v>41.01</v>
      </c>
      <c r="AQ465">
        <v>39.409999999999997</v>
      </c>
      <c r="AR465">
        <v>40.209999999999994</v>
      </c>
      <c r="AS465">
        <v>41.74</v>
      </c>
      <c r="AT465">
        <v>40.380000000000003</v>
      </c>
      <c r="AU465">
        <v>41.06</v>
      </c>
      <c r="AV465">
        <v>20.99</v>
      </c>
      <c r="AW465">
        <v>20.389999999999997</v>
      </c>
      <c r="AX465">
        <v>20.689999999999998</v>
      </c>
      <c r="AY465">
        <v>4.5199999999999996</v>
      </c>
      <c r="AZ465">
        <v>4.3599999999999994</v>
      </c>
      <c r="BA465">
        <v>4.4399999999999995</v>
      </c>
      <c r="BB465">
        <v>1.92</v>
      </c>
      <c r="BC465">
        <v>1.6199999999999999</v>
      </c>
      <c r="BD465">
        <v>1.77</v>
      </c>
      <c r="BE465">
        <v>0.69</v>
      </c>
      <c r="BF465">
        <v>0.38999999999999996</v>
      </c>
      <c r="BG465">
        <v>0.53999999999999992</v>
      </c>
      <c r="BH465">
        <v>497.05</v>
      </c>
      <c r="BI465">
        <v>481.05</v>
      </c>
      <c r="BJ465">
        <v>489.05</v>
      </c>
      <c r="BK465">
        <v>42.07</v>
      </c>
      <c r="BL465">
        <v>40.71</v>
      </c>
      <c r="BM465">
        <v>41.39</v>
      </c>
      <c r="BN465">
        <v>1.03</v>
      </c>
      <c r="BO465">
        <v>0.79</v>
      </c>
      <c r="BP465">
        <v>0.91</v>
      </c>
      <c r="BQ465">
        <v>8.4499999999999993</v>
      </c>
      <c r="BR465">
        <v>6.4499999999999993</v>
      </c>
      <c r="BS465">
        <v>7.4499999999999993</v>
      </c>
      <c r="BT465">
        <v>10.47</v>
      </c>
      <c r="BU465">
        <v>10.07</v>
      </c>
      <c r="BV465">
        <v>10.27</v>
      </c>
      <c r="BW465">
        <v>2.77</v>
      </c>
      <c r="BX465">
        <v>2.4900000000000002</v>
      </c>
      <c r="BY465">
        <v>2.63</v>
      </c>
      <c r="BZ465">
        <v>9.74</v>
      </c>
      <c r="CA465">
        <v>6.74</v>
      </c>
      <c r="CB465">
        <v>8.24</v>
      </c>
      <c r="CC465">
        <v>6.62</v>
      </c>
      <c r="CD465">
        <v>6.38</v>
      </c>
      <c r="CE465">
        <v>6.5</v>
      </c>
      <c r="CF465">
        <v>2.04</v>
      </c>
      <c r="CG465">
        <v>1.54</v>
      </c>
      <c r="CH465">
        <v>1.79</v>
      </c>
      <c r="CI465">
        <v>0.42</v>
      </c>
      <c r="CJ465">
        <v>0.38</v>
      </c>
      <c r="CK465">
        <v>0.4</v>
      </c>
      <c r="CL465">
        <v>39.92</v>
      </c>
      <c r="CM465">
        <v>37.520000000000003</v>
      </c>
      <c r="CN465">
        <v>38.72</v>
      </c>
      <c r="CO465">
        <v>6.47</v>
      </c>
      <c r="CP465">
        <v>1.4699999999999998</v>
      </c>
      <c r="CQ465">
        <v>3.9699999999999998</v>
      </c>
    </row>
    <row r="466" spans="1:95">
      <c r="A466" s="642">
        <v>45744</v>
      </c>
      <c r="B466" t="s">
        <v>218</v>
      </c>
      <c r="C466">
        <v>152.11000000000001</v>
      </c>
      <c r="D466">
        <v>150.11000000000001</v>
      </c>
      <c r="E466">
        <v>151.11000000000001</v>
      </c>
      <c r="F466">
        <v>164.53</v>
      </c>
      <c r="G466">
        <v>161.53</v>
      </c>
      <c r="H466">
        <v>163.03</v>
      </c>
      <c r="I466">
        <v>107.16</v>
      </c>
      <c r="J466">
        <v>103.96</v>
      </c>
      <c r="K466">
        <v>105.56</v>
      </c>
      <c r="L466">
        <v>199.66</v>
      </c>
      <c r="M466">
        <v>191.66</v>
      </c>
      <c r="N466">
        <v>195.66</v>
      </c>
      <c r="O466">
        <v>172.11</v>
      </c>
      <c r="P466">
        <v>170.31</v>
      </c>
      <c r="Q466">
        <v>171.21</v>
      </c>
      <c r="R466">
        <v>22.15</v>
      </c>
      <c r="S466">
        <v>21.549999999999997</v>
      </c>
      <c r="T466">
        <v>21.849999999999998</v>
      </c>
      <c r="U466">
        <v>14.7</v>
      </c>
      <c r="V466">
        <v>14.1</v>
      </c>
      <c r="W466">
        <v>14.399999999999999</v>
      </c>
      <c r="X466">
        <v>15.5</v>
      </c>
      <c r="Y466">
        <v>14.7</v>
      </c>
      <c r="Z466">
        <v>15.1</v>
      </c>
      <c r="AA466">
        <v>97.15</v>
      </c>
      <c r="AB466">
        <v>93.15</v>
      </c>
      <c r="AC466">
        <v>95.15</v>
      </c>
      <c r="AD466">
        <v>88.59</v>
      </c>
      <c r="AE466">
        <v>84.59</v>
      </c>
      <c r="AF466">
        <v>86.59</v>
      </c>
      <c r="AG466">
        <v>19.86</v>
      </c>
      <c r="AH466">
        <v>19</v>
      </c>
      <c r="AI466">
        <v>19.43</v>
      </c>
      <c r="AM466">
        <v>113.62</v>
      </c>
      <c r="AN466">
        <v>111.96000000000001</v>
      </c>
      <c r="AO466">
        <v>112.79</v>
      </c>
      <c r="AP466">
        <v>41.15</v>
      </c>
      <c r="AQ466">
        <v>39.549999999999997</v>
      </c>
      <c r="AR466">
        <v>40.349999999999994</v>
      </c>
      <c r="AS466">
        <v>41.89</v>
      </c>
      <c r="AT466">
        <v>40.53</v>
      </c>
      <c r="AU466">
        <v>41.21</v>
      </c>
      <c r="AV466">
        <v>21.07</v>
      </c>
      <c r="AW466">
        <v>20.47</v>
      </c>
      <c r="AX466">
        <v>20.77</v>
      </c>
      <c r="AY466">
        <v>4.54</v>
      </c>
      <c r="AZ466">
        <v>4.38</v>
      </c>
      <c r="BA466">
        <v>4.46</v>
      </c>
      <c r="BB466">
        <v>1.92</v>
      </c>
      <c r="BC466">
        <v>1.6199999999999999</v>
      </c>
      <c r="BD466">
        <v>1.77</v>
      </c>
      <c r="BE466">
        <v>0.69</v>
      </c>
      <c r="BF466">
        <v>0.38999999999999996</v>
      </c>
      <c r="BG466">
        <v>0.53999999999999992</v>
      </c>
      <c r="BH466">
        <v>498.94</v>
      </c>
      <c r="BI466">
        <v>482.94</v>
      </c>
      <c r="BJ466">
        <v>490.94</v>
      </c>
      <c r="BK466">
        <v>42.21</v>
      </c>
      <c r="BL466">
        <v>40.85</v>
      </c>
      <c r="BM466">
        <v>41.53</v>
      </c>
      <c r="BN466">
        <v>1.04</v>
      </c>
      <c r="BO466">
        <v>0.8</v>
      </c>
      <c r="BP466">
        <v>0.92</v>
      </c>
      <c r="BQ466">
        <v>8.4499999999999993</v>
      </c>
      <c r="BR466">
        <v>6.4499999999999993</v>
      </c>
      <c r="BS466">
        <v>7.4499999999999993</v>
      </c>
      <c r="BT466">
        <v>10.52</v>
      </c>
      <c r="BU466">
        <v>10.119999999999999</v>
      </c>
      <c r="BV466">
        <v>10.32</v>
      </c>
      <c r="BW466">
        <v>2.79</v>
      </c>
      <c r="BX466">
        <v>2.5099999999999998</v>
      </c>
      <c r="BY466">
        <v>2.65</v>
      </c>
      <c r="BZ466">
        <v>9.7799999999999994</v>
      </c>
      <c r="CA466">
        <v>6.7799999999999994</v>
      </c>
      <c r="CB466">
        <v>8.2799999999999994</v>
      </c>
      <c r="CC466">
        <v>6.66</v>
      </c>
      <c r="CD466">
        <v>6.42</v>
      </c>
      <c r="CE466">
        <v>6.54</v>
      </c>
      <c r="CF466">
        <v>2.04</v>
      </c>
      <c r="CG466">
        <v>1.54</v>
      </c>
      <c r="CH466">
        <v>1.79</v>
      </c>
      <c r="CI466">
        <v>0.43</v>
      </c>
      <c r="CJ466">
        <v>0.39</v>
      </c>
      <c r="CK466">
        <v>0.41000000000000003</v>
      </c>
      <c r="CL466">
        <v>40.21</v>
      </c>
      <c r="CM466">
        <v>37.81</v>
      </c>
      <c r="CN466">
        <v>39.010000000000005</v>
      </c>
      <c r="CO466">
        <v>6.49</v>
      </c>
      <c r="CP466">
        <v>1.4900000000000002</v>
      </c>
      <c r="CQ466">
        <v>3.99</v>
      </c>
    </row>
    <row r="467" spans="1:95">
      <c r="A467" s="642">
        <v>45745</v>
      </c>
      <c r="B467" t="s">
        <v>219</v>
      </c>
    </row>
    <row r="468" spans="1:95">
      <c r="A468" s="642">
        <v>45746</v>
      </c>
      <c r="B468" t="s">
        <v>220</v>
      </c>
    </row>
    <row r="469" spans="1:95">
      <c r="A469" s="642">
        <v>45747</v>
      </c>
      <c r="B469" t="s">
        <v>214</v>
      </c>
      <c r="C469">
        <v>150.52000000000001</v>
      </c>
      <c r="D469">
        <v>148.52000000000001</v>
      </c>
      <c r="E469">
        <v>149.52000000000001</v>
      </c>
      <c r="F469">
        <v>163.58000000000001</v>
      </c>
      <c r="G469">
        <v>160.58000000000001</v>
      </c>
      <c r="H469">
        <v>162.08000000000001</v>
      </c>
      <c r="I469">
        <v>106.12</v>
      </c>
      <c r="J469">
        <v>102.92</v>
      </c>
      <c r="K469">
        <v>104.52000000000001</v>
      </c>
      <c r="L469">
        <v>197.82</v>
      </c>
      <c r="M469">
        <v>189.82</v>
      </c>
      <c r="N469">
        <v>193.82</v>
      </c>
      <c r="O469">
        <v>170.94</v>
      </c>
      <c r="P469">
        <v>169.14</v>
      </c>
      <c r="Q469">
        <v>170.04</v>
      </c>
      <c r="R469">
        <v>22.02</v>
      </c>
      <c r="S469">
        <v>21.419999999999998</v>
      </c>
      <c r="T469">
        <v>21.72</v>
      </c>
      <c r="U469">
        <v>14.57</v>
      </c>
      <c r="V469">
        <v>13.97</v>
      </c>
      <c r="W469">
        <v>14.27</v>
      </c>
      <c r="X469">
        <v>15.37</v>
      </c>
      <c r="Y469">
        <v>14.569999999999999</v>
      </c>
      <c r="Z469">
        <v>14.969999999999999</v>
      </c>
      <c r="AA469">
        <v>95.97</v>
      </c>
      <c r="AB469">
        <v>91.97</v>
      </c>
      <c r="AC469">
        <v>93.97</v>
      </c>
      <c r="AD469">
        <v>87.26</v>
      </c>
      <c r="AE469">
        <v>83.26</v>
      </c>
      <c r="AF469">
        <v>85.26</v>
      </c>
      <c r="AG469">
        <v>19.649999999999999</v>
      </c>
      <c r="AH469">
        <v>18.79</v>
      </c>
      <c r="AI469">
        <v>19.22</v>
      </c>
      <c r="AM469">
        <v>112.31</v>
      </c>
      <c r="AN469">
        <v>110.65</v>
      </c>
      <c r="AO469">
        <v>111.48</v>
      </c>
      <c r="AP469">
        <v>40.619999999999997</v>
      </c>
      <c r="AQ469">
        <v>39.019999999999996</v>
      </c>
      <c r="AR469">
        <v>39.819999999999993</v>
      </c>
      <c r="AS469">
        <v>41.45</v>
      </c>
      <c r="AT469">
        <v>40.090000000000003</v>
      </c>
      <c r="AU469">
        <v>40.770000000000003</v>
      </c>
      <c r="AV469">
        <v>20.89</v>
      </c>
      <c r="AW469">
        <v>20.29</v>
      </c>
      <c r="AX469">
        <v>20.59</v>
      </c>
      <c r="AY469">
        <v>4.4800000000000004</v>
      </c>
      <c r="AZ469">
        <v>4.32</v>
      </c>
      <c r="BA469">
        <v>4.4000000000000004</v>
      </c>
      <c r="BB469">
        <v>1.91</v>
      </c>
      <c r="BC469">
        <v>1.6099999999999999</v>
      </c>
      <c r="BD469">
        <v>1.7599999999999998</v>
      </c>
      <c r="BE469">
        <v>0.69</v>
      </c>
      <c r="BF469">
        <v>0.38999999999999996</v>
      </c>
      <c r="BG469">
        <v>0.53999999999999992</v>
      </c>
      <c r="BH469">
        <v>494.24</v>
      </c>
      <c r="BI469">
        <v>478.24</v>
      </c>
      <c r="BJ469">
        <v>486.24</v>
      </c>
      <c r="BK469">
        <v>41.77</v>
      </c>
      <c r="BL469">
        <v>40.410000000000004</v>
      </c>
      <c r="BM469">
        <v>41.09</v>
      </c>
      <c r="BN469">
        <v>1.03</v>
      </c>
      <c r="BO469">
        <v>0.79</v>
      </c>
      <c r="BP469">
        <v>0.91</v>
      </c>
      <c r="BQ469">
        <v>8.33</v>
      </c>
      <c r="BR469">
        <v>6.33</v>
      </c>
      <c r="BS469">
        <v>7.33</v>
      </c>
      <c r="BT469">
        <v>10.37</v>
      </c>
      <c r="BU469">
        <v>9.9699999999999989</v>
      </c>
      <c r="BV469">
        <v>10.169999999999998</v>
      </c>
      <c r="BW469">
        <v>2.77</v>
      </c>
      <c r="BX469">
        <v>2.4900000000000002</v>
      </c>
      <c r="BY469">
        <v>2.63</v>
      </c>
      <c r="BZ469">
        <v>9.61</v>
      </c>
      <c r="CA469">
        <v>6.6099999999999994</v>
      </c>
      <c r="CB469">
        <v>8.11</v>
      </c>
      <c r="CC469">
        <v>6.63</v>
      </c>
      <c r="CD469">
        <v>6.39</v>
      </c>
      <c r="CE469">
        <v>6.51</v>
      </c>
      <c r="CF469">
        <v>2.0099999999999998</v>
      </c>
      <c r="CG469">
        <v>1.5099999999999998</v>
      </c>
      <c r="CH469">
        <v>1.7599999999999998</v>
      </c>
      <c r="CI469">
        <v>0.42</v>
      </c>
      <c r="CJ469">
        <v>0.38</v>
      </c>
      <c r="CK469">
        <v>0.4</v>
      </c>
      <c r="CL469">
        <v>40.020000000000003</v>
      </c>
      <c r="CM469">
        <v>37.620000000000005</v>
      </c>
      <c r="CN469">
        <v>38.820000000000007</v>
      </c>
      <c r="CO469">
        <v>6.45</v>
      </c>
      <c r="CP469">
        <v>1.4500000000000002</v>
      </c>
      <c r="CQ469">
        <v>3.95</v>
      </c>
    </row>
    <row r="470" spans="1:95">
      <c r="A470" s="642">
        <v>45748</v>
      </c>
      <c r="B470" t="s">
        <v>215</v>
      </c>
      <c r="C470">
        <v>150.82</v>
      </c>
      <c r="D470">
        <v>148.82</v>
      </c>
      <c r="E470">
        <v>149.82</v>
      </c>
      <c r="F470">
        <v>163.66999999999999</v>
      </c>
      <c r="G470">
        <v>160.66999999999999</v>
      </c>
      <c r="H470">
        <v>162.16999999999999</v>
      </c>
      <c r="I470">
        <v>105.69</v>
      </c>
      <c r="J470">
        <v>102.49</v>
      </c>
      <c r="K470">
        <v>104.09</v>
      </c>
      <c r="L470">
        <v>197.69</v>
      </c>
      <c r="M470">
        <v>189.69</v>
      </c>
      <c r="N470">
        <v>193.69</v>
      </c>
      <c r="O470">
        <v>170.46</v>
      </c>
      <c r="P470">
        <v>168.66</v>
      </c>
      <c r="Q470">
        <v>169.56</v>
      </c>
      <c r="R470">
        <v>22.04</v>
      </c>
      <c r="S470">
        <v>21.439999999999998</v>
      </c>
      <c r="T470">
        <v>21.74</v>
      </c>
      <c r="U470">
        <v>14.57</v>
      </c>
      <c r="V470">
        <v>13.97</v>
      </c>
      <c r="W470">
        <v>14.27</v>
      </c>
      <c r="X470">
        <v>15.33</v>
      </c>
      <c r="Y470">
        <v>14.53</v>
      </c>
      <c r="Z470">
        <v>14.93</v>
      </c>
      <c r="AA470">
        <v>95.46</v>
      </c>
      <c r="AB470">
        <v>91.46</v>
      </c>
      <c r="AC470">
        <v>93.46</v>
      </c>
      <c r="AD470">
        <v>86.93</v>
      </c>
      <c r="AE470">
        <v>82.93</v>
      </c>
      <c r="AF470">
        <v>84.93</v>
      </c>
      <c r="AG470">
        <v>19.690000000000001</v>
      </c>
      <c r="AH470">
        <v>18.830000000000002</v>
      </c>
      <c r="AI470">
        <v>19.260000000000002</v>
      </c>
      <c r="AM470">
        <v>112.39</v>
      </c>
      <c r="AN470">
        <v>110.73</v>
      </c>
      <c r="AO470">
        <v>111.56</v>
      </c>
      <c r="AP470">
        <v>40.71</v>
      </c>
      <c r="AQ470">
        <v>39.11</v>
      </c>
      <c r="AR470">
        <v>39.909999999999997</v>
      </c>
      <c r="AS470">
        <v>41.54</v>
      </c>
      <c r="AT470">
        <v>40.18</v>
      </c>
      <c r="AU470">
        <v>40.86</v>
      </c>
      <c r="AV470">
        <v>20.92</v>
      </c>
      <c r="AW470">
        <v>20.32</v>
      </c>
      <c r="AX470">
        <v>20.62</v>
      </c>
      <c r="AY470">
        <v>4.49</v>
      </c>
      <c r="AZ470">
        <v>4.33</v>
      </c>
      <c r="BA470">
        <v>4.41</v>
      </c>
      <c r="BB470">
        <v>1.91</v>
      </c>
      <c r="BC470">
        <v>1.6099999999999999</v>
      </c>
      <c r="BD470">
        <v>1.7599999999999998</v>
      </c>
      <c r="BE470">
        <v>0.69</v>
      </c>
      <c r="BF470">
        <v>0.38999999999999996</v>
      </c>
      <c r="BG470">
        <v>0.53999999999999992</v>
      </c>
      <c r="BH470">
        <v>494.74</v>
      </c>
      <c r="BI470">
        <v>478.74</v>
      </c>
      <c r="BJ470">
        <v>486.74</v>
      </c>
      <c r="BK470">
        <v>41.85</v>
      </c>
      <c r="BL470">
        <v>40.49</v>
      </c>
      <c r="BM470">
        <v>41.17</v>
      </c>
      <c r="BN470">
        <v>1.03</v>
      </c>
      <c r="BO470">
        <v>0.79</v>
      </c>
      <c r="BP470">
        <v>0.91</v>
      </c>
      <c r="BQ470">
        <v>8.32</v>
      </c>
      <c r="BR470">
        <v>6.32</v>
      </c>
      <c r="BS470">
        <v>7.32</v>
      </c>
      <c r="BT470">
        <v>10.36</v>
      </c>
      <c r="BU470">
        <v>9.9599999999999991</v>
      </c>
      <c r="BV470">
        <v>10.16</v>
      </c>
      <c r="BW470">
        <v>2.78</v>
      </c>
      <c r="BX470">
        <v>2.5</v>
      </c>
      <c r="BY470">
        <v>2.6399999999999997</v>
      </c>
      <c r="BZ470">
        <v>9.68</v>
      </c>
      <c r="CA470">
        <v>6.68</v>
      </c>
      <c r="CB470">
        <v>8.18</v>
      </c>
      <c r="CC470">
        <v>6.63</v>
      </c>
      <c r="CD470">
        <v>6.39</v>
      </c>
      <c r="CE470">
        <v>6.51</v>
      </c>
      <c r="CF470">
        <v>2.06</v>
      </c>
      <c r="CG470">
        <v>1.56</v>
      </c>
      <c r="CH470">
        <v>1.81</v>
      </c>
      <c r="CI470">
        <v>0.42</v>
      </c>
      <c r="CJ470">
        <v>0.38</v>
      </c>
      <c r="CK470">
        <v>0.4</v>
      </c>
      <c r="CL470">
        <v>39.979999999999997</v>
      </c>
      <c r="CM470">
        <v>37.58</v>
      </c>
      <c r="CN470">
        <v>38.78</v>
      </c>
      <c r="CO470">
        <v>6.46</v>
      </c>
      <c r="CP470">
        <v>1.46</v>
      </c>
      <c r="CQ470">
        <v>3.96</v>
      </c>
    </row>
    <row r="471" spans="1:95">
      <c r="A471" s="642">
        <v>45749</v>
      </c>
      <c r="B471" t="s">
        <v>216</v>
      </c>
      <c r="C471">
        <v>150.84</v>
      </c>
      <c r="D471">
        <v>148.84</v>
      </c>
      <c r="E471">
        <v>149.84</v>
      </c>
      <c r="F471">
        <v>163.21</v>
      </c>
      <c r="G471">
        <v>160.21</v>
      </c>
      <c r="H471">
        <v>161.71</v>
      </c>
      <c r="I471">
        <v>106.37</v>
      </c>
      <c r="J471">
        <v>103.17</v>
      </c>
      <c r="K471">
        <v>104.77000000000001</v>
      </c>
      <c r="L471">
        <v>197.52</v>
      </c>
      <c r="M471">
        <v>189.52</v>
      </c>
      <c r="N471">
        <v>193.52</v>
      </c>
      <c r="O471">
        <v>170.44</v>
      </c>
      <c r="P471">
        <v>168.64</v>
      </c>
      <c r="Q471">
        <v>169.54</v>
      </c>
      <c r="R471">
        <v>21.97</v>
      </c>
      <c r="S471">
        <v>21.369999999999997</v>
      </c>
      <c r="T471">
        <v>21.669999999999998</v>
      </c>
      <c r="U471">
        <v>14.62</v>
      </c>
      <c r="V471">
        <v>14.02</v>
      </c>
      <c r="W471">
        <v>14.32</v>
      </c>
      <c r="X471">
        <v>15.36</v>
      </c>
      <c r="Y471">
        <v>14.559999999999999</v>
      </c>
      <c r="Z471">
        <v>14.959999999999999</v>
      </c>
      <c r="AA471">
        <v>96.07</v>
      </c>
      <c r="AB471">
        <v>92.07</v>
      </c>
      <c r="AC471">
        <v>94.07</v>
      </c>
      <c r="AD471">
        <v>87.53</v>
      </c>
      <c r="AE471">
        <v>83.53</v>
      </c>
      <c r="AF471">
        <v>85.53</v>
      </c>
      <c r="AG471">
        <v>19.690000000000001</v>
      </c>
      <c r="AH471">
        <v>18.830000000000002</v>
      </c>
      <c r="AI471">
        <v>19.260000000000002</v>
      </c>
      <c r="AM471">
        <v>112.28</v>
      </c>
      <c r="AN471">
        <v>110.62</v>
      </c>
      <c r="AO471">
        <v>111.45</v>
      </c>
      <c r="AP471">
        <v>40.81</v>
      </c>
      <c r="AQ471">
        <v>39.21</v>
      </c>
      <c r="AR471">
        <v>40.010000000000005</v>
      </c>
      <c r="AS471">
        <v>41.54</v>
      </c>
      <c r="AT471">
        <v>40.18</v>
      </c>
      <c r="AU471">
        <v>40.86</v>
      </c>
      <c r="AV471">
        <v>20.88</v>
      </c>
      <c r="AW471">
        <v>20.279999999999998</v>
      </c>
      <c r="AX471">
        <v>20.58</v>
      </c>
      <c r="AY471">
        <v>4.46</v>
      </c>
      <c r="AZ471">
        <v>4.3</v>
      </c>
      <c r="BA471">
        <v>4.38</v>
      </c>
      <c r="BB471">
        <v>1.91</v>
      </c>
      <c r="BC471">
        <v>1.6099999999999999</v>
      </c>
      <c r="BD471">
        <v>1.7599999999999998</v>
      </c>
      <c r="BE471">
        <v>0.69</v>
      </c>
      <c r="BF471">
        <v>0.38999999999999996</v>
      </c>
      <c r="BG471">
        <v>0.53999999999999992</v>
      </c>
      <c r="BH471">
        <v>494.81</v>
      </c>
      <c r="BI471">
        <v>478.81</v>
      </c>
      <c r="BJ471">
        <v>486.81</v>
      </c>
      <c r="BK471">
        <v>41.86</v>
      </c>
      <c r="BL471">
        <v>40.5</v>
      </c>
      <c r="BM471">
        <v>41.18</v>
      </c>
      <c r="BN471">
        <v>1.03</v>
      </c>
      <c r="BO471">
        <v>0.79</v>
      </c>
      <c r="BP471">
        <v>0.91</v>
      </c>
      <c r="BQ471">
        <v>8.36</v>
      </c>
      <c r="BR471">
        <v>6.3599999999999994</v>
      </c>
      <c r="BS471">
        <v>7.3599999999999994</v>
      </c>
      <c r="BT471">
        <v>10.4</v>
      </c>
      <c r="BU471">
        <v>10</v>
      </c>
      <c r="BV471">
        <v>10.199999999999999</v>
      </c>
      <c r="BW471">
        <v>2.78</v>
      </c>
      <c r="BX471">
        <v>2.5</v>
      </c>
      <c r="BY471">
        <v>2.6399999999999997</v>
      </c>
      <c r="BZ471">
        <v>9.59</v>
      </c>
      <c r="CA471">
        <v>6.59</v>
      </c>
      <c r="CB471">
        <v>8.09</v>
      </c>
      <c r="CC471">
        <v>6.61</v>
      </c>
      <c r="CD471">
        <v>6.37</v>
      </c>
      <c r="CE471">
        <v>6.49</v>
      </c>
      <c r="CF471">
        <v>2.0299999999999998</v>
      </c>
      <c r="CG471">
        <v>1.5299999999999998</v>
      </c>
      <c r="CH471">
        <v>1.7799999999999998</v>
      </c>
      <c r="CI471">
        <v>0.42</v>
      </c>
      <c r="CJ471">
        <v>0.38</v>
      </c>
      <c r="CK471">
        <v>0.4</v>
      </c>
      <c r="CL471">
        <v>39.83</v>
      </c>
      <c r="CM471">
        <v>37.43</v>
      </c>
      <c r="CN471">
        <v>38.629999999999995</v>
      </c>
      <c r="CO471">
        <v>6.46</v>
      </c>
      <c r="CP471">
        <v>1.46</v>
      </c>
      <c r="CQ471">
        <v>3.96</v>
      </c>
    </row>
    <row r="472" spans="1:95">
      <c r="A472" s="642">
        <v>45750</v>
      </c>
      <c r="B472" t="s">
        <v>217</v>
      </c>
      <c r="C472">
        <v>148.83000000000001</v>
      </c>
      <c r="D472">
        <v>146.83000000000001</v>
      </c>
      <c r="E472">
        <v>147.83000000000001</v>
      </c>
      <c r="F472">
        <v>162.56</v>
      </c>
      <c r="G472">
        <v>159.56</v>
      </c>
      <c r="H472">
        <v>161.06</v>
      </c>
      <c r="I472">
        <v>105.32</v>
      </c>
      <c r="J472">
        <v>102.11999999999999</v>
      </c>
      <c r="K472">
        <v>103.72</v>
      </c>
      <c r="L472">
        <v>196.84</v>
      </c>
      <c r="M472">
        <v>188.84</v>
      </c>
      <c r="N472">
        <v>192.84</v>
      </c>
      <c r="O472">
        <v>169.31</v>
      </c>
      <c r="P472">
        <v>167.51</v>
      </c>
      <c r="Q472">
        <v>168.41</v>
      </c>
      <c r="R472">
        <v>21.89</v>
      </c>
      <c r="S472">
        <v>21.29</v>
      </c>
      <c r="T472">
        <v>21.59</v>
      </c>
      <c r="U472">
        <v>14.51</v>
      </c>
      <c r="V472">
        <v>13.91</v>
      </c>
      <c r="W472">
        <v>14.21</v>
      </c>
      <c r="X472">
        <v>15.38</v>
      </c>
      <c r="Y472">
        <v>14.58</v>
      </c>
      <c r="Z472">
        <v>14.98</v>
      </c>
      <c r="AA472">
        <v>94.65</v>
      </c>
      <c r="AB472">
        <v>90.65</v>
      </c>
      <c r="AC472">
        <v>92.65</v>
      </c>
      <c r="AD472">
        <v>86.78</v>
      </c>
      <c r="AE472">
        <v>82.78</v>
      </c>
      <c r="AF472">
        <v>84.78</v>
      </c>
      <c r="AG472">
        <v>19.420000000000002</v>
      </c>
      <c r="AH472">
        <v>18.560000000000002</v>
      </c>
      <c r="AI472">
        <v>18.990000000000002</v>
      </c>
      <c r="AM472">
        <v>110.66</v>
      </c>
      <c r="AN472">
        <v>109</v>
      </c>
      <c r="AO472">
        <v>109.83</v>
      </c>
      <c r="AP472">
        <v>40.31</v>
      </c>
      <c r="AQ472">
        <v>38.71</v>
      </c>
      <c r="AR472">
        <v>39.510000000000005</v>
      </c>
      <c r="AS472">
        <v>40.86</v>
      </c>
      <c r="AT472">
        <v>39.5</v>
      </c>
      <c r="AU472">
        <v>40.18</v>
      </c>
      <c r="AV472">
        <v>20.5</v>
      </c>
      <c r="AW472">
        <v>19.899999999999999</v>
      </c>
      <c r="AX472">
        <v>20.2</v>
      </c>
      <c r="AY472">
        <v>4.38</v>
      </c>
      <c r="AZ472">
        <v>4.22</v>
      </c>
      <c r="BA472">
        <v>4.3</v>
      </c>
      <c r="BB472">
        <v>1.89</v>
      </c>
      <c r="BC472">
        <v>1.5899999999999999</v>
      </c>
      <c r="BD472">
        <v>1.7399999999999998</v>
      </c>
      <c r="BE472">
        <v>0.68</v>
      </c>
      <c r="BF472">
        <v>0.38000000000000006</v>
      </c>
      <c r="BG472">
        <v>0.53</v>
      </c>
      <c r="BH472">
        <v>490.16</v>
      </c>
      <c r="BI472">
        <v>474.16</v>
      </c>
      <c r="BJ472">
        <v>482.16</v>
      </c>
      <c r="BK472">
        <v>41.36</v>
      </c>
      <c r="BL472">
        <v>40</v>
      </c>
      <c r="BM472">
        <v>40.68</v>
      </c>
      <c r="BN472">
        <v>1.02</v>
      </c>
      <c r="BO472">
        <v>0.78</v>
      </c>
      <c r="BP472">
        <v>0.9</v>
      </c>
      <c r="BQ472">
        <v>8.31</v>
      </c>
      <c r="BR472">
        <v>6.3100000000000005</v>
      </c>
      <c r="BS472">
        <v>7.3100000000000005</v>
      </c>
      <c r="BT472">
        <v>10.29</v>
      </c>
      <c r="BU472">
        <v>9.8899999999999988</v>
      </c>
      <c r="BV472">
        <v>10.09</v>
      </c>
      <c r="BW472">
        <v>2.75</v>
      </c>
      <c r="BX472">
        <v>2.4699999999999998</v>
      </c>
      <c r="BY472">
        <v>2.61</v>
      </c>
      <c r="BZ472">
        <v>9.33</v>
      </c>
      <c r="CA472">
        <v>6.33</v>
      </c>
      <c r="CB472">
        <v>7.83</v>
      </c>
      <c r="CC472">
        <v>6.57</v>
      </c>
      <c r="CD472">
        <v>6.33</v>
      </c>
      <c r="CE472">
        <v>6.45</v>
      </c>
      <c r="CF472">
        <v>2.0099999999999998</v>
      </c>
      <c r="CG472">
        <v>1.5099999999999998</v>
      </c>
      <c r="CH472">
        <v>1.7599999999999998</v>
      </c>
      <c r="CI472">
        <v>0.42</v>
      </c>
      <c r="CJ472">
        <v>0.38</v>
      </c>
      <c r="CK472">
        <v>0.4</v>
      </c>
      <c r="CL472">
        <v>39.76</v>
      </c>
      <c r="CM472">
        <v>37.36</v>
      </c>
      <c r="CN472">
        <v>38.56</v>
      </c>
      <c r="CO472">
        <v>6.4</v>
      </c>
      <c r="CP472">
        <v>1.4000000000000004</v>
      </c>
      <c r="CQ472">
        <v>3.9000000000000004</v>
      </c>
    </row>
    <row r="473" spans="1:95">
      <c r="A473" s="642">
        <v>45751</v>
      </c>
      <c r="B473" t="s">
        <v>218</v>
      </c>
      <c r="C473">
        <v>147.03</v>
      </c>
      <c r="D473">
        <v>145.03</v>
      </c>
      <c r="E473">
        <v>146.03</v>
      </c>
      <c r="F473">
        <v>163.01</v>
      </c>
      <c r="G473">
        <v>160.01</v>
      </c>
      <c r="H473">
        <v>161.51</v>
      </c>
      <c r="I473">
        <v>105.4</v>
      </c>
      <c r="J473">
        <v>102.2</v>
      </c>
      <c r="K473">
        <v>103.80000000000001</v>
      </c>
      <c r="L473">
        <v>195.36</v>
      </c>
      <c r="M473">
        <v>187.36</v>
      </c>
      <c r="N473">
        <v>191.36</v>
      </c>
      <c r="O473">
        <v>171.16</v>
      </c>
      <c r="P473">
        <v>169.35999999999999</v>
      </c>
      <c r="Q473">
        <v>170.26</v>
      </c>
      <c r="R473">
        <v>21.94</v>
      </c>
      <c r="S473">
        <v>21.34</v>
      </c>
      <c r="T473">
        <v>21.64</v>
      </c>
      <c r="U473">
        <v>14.46</v>
      </c>
      <c r="V473">
        <v>13.860000000000001</v>
      </c>
      <c r="W473">
        <v>14.16</v>
      </c>
      <c r="X473">
        <v>15.33</v>
      </c>
      <c r="Y473">
        <v>14.53</v>
      </c>
      <c r="Z473">
        <v>14.93</v>
      </c>
      <c r="AA473">
        <v>94.41</v>
      </c>
      <c r="AB473">
        <v>90.41</v>
      </c>
      <c r="AC473">
        <v>92.41</v>
      </c>
      <c r="AD473">
        <v>86.55</v>
      </c>
      <c r="AE473">
        <v>82.55</v>
      </c>
      <c r="AF473">
        <v>84.55</v>
      </c>
      <c r="AG473">
        <v>19.2</v>
      </c>
      <c r="AH473">
        <v>18.34</v>
      </c>
      <c r="AI473">
        <v>18.77</v>
      </c>
      <c r="AM473">
        <v>110.31</v>
      </c>
      <c r="AN473">
        <v>108.65</v>
      </c>
      <c r="AO473">
        <v>109.48</v>
      </c>
      <c r="AP473">
        <v>39.82</v>
      </c>
      <c r="AQ473">
        <v>38.22</v>
      </c>
      <c r="AR473">
        <v>39.019999999999996</v>
      </c>
      <c r="AS473">
        <v>40.5</v>
      </c>
      <c r="AT473">
        <v>39.14</v>
      </c>
      <c r="AU473">
        <v>39.82</v>
      </c>
      <c r="AV473">
        <v>20.38</v>
      </c>
      <c r="AW473">
        <v>19.779999999999998</v>
      </c>
      <c r="AX473">
        <v>20.079999999999998</v>
      </c>
      <c r="AY473">
        <v>4.3600000000000003</v>
      </c>
      <c r="AZ473">
        <v>4.2</v>
      </c>
      <c r="BA473">
        <v>4.28</v>
      </c>
      <c r="BB473">
        <v>1.87</v>
      </c>
      <c r="BC473">
        <v>1.57</v>
      </c>
      <c r="BD473">
        <v>1.7200000000000002</v>
      </c>
      <c r="BE473">
        <v>0.68</v>
      </c>
      <c r="BF473">
        <v>0.38000000000000006</v>
      </c>
      <c r="BG473">
        <v>0.53</v>
      </c>
      <c r="BH473">
        <v>485.22</v>
      </c>
      <c r="BI473">
        <v>469.22</v>
      </c>
      <c r="BJ473">
        <v>477.22</v>
      </c>
      <c r="BK473">
        <v>40.86</v>
      </c>
      <c r="BL473">
        <v>39.5</v>
      </c>
      <c r="BM473">
        <v>40.18</v>
      </c>
      <c r="BN473">
        <v>1.01</v>
      </c>
      <c r="BO473">
        <v>0.77</v>
      </c>
      <c r="BP473">
        <v>0.89</v>
      </c>
      <c r="BQ473">
        <v>8.33</v>
      </c>
      <c r="BR473">
        <v>6.33</v>
      </c>
      <c r="BS473">
        <v>7.33</v>
      </c>
      <c r="BT473">
        <v>10.34</v>
      </c>
      <c r="BU473">
        <v>9.94</v>
      </c>
      <c r="BV473">
        <v>10.14</v>
      </c>
      <c r="BW473">
        <v>2.73</v>
      </c>
      <c r="BX473">
        <v>2.4500000000000002</v>
      </c>
      <c r="BY473">
        <v>2.59</v>
      </c>
      <c r="BZ473">
        <v>9.2899999999999991</v>
      </c>
      <c r="CA473">
        <v>6.2899999999999991</v>
      </c>
      <c r="CB473">
        <v>7.7899999999999991</v>
      </c>
      <c r="CC473">
        <v>6.57</v>
      </c>
      <c r="CD473">
        <v>6.33</v>
      </c>
      <c r="CE473">
        <v>6.45</v>
      </c>
      <c r="CF473">
        <v>1.99</v>
      </c>
      <c r="CG473">
        <v>1.49</v>
      </c>
      <c r="CH473">
        <v>1.74</v>
      </c>
      <c r="CI473">
        <v>0.42</v>
      </c>
      <c r="CJ473">
        <v>0.38</v>
      </c>
      <c r="CK473">
        <v>0.4</v>
      </c>
      <c r="CL473">
        <v>39.49</v>
      </c>
      <c r="CM473">
        <v>37.090000000000003</v>
      </c>
      <c r="CN473">
        <v>38.290000000000006</v>
      </c>
      <c r="CO473">
        <v>6.36</v>
      </c>
      <c r="CP473">
        <v>1.3600000000000003</v>
      </c>
      <c r="CQ473">
        <v>3.8600000000000003</v>
      </c>
    </row>
    <row r="474" spans="1:95">
      <c r="A474" s="642">
        <v>45752</v>
      </c>
      <c r="B474" t="s">
        <v>219</v>
      </c>
    </row>
    <row r="475" spans="1:95">
      <c r="A475" s="642">
        <v>45753</v>
      </c>
      <c r="B475" t="s">
        <v>220</v>
      </c>
    </row>
    <row r="476" spans="1:95">
      <c r="A476" s="642">
        <v>45754</v>
      </c>
      <c r="B476" t="s">
        <v>214</v>
      </c>
      <c r="C476">
        <v>146.78</v>
      </c>
      <c r="D476">
        <v>144.78</v>
      </c>
      <c r="E476">
        <v>145.78</v>
      </c>
      <c r="F476">
        <v>161.35</v>
      </c>
      <c r="G476">
        <v>158.35</v>
      </c>
      <c r="H476">
        <v>159.85</v>
      </c>
      <c r="I476">
        <v>103.99</v>
      </c>
      <c r="J476">
        <v>100.78999999999999</v>
      </c>
      <c r="K476">
        <v>102.38999999999999</v>
      </c>
      <c r="L476">
        <v>192.22</v>
      </c>
      <c r="M476">
        <v>184.22</v>
      </c>
      <c r="N476">
        <v>188.22</v>
      </c>
      <c r="O476">
        <v>171.62</v>
      </c>
      <c r="P476">
        <v>169.82</v>
      </c>
      <c r="Q476">
        <v>170.72</v>
      </c>
      <c r="R476">
        <v>21.72</v>
      </c>
      <c r="S476">
        <v>21.119999999999997</v>
      </c>
      <c r="T476">
        <v>21.419999999999998</v>
      </c>
      <c r="U476">
        <v>13.73</v>
      </c>
      <c r="V476">
        <v>13.13</v>
      </c>
      <c r="W476">
        <v>13.43</v>
      </c>
      <c r="X476">
        <v>14.84</v>
      </c>
      <c r="Y476">
        <v>14.04</v>
      </c>
      <c r="Z476">
        <v>14.44</v>
      </c>
      <c r="AA476">
        <v>89.37</v>
      </c>
      <c r="AB476">
        <v>85.37</v>
      </c>
      <c r="AC476">
        <v>87.37</v>
      </c>
      <c r="AD476">
        <v>82.81</v>
      </c>
      <c r="AE476">
        <v>78.81</v>
      </c>
      <c r="AF476">
        <v>80.81</v>
      </c>
      <c r="AG476">
        <v>19.190000000000001</v>
      </c>
      <c r="AH476">
        <v>18.330000000000002</v>
      </c>
      <c r="AI476">
        <v>18.760000000000002</v>
      </c>
      <c r="AM476">
        <v>109.01</v>
      </c>
      <c r="AN476">
        <v>107.35000000000001</v>
      </c>
      <c r="AO476">
        <v>108.18</v>
      </c>
      <c r="AP476">
        <v>39.729999999999997</v>
      </c>
      <c r="AQ476">
        <v>38.129999999999995</v>
      </c>
      <c r="AR476">
        <v>38.929999999999993</v>
      </c>
      <c r="AS476">
        <v>40.43</v>
      </c>
      <c r="AT476">
        <v>39.07</v>
      </c>
      <c r="AU476">
        <v>39.75</v>
      </c>
      <c r="AV476">
        <v>20.25</v>
      </c>
      <c r="AW476">
        <v>19.649999999999999</v>
      </c>
      <c r="AX476">
        <v>19.95</v>
      </c>
      <c r="AY476">
        <v>4.29</v>
      </c>
      <c r="AZ476">
        <v>4.13</v>
      </c>
      <c r="BA476">
        <v>4.21</v>
      </c>
      <c r="BB476">
        <v>1.86</v>
      </c>
      <c r="BC476">
        <v>1.56</v>
      </c>
      <c r="BD476">
        <v>1.71</v>
      </c>
      <c r="BE476">
        <v>0.67</v>
      </c>
      <c r="BF476">
        <v>0.37000000000000005</v>
      </c>
      <c r="BG476">
        <v>0.52</v>
      </c>
      <c r="BH476">
        <v>484.41</v>
      </c>
      <c r="BI476">
        <v>468.41</v>
      </c>
      <c r="BJ476">
        <v>476.41</v>
      </c>
      <c r="BK476">
        <v>40.799999999999997</v>
      </c>
      <c r="BL476">
        <v>39.44</v>
      </c>
      <c r="BM476">
        <v>40.119999999999997</v>
      </c>
      <c r="BN476">
        <v>1</v>
      </c>
      <c r="BO476">
        <v>0.76</v>
      </c>
      <c r="BP476">
        <v>0.88</v>
      </c>
      <c r="BQ476">
        <v>8.0500000000000007</v>
      </c>
      <c r="BR476">
        <v>6.0500000000000007</v>
      </c>
      <c r="BS476">
        <v>7.0500000000000007</v>
      </c>
      <c r="BT476">
        <v>10.130000000000001</v>
      </c>
      <c r="BU476">
        <v>9.73</v>
      </c>
      <c r="BV476">
        <v>9.93</v>
      </c>
      <c r="BW476">
        <v>2.73</v>
      </c>
      <c r="BX476">
        <v>2.4500000000000002</v>
      </c>
      <c r="BY476">
        <v>2.59</v>
      </c>
      <c r="BZ476">
        <v>9.0500000000000007</v>
      </c>
      <c r="CA476">
        <v>6.0500000000000007</v>
      </c>
      <c r="CB476">
        <v>7.5500000000000007</v>
      </c>
      <c r="CC476">
        <v>6.44</v>
      </c>
      <c r="CD476">
        <v>6.2</v>
      </c>
      <c r="CE476">
        <v>6.32</v>
      </c>
      <c r="CF476">
        <v>1.98</v>
      </c>
      <c r="CG476">
        <v>1.48</v>
      </c>
      <c r="CH476">
        <v>1.73</v>
      </c>
      <c r="CI476">
        <v>0.41</v>
      </c>
      <c r="CJ476">
        <v>0.37</v>
      </c>
      <c r="CK476">
        <v>0.39</v>
      </c>
      <c r="CL476">
        <v>38.61</v>
      </c>
      <c r="CM476">
        <v>36.21</v>
      </c>
      <c r="CN476">
        <v>37.409999999999997</v>
      </c>
      <c r="CO476">
        <v>6.34</v>
      </c>
      <c r="CP476">
        <v>1.3399999999999999</v>
      </c>
      <c r="CQ476">
        <v>3.84</v>
      </c>
    </row>
    <row r="477" spans="1:95">
      <c r="A477" s="642">
        <v>45755</v>
      </c>
      <c r="B477" t="s">
        <v>215</v>
      </c>
      <c r="C477">
        <v>148.77000000000001</v>
      </c>
      <c r="D477">
        <v>146.77000000000001</v>
      </c>
      <c r="E477">
        <v>147.77000000000001</v>
      </c>
      <c r="F477">
        <v>163.31</v>
      </c>
      <c r="G477">
        <v>160.31</v>
      </c>
      <c r="H477">
        <v>161.81</v>
      </c>
      <c r="I477">
        <v>105.64</v>
      </c>
      <c r="J477">
        <v>102.44</v>
      </c>
      <c r="K477">
        <v>104.03999999999999</v>
      </c>
      <c r="L477">
        <v>192.6</v>
      </c>
      <c r="M477">
        <v>184.6</v>
      </c>
      <c r="N477">
        <v>188.6</v>
      </c>
      <c r="O477">
        <v>173.13</v>
      </c>
      <c r="P477">
        <v>171.32999999999998</v>
      </c>
      <c r="Q477">
        <v>172.23</v>
      </c>
      <c r="R477">
        <v>21.97</v>
      </c>
      <c r="S477">
        <v>21.369999999999997</v>
      </c>
      <c r="T477">
        <v>21.669999999999998</v>
      </c>
      <c r="U477">
        <v>13.83</v>
      </c>
      <c r="V477">
        <v>13.23</v>
      </c>
      <c r="W477">
        <v>13.530000000000001</v>
      </c>
      <c r="X477">
        <v>15.13</v>
      </c>
      <c r="Y477">
        <v>14.33</v>
      </c>
      <c r="Z477">
        <v>14.73</v>
      </c>
      <c r="AA477">
        <v>90.82</v>
      </c>
      <c r="AB477">
        <v>86.82</v>
      </c>
      <c r="AC477">
        <v>88.82</v>
      </c>
      <c r="AD477">
        <v>84.06</v>
      </c>
      <c r="AE477">
        <v>80.06</v>
      </c>
      <c r="AF477">
        <v>82.06</v>
      </c>
      <c r="AG477">
        <v>19.45</v>
      </c>
      <c r="AH477">
        <v>18.59</v>
      </c>
      <c r="AI477">
        <v>19.02</v>
      </c>
      <c r="AM477">
        <v>110.22</v>
      </c>
      <c r="AN477">
        <v>108.56</v>
      </c>
      <c r="AO477">
        <v>109.39</v>
      </c>
      <c r="AP477">
        <v>40.24</v>
      </c>
      <c r="AQ477">
        <v>38.64</v>
      </c>
      <c r="AR477">
        <v>39.44</v>
      </c>
      <c r="AS477">
        <v>40.98</v>
      </c>
      <c r="AT477">
        <v>39.619999999999997</v>
      </c>
      <c r="AU477">
        <v>40.299999999999997</v>
      </c>
      <c r="AV477">
        <v>20.420000000000002</v>
      </c>
      <c r="AW477">
        <v>19.82</v>
      </c>
      <c r="AX477">
        <v>20.12</v>
      </c>
      <c r="AY477">
        <v>4.3499999999999996</v>
      </c>
      <c r="AZ477">
        <v>4.1899999999999995</v>
      </c>
      <c r="BA477">
        <v>4.2699999999999996</v>
      </c>
      <c r="BB477">
        <v>1.88</v>
      </c>
      <c r="BC477">
        <v>1.5799999999999998</v>
      </c>
      <c r="BD477">
        <v>1.73</v>
      </c>
      <c r="BE477">
        <v>0.68</v>
      </c>
      <c r="BF477">
        <v>0.38000000000000006</v>
      </c>
      <c r="BG477">
        <v>0.53</v>
      </c>
      <c r="BH477">
        <v>485.45</v>
      </c>
      <c r="BI477">
        <v>469.45</v>
      </c>
      <c r="BJ477">
        <v>477.45</v>
      </c>
      <c r="BK477">
        <v>41.34</v>
      </c>
      <c r="BL477">
        <v>39.980000000000004</v>
      </c>
      <c r="BM477">
        <v>40.660000000000004</v>
      </c>
      <c r="BN477">
        <v>0.99</v>
      </c>
      <c r="BO477">
        <v>0.75</v>
      </c>
      <c r="BP477">
        <v>0.87</v>
      </c>
      <c r="BQ477">
        <v>8.16</v>
      </c>
      <c r="BR477">
        <v>6.16</v>
      </c>
      <c r="BS477">
        <v>7.16</v>
      </c>
      <c r="BT477">
        <v>10.26</v>
      </c>
      <c r="BU477">
        <v>9.86</v>
      </c>
      <c r="BV477">
        <v>10.059999999999999</v>
      </c>
      <c r="BW477">
        <v>2.74</v>
      </c>
      <c r="BX477">
        <v>2.46</v>
      </c>
      <c r="BY477">
        <v>2.6</v>
      </c>
      <c r="BZ477">
        <v>9.06</v>
      </c>
      <c r="CA477">
        <v>6.0600000000000005</v>
      </c>
      <c r="CB477">
        <v>7.5600000000000005</v>
      </c>
      <c r="CC477">
        <v>6.54</v>
      </c>
      <c r="CD477">
        <v>6.3</v>
      </c>
      <c r="CE477">
        <v>6.42</v>
      </c>
      <c r="CF477">
        <v>1.97</v>
      </c>
      <c r="CG477">
        <v>1.47</v>
      </c>
      <c r="CH477">
        <v>1.72</v>
      </c>
      <c r="CI477">
        <v>0.42</v>
      </c>
      <c r="CJ477">
        <v>0.38</v>
      </c>
      <c r="CK477">
        <v>0.4</v>
      </c>
      <c r="CL477">
        <v>38.869999999999997</v>
      </c>
      <c r="CM477">
        <v>36.47</v>
      </c>
      <c r="CN477">
        <v>37.67</v>
      </c>
      <c r="CO477">
        <v>6.39</v>
      </c>
      <c r="CP477">
        <v>1.3899999999999997</v>
      </c>
      <c r="CQ477">
        <v>3.8899999999999997</v>
      </c>
    </row>
    <row r="478" spans="1:95">
      <c r="A478" s="642">
        <v>45756</v>
      </c>
      <c r="B478" t="s">
        <v>216</v>
      </c>
      <c r="C478">
        <v>146.38</v>
      </c>
      <c r="D478">
        <v>144.38</v>
      </c>
      <c r="E478">
        <v>145.38</v>
      </c>
      <c r="F478">
        <v>161.51</v>
      </c>
      <c r="G478">
        <v>158.51</v>
      </c>
      <c r="H478">
        <v>160.01</v>
      </c>
      <c r="I478">
        <v>103.65</v>
      </c>
      <c r="J478">
        <v>100.45</v>
      </c>
      <c r="K478">
        <v>102.05000000000001</v>
      </c>
      <c r="L478">
        <v>190.28</v>
      </c>
      <c r="M478">
        <v>182.28</v>
      </c>
      <c r="N478">
        <v>186.28</v>
      </c>
      <c r="O478">
        <v>173.25</v>
      </c>
      <c r="P478">
        <v>171.45</v>
      </c>
      <c r="Q478">
        <v>172.35</v>
      </c>
      <c r="R478">
        <v>21.73</v>
      </c>
      <c r="S478">
        <v>21.13</v>
      </c>
      <c r="T478">
        <v>21.43</v>
      </c>
      <c r="U478">
        <v>13.6</v>
      </c>
      <c r="V478">
        <v>13</v>
      </c>
      <c r="W478">
        <v>13.3</v>
      </c>
      <c r="X478">
        <v>14.93</v>
      </c>
      <c r="Y478">
        <v>14.129999999999999</v>
      </c>
      <c r="Z478">
        <v>14.53</v>
      </c>
      <c r="AA478">
        <v>88.6</v>
      </c>
      <c r="AB478">
        <v>84.6</v>
      </c>
      <c r="AC478">
        <v>86.6</v>
      </c>
      <c r="AD478">
        <v>82.29</v>
      </c>
      <c r="AE478">
        <v>78.290000000000006</v>
      </c>
      <c r="AF478">
        <v>80.290000000000006</v>
      </c>
      <c r="AG478">
        <v>19.149999999999999</v>
      </c>
      <c r="AH478">
        <v>18.29</v>
      </c>
      <c r="AI478">
        <v>18.72</v>
      </c>
      <c r="AM478">
        <v>108.41</v>
      </c>
      <c r="AN478">
        <v>106.75</v>
      </c>
      <c r="AO478">
        <v>107.58</v>
      </c>
      <c r="AP478">
        <v>39.61</v>
      </c>
      <c r="AQ478">
        <v>38.01</v>
      </c>
      <c r="AR478">
        <v>38.81</v>
      </c>
      <c r="AS478">
        <v>40.33</v>
      </c>
      <c r="AT478">
        <v>38.97</v>
      </c>
      <c r="AU478">
        <v>39.65</v>
      </c>
      <c r="AV478">
        <v>19.95</v>
      </c>
      <c r="AW478">
        <v>19.349999999999998</v>
      </c>
      <c r="AX478">
        <v>19.649999999999999</v>
      </c>
      <c r="AY478">
        <v>4.24</v>
      </c>
      <c r="AZ478">
        <v>4.08</v>
      </c>
      <c r="BA478">
        <v>4.16</v>
      </c>
      <c r="BB478">
        <v>1.85</v>
      </c>
      <c r="BC478">
        <v>1.55</v>
      </c>
      <c r="BD478">
        <v>1.7000000000000002</v>
      </c>
      <c r="BE478">
        <v>0.67</v>
      </c>
      <c r="BF478">
        <v>0.37000000000000005</v>
      </c>
      <c r="BG478">
        <v>0.52</v>
      </c>
      <c r="BH478">
        <v>482.32</v>
      </c>
      <c r="BI478">
        <v>466.32</v>
      </c>
      <c r="BJ478">
        <v>474.32</v>
      </c>
      <c r="BK478">
        <v>40.69</v>
      </c>
      <c r="BL478">
        <v>39.33</v>
      </c>
      <c r="BM478">
        <v>40.01</v>
      </c>
      <c r="BN478">
        <v>0.98</v>
      </c>
      <c r="BO478">
        <v>0.74</v>
      </c>
      <c r="BP478">
        <v>0.86</v>
      </c>
      <c r="BQ478">
        <v>7.97</v>
      </c>
      <c r="BR478">
        <v>5.97</v>
      </c>
      <c r="BS478">
        <v>6.97</v>
      </c>
      <c r="BT478">
        <v>10.01</v>
      </c>
      <c r="BU478">
        <v>9.61</v>
      </c>
      <c r="BV478">
        <v>9.8099999999999987</v>
      </c>
      <c r="BW478">
        <v>2.7</v>
      </c>
      <c r="BX478">
        <v>2.42</v>
      </c>
      <c r="BY478">
        <v>2.56</v>
      </c>
      <c r="BZ478">
        <v>8.85</v>
      </c>
      <c r="CA478">
        <v>5.85</v>
      </c>
      <c r="CB478">
        <v>7.35</v>
      </c>
      <c r="CC478">
        <v>6.48</v>
      </c>
      <c r="CD478">
        <v>6.24</v>
      </c>
      <c r="CE478">
        <v>6.36</v>
      </c>
      <c r="CF478">
        <v>1.95</v>
      </c>
      <c r="CG478">
        <v>1.45</v>
      </c>
      <c r="CH478">
        <v>1.7</v>
      </c>
      <c r="CI478">
        <v>0.41</v>
      </c>
      <c r="CJ478">
        <v>0.37</v>
      </c>
      <c r="CK478">
        <v>0.39</v>
      </c>
      <c r="CL478">
        <v>38.630000000000003</v>
      </c>
      <c r="CM478">
        <v>36.230000000000004</v>
      </c>
      <c r="CN478">
        <v>37.430000000000007</v>
      </c>
      <c r="CO478">
        <v>6.33</v>
      </c>
      <c r="CP478">
        <v>1.33</v>
      </c>
      <c r="CQ478">
        <v>3.83</v>
      </c>
    </row>
    <row r="479" spans="1:95">
      <c r="A479" s="642">
        <v>45757</v>
      </c>
      <c r="B479" t="s">
        <v>217</v>
      </c>
      <c r="C479">
        <v>147.91</v>
      </c>
      <c r="D479">
        <v>145.91</v>
      </c>
      <c r="E479">
        <v>146.91</v>
      </c>
      <c r="F479">
        <v>162.85</v>
      </c>
      <c r="G479">
        <v>159.85</v>
      </c>
      <c r="H479">
        <v>161.35</v>
      </c>
      <c r="I479">
        <v>105.82</v>
      </c>
      <c r="J479">
        <v>102.61999999999999</v>
      </c>
      <c r="K479">
        <v>104.22</v>
      </c>
      <c r="L479">
        <v>192.66</v>
      </c>
      <c r="M479">
        <v>184.66</v>
      </c>
      <c r="N479">
        <v>188.66</v>
      </c>
      <c r="O479">
        <v>173.23</v>
      </c>
      <c r="P479">
        <v>171.42999999999998</v>
      </c>
      <c r="Q479">
        <v>172.32999999999998</v>
      </c>
      <c r="R479">
        <v>21.91</v>
      </c>
      <c r="S479">
        <v>21.31</v>
      </c>
      <c r="T479">
        <v>21.61</v>
      </c>
      <c r="U479">
        <v>13.93</v>
      </c>
      <c r="V479">
        <v>13.33</v>
      </c>
      <c r="W479">
        <v>13.629999999999999</v>
      </c>
      <c r="X479">
        <v>15.12</v>
      </c>
      <c r="Y479">
        <v>14.319999999999999</v>
      </c>
      <c r="Z479">
        <v>14.719999999999999</v>
      </c>
      <c r="AA479">
        <v>92.03</v>
      </c>
      <c r="AB479">
        <v>88.03</v>
      </c>
      <c r="AC479">
        <v>90.03</v>
      </c>
      <c r="AD479">
        <v>84.92</v>
      </c>
      <c r="AE479">
        <v>80.92</v>
      </c>
      <c r="AF479">
        <v>82.92</v>
      </c>
      <c r="AG479">
        <v>19.36</v>
      </c>
      <c r="AH479">
        <v>18.5</v>
      </c>
      <c r="AI479">
        <v>18.93</v>
      </c>
      <c r="AM479">
        <v>110.26</v>
      </c>
      <c r="AN479">
        <v>108.60000000000001</v>
      </c>
      <c r="AO479">
        <v>109.43</v>
      </c>
      <c r="AP479">
        <v>40.020000000000003</v>
      </c>
      <c r="AQ479">
        <v>38.42</v>
      </c>
      <c r="AR479">
        <v>39.22</v>
      </c>
      <c r="AS479">
        <v>40.74</v>
      </c>
      <c r="AT479">
        <v>39.380000000000003</v>
      </c>
      <c r="AU479">
        <v>40.06</v>
      </c>
      <c r="AV479">
        <v>20.28</v>
      </c>
      <c r="AW479">
        <v>19.68</v>
      </c>
      <c r="AX479">
        <v>19.98</v>
      </c>
      <c r="AY479">
        <v>4.38</v>
      </c>
      <c r="AZ479">
        <v>4.22</v>
      </c>
      <c r="BA479">
        <v>4.3</v>
      </c>
      <c r="BB479">
        <v>1.86</v>
      </c>
      <c r="BC479">
        <v>1.56</v>
      </c>
      <c r="BD479">
        <v>1.71</v>
      </c>
      <c r="BE479">
        <v>0.68</v>
      </c>
      <c r="BF479">
        <v>0.38000000000000006</v>
      </c>
      <c r="BG479">
        <v>0.53</v>
      </c>
      <c r="BH479">
        <v>488.1</v>
      </c>
      <c r="BI479">
        <v>472.1</v>
      </c>
      <c r="BJ479">
        <v>480.1</v>
      </c>
      <c r="BK479">
        <v>41.11</v>
      </c>
      <c r="BL479">
        <v>39.75</v>
      </c>
      <c r="BM479">
        <v>40.43</v>
      </c>
      <c r="BN479">
        <v>0.99</v>
      </c>
      <c r="BO479">
        <v>0.75</v>
      </c>
      <c r="BP479">
        <v>0.87</v>
      </c>
      <c r="BQ479">
        <v>8.23</v>
      </c>
      <c r="BR479">
        <v>6.23</v>
      </c>
      <c r="BS479">
        <v>7.23</v>
      </c>
      <c r="BT479">
        <v>10.29</v>
      </c>
      <c r="BU479">
        <v>9.8899999999999988</v>
      </c>
      <c r="BV479">
        <v>10.09</v>
      </c>
      <c r="BW479">
        <v>2.73</v>
      </c>
      <c r="BX479">
        <v>2.4500000000000002</v>
      </c>
      <c r="BY479">
        <v>2.59</v>
      </c>
      <c r="BZ479">
        <v>9.09</v>
      </c>
      <c r="CA479">
        <v>6.09</v>
      </c>
      <c r="CB479">
        <v>7.59</v>
      </c>
      <c r="CC479">
        <v>6.57</v>
      </c>
      <c r="CD479">
        <v>6.33</v>
      </c>
      <c r="CE479">
        <v>6.45</v>
      </c>
      <c r="CF479">
        <v>1.96</v>
      </c>
      <c r="CG479">
        <v>1.46</v>
      </c>
      <c r="CH479">
        <v>1.71</v>
      </c>
      <c r="CI479">
        <v>0.42</v>
      </c>
      <c r="CJ479">
        <v>0.38</v>
      </c>
      <c r="CK479">
        <v>0.4</v>
      </c>
      <c r="CL479">
        <v>39.229999999999997</v>
      </c>
      <c r="CM479">
        <v>36.83</v>
      </c>
      <c r="CN479">
        <v>38.03</v>
      </c>
      <c r="CO479">
        <v>6.38</v>
      </c>
      <c r="CP479">
        <v>1.38</v>
      </c>
      <c r="CQ479">
        <v>3.88</v>
      </c>
    </row>
    <row r="480" spans="1:95">
      <c r="A480" s="642">
        <v>45758</v>
      </c>
      <c r="B480" t="s">
        <v>218</v>
      </c>
      <c r="C480">
        <v>144.54</v>
      </c>
      <c r="D480">
        <v>142.54</v>
      </c>
      <c r="E480">
        <v>143.54</v>
      </c>
      <c r="F480">
        <v>163.80000000000001</v>
      </c>
      <c r="G480">
        <v>160.80000000000001</v>
      </c>
      <c r="H480">
        <v>162.30000000000001</v>
      </c>
      <c r="I480">
        <v>104.5</v>
      </c>
      <c r="J480">
        <v>101.3</v>
      </c>
      <c r="K480">
        <v>102.9</v>
      </c>
      <c r="L480">
        <v>190.87</v>
      </c>
      <c r="M480">
        <v>182.87</v>
      </c>
      <c r="N480">
        <v>186.87</v>
      </c>
      <c r="O480">
        <v>176.31</v>
      </c>
      <c r="P480">
        <v>174.51</v>
      </c>
      <c r="Q480">
        <v>175.41</v>
      </c>
      <c r="R480">
        <v>22.03</v>
      </c>
      <c r="S480">
        <v>21.43</v>
      </c>
      <c r="T480">
        <v>21.73</v>
      </c>
      <c r="U480">
        <v>13.66</v>
      </c>
      <c r="V480">
        <v>13.06</v>
      </c>
      <c r="W480">
        <v>13.36</v>
      </c>
      <c r="X480">
        <v>15.06</v>
      </c>
      <c r="Y480">
        <v>14.26</v>
      </c>
      <c r="Z480">
        <v>14.66</v>
      </c>
      <c r="AA480">
        <v>91.17</v>
      </c>
      <c r="AB480">
        <v>87.17</v>
      </c>
      <c r="AC480">
        <v>89.17</v>
      </c>
      <c r="AD480">
        <v>84.51</v>
      </c>
      <c r="AE480">
        <v>80.510000000000005</v>
      </c>
      <c r="AF480">
        <v>82.51</v>
      </c>
      <c r="AG480">
        <v>18.93</v>
      </c>
      <c r="AH480">
        <v>18.07</v>
      </c>
      <c r="AI480">
        <v>18.5</v>
      </c>
      <c r="AM480">
        <v>108.97</v>
      </c>
      <c r="AN480">
        <v>107.31</v>
      </c>
      <c r="AO480">
        <v>108.14</v>
      </c>
      <c r="AP480">
        <v>39.119999999999997</v>
      </c>
      <c r="AQ480">
        <v>37.519999999999996</v>
      </c>
      <c r="AR480">
        <v>38.319999999999993</v>
      </c>
      <c r="AS480">
        <v>39.82</v>
      </c>
      <c r="AT480">
        <v>38.46</v>
      </c>
      <c r="AU480">
        <v>39.14</v>
      </c>
      <c r="AV480">
        <v>19.97</v>
      </c>
      <c r="AW480">
        <v>19.369999999999997</v>
      </c>
      <c r="AX480">
        <v>19.669999999999998</v>
      </c>
      <c r="AY480">
        <v>4.33</v>
      </c>
      <c r="AZ480">
        <v>4.17</v>
      </c>
      <c r="BA480">
        <v>4.25</v>
      </c>
      <c r="BB480">
        <v>1.83</v>
      </c>
      <c r="BC480">
        <v>1.53</v>
      </c>
      <c r="BD480">
        <v>1.6800000000000002</v>
      </c>
      <c r="BE480">
        <v>0.67</v>
      </c>
      <c r="BF480">
        <v>0.37000000000000005</v>
      </c>
      <c r="BG480">
        <v>0.52</v>
      </c>
      <c r="BH480">
        <v>473.28</v>
      </c>
      <c r="BI480">
        <v>457.28</v>
      </c>
      <c r="BJ480">
        <v>465.28</v>
      </c>
      <c r="BK480">
        <v>40.18</v>
      </c>
      <c r="BL480">
        <v>38.82</v>
      </c>
      <c r="BM480">
        <v>39.5</v>
      </c>
      <c r="BN480">
        <v>0.98</v>
      </c>
      <c r="BO480">
        <v>0.74</v>
      </c>
      <c r="BP480">
        <v>0.86</v>
      </c>
      <c r="BQ480">
        <v>7.98</v>
      </c>
      <c r="BR480">
        <v>5.98</v>
      </c>
      <c r="BS480">
        <v>6.98</v>
      </c>
      <c r="BT480">
        <v>10.11</v>
      </c>
      <c r="BU480">
        <v>9.7099999999999991</v>
      </c>
      <c r="BV480">
        <v>9.91</v>
      </c>
      <c r="BW480">
        <v>2.67</v>
      </c>
      <c r="BX480">
        <v>2.3899999999999997</v>
      </c>
      <c r="BY480">
        <v>2.5299999999999998</v>
      </c>
      <c r="BZ480">
        <v>8.89</v>
      </c>
      <c r="CA480">
        <v>5.8900000000000006</v>
      </c>
      <c r="CB480">
        <v>7.3900000000000006</v>
      </c>
      <c r="CC480">
        <v>6.6</v>
      </c>
      <c r="CD480">
        <v>6.3599999999999994</v>
      </c>
      <c r="CE480">
        <v>6.4799999999999995</v>
      </c>
      <c r="CF480">
        <v>1.97</v>
      </c>
      <c r="CG480">
        <v>1.47</v>
      </c>
      <c r="CH480">
        <v>1.72</v>
      </c>
      <c r="CI480">
        <v>0.42</v>
      </c>
      <c r="CJ480">
        <v>0.38</v>
      </c>
      <c r="CK480">
        <v>0.4</v>
      </c>
      <c r="CL480">
        <v>39.28</v>
      </c>
      <c r="CM480">
        <v>36.880000000000003</v>
      </c>
      <c r="CN480">
        <v>38.08</v>
      </c>
      <c r="CO480">
        <v>6.29</v>
      </c>
      <c r="CP480">
        <v>1.29</v>
      </c>
      <c r="CQ480">
        <v>3.79</v>
      </c>
    </row>
    <row r="481" spans="1:95">
      <c r="A481" s="642">
        <v>45759</v>
      </c>
      <c r="B481" t="s">
        <v>219</v>
      </c>
    </row>
    <row r="482" spans="1:95">
      <c r="A482" s="642">
        <v>45760</v>
      </c>
      <c r="B482" t="s">
        <v>220</v>
      </c>
    </row>
    <row r="483" spans="1:95">
      <c r="A483" s="642">
        <v>45761</v>
      </c>
      <c r="B483" t="s">
        <v>214</v>
      </c>
      <c r="C483">
        <v>144.22999999999999</v>
      </c>
      <c r="D483">
        <v>142.22999999999999</v>
      </c>
      <c r="E483">
        <v>143.22999999999999</v>
      </c>
      <c r="F483">
        <v>164.11</v>
      </c>
      <c r="G483">
        <v>161.11000000000001</v>
      </c>
      <c r="H483">
        <v>162.61000000000001</v>
      </c>
      <c r="I483">
        <v>104.83</v>
      </c>
      <c r="J483">
        <v>101.63</v>
      </c>
      <c r="K483">
        <v>103.22999999999999</v>
      </c>
      <c r="L483">
        <v>191.5</v>
      </c>
      <c r="M483">
        <v>183.5</v>
      </c>
      <c r="N483">
        <v>187.5</v>
      </c>
      <c r="O483">
        <v>176.15</v>
      </c>
      <c r="P483">
        <v>174.35</v>
      </c>
      <c r="Q483">
        <v>175.25</v>
      </c>
      <c r="R483">
        <v>22.08</v>
      </c>
      <c r="S483">
        <v>21.479999999999997</v>
      </c>
      <c r="T483">
        <v>21.779999999999998</v>
      </c>
      <c r="U483">
        <v>13.75</v>
      </c>
      <c r="V483">
        <v>13.15</v>
      </c>
      <c r="W483">
        <v>13.45</v>
      </c>
      <c r="X483">
        <v>15.03</v>
      </c>
      <c r="Y483">
        <v>14.229999999999999</v>
      </c>
      <c r="Z483">
        <v>14.629999999999999</v>
      </c>
      <c r="AA483">
        <v>92.13</v>
      </c>
      <c r="AB483">
        <v>88.13</v>
      </c>
      <c r="AC483">
        <v>90.13</v>
      </c>
      <c r="AD483">
        <v>85.65</v>
      </c>
      <c r="AE483">
        <v>81.650000000000006</v>
      </c>
      <c r="AF483">
        <v>83.65</v>
      </c>
      <c r="AG483">
        <v>18.89</v>
      </c>
      <c r="AH483">
        <v>18.03</v>
      </c>
      <c r="AI483">
        <v>18.46</v>
      </c>
      <c r="AM483">
        <v>109.52</v>
      </c>
      <c r="AN483">
        <v>107.86</v>
      </c>
      <c r="AO483">
        <v>108.69</v>
      </c>
      <c r="AP483">
        <v>39.049999999999997</v>
      </c>
      <c r="AQ483">
        <v>37.449999999999996</v>
      </c>
      <c r="AR483">
        <v>38.25</v>
      </c>
      <c r="AS483">
        <v>39.74</v>
      </c>
      <c r="AT483">
        <v>38.380000000000003</v>
      </c>
      <c r="AU483">
        <v>39.06</v>
      </c>
      <c r="AV483">
        <v>19.93</v>
      </c>
      <c r="AW483">
        <v>19.329999999999998</v>
      </c>
      <c r="AX483">
        <v>19.63</v>
      </c>
      <c r="AY483">
        <v>4.34</v>
      </c>
      <c r="AZ483">
        <v>4.18</v>
      </c>
      <c r="BA483">
        <v>4.26</v>
      </c>
      <c r="BB483">
        <v>1.82</v>
      </c>
      <c r="BC483">
        <v>1.52</v>
      </c>
      <c r="BD483">
        <v>1.67</v>
      </c>
      <c r="BE483">
        <v>0.67</v>
      </c>
      <c r="BF483">
        <v>0.37000000000000005</v>
      </c>
      <c r="BG483">
        <v>0.52</v>
      </c>
      <c r="BH483">
        <v>477.15</v>
      </c>
      <c r="BI483">
        <v>461.15</v>
      </c>
      <c r="BJ483">
        <v>469.15</v>
      </c>
      <c r="BK483">
        <v>40.090000000000003</v>
      </c>
      <c r="BL483">
        <v>38.730000000000004</v>
      </c>
      <c r="BM483">
        <v>39.410000000000004</v>
      </c>
      <c r="BN483">
        <v>0.98</v>
      </c>
      <c r="BO483">
        <v>0.74</v>
      </c>
      <c r="BP483">
        <v>0.86</v>
      </c>
      <c r="BQ483">
        <v>8.06</v>
      </c>
      <c r="BR483">
        <v>6.0600000000000005</v>
      </c>
      <c r="BS483">
        <v>7.0600000000000005</v>
      </c>
      <c r="BT483">
        <v>10.23</v>
      </c>
      <c r="BU483">
        <v>9.83</v>
      </c>
      <c r="BV483">
        <v>10.030000000000001</v>
      </c>
      <c r="BW483">
        <v>2.68</v>
      </c>
      <c r="BX483">
        <v>2.4000000000000004</v>
      </c>
      <c r="BY483">
        <v>2.54</v>
      </c>
      <c r="BZ483">
        <v>9</v>
      </c>
      <c r="CA483">
        <v>6</v>
      </c>
      <c r="CB483">
        <v>7.5</v>
      </c>
      <c r="CC483">
        <v>6.61</v>
      </c>
      <c r="CD483">
        <v>6.37</v>
      </c>
      <c r="CE483">
        <v>6.49</v>
      </c>
      <c r="CF483">
        <v>1.97</v>
      </c>
      <c r="CG483">
        <v>1.47</v>
      </c>
      <c r="CH483">
        <v>1.72</v>
      </c>
      <c r="CI483">
        <v>0.42</v>
      </c>
      <c r="CJ483">
        <v>0.38</v>
      </c>
      <c r="CK483">
        <v>0.4</v>
      </c>
      <c r="CL483">
        <v>39.21</v>
      </c>
      <c r="CM483">
        <v>36.81</v>
      </c>
      <c r="CN483">
        <v>38.010000000000005</v>
      </c>
      <c r="CO483">
        <v>6.28</v>
      </c>
      <c r="CP483">
        <v>1.2800000000000002</v>
      </c>
      <c r="CQ483">
        <v>3.7800000000000002</v>
      </c>
    </row>
    <row r="484" spans="1:95">
      <c r="A484" s="642">
        <v>45762</v>
      </c>
      <c r="B484" t="s">
        <v>215</v>
      </c>
      <c r="C484">
        <v>144.63999999999999</v>
      </c>
      <c r="D484">
        <v>142.63999999999999</v>
      </c>
      <c r="E484">
        <v>143.63999999999999</v>
      </c>
      <c r="F484">
        <v>164.16</v>
      </c>
      <c r="G484">
        <v>161.16</v>
      </c>
      <c r="H484">
        <v>162.66</v>
      </c>
      <c r="I484">
        <v>104.98</v>
      </c>
      <c r="J484">
        <v>101.78</v>
      </c>
      <c r="K484">
        <v>103.38</v>
      </c>
      <c r="L484">
        <v>193.23</v>
      </c>
      <c r="M484">
        <v>185.23</v>
      </c>
      <c r="N484">
        <v>189.23</v>
      </c>
      <c r="O484">
        <v>176.56</v>
      </c>
      <c r="P484">
        <v>174.76</v>
      </c>
      <c r="Q484">
        <v>175.66</v>
      </c>
      <c r="R484">
        <v>22.08</v>
      </c>
      <c r="S484">
        <v>21.479999999999997</v>
      </c>
      <c r="T484">
        <v>21.779999999999998</v>
      </c>
      <c r="U484">
        <v>13.85</v>
      </c>
      <c r="V484">
        <v>13.25</v>
      </c>
      <c r="W484">
        <v>13.55</v>
      </c>
      <c r="X484">
        <v>15.08</v>
      </c>
      <c r="Y484">
        <v>14.28</v>
      </c>
      <c r="Z484">
        <v>14.68</v>
      </c>
      <c r="AA484">
        <v>92.9</v>
      </c>
      <c r="AB484">
        <v>88.9</v>
      </c>
      <c r="AC484">
        <v>90.9</v>
      </c>
      <c r="AD484">
        <v>86.49</v>
      </c>
      <c r="AE484">
        <v>82.49</v>
      </c>
      <c r="AF484">
        <v>84.49</v>
      </c>
      <c r="AG484">
        <v>18.95</v>
      </c>
      <c r="AH484">
        <v>18.09</v>
      </c>
      <c r="AI484">
        <v>18.52</v>
      </c>
      <c r="AM484">
        <v>109.94</v>
      </c>
      <c r="AN484">
        <v>108.28</v>
      </c>
      <c r="AO484">
        <v>109.11</v>
      </c>
      <c r="AP484">
        <v>39.159999999999997</v>
      </c>
      <c r="AQ484">
        <v>37.559999999999995</v>
      </c>
      <c r="AR484">
        <v>38.36</v>
      </c>
      <c r="AS484">
        <v>39.85</v>
      </c>
      <c r="AT484">
        <v>38.49</v>
      </c>
      <c r="AU484">
        <v>39.17</v>
      </c>
      <c r="AV484">
        <v>19.940000000000001</v>
      </c>
      <c r="AW484">
        <v>19.34</v>
      </c>
      <c r="AX484">
        <v>19.64</v>
      </c>
      <c r="AY484">
        <v>4.3499999999999996</v>
      </c>
      <c r="AZ484">
        <v>4.1899999999999995</v>
      </c>
      <c r="BA484">
        <v>4.2699999999999996</v>
      </c>
      <c r="BB484">
        <v>1.83</v>
      </c>
      <c r="BC484">
        <v>1.53</v>
      </c>
      <c r="BD484">
        <v>1.6800000000000002</v>
      </c>
      <c r="BE484">
        <v>0.67</v>
      </c>
      <c r="BF484">
        <v>0.37000000000000005</v>
      </c>
      <c r="BG484">
        <v>0.52</v>
      </c>
      <c r="BH484">
        <v>478.8</v>
      </c>
      <c r="BI484">
        <v>462.8</v>
      </c>
      <c r="BJ484">
        <v>470.8</v>
      </c>
      <c r="BK484">
        <v>40.21</v>
      </c>
      <c r="BL484">
        <v>38.85</v>
      </c>
      <c r="BM484">
        <v>39.53</v>
      </c>
      <c r="BN484">
        <v>0.98</v>
      </c>
      <c r="BO484">
        <v>0.74</v>
      </c>
      <c r="BP484">
        <v>0.86</v>
      </c>
      <c r="BQ484">
        <v>8.16</v>
      </c>
      <c r="BR484">
        <v>6.16</v>
      </c>
      <c r="BS484">
        <v>7.16</v>
      </c>
      <c r="BT484">
        <v>10.28</v>
      </c>
      <c r="BU484">
        <v>9.879999999999999</v>
      </c>
      <c r="BV484">
        <v>10.079999999999998</v>
      </c>
      <c r="BW484">
        <v>2.68</v>
      </c>
      <c r="BX484">
        <v>2.4000000000000004</v>
      </c>
      <c r="BY484">
        <v>2.54</v>
      </c>
      <c r="BZ484">
        <v>9.09</v>
      </c>
      <c r="CA484">
        <v>6.09</v>
      </c>
      <c r="CB484">
        <v>7.59</v>
      </c>
      <c r="CC484">
        <v>6.61</v>
      </c>
      <c r="CD484">
        <v>6.37</v>
      </c>
      <c r="CE484">
        <v>6.49</v>
      </c>
      <c r="CF484">
        <v>2</v>
      </c>
      <c r="CG484">
        <v>1.5</v>
      </c>
      <c r="CH484">
        <v>1.75</v>
      </c>
      <c r="CI484">
        <v>0.42</v>
      </c>
      <c r="CJ484">
        <v>0.38</v>
      </c>
      <c r="CK484">
        <v>0.4</v>
      </c>
      <c r="CL484">
        <v>39.229999999999997</v>
      </c>
      <c r="CM484">
        <v>36.83</v>
      </c>
      <c r="CN484">
        <v>38.03</v>
      </c>
      <c r="CO484">
        <v>6.28</v>
      </c>
      <c r="CP484">
        <v>1.2800000000000002</v>
      </c>
      <c r="CQ484">
        <v>3.7800000000000002</v>
      </c>
    </row>
    <row r="485" spans="1:95">
      <c r="A485" s="642">
        <v>45763</v>
      </c>
      <c r="B485" t="s">
        <v>216</v>
      </c>
      <c r="C485">
        <v>143.93</v>
      </c>
      <c r="D485">
        <v>141.93</v>
      </c>
      <c r="E485">
        <v>142.93</v>
      </c>
      <c r="F485">
        <v>163.19999999999999</v>
      </c>
      <c r="G485">
        <v>160.19999999999999</v>
      </c>
      <c r="H485">
        <v>161.69999999999999</v>
      </c>
      <c r="I485">
        <v>104.04</v>
      </c>
      <c r="J485">
        <v>100.84</v>
      </c>
      <c r="K485">
        <v>102.44</v>
      </c>
      <c r="L485">
        <v>193.37</v>
      </c>
      <c r="M485">
        <v>185.37</v>
      </c>
      <c r="N485">
        <v>189.37</v>
      </c>
      <c r="O485">
        <v>175.48</v>
      </c>
      <c r="P485">
        <v>173.67999999999998</v>
      </c>
      <c r="Q485">
        <v>174.57999999999998</v>
      </c>
      <c r="R485">
        <v>21.95</v>
      </c>
      <c r="S485">
        <v>21.349999999999998</v>
      </c>
      <c r="T485">
        <v>21.65</v>
      </c>
      <c r="U485">
        <v>13.74</v>
      </c>
      <c r="V485">
        <v>13.14</v>
      </c>
      <c r="W485">
        <v>13.440000000000001</v>
      </c>
      <c r="X485">
        <v>14.9</v>
      </c>
      <c r="Y485">
        <v>14.1</v>
      </c>
      <c r="Z485">
        <v>14.5</v>
      </c>
      <c r="AA485">
        <v>92.5</v>
      </c>
      <c r="AB485">
        <v>88.5</v>
      </c>
      <c r="AC485">
        <v>90.5</v>
      </c>
      <c r="AD485">
        <v>86.23</v>
      </c>
      <c r="AE485">
        <v>82.23</v>
      </c>
      <c r="AF485">
        <v>84.23</v>
      </c>
      <c r="AG485">
        <v>18.850000000000001</v>
      </c>
      <c r="AH485">
        <v>17.990000000000002</v>
      </c>
      <c r="AI485">
        <v>18.420000000000002</v>
      </c>
      <c r="AM485">
        <v>109.36</v>
      </c>
      <c r="AN485">
        <v>107.7</v>
      </c>
      <c r="AO485">
        <v>108.53</v>
      </c>
      <c r="AP485">
        <v>38.979999999999997</v>
      </c>
      <c r="AQ485">
        <v>37.379999999999995</v>
      </c>
      <c r="AR485">
        <v>38.179999999999993</v>
      </c>
      <c r="AS485">
        <v>39.659999999999997</v>
      </c>
      <c r="AT485">
        <v>38.299999999999997</v>
      </c>
      <c r="AU485">
        <v>38.979999999999997</v>
      </c>
      <c r="AV485">
        <v>19.809999999999999</v>
      </c>
      <c r="AW485">
        <v>19.209999999999997</v>
      </c>
      <c r="AX485">
        <v>19.509999999999998</v>
      </c>
      <c r="AY485">
        <v>4.3499999999999996</v>
      </c>
      <c r="AZ485">
        <v>4.1899999999999995</v>
      </c>
      <c r="BA485">
        <v>4.2699999999999996</v>
      </c>
      <c r="BB485">
        <v>1.83</v>
      </c>
      <c r="BC485">
        <v>1.53</v>
      </c>
      <c r="BD485">
        <v>1.6800000000000002</v>
      </c>
      <c r="BE485">
        <v>0.66</v>
      </c>
      <c r="BF485">
        <v>0.36000000000000004</v>
      </c>
      <c r="BG485">
        <v>0.51</v>
      </c>
      <c r="BH485">
        <v>476.32</v>
      </c>
      <c r="BI485">
        <v>460.32</v>
      </c>
      <c r="BJ485">
        <v>468.32</v>
      </c>
      <c r="BK485">
        <v>40.01</v>
      </c>
      <c r="BL485">
        <v>38.65</v>
      </c>
      <c r="BM485">
        <v>39.33</v>
      </c>
      <c r="BN485">
        <v>0.97</v>
      </c>
      <c r="BO485">
        <v>0.73</v>
      </c>
      <c r="BP485">
        <v>0.85</v>
      </c>
      <c r="BQ485">
        <v>8.11</v>
      </c>
      <c r="BR485">
        <v>6.1099999999999994</v>
      </c>
      <c r="BS485">
        <v>7.1099999999999994</v>
      </c>
      <c r="BT485">
        <v>10.210000000000001</v>
      </c>
      <c r="BU485">
        <v>9.81</v>
      </c>
      <c r="BV485">
        <v>10.010000000000002</v>
      </c>
      <c r="BW485">
        <v>2.69</v>
      </c>
      <c r="BX485">
        <v>2.41</v>
      </c>
      <c r="BY485">
        <v>2.5499999999999998</v>
      </c>
      <c r="BZ485">
        <v>9.01</v>
      </c>
      <c r="CA485">
        <v>6.01</v>
      </c>
      <c r="CB485">
        <v>7.51</v>
      </c>
      <c r="CC485">
        <v>6.56</v>
      </c>
      <c r="CD485">
        <v>6.3199999999999994</v>
      </c>
      <c r="CE485">
        <v>6.4399999999999995</v>
      </c>
      <c r="CF485">
        <v>1.96</v>
      </c>
      <c r="CG485">
        <v>1.46</v>
      </c>
      <c r="CH485">
        <v>1.71</v>
      </c>
      <c r="CI485">
        <v>0.42</v>
      </c>
      <c r="CJ485">
        <v>0.38</v>
      </c>
      <c r="CK485">
        <v>0.4</v>
      </c>
      <c r="CL485">
        <v>38.79</v>
      </c>
      <c r="CM485">
        <v>36.39</v>
      </c>
      <c r="CN485">
        <v>37.590000000000003</v>
      </c>
      <c r="CO485">
        <v>6.26</v>
      </c>
      <c r="CP485">
        <v>1.2599999999999998</v>
      </c>
      <c r="CQ485">
        <v>3.76</v>
      </c>
    </row>
    <row r="486" spans="1:95">
      <c r="A486" s="642">
        <v>45764</v>
      </c>
      <c r="B486" t="s">
        <v>217</v>
      </c>
      <c r="C486">
        <v>143.53</v>
      </c>
      <c r="D486">
        <v>141.53</v>
      </c>
      <c r="E486">
        <v>142.53</v>
      </c>
      <c r="F486">
        <v>163.57</v>
      </c>
      <c r="G486">
        <v>160.57</v>
      </c>
      <c r="H486">
        <v>162.07</v>
      </c>
      <c r="I486">
        <v>104.38</v>
      </c>
      <c r="J486">
        <v>101.17999999999999</v>
      </c>
      <c r="K486">
        <v>102.78</v>
      </c>
      <c r="L486">
        <v>192.38</v>
      </c>
      <c r="M486">
        <v>184.38</v>
      </c>
      <c r="N486">
        <v>188.38</v>
      </c>
      <c r="O486">
        <v>175.68</v>
      </c>
      <c r="P486">
        <v>173.88</v>
      </c>
      <c r="Q486">
        <v>174.78</v>
      </c>
      <c r="R486">
        <v>22</v>
      </c>
      <c r="S486">
        <v>21.4</v>
      </c>
      <c r="T486">
        <v>21.7</v>
      </c>
      <c r="U486">
        <v>13.78</v>
      </c>
      <c r="V486">
        <v>13.18</v>
      </c>
      <c r="W486">
        <v>13.48</v>
      </c>
      <c r="X486">
        <v>15</v>
      </c>
      <c r="Y486">
        <v>14.2</v>
      </c>
      <c r="Z486">
        <v>14.6</v>
      </c>
      <c r="AA486">
        <v>92.71</v>
      </c>
      <c r="AB486">
        <v>88.71</v>
      </c>
      <c r="AC486">
        <v>90.71</v>
      </c>
      <c r="AD486">
        <v>86.43</v>
      </c>
      <c r="AE486">
        <v>82.43</v>
      </c>
      <c r="AF486">
        <v>84.43</v>
      </c>
      <c r="AG486">
        <v>18.79</v>
      </c>
      <c r="AH486">
        <v>17.93</v>
      </c>
      <c r="AI486">
        <v>18.36</v>
      </c>
      <c r="AM486">
        <v>109.38</v>
      </c>
      <c r="AN486">
        <v>107.72</v>
      </c>
      <c r="AO486">
        <v>108.55</v>
      </c>
      <c r="AP486">
        <v>38.869999999999997</v>
      </c>
      <c r="AQ486">
        <v>37.269999999999996</v>
      </c>
      <c r="AR486">
        <v>38.069999999999993</v>
      </c>
      <c r="AS486">
        <v>39.549999999999997</v>
      </c>
      <c r="AT486">
        <v>38.19</v>
      </c>
      <c r="AU486">
        <v>38.869999999999997</v>
      </c>
      <c r="AV486">
        <v>19.8</v>
      </c>
      <c r="AW486">
        <v>19.2</v>
      </c>
      <c r="AX486">
        <v>19.5</v>
      </c>
      <c r="AY486">
        <v>4.38</v>
      </c>
      <c r="AZ486">
        <v>4.22</v>
      </c>
      <c r="BA486">
        <v>4.3</v>
      </c>
      <c r="BB486">
        <v>1.83</v>
      </c>
      <c r="BC486">
        <v>1.53</v>
      </c>
      <c r="BD486">
        <v>1.6800000000000002</v>
      </c>
      <c r="BE486">
        <v>0.66</v>
      </c>
      <c r="BF486">
        <v>0.36000000000000004</v>
      </c>
      <c r="BG486">
        <v>0.51</v>
      </c>
      <c r="BH486">
        <v>470.46</v>
      </c>
      <c r="BI486">
        <v>454.46</v>
      </c>
      <c r="BJ486">
        <v>462.46</v>
      </c>
      <c r="BK486">
        <v>39.9</v>
      </c>
      <c r="BL486">
        <v>38.54</v>
      </c>
      <c r="BM486">
        <v>39.22</v>
      </c>
      <c r="BN486">
        <v>0.97</v>
      </c>
      <c r="BO486">
        <v>0.73</v>
      </c>
      <c r="BP486">
        <v>0.85</v>
      </c>
      <c r="BQ486">
        <v>8.15</v>
      </c>
      <c r="BR486">
        <v>6.15</v>
      </c>
      <c r="BS486">
        <v>7.15</v>
      </c>
      <c r="BT486">
        <v>10.25</v>
      </c>
      <c r="BU486">
        <v>9.85</v>
      </c>
      <c r="BV486">
        <v>10.050000000000001</v>
      </c>
      <c r="BW486">
        <v>2.68</v>
      </c>
      <c r="BX486">
        <v>2.4000000000000004</v>
      </c>
      <c r="BY486">
        <v>2.54</v>
      </c>
      <c r="BZ486">
        <v>9.06</v>
      </c>
      <c r="CA486">
        <v>6.0600000000000005</v>
      </c>
      <c r="CB486">
        <v>7.5600000000000005</v>
      </c>
      <c r="CC486">
        <v>6.6</v>
      </c>
      <c r="CD486">
        <v>6.3599999999999994</v>
      </c>
      <c r="CE486">
        <v>6.4799999999999995</v>
      </c>
      <c r="CF486">
        <v>1.97</v>
      </c>
      <c r="CG486">
        <v>1.47</v>
      </c>
      <c r="CH486">
        <v>1.72</v>
      </c>
      <c r="CI486">
        <v>0.42</v>
      </c>
      <c r="CJ486">
        <v>0.38</v>
      </c>
      <c r="CK486">
        <v>0.4</v>
      </c>
      <c r="CL486">
        <v>39.11</v>
      </c>
      <c r="CM486">
        <v>36.71</v>
      </c>
      <c r="CN486">
        <v>37.909999999999997</v>
      </c>
      <c r="CO486">
        <v>6.24</v>
      </c>
      <c r="CP486">
        <v>1.2400000000000002</v>
      </c>
      <c r="CQ486">
        <v>3.74</v>
      </c>
    </row>
    <row r="487" spans="1:95">
      <c r="A487" s="642">
        <v>45765</v>
      </c>
      <c r="B487" t="s">
        <v>218</v>
      </c>
      <c r="C487">
        <v>143.46</v>
      </c>
      <c r="D487">
        <v>141.46</v>
      </c>
      <c r="E487">
        <v>142.46</v>
      </c>
      <c r="F487">
        <v>163.28</v>
      </c>
      <c r="G487">
        <v>160.28</v>
      </c>
      <c r="H487">
        <v>161.78</v>
      </c>
      <c r="I487">
        <v>104.48</v>
      </c>
      <c r="J487">
        <v>101.28</v>
      </c>
      <c r="K487">
        <v>102.88</v>
      </c>
      <c r="L487">
        <v>193.29</v>
      </c>
      <c r="M487">
        <v>185.29</v>
      </c>
      <c r="N487">
        <v>189.29</v>
      </c>
      <c r="O487">
        <v>174.65</v>
      </c>
      <c r="P487">
        <v>172.85</v>
      </c>
      <c r="Q487">
        <v>173.75</v>
      </c>
      <c r="R487">
        <v>21.97</v>
      </c>
      <c r="S487">
        <v>21.369999999999997</v>
      </c>
      <c r="T487">
        <v>21.669999999999998</v>
      </c>
      <c r="U487">
        <v>13.9</v>
      </c>
      <c r="V487">
        <v>13.3</v>
      </c>
      <c r="W487">
        <v>13.600000000000001</v>
      </c>
      <c r="X487">
        <v>15.19</v>
      </c>
      <c r="Y487">
        <v>14.389999999999999</v>
      </c>
      <c r="Z487">
        <v>14.79</v>
      </c>
      <c r="AA487">
        <v>93</v>
      </c>
      <c r="AB487">
        <v>89</v>
      </c>
      <c r="AC487">
        <v>91</v>
      </c>
      <c r="AD487">
        <v>87.06</v>
      </c>
      <c r="AE487">
        <v>83.06</v>
      </c>
      <c r="AF487">
        <v>85.06</v>
      </c>
      <c r="AG487">
        <v>18.78</v>
      </c>
      <c r="AH487">
        <v>17.920000000000002</v>
      </c>
      <c r="AI487">
        <v>18.350000000000001</v>
      </c>
      <c r="AM487">
        <v>109.55</v>
      </c>
      <c r="AN487">
        <v>107.89</v>
      </c>
      <c r="AO487">
        <v>108.72</v>
      </c>
      <c r="AP487">
        <v>38.85</v>
      </c>
      <c r="AQ487">
        <v>37.25</v>
      </c>
      <c r="AR487">
        <v>38.049999999999997</v>
      </c>
      <c r="AS487">
        <v>39.53</v>
      </c>
      <c r="AT487">
        <v>38.17</v>
      </c>
      <c r="AU487">
        <v>38.85</v>
      </c>
      <c r="AV487">
        <v>19.809999999999999</v>
      </c>
      <c r="AW487">
        <v>19.209999999999997</v>
      </c>
      <c r="AX487">
        <v>19.509999999999998</v>
      </c>
      <c r="AY487">
        <v>4.3600000000000003</v>
      </c>
      <c r="AZ487">
        <v>4.2</v>
      </c>
      <c r="BA487">
        <v>4.28</v>
      </c>
      <c r="BB487">
        <v>1.83</v>
      </c>
      <c r="BC487">
        <v>1.53</v>
      </c>
      <c r="BD487">
        <v>1.6800000000000002</v>
      </c>
      <c r="BE487">
        <v>0.66</v>
      </c>
      <c r="BF487">
        <v>0.36000000000000004</v>
      </c>
      <c r="BG487">
        <v>0.51</v>
      </c>
      <c r="BH487">
        <v>475.08</v>
      </c>
      <c r="BI487">
        <v>459.08</v>
      </c>
      <c r="BJ487">
        <v>467.08</v>
      </c>
      <c r="BK487">
        <v>39.89</v>
      </c>
      <c r="BL487">
        <v>38.53</v>
      </c>
      <c r="BM487">
        <v>39.21</v>
      </c>
      <c r="BN487">
        <v>0.97</v>
      </c>
      <c r="BO487">
        <v>0.73</v>
      </c>
      <c r="BP487">
        <v>0.85</v>
      </c>
      <c r="BQ487">
        <v>8.23</v>
      </c>
      <c r="BR487">
        <v>6.23</v>
      </c>
      <c r="BS487">
        <v>7.23</v>
      </c>
      <c r="BT487">
        <v>10.26</v>
      </c>
      <c r="BU487">
        <v>9.86</v>
      </c>
      <c r="BV487">
        <v>10.059999999999999</v>
      </c>
      <c r="BW487">
        <v>2.65</v>
      </c>
      <c r="BX487">
        <v>2.37</v>
      </c>
      <c r="BY487">
        <v>2.5099999999999998</v>
      </c>
      <c r="BZ487">
        <v>9.06</v>
      </c>
      <c r="CA487">
        <v>6.0600000000000005</v>
      </c>
      <c r="CB487">
        <v>7.5600000000000005</v>
      </c>
      <c r="CC487">
        <v>6.58</v>
      </c>
      <c r="CD487">
        <v>6.34</v>
      </c>
      <c r="CE487">
        <v>6.46</v>
      </c>
      <c r="CF487">
        <v>1.99</v>
      </c>
      <c r="CG487">
        <v>1.49</v>
      </c>
      <c r="CH487">
        <v>1.74</v>
      </c>
      <c r="CI487">
        <v>0.42</v>
      </c>
      <c r="CJ487">
        <v>0.38</v>
      </c>
      <c r="CK487">
        <v>0.4</v>
      </c>
      <c r="CL487">
        <v>39.1</v>
      </c>
      <c r="CM487">
        <v>36.700000000000003</v>
      </c>
      <c r="CN487">
        <v>37.900000000000006</v>
      </c>
      <c r="CO487">
        <v>6.26</v>
      </c>
      <c r="CP487">
        <v>1.2599999999999998</v>
      </c>
      <c r="CQ487">
        <v>3.76</v>
      </c>
    </row>
    <row r="488" spans="1:95">
      <c r="A488" s="642">
        <v>45766</v>
      </c>
      <c r="B488" t="s">
        <v>219</v>
      </c>
    </row>
    <row r="489" spans="1:95">
      <c r="A489" s="642">
        <v>45767</v>
      </c>
      <c r="B489" t="s">
        <v>220</v>
      </c>
    </row>
    <row r="490" spans="1:95">
      <c r="A490" s="642">
        <v>45768</v>
      </c>
      <c r="B490" t="s">
        <v>214</v>
      </c>
      <c r="C490">
        <v>142.24</v>
      </c>
      <c r="D490">
        <v>140.24</v>
      </c>
      <c r="E490">
        <v>141.24</v>
      </c>
      <c r="F490">
        <v>163.44999999999999</v>
      </c>
      <c r="G490">
        <v>160.44999999999999</v>
      </c>
      <c r="H490">
        <v>161.94999999999999</v>
      </c>
      <c r="I490">
        <v>103.81</v>
      </c>
      <c r="J490">
        <v>100.61</v>
      </c>
      <c r="K490">
        <v>102.21000000000001</v>
      </c>
      <c r="L490">
        <v>192.53</v>
      </c>
      <c r="M490">
        <v>184.53</v>
      </c>
      <c r="N490">
        <v>188.53</v>
      </c>
      <c r="O490">
        <v>174.91</v>
      </c>
      <c r="P490">
        <v>173.10999999999999</v>
      </c>
      <c r="Q490">
        <v>174.01</v>
      </c>
      <c r="R490">
        <v>21.99</v>
      </c>
      <c r="S490">
        <v>21.389999999999997</v>
      </c>
      <c r="T490">
        <v>21.689999999999998</v>
      </c>
      <c r="U490">
        <v>13.83</v>
      </c>
      <c r="V490">
        <v>13.23</v>
      </c>
      <c r="W490">
        <v>13.530000000000001</v>
      </c>
      <c r="X490">
        <v>15.18</v>
      </c>
      <c r="Y490">
        <v>14.379999999999999</v>
      </c>
      <c r="Z490">
        <v>14.78</v>
      </c>
      <c r="AA490">
        <v>92.17</v>
      </c>
      <c r="AB490">
        <v>88.17</v>
      </c>
      <c r="AC490">
        <v>90.17</v>
      </c>
      <c r="AD490">
        <v>86.15</v>
      </c>
      <c r="AE490">
        <v>82.15</v>
      </c>
      <c r="AF490">
        <v>84.15</v>
      </c>
      <c r="AG490">
        <v>18.63</v>
      </c>
      <c r="AH490">
        <v>17.77</v>
      </c>
      <c r="AI490">
        <v>18.2</v>
      </c>
      <c r="AM490">
        <v>108.96</v>
      </c>
      <c r="AN490">
        <v>107.3</v>
      </c>
      <c r="AO490">
        <v>108.13</v>
      </c>
      <c r="AP490">
        <v>38.520000000000003</v>
      </c>
      <c r="AQ490">
        <v>36.92</v>
      </c>
      <c r="AR490">
        <v>37.72</v>
      </c>
      <c r="AS490">
        <v>39.200000000000003</v>
      </c>
      <c r="AT490">
        <v>37.840000000000003</v>
      </c>
      <c r="AU490">
        <v>38.520000000000003</v>
      </c>
      <c r="AV490">
        <v>19.66</v>
      </c>
      <c r="AW490">
        <v>19.059999999999999</v>
      </c>
      <c r="AX490">
        <v>19.36</v>
      </c>
      <c r="AY490">
        <v>4.34</v>
      </c>
      <c r="AZ490">
        <v>4.18</v>
      </c>
      <c r="BA490">
        <v>4.26</v>
      </c>
      <c r="BB490">
        <v>1.81</v>
      </c>
      <c r="BC490">
        <v>1.51</v>
      </c>
      <c r="BD490">
        <v>1.6600000000000001</v>
      </c>
      <c r="BE490">
        <v>0.66</v>
      </c>
      <c r="BF490">
        <v>0.36000000000000004</v>
      </c>
      <c r="BG490">
        <v>0.51</v>
      </c>
      <c r="BH490">
        <v>471.08</v>
      </c>
      <c r="BI490">
        <v>455.08</v>
      </c>
      <c r="BJ490">
        <v>463.08</v>
      </c>
      <c r="BK490">
        <v>39.549999999999997</v>
      </c>
      <c r="BL490">
        <v>38.19</v>
      </c>
      <c r="BM490">
        <v>38.869999999999997</v>
      </c>
      <c r="BN490">
        <v>0.96</v>
      </c>
      <c r="BO490">
        <v>0.72</v>
      </c>
      <c r="BP490">
        <v>0.84</v>
      </c>
      <c r="BQ490">
        <v>8.17</v>
      </c>
      <c r="BR490">
        <v>6.17</v>
      </c>
      <c r="BS490">
        <v>7.17</v>
      </c>
      <c r="BT490">
        <v>10.16</v>
      </c>
      <c r="BU490">
        <v>9.76</v>
      </c>
      <c r="BV490">
        <v>9.9600000000000009</v>
      </c>
      <c r="BW490">
        <v>2.63</v>
      </c>
      <c r="BX490">
        <v>2.3499999999999996</v>
      </c>
      <c r="BY490">
        <v>2.4899999999999998</v>
      </c>
      <c r="BZ490">
        <v>9.02</v>
      </c>
      <c r="CA490">
        <v>6.02</v>
      </c>
      <c r="CB490">
        <v>7.52</v>
      </c>
      <c r="CC490">
        <v>6.59</v>
      </c>
      <c r="CD490">
        <v>6.35</v>
      </c>
      <c r="CE490">
        <v>6.47</v>
      </c>
      <c r="CF490">
        <v>1.97</v>
      </c>
      <c r="CG490">
        <v>1.47</v>
      </c>
      <c r="CH490">
        <v>1.72</v>
      </c>
      <c r="CI490">
        <v>0.42</v>
      </c>
      <c r="CJ490">
        <v>0.38</v>
      </c>
      <c r="CK490">
        <v>0.4</v>
      </c>
      <c r="CL490">
        <v>39.04</v>
      </c>
      <c r="CM490">
        <v>36.64</v>
      </c>
      <c r="CN490">
        <v>37.840000000000003</v>
      </c>
      <c r="CO490">
        <v>6.22</v>
      </c>
      <c r="CP490">
        <v>1.2199999999999998</v>
      </c>
      <c r="CQ490">
        <v>3.7199999999999998</v>
      </c>
    </row>
    <row r="491" spans="1:95">
      <c r="A491" s="642">
        <v>45769</v>
      </c>
      <c r="B491" t="s">
        <v>215</v>
      </c>
      <c r="C491">
        <v>141.96</v>
      </c>
      <c r="D491">
        <v>139.96</v>
      </c>
      <c r="E491">
        <v>140.96</v>
      </c>
      <c r="F491">
        <v>163.38</v>
      </c>
      <c r="G491">
        <v>160.38</v>
      </c>
      <c r="H491">
        <v>161.88</v>
      </c>
      <c r="I491">
        <v>103.39</v>
      </c>
      <c r="J491">
        <v>100.19</v>
      </c>
      <c r="K491">
        <v>101.78999999999999</v>
      </c>
      <c r="L491">
        <v>192.36</v>
      </c>
      <c r="M491">
        <v>184.36</v>
      </c>
      <c r="N491">
        <v>188.36</v>
      </c>
      <c r="O491">
        <v>174.56</v>
      </c>
      <c r="P491">
        <v>172.76</v>
      </c>
      <c r="Q491">
        <v>173.66</v>
      </c>
      <c r="R491">
        <v>21.98</v>
      </c>
      <c r="S491">
        <v>21.38</v>
      </c>
      <c r="T491">
        <v>21.68</v>
      </c>
      <c r="U491">
        <v>13.88</v>
      </c>
      <c r="V491">
        <v>13.280000000000001</v>
      </c>
      <c r="W491">
        <v>13.580000000000002</v>
      </c>
      <c r="X491">
        <v>15.17</v>
      </c>
      <c r="Y491">
        <v>14.37</v>
      </c>
      <c r="Z491">
        <v>14.77</v>
      </c>
      <c r="AA491">
        <v>92.24</v>
      </c>
      <c r="AB491">
        <v>88.24</v>
      </c>
      <c r="AC491">
        <v>90.24</v>
      </c>
      <c r="AD491">
        <v>86.31</v>
      </c>
      <c r="AE491">
        <v>82.31</v>
      </c>
      <c r="AF491">
        <v>84.31</v>
      </c>
      <c r="AG491">
        <v>18.59</v>
      </c>
      <c r="AH491">
        <v>17.73</v>
      </c>
      <c r="AI491">
        <v>18.16</v>
      </c>
      <c r="AM491">
        <v>108.63</v>
      </c>
      <c r="AN491">
        <v>106.97</v>
      </c>
      <c r="AO491">
        <v>107.8</v>
      </c>
      <c r="AP491">
        <v>38.450000000000003</v>
      </c>
      <c r="AQ491">
        <v>36.85</v>
      </c>
      <c r="AR491">
        <v>37.650000000000006</v>
      </c>
      <c r="AS491">
        <v>39.119999999999997</v>
      </c>
      <c r="AT491">
        <v>37.76</v>
      </c>
      <c r="AU491">
        <v>38.44</v>
      </c>
      <c r="AV491">
        <v>19.61</v>
      </c>
      <c r="AW491">
        <v>19.009999999999998</v>
      </c>
      <c r="AX491">
        <v>19.309999999999999</v>
      </c>
      <c r="AY491">
        <v>4.32</v>
      </c>
      <c r="AZ491">
        <v>4.16</v>
      </c>
      <c r="BA491">
        <v>4.24</v>
      </c>
      <c r="BB491">
        <v>1.82</v>
      </c>
      <c r="BC491">
        <v>1.52</v>
      </c>
      <c r="BD491">
        <v>1.67</v>
      </c>
      <c r="BE491">
        <v>0.66</v>
      </c>
      <c r="BF491">
        <v>0.36000000000000004</v>
      </c>
      <c r="BG491">
        <v>0.51</v>
      </c>
      <c r="BH491">
        <v>470.92</v>
      </c>
      <c r="BI491">
        <v>454.92</v>
      </c>
      <c r="BJ491">
        <v>462.92</v>
      </c>
      <c r="BK491">
        <v>39.47</v>
      </c>
      <c r="BL491">
        <v>38.11</v>
      </c>
      <c r="BM491">
        <v>38.79</v>
      </c>
      <c r="BN491">
        <v>0.96</v>
      </c>
      <c r="BO491">
        <v>0.72</v>
      </c>
      <c r="BP491">
        <v>0.84</v>
      </c>
      <c r="BQ491">
        <v>8.15</v>
      </c>
      <c r="BR491">
        <v>6.15</v>
      </c>
      <c r="BS491">
        <v>7.15</v>
      </c>
      <c r="BT491">
        <v>10.1</v>
      </c>
      <c r="BU491">
        <v>9.6999999999999993</v>
      </c>
      <c r="BV491">
        <v>9.8999999999999986</v>
      </c>
      <c r="BW491">
        <v>2.66</v>
      </c>
      <c r="BX491">
        <v>2.38</v>
      </c>
      <c r="BY491">
        <v>2.52</v>
      </c>
      <c r="BZ491">
        <v>9.02</v>
      </c>
      <c r="CA491">
        <v>6.02</v>
      </c>
      <c r="CB491">
        <v>7.52</v>
      </c>
      <c r="CC491">
        <v>6.59</v>
      </c>
      <c r="CD491">
        <v>6.35</v>
      </c>
      <c r="CE491">
        <v>6.47</v>
      </c>
      <c r="CF491">
        <v>1.99</v>
      </c>
      <c r="CG491">
        <v>1.49</v>
      </c>
      <c r="CH491">
        <v>1.74</v>
      </c>
      <c r="CI491">
        <v>0.42</v>
      </c>
      <c r="CJ491">
        <v>0.38</v>
      </c>
      <c r="CK491">
        <v>0.4</v>
      </c>
      <c r="CL491">
        <v>39.15</v>
      </c>
      <c r="CM491">
        <v>36.75</v>
      </c>
      <c r="CN491">
        <v>37.950000000000003</v>
      </c>
      <c r="CO491">
        <v>6.19</v>
      </c>
      <c r="CP491">
        <v>1.1900000000000004</v>
      </c>
      <c r="CQ491">
        <v>3.6900000000000004</v>
      </c>
    </row>
    <row r="492" spans="1:95">
      <c r="A492" s="642">
        <v>45770</v>
      </c>
      <c r="B492" t="s">
        <v>216</v>
      </c>
      <c r="C492">
        <v>143.1</v>
      </c>
      <c r="D492">
        <v>141.1</v>
      </c>
      <c r="E492">
        <v>142.1</v>
      </c>
      <c r="F492">
        <v>163.32</v>
      </c>
      <c r="G492">
        <v>160.32</v>
      </c>
      <c r="H492">
        <v>161.82</v>
      </c>
      <c r="I492">
        <v>104.36</v>
      </c>
      <c r="J492">
        <v>101.16</v>
      </c>
      <c r="K492">
        <v>102.75999999999999</v>
      </c>
      <c r="L492">
        <v>193.01</v>
      </c>
      <c r="M492">
        <v>185.01</v>
      </c>
      <c r="N492">
        <v>189.01</v>
      </c>
      <c r="O492">
        <v>173.48</v>
      </c>
      <c r="P492">
        <v>171.67999999999998</v>
      </c>
      <c r="Q492">
        <v>172.57999999999998</v>
      </c>
      <c r="R492">
        <v>21.97</v>
      </c>
      <c r="S492">
        <v>21.369999999999997</v>
      </c>
      <c r="T492">
        <v>21.669999999999998</v>
      </c>
      <c r="U492">
        <v>13.97</v>
      </c>
      <c r="V492">
        <v>13.370000000000001</v>
      </c>
      <c r="W492">
        <v>13.670000000000002</v>
      </c>
      <c r="X492">
        <v>15.22</v>
      </c>
      <c r="Y492">
        <v>14.42</v>
      </c>
      <c r="Z492">
        <v>14.82</v>
      </c>
      <c r="AA492">
        <v>92.87</v>
      </c>
      <c r="AB492">
        <v>88.87</v>
      </c>
      <c r="AC492">
        <v>90.87</v>
      </c>
      <c r="AD492">
        <v>86.99</v>
      </c>
      <c r="AE492">
        <v>82.99</v>
      </c>
      <c r="AF492">
        <v>84.99</v>
      </c>
      <c r="AG492">
        <v>18.75</v>
      </c>
      <c r="AH492">
        <v>17.89</v>
      </c>
      <c r="AI492">
        <v>18.32</v>
      </c>
      <c r="AM492">
        <v>109.16</v>
      </c>
      <c r="AN492">
        <v>107.5</v>
      </c>
      <c r="AO492">
        <v>108.33</v>
      </c>
      <c r="AP492">
        <v>38.76</v>
      </c>
      <c r="AQ492">
        <v>37.159999999999997</v>
      </c>
      <c r="AR492">
        <v>37.959999999999994</v>
      </c>
      <c r="AS492">
        <v>39.43</v>
      </c>
      <c r="AT492">
        <v>38.07</v>
      </c>
      <c r="AU492">
        <v>38.75</v>
      </c>
      <c r="AV492">
        <v>19.760000000000002</v>
      </c>
      <c r="AW492">
        <v>19.16</v>
      </c>
      <c r="AX492">
        <v>19.46</v>
      </c>
      <c r="AY492">
        <v>4.32</v>
      </c>
      <c r="AZ492">
        <v>4.16</v>
      </c>
      <c r="BA492">
        <v>4.24</v>
      </c>
      <c r="BB492">
        <v>1.83</v>
      </c>
      <c r="BC492">
        <v>1.53</v>
      </c>
      <c r="BD492">
        <v>1.6800000000000002</v>
      </c>
      <c r="BE492">
        <v>0.66</v>
      </c>
      <c r="BF492">
        <v>0.36000000000000004</v>
      </c>
      <c r="BG492">
        <v>0.51</v>
      </c>
      <c r="BH492">
        <v>475.28</v>
      </c>
      <c r="BI492">
        <v>459.28</v>
      </c>
      <c r="BJ492">
        <v>467.28</v>
      </c>
      <c r="BK492">
        <v>39.78</v>
      </c>
      <c r="BL492">
        <v>38.42</v>
      </c>
      <c r="BM492">
        <v>39.1</v>
      </c>
      <c r="BN492">
        <v>0.97</v>
      </c>
      <c r="BO492">
        <v>0.73</v>
      </c>
      <c r="BP492">
        <v>0.85</v>
      </c>
      <c r="BQ492">
        <v>8.25</v>
      </c>
      <c r="BR492">
        <v>6.25</v>
      </c>
      <c r="BS492">
        <v>7.25</v>
      </c>
      <c r="BT492">
        <v>10.16</v>
      </c>
      <c r="BU492">
        <v>9.76</v>
      </c>
      <c r="BV492">
        <v>9.9600000000000009</v>
      </c>
      <c r="BW492">
        <v>2.67</v>
      </c>
      <c r="BX492">
        <v>2.3899999999999997</v>
      </c>
      <c r="BY492">
        <v>2.5299999999999998</v>
      </c>
      <c r="BZ492">
        <v>9.16</v>
      </c>
      <c r="CA492">
        <v>6.16</v>
      </c>
      <c r="CB492">
        <v>7.66</v>
      </c>
      <c r="CC492">
        <v>6.58</v>
      </c>
      <c r="CD492">
        <v>6.34</v>
      </c>
      <c r="CE492">
        <v>6.46</v>
      </c>
      <c r="CF492">
        <v>2</v>
      </c>
      <c r="CG492">
        <v>1.5</v>
      </c>
      <c r="CH492">
        <v>1.75</v>
      </c>
      <c r="CI492">
        <v>0.42</v>
      </c>
      <c r="CJ492">
        <v>0.38</v>
      </c>
      <c r="CK492">
        <v>0.4</v>
      </c>
      <c r="CL492">
        <v>39.020000000000003</v>
      </c>
      <c r="CM492">
        <v>36.620000000000005</v>
      </c>
      <c r="CN492">
        <v>37.820000000000007</v>
      </c>
      <c r="CO492">
        <v>6.22</v>
      </c>
      <c r="CP492">
        <v>1.2199999999999998</v>
      </c>
      <c r="CQ492">
        <v>3.7199999999999998</v>
      </c>
    </row>
    <row r="493" spans="1:95">
      <c r="A493" s="642">
        <v>45771</v>
      </c>
      <c r="B493" t="s">
        <v>217</v>
      </c>
      <c r="C493">
        <v>143.96</v>
      </c>
      <c r="D493">
        <v>141.96</v>
      </c>
      <c r="E493">
        <v>142.96</v>
      </c>
      <c r="F493">
        <v>163.6</v>
      </c>
      <c r="G493">
        <v>160.6</v>
      </c>
      <c r="H493">
        <v>162.1</v>
      </c>
      <c r="I493">
        <v>104.67</v>
      </c>
      <c r="J493">
        <v>101.47</v>
      </c>
      <c r="K493">
        <v>103.07</v>
      </c>
      <c r="L493">
        <v>193.82</v>
      </c>
      <c r="M493">
        <v>185.82</v>
      </c>
      <c r="N493">
        <v>189.82</v>
      </c>
      <c r="O493">
        <v>173.37</v>
      </c>
      <c r="P493">
        <v>171.57</v>
      </c>
      <c r="Q493">
        <v>172.47</v>
      </c>
      <c r="R493">
        <v>22.01</v>
      </c>
      <c r="S493">
        <v>21.41</v>
      </c>
      <c r="T493">
        <v>21.71</v>
      </c>
      <c r="U493">
        <v>13.89</v>
      </c>
      <c r="V493">
        <v>13.290000000000001</v>
      </c>
      <c r="W493">
        <v>13.59</v>
      </c>
      <c r="X493">
        <v>15.18</v>
      </c>
      <c r="Y493">
        <v>14.379999999999999</v>
      </c>
      <c r="Z493">
        <v>14.78</v>
      </c>
      <c r="AA493">
        <v>92.97</v>
      </c>
      <c r="AB493">
        <v>88.97</v>
      </c>
      <c r="AC493">
        <v>90.97</v>
      </c>
      <c r="AD493">
        <v>87.03</v>
      </c>
      <c r="AE493">
        <v>83.03</v>
      </c>
      <c r="AF493">
        <v>85.03</v>
      </c>
      <c r="AG493">
        <v>18.850000000000001</v>
      </c>
      <c r="AH493">
        <v>17.990000000000002</v>
      </c>
      <c r="AI493">
        <v>18.420000000000002</v>
      </c>
      <c r="AM493">
        <v>109.53</v>
      </c>
      <c r="AN493">
        <v>107.87</v>
      </c>
      <c r="AO493">
        <v>108.7</v>
      </c>
      <c r="AP493">
        <v>38.99</v>
      </c>
      <c r="AQ493">
        <v>37.39</v>
      </c>
      <c r="AR493">
        <v>38.19</v>
      </c>
      <c r="AS493">
        <v>39.67</v>
      </c>
      <c r="AT493">
        <v>38.31</v>
      </c>
      <c r="AU493">
        <v>38.99</v>
      </c>
      <c r="AV493">
        <v>19.89</v>
      </c>
      <c r="AW493">
        <v>19.29</v>
      </c>
      <c r="AX493">
        <v>19.59</v>
      </c>
      <c r="AY493">
        <v>4.3499999999999996</v>
      </c>
      <c r="AZ493">
        <v>4.1899999999999995</v>
      </c>
      <c r="BA493">
        <v>4.2699999999999996</v>
      </c>
      <c r="BB493">
        <v>1.84</v>
      </c>
      <c r="BC493">
        <v>1.54</v>
      </c>
      <c r="BD493">
        <v>1.69</v>
      </c>
      <c r="BE493">
        <v>0.66</v>
      </c>
      <c r="BF493">
        <v>0.36000000000000004</v>
      </c>
      <c r="BG493">
        <v>0.51</v>
      </c>
      <c r="BH493">
        <v>476.72</v>
      </c>
      <c r="BI493">
        <v>460.72</v>
      </c>
      <c r="BJ493">
        <v>468.72</v>
      </c>
      <c r="BK493">
        <v>40.020000000000003</v>
      </c>
      <c r="BL493">
        <v>38.660000000000004</v>
      </c>
      <c r="BM493">
        <v>39.340000000000003</v>
      </c>
      <c r="BN493">
        <v>0.97</v>
      </c>
      <c r="BO493">
        <v>0.73</v>
      </c>
      <c r="BP493">
        <v>0.85</v>
      </c>
      <c r="BQ493">
        <v>8.2899999999999991</v>
      </c>
      <c r="BR493">
        <v>6.2899999999999991</v>
      </c>
      <c r="BS493">
        <v>7.2899999999999991</v>
      </c>
      <c r="BT493">
        <v>10.23</v>
      </c>
      <c r="BU493">
        <v>9.83</v>
      </c>
      <c r="BV493">
        <v>10.030000000000001</v>
      </c>
      <c r="BW493">
        <v>2.7</v>
      </c>
      <c r="BX493">
        <v>2.42</v>
      </c>
      <c r="BY493">
        <v>2.56</v>
      </c>
      <c r="BZ493">
        <v>9.17</v>
      </c>
      <c r="CA493">
        <v>6.17</v>
      </c>
      <c r="CB493">
        <v>7.67</v>
      </c>
      <c r="CC493">
        <v>6.61</v>
      </c>
      <c r="CD493">
        <v>6.37</v>
      </c>
      <c r="CE493">
        <v>6.49</v>
      </c>
      <c r="CF493">
        <v>1.98</v>
      </c>
      <c r="CG493">
        <v>1.48</v>
      </c>
      <c r="CH493">
        <v>1.73</v>
      </c>
      <c r="CI493">
        <v>0.42</v>
      </c>
      <c r="CJ493">
        <v>0.38</v>
      </c>
      <c r="CK493">
        <v>0.4</v>
      </c>
      <c r="CL493">
        <v>39.01</v>
      </c>
      <c r="CM493">
        <v>36.61</v>
      </c>
      <c r="CN493">
        <v>37.81</v>
      </c>
      <c r="CO493">
        <v>6.24</v>
      </c>
      <c r="CP493">
        <v>1.2400000000000002</v>
      </c>
      <c r="CQ493">
        <v>3.74</v>
      </c>
    </row>
    <row r="494" spans="1:95">
      <c r="A494" s="642">
        <v>45772</v>
      </c>
      <c r="B494" t="s">
        <v>218</v>
      </c>
      <c r="C494">
        <v>144.11000000000001</v>
      </c>
      <c r="D494">
        <v>142.11000000000001</v>
      </c>
      <c r="E494">
        <v>143.11000000000001</v>
      </c>
      <c r="F494">
        <v>164.02</v>
      </c>
      <c r="G494">
        <v>161.02000000000001</v>
      </c>
      <c r="H494">
        <v>162.52000000000001</v>
      </c>
      <c r="I494">
        <v>104.8</v>
      </c>
      <c r="J494">
        <v>101.6</v>
      </c>
      <c r="K494">
        <v>103.19999999999999</v>
      </c>
      <c r="L494">
        <v>194.52</v>
      </c>
      <c r="M494">
        <v>186.52</v>
      </c>
      <c r="N494">
        <v>190.52</v>
      </c>
      <c r="O494">
        <v>173.26</v>
      </c>
      <c r="P494">
        <v>171.45999999999998</v>
      </c>
      <c r="Q494">
        <v>172.35999999999999</v>
      </c>
      <c r="R494">
        <v>22.07</v>
      </c>
      <c r="S494">
        <v>21.47</v>
      </c>
      <c r="T494">
        <v>21.77</v>
      </c>
      <c r="U494">
        <v>14.04</v>
      </c>
      <c r="V494">
        <v>13.44</v>
      </c>
      <c r="W494">
        <v>13.739999999999998</v>
      </c>
      <c r="X494">
        <v>15.26</v>
      </c>
      <c r="Y494">
        <v>14.459999999999999</v>
      </c>
      <c r="Z494">
        <v>14.86</v>
      </c>
      <c r="AA494">
        <v>93.62</v>
      </c>
      <c r="AB494">
        <v>89.62</v>
      </c>
      <c r="AC494">
        <v>91.62</v>
      </c>
      <c r="AD494">
        <v>87.67</v>
      </c>
      <c r="AE494">
        <v>83.67</v>
      </c>
      <c r="AF494">
        <v>85.67</v>
      </c>
      <c r="AG494">
        <v>18.87</v>
      </c>
      <c r="AH494">
        <v>18.010000000000002</v>
      </c>
      <c r="AI494">
        <v>18.440000000000001</v>
      </c>
      <c r="AM494">
        <v>109.86</v>
      </c>
      <c r="AN494">
        <v>108.2</v>
      </c>
      <c r="AO494">
        <v>109.03</v>
      </c>
      <c r="AP494">
        <v>39.03</v>
      </c>
      <c r="AQ494">
        <v>37.43</v>
      </c>
      <c r="AR494">
        <v>38.230000000000004</v>
      </c>
      <c r="AS494">
        <v>39.71</v>
      </c>
      <c r="AT494">
        <v>38.35</v>
      </c>
      <c r="AU494">
        <v>39.03</v>
      </c>
      <c r="AV494">
        <v>19.920000000000002</v>
      </c>
      <c r="AW494">
        <v>19.32</v>
      </c>
      <c r="AX494">
        <v>19.62</v>
      </c>
      <c r="AY494">
        <v>4.37</v>
      </c>
      <c r="AZ494">
        <v>4.21</v>
      </c>
      <c r="BA494">
        <v>4.29</v>
      </c>
      <c r="BB494">
        <v>1.84</v>
      </c>
      <c r="BC494">
        <v>1.54</v>
      </c>
      <c r="BD494">
        <v>1.69</v>
      </c>
      <c r="BE494">
        <v>0.66</v>
      </c>
      <c r="BF494">
        <v>0.36000000000000004</v>
      </c>
      <c r="BG494">
        <v>0.51</v>
      </c>
      <c r="BH494">
        <v>477.06</v>
      </c>
      <c r="BI494">
        <v>461.06</v>
      </c>
      <c r="BJ494">
        <v>469.06</v>
      </c>
      <c r="BK494">
        <v>40.06</v>
      </c>
      <c r="BL494">
        <v>38.700000000000003</v>
      </c>
      <c r="BM494">
        <v>39.380000000000003</v>
      </c>
      <c r="BN494">
        <v>0.97</v>
      </c>
      <c r="BO494">
        <v>0.73</v>
      </c>
      <c r="BP494">
        <v>0.85</v>
      </c>
      <c r="BQ494">
        <v>8.31</v>
      </c>
      <c r="BR494">
        <v>6.3100000000000005</v>
      </c>
      <c r="BS494">
        <v>7.3100000000000005</v>
      </c>
      <c r="BT494">
        <v>10.199999999999999</v>
      </c>
      <c r="BU494">
        <v>9.7999999999999989</v>
      </c>
      <c r="BV494">
        <v>10</v>
      </c>
      <c r="BW494">
        <v>2.7</v>
      </c>
      <c r="BX494">
        <v>2.42</v>
      </c>
      <c r="BY494">
        <v>2.56</v>
      </c>
      <c r="BZ494">
        <v>9.11</v>
      </c>
      <c r="CA494">
        <v>6.1099999999999994</v>
      </c>
      <c r="CB494">
        <v>7.6099999999999994</v>
      </c>
      <c r="CC494">
        <v>6.64</v>
      </c>
      <c r="CD494">
        <v>6.3999999999999995</v>
      </c>
      <c r="CE494">
        <v>6.52</v>
      </c>
      <c r="CF494">
        <v>1.98</v>
      </c>
      <c r="CG494">
        <v>1.48</v>
      </c>
      <c r="CH494">
        <v>1.73</v>
      </c>
      <c r="CI494">
        <v>0.42</v>
      </c>
      <c r="CJ494">
        <v>0.38</v>
      </c>
      <c r="CK494">
        <v>0.4</v>
      </c>
      <c r="CL494">
        <v>39.229999999999997</v>
      </c>
      <c r="CM494">
        <v>36.83</v>
      </c>
      <c r="CN494">
        <v>38.03</v>
      </c>
      <c r="CO494">
        <v>6.24</v>
      </c>
      <c r="CP494">
        <v>1.2400000000000002</v>
      </c>
      <c r="CQ494">
        <v>3.74</v>
      </c>
    </row>
    <row r="495" spans="1:95">
      <c r="A495" s="642">
        <v>45773</v>
      </c>
      <c r="B495" t="s">
        <v>219</v>
      </c>
    </row>
    <row r="496" spans="1:95">
      <c r="A496" s="642">
        <v>45774</v>
      </c>
      <c r="B496" t="s">
        <v>220</v>
      </c>
    </row>
    <row r="497" spans="1:95">
      <c r="A497" s="642">
        <v>45775</v>
      </c>
      <c r="B497" t="s">
        <v>214</v>
      </c>
      <c r="C497">
        <v>144.66</v>
      </c>
      <c r="D497">
        <v>142.66</v>
      </c>
      <c r="E497">
        <v>143.66</v>
      </c>
      <c r="F497">
        <v>164.64</v>
      </c>
      <c r="G497">
        <v>161.63999999999999</v>
      </c>
      <c r="H497">
        <v>163.13999999999999</v>
      </c>
      <c r="I497">
        <v>105.12</v>
      </c>
      <c r="J497">
        <v>101.92</v>
      </c>
      <c r="K497">
        <v>103.52000000000001</v>
      </c>
      <c r="L497">
        <v>195.02</v>
      </c>
      <c r="M497">
        <v>187.02</v>
      </c>
      <c r="N497">
        <v>191.02</v>
      </c>
      <c r="O497">
        <v>174.42</v>
      </c>
      <c r="P497">
        <v>172.61999999999998</v>
      </c>
      <c r="Q497">
        <v>173.51999999999998</v>
      </c>
      <c r="R497">
        <v>22.16</v>
      </c>
      <c r="S497">
        <v>21.56</v>
      </c>
      <c r="T497">
        <v>21.86</v>
      </c>
      <c r="U497">
        <v>14.05</v>
      </c>
      <c r="V497">
        <v>13.450000000000001</v>
      </c>
      <c r="W497">
        <v>13.75</v>
      </c>
      <c r="X497">
        <v>15.24</v>
      </c>
      <c r="Y497">
        <v>14.44</v>
      </c>
      <c r="Z497">
        <v>14.84</v>
      </c>
      <c r="AA497">
        <v>93.76</v>
      </c>
      <c r="AB497">
        <v>89.76</v>
      </c>
      <c r="AC497">
        <v>91.76</v>
      </c>
      <c r="AD497">
        <v>87.51</v>
      </c>
      <c r="AE497">
        <v>83.51</v>
      </c>
      <c r="AF497">
        <v>85.51</v>
      </c>
      <c r="AG497">
        <v>18.95</v>
      </c>
      <c r="AH497">
        <v>18.09</v>
      </c>
      <c r="AI497">
        <v>18.52</v>
      </c>
      <c r="AM497">
        <v>110.05</v>
      </c>
      <c r="AN497">
        <v>108.39</v>
      </c>
      <c r="AO497">
        <v>109.22</v>
      </c>
      <c r="AP497">
        <v>39.19</v>
      </c>
      <c r="AQ497">
        <v>37.589999999999996</v>
      </c>
      <c r="AR497">
        <v>38.39</v>
      </c>
      <c r="AS497">
        <v>39.86</v>
      </c>
      <c r="AT497">
        <v>38.5</v>
      </c>
      <c r="AU497">
        <v>39.18</v>
      </c>
      <c r="AV497">
        <v>20</v>
      </c>
      <c r="AW497">
        <v>19.399999999999999</v>
      </c>
      <c r="AX497">
        <v>19.7</v>
      </c>
      <c r="AY497">
        <v>4.3600000000000003</v>
      </c>
      <c r="AZ497">
        <v>4.2</v>
      </c>
      <c r="BA497">
        <v>4.28</v>
      </c>
      <c r="BB497">
        <v>1.84</v>
      </c>
      <c r="BC497">
        <v>1.54</v>
      </c>
      <c r="BD497">
        <v>1.69</v>
      </c>
      <c r="BE497">
        <v>0.67</v>
      </c>
      <c r="BF497">
        <v>0.37000000000000005</v>
      </c>
      <c r="BG497">
        <v>0.52</v>
      </c>
      <c r="BH497">
        <v>478.86</v>
      </c>
      <c r="BI497">
        <v>462.86</v>
      </c>
      <c r="BJ497">
        <v>470.86</v>
      </c>
      <c r="BK497">
        <v>40.21</v>
      </c>
      <c r="BL497">
        <v>38.85</v>
      </c>
      <c r="BM497">
        <v>39.53</v>
      </c>
      <c r="BN497">
        <v>0.98</v>
      </c>
      <c r="BO497">
        <v>0.74</v>
      </c>
      <c r="BP497">
        <v>0.86</v>
      </c>
      <c r="BQ497">
        <v>8.36</v>
      </c>
      <c r="BR497">
        <v>6.3599999999999994</v>
      </c>
      <c r="BS497">
        <v>7.3599999999999994</v>
      </c>
      <c r="BT497">
        <v>10.210000000000001</v>
      </c>
      <c r="BU497">
        <v>9.81</v>
      </c>
      <c r="BV497">
        <v>10.010000000000002</v>
      </c>
      <c r="BW497">
        <v>2.72</v>
      </c>
      <c r="BX497">
        <v>2.4400000000000004</v>
      </c>
      <c r="BY497">
        <v>2.58</v>
      </c>
      <c r="BZ497">
        <v>9.19</v>
      </c>
      <c r="CA497">
        <v>6.1899999999999995</v>
      </c>
      <c r="CB497">
        <v>7.6899999999999995</v>
      </c>
      <c r="CC497">
        <v>6.66</v>
      </c>
      <c r="CD497">
        <v>6.42</v>
      </c>
      <c r="CE497">
        <v>6.54</v>
      </c>
      <c r="CF497">
        <v>1.99</v>
      </c>
      <c r="CG497">
        <v>1.49</v>
      </c>
      <c r="CH497">
        <v>1.74</v>
      </c>
      <c r="CI497">
        <v>0.42</v>
      </c>
      <c r="CJ497">
        <v>0.38</v>
      </c>
      <c r="CK497">
        <v>0.4</v>
      </c>
      <c r="CL497">
        <v>39.42</v>
      </c>
      <c r="CM497">
        <v>37.020000000000003</v>
      </c>
      <c r="CN497">
        <v>38.22</v>
      </c>
      <c r="CO497">
        <v>6.25</v>
      </c>
      <c r="CP497">
        <v>1.25</v>
      </c>
      <c r="CQ497">
        <v>3.75</v>
      </c>
    </row>
    <row r="498" spans="1:95">
      <c r="A498" s="642">
        <v>45776</v>
      </c>
      <c r="B498" t="s">
        <v>215</v>
      </c>
    </row>
    <row r="499" spans="1:95">
      <c r="A499" s="642">
        <v>45777</v>
      </c>
      <c r="B499" t="s">
        <v>216</v>
      </c>
      <c r="C499">
        <v>143.57</v>
      </c>
      <c r="D499">
        <v>141.57</v>
      </c>
      <c r="E499">
        <v>142.57</v>
      </c>
      <c r="F499">
        <v>163.66999999999999</v>
      </c>
      <c r="G499">
        <v>160.66999999999999</v>
      </c>
      <c r="H499">
        <v>162.16999999999999</v>
      </c>
      <c r="I499">
        <v>104.65</v>
      </c>
      <c r="J499">
        <v>101.45</v>
      </c>
      <c r="K499">
        <v>103.05000000000001</v>
      </c>
      <c r="L499">
        <v>195.09</v>
      </c>
      <c r="M499">
        <v>187.09</v>
      </c>
      <c r="N499">
        <v>191.09</v>
      </c>
      <c r="O499">
        <v>173.77</v>
      </c>
      <c r="P499">
        <v>171.97</v>
      </c>
      <c r="Q499">
        <v>172.87</v>
      </c>
      <c r="R499">
        <v>22.03</v>
      </c>
      <c r="S499">
        <v>21.43</v>
      </c>
      <c r="T499">
        <v>21.73</v>
      </c>
      <c r="U499">
        <v>14.02</v>
      </c>
      <c r="V499">
        <v>13.42</v>
      </c>
      <c r="W499">
        <v>13.719999999999999</v>
      </c>
      <c r="X499">
        <v>15.18</v>
      </c>
      <c r="Y499">
        <v>14.379999999999999</v>
      </c>
      <c r="Z499">
        <v>14.78</v>
      </c>
      <c r="AA499">
        <v>92.96</v>
      </c>
      <c r="AB499">
        <v>88.96</v>
      </c>
      <c r="AC499">
        <v>90.96</v>
      </c>
      <c r="AD499">
        <v>86.5</v>
      </c>
      <c r="AE499">
        <v>82.5</v>
      </c>
      <c r="AF499">
        <v>84.5</v>
      </c>
      <c r="AG499">
        <v>18.8</v>
      </c>
      <c r="AH499">
        <v>17.940000000000001</v>
      </c>
      <c r="AI499">
        <v>18.37</v>
      </c>
      <c r="AM499">
        <v>109.78</v>
      </c>
      <c r="AN499">
        <v>108.12</v>
      </c>
      <c r="AO499">
        <v>108.95</v>
      </c>
      <c r="AP499">
        <v>38.89</v>
      </c>
      <c r="AQ499">
        <v>37.29</v>
      </c>
      <c r="AR499">
        <v>38.090000000000003</v>
      </c>
      <c r="AS499">
        <v>39.56</v>
      </c>
      <c r="AT499">
        <v>38.200000000000003</v>
      </c>
      <c r="AU499">
        <v>38.880000000000003</v>
      </c>
      <c r="AV499">
        <v>19.91</v>
      </c>
      <c r="AW499">
        <v>19.309999999999999</v>
      </c>
      <c r="AX499">
        <v>19.61</v>
      </c>
      <c r="AY499">
        <v>4.33</v>
      </c>
      <c r="AZ499">
        <v>4.17</v>
      </c>
      <c r="BA499">
        <v>4.25</v>
      </c>
      <c r="BB499">
        <v>1.83</v>
      </c>
      <c r="BC499">
        <v>1.53</v>
      </c>
      <c r="BD499">
        <v>1.6800000000000002</v>
      </c>
      <c r="BE499">
        <v>0.66</v>
      </c>
      <c r="BF499">
        <v>0.36000000000000004</v>
      </c>
      <c r="BG499">
        <v>0.51</v>
      </c>
      <c r="BH499">
        <v>475.9</v>
      </c>
      <c r="BI499">
        <v>459.9</v>
      </c>
      <c r="BJ499">
        <v>467.9</v>
      </c>
      <c r="BK499">
        <v>39.909999999999997</v>
      </c>
      <c r="BL499">
        <v>38.549999999999997</v>
      </c>
      <c r="BM499">
        <v>39.229999999999997</v>
      </c>
      <c r="BN499">
        <v>0.97</v>
      </c>
      <c r="BO499">
        <v>0.73</v>
      </c>
      <c r="BP499">
        <v>0.85</v>
      </c>
      <c r="BQ499">
        <v>8.2899999999999991</v>
      </c>
      <c r="BR499">
        <v>6.2899999999999991</v>
      </c>
      <c r="BS499">
        <v>7.2899999999999991</v>
      </c>
      <c r="BT499">
        <v>10.210000000000001</v>
      </c>
      <c r="BU499">
        <v>9.81</v>
      </c>
      <c r="BV499">
        <v>10.010000000000002</v>
      </c>
      <c r="BW499">
        <v>2.71</v>
      </c>
      <c r="BX499">
        <v>2.4299999999999997</v>
      </c>
      <c r="BY499">
        <v>2.57</v>
      </c>
      <c r="BZ499">
        <v>9.17</v>
      </c>
      <c r="CA499">
        <v>6.17</v>
      </c>
      <c r="CB499">
        <v>7.67</v>
      </c>
      <c r="CC499">
        <v>6.64</v>
      </c>
      <c r="CD499">
        <v>6.3999999999999995</v>
      </c>
      <c r="CE499">
        <v>6.52</v>
      </c>
      <c r="CF499">
        <v>2</v>
      </c>
      <c r="CG499">
        <v>1.5</v>
      </c>
      <c r="CH499">
        <v>1.75</v>
      </c>
      <c r="CI499">
        <v>0.42</v>
      </c>
      <c r="CJ499">
        <v>0.38</v>
      </c>
      <c r="CK499">
        <v>0.4</v>
      </c>
      <c r="CL499">
        <v>39.229999999999997</v>
      </c>
      <c r="CM499">
        <v>36.83</v>
      </c>
      <c r="CN499">
        <v>38.03</v>
      </c>
      <c r="CO499">
        <v>6.21</v>
      </c>
      <c r="CP499">
        <v>1.21</v>
      </c>
      <c r="CQ499">
        <v>3.71</v>
      </c>
    </row>
    <row r="500" spans="1:95">
      <c r="A500" s="642">
        <v>45778</v>
      </c>
      <c r="B500" t="s">
        <v>217</v>
      </c>
      <c r="C500">
        <v>144.06</v>
      </c>
      <c r="D500">
        <v>142.06</v>
      </c>
      <c r="E500">
        <v>143.06</v>
      </c>
      <c r="F500">
        <v>163.41999999999999</v>
      </c>
      <c r="G500">
        <v>160.41999999999999</v>
      </c>
      <c r="H500">
        <v>161.91999999999999</v>
      </c>
      <c r="I500">
        <v>105.35</v>
      </c>
      <c r="J500">
        <v>102.14999999999999</v>
      </c>
      <c r="K500">
        <v>103.75</v>
      </c>
      <c r="L500">
        <v>194.57</v>
      </c>
      <c r="M500">
        <v>186.57</v>
      </c>
      <c r="N500">
        <v>190.57</v>
      </c>
      <c r="O500">
        <v>173.93</v>
      </c>
      <c r="P500">
        <v>172.13</v>
      </c>
      <c r="Q500">
        <v>173.03</v>
      </c>
      <c r="R500">
        <v>21.99</v>
      </c>
      <c r="S500">
        <v>21.389999999999997</v>
      </c>
      <c r="T500">
        <v>21.689999999999998</v>
      </c>
      <c r="U500">
        <v>14.04</v>
      </c>
      <c r="V500">
        <v>13.44</v>
      </c>
      <c r="W500">
        <v>13.739999999999998</v>
      </c>
      <c r="X500">
        <v>15.19</v>
      </c>
      <c r="Y500">
        <v>14.389999999999999</v>
      </c>
      <c r="Z500">
        <v>14.79</v>
      </c>
      <c r="AA500">
        <v>93.72</v>
      </c>
      <c r="AB500">
        <v>89.72</v>
      </c>
      <c r="AC500">
        <v>91.72</v>
      </c>
      <c r="AD500">
        <v>87.02</v>
      </c>
      <c r="AE500">
        <v>83.02</v>
      </c>
      <c r="AF500">
        <v>85.02</v>
      </c>
      <c r="AG500">
        <v>18.87</v>
      </c>
      <c r="AH500">
        <v>18.010000000000002</v>
      </c>
      <c r="AI500">
        <v>18.440000000000001</v>
      </c>
      <c r="AM500">
        <v>110.31</v>
      </c>
      <c r="AN500">
        <v>108.65</v>
      </c>
      <c r="AO500">
        <v>109.48</v>
      </c>
      <c r="AP500">
        <v>39.03</v>
      </c>
      <c r="AQ500">
        <v>37.43</v>
      </c>
      <c r="AR500">
        <v>38.230000000000004</v>
      </c>
      <c r="AS500">
        <v>39.69</v>
      </c>
      <c r="AT500">
        <v>38.33</v>
      </c>
      <c r="AU500">
        <v>39.01</v>
      </c>
      <c r="AV500">
        <v>19.96</v>
      </c>
      <c r="AW500">
        <v>19.36</v>
      </c>
      <c r="AX500">
        <v>19.66</v>
      </c>
      <c r="AY500">
        <v>4.3499999999999996</v>
      </c>
      <c r="AZ500">
        <v>4.1899999999999995</v>
      </c>
      <c r="BA500">
        <v>4.2699999999999996</v>
      </c>
      <c r="BB500">
        <v>1.85</v>
      </c>
      <c r="BC500">
        <v>1.55</v>
      </c>
      <c r="BD500">
        <v>1.7000000000000002</v>
      </c>
      <c r="BE500">
        <v>0.66</v>
      </c>
      <c r="BF500">
        <v>0.36000000000000004</v>
      </c>
      <c r="BG500">
        <v>0.51</v>
      </c>
      <c r="BH500">
        <v>477.2</v>
      </c>
      <c r="BI500">
        <v>461.2</v>
      </c>
      <c r="BJ500">
        <v>469.2</v>
      </c>
      <c r="BK500">
        <v>40.049999999999997</v>
      </c>
      <c r="BL500">
        <v>38.69</v>
      </c>
      <c r="BM500">
        <v>39.369999999999997</v>
      </c>
      <c r="BN500">
        <v>0.99</v>
      </c>
      <c r="BO500">
        <v>0.75</v>
      </c>
      <c r="BP500">
        <v>0.87</v>
      </c>
      <c r="BQ500">
        <v>8.3000000000000007</v>
      </c>
      <c r="BR500">
        <v>6.3000000000000007</v>
      </c>
      <c r="BS500">
        <v>7.3000000000000007</v>
      </c>
      <c r="BT500">
        <v>10.27</v>
      </c>
      <c r="BU500">
        <v>9.8699999999999992</v>
      </c>
      <c r="BV500">
        <v>10.07</v>
      </c>
      <c r="BW500">
        <v>2.73</v>
      </c>
      <c r="BX500">
        <v>2.4500000000000002</v>
      </c>
      <c r="BY500">
        <v>2.59</v>
      </c>
      <c r="BZ500">
        <v>9.1999999999999993</v>
      </c>
      <c r="CA500">
        <v>6.1999999999999993</v>
      </c>
      <c r="CB500">
        <v>7.6999999999999993</v>
      </c>
      <c r="CC500">
        <v>6.62</v>
      </c>
      <c r="CD500">
        <v>6.38</v>
      </c>
      <c r="CE500">
        <v>6.5</v>
      </c>
      <c r="CF500">
        <v>2</v>
      </c>
      <c r="CG500">
        <v>1.5</v>
      </c>
      <c r="CH500">
        <v>1.75</v>
      </c>
      <c r="CI500">
        <v>0.42</v>
      </c>
      <c r="CJ500">
        <v>0.38</v>
      </c>
      <c r="CK500">
        <v>0.4</v>
      </c>
      <c r="CL500">
        <v>39.01</v>
      </c>
      <c r="CM500">
        <v>36.61</v>
      </c>
      <c r="CN500">
        <v>37.81</v>
      </c>
      <c r="CO500">
        <v>6.22</v>
      </c>
      <c r="CP500">
        <v>1.2199999999999998</v>
      </c>
      <c r="CQ500">
        <v>3.7199999999999998</v>
      </c>
    </row>
    <row r="501" spans="1:95">
      <c r="A501" s="642">
        <v>45779</v>
      </c>
      <c r="B501" t="s">
        <v>218</v>
      </c>
      <c r="C501">
        <v>146.99</v>
      </c>
      <c r="D501">
        <v>144.99</v>
      </c>
      <c r="E501">
        <v>145.99</v>
      </c>
      <c r="F501">
        <v>166.15</v>
      </c>
      <c r="G501">
        <v>163.15</v>
      </c>
      <c r="H501">
        <v>164.65</v>
      </c>
      <c r="I501">
        <v>107.05</v>
      </c>
      <c r="J501">
        <v>103.85</v>
      </c>
      <c r="K501">
        <v>105.44999999999999</v>
      </c>
      <c r="L501">
        <v>197.83</v>
      </c>
      <c r="M501">
        <v>189.83</v>
      </c>
      <c r="N501">
        <v>193.83</v>
      </c>
      <c r="O501">
        <v>176.39</v>
      </c>
      <c r="P501">
        <v>174.58999999999997</v>
      </c>
      <c r="Q501">
        <v>175.48999999999998</v>
      </c>
      <c r="R501">
        <v>22.36</v>
      </c>
      <c r="S501">
        <v>21.759999999999998</v>
      </c>
      <c r="T501">
        <v>22.06</v>
      </c>
      <c r="U501">
        <v>14.3</v>
      </c>
      <c r="V501">
        <v>13.700000000000001</v>
      </c>
      <c r="W501">
        <v>14</v>
      </c>
      <c r="X501">
        <v>15.38</v>
      </c>
      <c r="Y501">
        <v>14.58</v>
      </c>
      <c r="Z501">
        <v>14.98</v>
      </c>
      <c r="AA501">
        <v>95.51</v>
      </c>
      <c r="AB501">
        <v>91.51</v>
      </c>
      <c r="AC501">
        <v>93.51</v>
      </c>
      <c r="AD501">
        <v>88.47</v>
      </c>
      <c r="AE501">
        <v>84.47</v>
      </c>
      <c r="AF501">
        <v>86.47</v>
      </c>
      <c r="AG501">
        <v>19.25</v>
      </c>
      <c r="AH501">
        <v>18.39</v>
      </c>
      <c r="AI501">
        <v>18.82</v>
      </c>
      <c r="AM501">
        <v>112.09</v>
      </c>
      <c r="AN501">
        <v>110.43</v>
      </c>
      <c r="AO501">
        <v>111.26</v>
      </c>
      <c r="AP501">
        <v>39.81</v>
      </c>
      <c r="AQ501">
        <v>38.21</v>
      </c>
      <c r="AR501">
        <v>39.010000000000005</v>
      </c>
      <c r="AS501">
        <v>40.49</v>
      </c>
      <c r="AT501">
        <v>39.130000000000003</v>
      </c>
      <c r="AU501">
        <v>39.81</v>
      </c>
      <c r="AV501">
        <v>20.38</v>
      </c>
      <c r="AW501">
        <v>19.779999999999998</v>
      </c>
      <c r="AX501">
        <v>20.079999999999998</v>
      </c>
      <c r="AY501">
        <v>4.43</v>
      </c>
      <c r="AZ501">
        <v>4.2699999999999996</v>
      </c>
      <c r="BA501">
        <v>4.3499999999999996</v>
      </c>
      <c r="BB501">
        <v>1.89</v>
      </c>
      <c r="BC501">
        <v>1.5899999999999999</v>
      </c>
      <c r="BD501">
        <v>1.7399999999999998</v>
      </c>
      <c r="BE501">
        <v>0.67</v>
      </c>
      <c r="BF501">
        <v>0.37000000000000005</v>
      </c>
      <c r="BG501">
        <v>0.52</v>
      </c>
      <c r="BH501">
        <v>485.87</v>
      </c>
      <c r="BI501">
        <v>469.87</v>
      </c>
      <c r="BJ501">
        <v>477.87</v>
      </c>
      <c r="BK501">
        <v>40.86</v>
      </c>
      <c r="BL501">
        <v>39.5</v>
      </c>
      <c r="BM501">
        <v>40.18</v>
      </c>
      <c r="BN501">
        <v>1</v>
      </c>
      <c r="BO501">
        <v>0.76</v>
      </c>
      <c r="BP501">
        <v>0.88</v>
      </c>
      <c r="BQ501">
        <v>8.4499999999999993</v>
      </c>
      <c r="BR501">
        <v>6.4499999999999993</v>
      </c>
      <c r="BS501">
        <v>7.4499999999999993</v>
      </c>
      <c r="BT501">
        <v>10.38</v>
      </c>
      <c r="BU501">
        <v>9.98</v>
      </c>
      <c r="BV501">
        <v>10.18</v>
      </c>
      <c r="BW501">
        <v>2.75</v>
      </c>
      <c r="BX501">
        <v>2.4699999999999998</v>
      </c>
      <c r="BY501">
        <v>2.61</v>
      </c>
      <c r="BZ501">
        <v>9.3800000000000008</v>
      </c>
      <c r="CA501">
        <v>6.3800000000000008</v>
      </c>
      <c r="CB501">
        <v>7.8800000000000008</v>
      </c>
      <c r="CC501">
        <v>6.73</v>
      </c>
      <c r="CD501">
        <v>6.49</v>
      </c>
      <c r="CE501">
        <v>6.61</v>
      </c>
      <c r="CF501">
        <v>2.04</v>
      </c>
      <c r="CG501">
        <v>1.54</v>
      </c>
      <c r="CH501">
        <v>1.79</v>
      </c>
      <c r="CI501">
        <v>0.43</v>
      </c>
      <c r="CJ501">
        <v>0.39</v>
      </c>
      <c r="CK501">
        <v>0.41000000000000003</v>
      </c>
      <c r="CL501">
        <v>39.68</v>
      </c>
      <c r="CM501">
        <v>37.28</v>
      </c>
      <c r="CN501">
        <v>38.480000000000004</v>
      </c>
      <c r="CO501">
        <v>6.3</v>
      </c>
      <c r="CP501">
        <v>1.2999999999999998</v>
      </c>
      <c r="CQ501">
        <v>3.8</v>
      </c>
    </row>
    <row r="502" spans="1:95">
      <c r="A502" s="642">
        <v>45780</v>
      </c>
      <c r="B502" t="s">
        <v>219</v>
      </c>
    </row>
    <row r="503" spans="1:95">
      <c r="A503" s="642">
        <v>45781</v>
      </c>
      <c r="B503" t="s">
        <v>220</v>
      </c>
    </row>
    <row r="504" spans="1:95">
      <c r="A504" s="642">
        <v>45782</v>
      </c>
      <c r="B504" t="s">
        <v>214</v>
      </c>
    </row>
    <row r="505" spans="1:95">
      <c r="A505" s="642">
        <v>45783</v>
      </c>
      <c r="B505" t="s">
        <v>215</v>
      </c>
    </row>
    <row r="506" spans="1:95">
      <c r="A506" s="642">
        <v>45784</v>
      </c>
      <c r="B506" t="s">
        <v>216</v>
      </c>
      <c r="C506">
        <v>144.03</v>
      </c>
      <c r="D506">
        <v>142.03</v>
      </c>
      <c r="E506">
        <v>143.03</v>
      </c>
      <c r="F506">
        <v>163.68</v>
      </c>
      <c r="G506">
        <v>160.68</v>
      </c>
      <c r="H506">
        <v>162.18</v>
      </c>
      <c r="I506">
        <v>105.43</v>
      </c>
      <c r="J506">
        <v>102.23</v>
      </c>
      <c r="K506">
        <v>103.83000000000001</v>
      </c>
      <c r="L506">
        <v>194.97</v>
      </c>
      <c r="M506">
        <v>186.97</v>
      </c>
      <c r="N506">
        <v>190.97</v>
      </c>
      <c r="O506">
        <v>173.98</v>
      </c>
      <c r="P506">
        <v>172.17999999999998</v>
      </c>
      <c r="Q506">
        <v>173.07999999999998</v>
      </c>
      <c r="R506">
        <v>22.04</v>
      </c>
      <c r="S506">
        <v>21.439999999999998</v>
      </c>
      <c r="T506">
        <v>21.74</v>
      </c>
      <c r="U506">
        <v>14.23</v>
      </c>
      <c r="V506">
        <v>13.63</v>
      </c>
      <c r="W506">
        <v>13.93</v>
      </c>
      <c r="X506">
        <v>15.34</v>
      </c>
      <c r="Y506">
        <v>14.54</v>
      </c>
      <c r="Z506">
        <v>14.94</v>
      </c>
      <c r="AA506">
        <v>94.97</v>
      </c>
      <c r="AB506">
        <v>90.97</v>
      </c>
      <c r="AC506">
        <v>92.97</v>
      </c>
      <c r="AD506">
        <v>88.05</v>
      </c>
      <c r="AE506">
        <v>84.05</v>
      </c>
      <c r="AF506">
        <v>86.05</v>
      </c>
      <c r="AG506">
        <v>18.88</v>
      </c>
      <c r="AH506">
        <v>18.02</v>
      </c>
      <c r="AI506">
        <v>18.45</v>
      </c>
      <c r="AM506">
        <v>111.74</v>
      </c>
      <c r="AN506">
        <v>110.08</v>
      </c>
      <c r="AO506">
        <v>110.91</v>
      </c>
      <c r="AP506">
        <v>39.020000000000003</v>
      </c>
      <c r="AQ506">
        <v>37.42</v>
      </c>
      <c r="AR506">
        <v>38.22</v>
      </c>
      <c r="AS506">
        <v>39.68</v>
      </c>
      <c r="AT506">
        <v>38.32</v>
      </c>
      <c r="AU506">
        <v>39</v>
      </c>
      <c r="AV506">
        <v>20.16</v>
      </c>
      <c r="AW506">
        <v>19.559999999999999</v>
      </c>
      <c r="AX506">
        <v>19.86</v>
      </c>
      <c r="AY506">
        <v>4.4400000000000004</v>
      </c>
      <c r="AZ506">
        <v>4.28</v>
      </c>
      <c r="BA506">
        <v>4.3600000000000003</v>
      </c>
      <c r="BB506">
        <v>1.86</v>
      </c>
      <c r="BC506">
        <v>1.56</v>
      </c>
      <c r="BD506">
        <v>1.71</v>
      </c>
      <c r="BE506">
        <v>0.66</v>
      </c>
      <c r="BF506">
        <v>0.36000000000000004</v>
      </c>
      <c r="BG506">
        <v>0.51</v>
      </c>
      <c r="BH506">
        <v>472.23</v>
      </c>
      <c r="BI506">
        <v>456.23</v>
      </c>
      <c r="BJ506">
        <v>464.23</v>
      </c>
      <c r="BK506">
        <v>40.04</v>
      </c>
      <c r="BL506">
        <v>38.68</v>
      </c>
      <c r="BM506">
        <v>39.36</v>
      </c>
      <c r="BN506">
        <v>0.99</v>
      </c>
      <c r="BO506">
        <v>0.75</v>
      </c>
      <c r="BP506">
        <v>0.87</v>
      </c>
      <c r="BQ506">
        <v>8.2799999999999994</v>
      </c>
      <c r="BR506">
        <v>6.2799999999999994</v>
      </c>
      <c r="BS506">
        <v>7.2799999999999994</v>
      </c>
      <c r="BT506">
        <v>10.53</v>
      </c>
      <c r="BU506">
        <v>10.129999999999999</v>
      </c>
      <c r="BV506">
        <v>10.329999999999998</v>
      </c>
      <c r="BW506">
        <v>2.74</v>
      </c>
      <c r="BX506">
        <v>2.46</v>
      </c>
      <c r="BY506">
        <v>2.6</v>
      </c>
      <c r="BZ506">
        <v>9.36</v>
      </c>
      <c r="CA506">
        <v>6.3599999999999994</v>
      </c>
      <c r="CB506">
        <v>7.8599999999999994</v>
      </c>
      <c r="CC506">
        <v>6.62</v>
      </c>
      <c r="CD506">
        <v>6.38</v>
      </c>
      <c r="CE506">
        <v>6.5</v>
      </c>
      <c r="CF506">
        <v>2.0099999999999998</v>
      </c>
      <c r="CG506">
        <v>1.5099999999999998</v>
      </c>
      <c r="CH506">
        <v>1.7599999999999998</v>
      </c>
      <c r="CI506">
        <v>0.42</v>
      </c>
      <c r="CJ506">
        <v>0.38</v>
      </c>
      <c r="CK506">
        <v>0.4</v>
      </c>
      <c r="CL506">
        <v>39.18</v>
      </c>
      <c r="CM506">
        <v>36.78</v>
      </c>
      <c r="CN506">
        <v>37.980000000000004</v>
      </c>
      <c r="CO506">
        <v>6.21</v>
      </c>
      <c r="CP506">
        <v>1.21</v>
      </c>
      <c r="CQ506">
        <v>3.71</v>
      </c>
    </row>
    <row r="507" spans="1:95">
      <c r="A507" s="642">
        <v>45785</v>
      </c>
      <c r="B507" t="s">
        <v>217</v>
      </c>
      <c r="C507">
        <v>144.63999999999999</v>
      </c>
      <c r="D507">
        <v>142.63999999999999</v>
      </c>
      <c r="E507">
        <v>143.63999999999999</v>
      </c>
      <c r="F507">
        <v>164.07</v>
      </c>
      <c r="G507">
        <v>161.07</v>
      </c>
      <c r="H507">
        <v>162.57</v>
      </c>
      <c r="I507">
        <v>105.49</v>
      </c>
      <c r="J507">
        <v>102.28999999999999</v>
      </c>
      <c r="K507">
        <v>103.88999999999999</v>
      </c>
      <c r="L507">
        <v>195.13</v>
      </c>
      <c r="M507">
        <v>187.13</v>
      </c>
      <c r="N507">
        <v>191.13</v>
      </c>
      <c r="O507">
        <v>175.41</v>
      </c>
      <c r="P507">
        <v>173.60999999999999</v>
      </c>
      <c r="Q507">
        <v>174.51</v>
      </c>
      <c r="R507">
        <v>22.09</v>
      </c>
      <c r="S507">
        <v>21.49</v>
      </c>
      <c r="T507">
        <v>21.79</v>
      </c>
      <c r="U507">
        <v>14.2</v>
      </c>
      <c r="V507">
        <v>13.6</v>
      </c>
      <c r="W507">
        <v>13.899999999999999</v>
      </c>
      <c r="X507">
        <v>15.27</v>
      </c>
      <c r="Y507">
        <v>14.469999999999999</v>
      </c>
      <c r="Z507">
        <v>14.87</v>
      </c>
      <c r="AA507">
        <v>94.46</v>
      </c>
      <c r="AB507">
        <v>90.46</v>
      </c>
      <c r="AC507">
        <v>92.46</v>
      </c>
      <c r="AD507">
        <v>87.41</v>
      </c>
      <c r="AE507">
        <v>83.41</v>
      </c>
      <c r="AF507">
        <v>85.41</v>
      </c>
      <c r="AG507">
        <v>18.940000000000001</v>
      </c>
      <c r="AH507">
        <v>18.080000000000002</v>
      </c>
      <c r="AI507">
        <v>18.510000000000002</v>
      </c>
      <c r="AM507">
        <v>111.89</v>
      </c>
      <c r="AN507">
        <v>110.23</v>
      </c>
      <c r="AO507">
        <v>111.06</v>
      </c>
      <c r="AP507">
        <v>39.18</v>
      </c>
      <c r="AQ507">
        <v>37.58</v>
      </c>
      <c r="AR507">
        <v>38.379999999999995</v>
      </c>
      <c r="AS507">
        <v>39.85</v>
      </c>
      <c r="AT507">
        <v>38.49</v>
      </c>
      <c r="AU507">
        <v>39.17</v>
      </c>
      <c r="AV507">
        <v>20.18</v>
      </c>
      <c r="AW507">
        <v>19.579999999999998</v>
      </c>
      <c r="AX507">
        <v>19.88</v>
      </c>
      <c r="AY507">
        <v>4.46</v>
      </c>
      <c r="AZ507">
        <v>4.3</v>
      </c>
      <c r="BA507">
        <v>4.38</v>
      </c>
      <c r="BB507">
        <v>1.86</v>
      </c>
      <c r="BC507">
        <v>1.56</v>
      </c>
      <c r="BD507">
        <v>1.71</v>
      </c>
      <c r="BE507">
        <v>0.67</v>
      </c>
      <c r="BF507">
        <v>0.37000000000000005</v>
      </c>
      <c r="BG507">
        <v>0.52</v>
      </c>
      <c r="BH507">
        <v>478.8</v>
      </c>
      <c r="BI507">
        <v>462.8</v>
      </c>
      <c r="BJ507">
        <v>470.8</v>
      </c>
      <c r="BK507">
        <v>40.21</v>
      </c>
      <c r="BL507">
        <v>38.85</v>
      </c>
      <c r="BM507">
        <v>39.53</v>
      </c>
      <c r="BN507">
        <v>0.99</v>
      </c>
      <c r="BO507">
        <v>0.75</v>
      </c>
      <c r="BP507">
        <v>0.87</v>
      </c>
      <c r="BQ507">
        <v>8.33</v>
      </c>
      <c r="BR507">
        <v>6.33</v>
      </c>
      <c r="BS507">
        <v>7.33</v>
      </c>
      <c r="BT507">
        <v>10.51</v>
      </c>
      <c r="BU507">
        <v>10.11</v>
      </c>
      <c r="BV507">
        <v>10.309999999999999</v>
      </c>
      <c r="BW507">
        <v>2.76</v>
      </c>
      <c r="BX507">
        <v>2.4799999999999995</v>
      </c>
      <c r="BY507">
        <v>2.6199999999999997</v>
      </c>
      <c r="BZ507">
        <v>9.3699999999999992</v>
      </c>
      <c r="CA507">
        <v>6.3699999999999992</v>
      </c>
      <c r="CB507">
        <v>7.8699999999999992</v>
      </c>
      <c r="CC507">
        <v>6.66</v>
      </c>
      <c r="CD507">
        <v>6.42</v>
      </c>
      <c r="CE507">
        <v>6.54</v>
      </c>
      <c r="CF507">
        <v>2.04</v>
      </c>
      <c r="CG507">
        <v>1.54</v>
      </c>
      <c r="CH507">
        <v>1.79</v>
      </c>
      <c r="CI507">
        <v>0.42</v>
      </c>
      <c r="CJ507">
        <v>0.38</v>
      </c>
      <c r="CK507">
        <v>0.4</v>
      </c>
      <c r="CL507">
        <v>39.299999999999997</v>
      </c>
      <c r="CM507">
        <v>36.9</v>
      </c>
      <c r="CN507">
        <v>38.099999999999994</v>
      </c>
      <c r="CO507">
        <v>6.22</v>
      </c>
      <c r="CP507">
        <v>1.2199999999999998</v>
      </c>
      <c r="CQ507">
        <v>3.7199999999999998</v>
      </c>
    </row>
    <row r="508" spans="1:95">
      <c r="A508" s="642">
        <v>45786</v>
      </c>
      <c r="B508" t="s">
        <v>218</v>
      </c>
      <c r="C508">
        <v>146.82</v>
      </c>
      <c r="D508">
        <v>144.82</v>
      </c>
      <c r="E508">
        <v>145.82</v>
      </c>
      <c r="F508">
        <v>165.12</v>
      </c>
      <c r="G508">
        <v>162.12</v>
      </c>
      <c r="H508">
        <v>163.62</v>
      </c>
      <c r="I508">
        <v>106.29</v>
      </c>
      <c r="J508">
        <v>103.09</v>
      </c>
      <c r="K508">
        <v>104.69</v>
      </c>
      <c r="L508">
        <v>196.98</v>
      </c>
      <c r="M508">
        <v>188.98</v>
      </c>
      <c r="N508">
        <v>192.98</v>
      </c>
      <c r="O508">
        <v>176.31</v>
      </c>
      <c r="P508">
        <v>174.51</v>
      </c>
      <c r="Q508">
        <v>175.41</v>
      </c>
      <c r="R508">
        <v>22.23</v>
      </c>
      <c r="S508">
        <v>21.63</v>
      </c>
      <c r="T508">
        <v>21.93</v>
      </c>
      <c r="U508">
        <v>14.27</v>
      </c>
      <c r="V508">
        <v>13.67</v>
      </c>
      <c r="W508">
        <v>13.969999999999999</v>
      </c>
      <c r="X508">
        <v>15.36</v>
      </c>
      <c r="Y508">
        <v>14.559999999999999</v>
      </c>
      <c r="Z508">
        <v>14.959999999999999</v>
      </c>
      <c r="AA508">
        <v>95.15</v>
      </c>
      <c r="AB508">
        <v>91.15</v>
      </c>
      <c r="AC508">
        <v>93.15</v>
      </c>
      <c r="AD508">
        <v>87.93</v>
      </c>
      <c r="AE508">
        <v>83.93</v>
      </c>
      <c r="AF508">
        <v>85.93</v>
      </c>
      <c r="AG508">
        <v>19.18</v>
      </c>
      <c r="AH508">
        <v>18.32</v>
      </c>
      <c r="AI508">
        <v>18.75</v>
      </c>
      <c r="AM508">
        <v>112.95</v>
      </c>
      <c r="AN508">
        <v>111.29</v>
      </c>
      <c r="AO508">
        <v>112.12</v>
      </c>
      <c r="AP508">
        <v>39.76</v>
      </c>
      <c r="AQ508">
        <v>38.159999999999997</v>
      </c>
      <c r="AR508">
        <v>38.959999999999994</v>
      </c>
      <c r="AS508">
        <v>40.46</v>
      </c>
      <c r="AT508">
        <v>39.1</v>
      </c>
      <c r="AU508">
        <v>39.78</v>
      </c>
      <c r="AV508">
        <v>20.43</v>
      </c>
      <c r="AW508">
        <v>19.829999999999998</v>
      </c>
      <c r="AX508">
        <v>20.13</v>
      </c>
      <c r="AY508">
        <v>4.49</v>
      </c>
      <c r="AZ508">
        <v>4.33</v>
      </c>
      <c r="BA508">
        <v>4.41</v>
      </c>
      <c r="BB508">
        <v>1.87</v>
      </c>
      <c r="BC508">
        <v>1.57</v>
      </c>
      <c r="BD508">
        <v>1.7200000000000002</v>
      </c>
      <c r="BE508">
        <v>0.67</v>
      </c>
      <c r="BF508">
        <v>0.37000000000000005</v>
      </c>
      <c r="BG508">
        <v>0.52</v>
      </c>
      <c r="BH508">
        <v>485.47</v>
      </c>
      <c r="BI508">
        <v>469.47</v>
      </c>
      <c r="BJ508">
        <v>477.47</v>
      </c>
      <c r="BK508">
        <v>40.81</v>
      </c>
      <c r="BL508">
        <v>39.450000000000003</v>
      </c>
      <c r="BM508">
        <v>40.130000000000003</v>
      </c>
      <c r="BN508">
        <v>1.01</v>
      </c>
      <c r="BO508">
        <v>0.77</v>
      </c>
      <c r="BP508">
        <v>0.89</v>
      </c>
      <c r="BQ508">
        <v>8.4700000000000006</v>
      </c>
      <c r="BR508">
        <v>6.4700000000000006</v>
      </c>
      <c r="BS508">
        <v>7.4700000000000006</v>
      </c>
      <c r="BT508">
        <v>10.57</v>
      </c>
      <c r="BU508">
        <v>10.17</v>
      </c>
      <c r="BV508">
        <v>10.370000000000001</v>
      </c>
      <c r="BW508">
        <v>2.79</v>
      </c>
      <c r="BX508">
        <v>2.5099999999999998</v>
      </c>
      <c r="BY508">
        <v>2.65</v>
      </c>
      <c r="BZ508">
        <v>9.5</v>
      </c>
      <c r="CA508">
        <v>6.5</v>
      </c>
      <c r="CB508">
        <v>8</v>
      </c>
      <c r="CC508">
        <v>6.68</v>
      </c>
      <c r="CD508">
        <v>6.4399999999999995</v>
      </c>
      <c r="CE508">
        <v>6.56</v>
      </c>
      <c r="CF508">
        <v>2.0299999999999998</v>
      </c>
      <c r="CG508">
        <v>1.5299999999999998</v>
      </c>
      <c r="CH508">
        <v>1.7799999999999998</v>
      </c>
      <c r="CI508">
        <v>0.42</v>
      </c>
      <c r="CJ508">
        <v>0.38</v>
      </c>
      <c r="CK508">
        <v>0.4</v>
      </c>
      <c r="CL508">
        <v>39.74</v>
      </c>
      <c r="CM508">
        <v>37.340000000000003</v>
      </c>
      <c r="CN508">
        <v>38.540000000000006</v>
      </c>
      <c r="CO508">
        <v>6.29</v>
      </c>
      <c r="CP508">
        <v>1.29</v>
      </c>
      <c r="CQ508">
        <v>3.79</v>
      </c>
    </row>
    <row r="509" spans="1:95">
      <c r="A509" s="642">
        <v>45787</v>
      </c>
      <c r="B509" t="s">
        <v>219</v>
      </c>
    </row>
    <row r="510" spans="1:95">
      <c r="A510" s="642">
        <v>45788</v>
      </c>
      <c r="B510" t="s">
        <v>220</v>
      </c>
    </row>
    <row r="511" spans="1:95">
      <c r="A511" s="642">
        <v>45789</v>
      </c>
      <c r="B511" t="s">
        <v>214</v>
      </c>
      <c r="C511">
        <v>146.96</v>
      </c>
      <c r="D511">
        <v>144.96</v>
      </c>
      <c r="E511">
        <v>145.96</v>
      </c>
      <c r="F511">
        <v>165.43</v>
      </c>
      <c r="G511">
        <v>162.43</v>
      </c>
      <c r="H511">
        <v>163.93</v>
      </c>
      <c r="I511">
        <v>106.31</v>
      </c>
      <c r="J511">
        <v>103.11</v>
      </c>
      <c r="K511">
        <v>104.71000000000001</v>
      </c>
      <c r="L511">
        <v>197.95</v>
      </c>
      <c r="M511">
        <v>189.95</v>
      </c>
      <c r="N511">
        <v>193.95</v>
      </c>
      <c r="O511">
        <v>175.79</v>
      </c>
      <c r="P511">
        <v>173.98999999999998</v>
      </c>
      <c r="Q511">
        <v>174.89</v>
      </c>
      <c r="R511">
        <v>22.27</v>
      </c>
      <c r="S511">
        <v>21.669999999999998</v>
      </c>
      <c r="T511">
        <v>21.97</v>
      </c>
      <c r="U511">
        <v>14.37</v>
      </c>
      <c r="V511">
        <v>13.77</v>
      </c>
      <c r="W511">
        <v>14.07</v>
      </c>
      <c r="X511">
        <v>15.43</v>
      </c>
      <c r="Y511">
        <v>14.629999999999999</v>
      </c>
      <c r="Z511">
        <v>15.03</v>
      </c>
      <c r="AA511">
        <v>95.71</v>
      </c>
      <c r="AB511">
        <v>91.71</v>
      </c>
      <c r="AC511">
        <v>93.71</v>
      </c>
      <c r="AD511">
        <v>88.42</v>
      </c>
      <c r="AE511">
        <v>84.42</v>
      </c>
      <c r="AF511">
        <v>86.42</v>
      </c>
      <c r="AG511">
        <v>19.190000000000001</v>
      </c>
      <c r="AH511">
        <v>18.330000000000002</v>
      </c>
      <c r="AI511">
        <v>18.760000000000002</v>
      </c>
      <c r="AM511">
        <v>113.27</v>
      </c>
      <c r="AN511">
        <v>111.61</v>
      </c>
      <c r="AO511">
        <v>112.44</v>
      </c>
      <c r="AP511">
        <v>39.799999999999997</v>
      </c>
      <c r="AQ511">
        <v>38.199999999999996</v>
      </c>
      <c r="AR511">
        <v>39</v>
      </c>
      <c r="AS511">
        <v>40.479999999999997</v>
      </c>
      <c r="AT511">
        <v>39.119999999999997</v>
      </c>
      <c r="AU511">
        <v>39.799999999999997</v>
      </c>
      <c r="AV511">
        <v>20.5</v>
      </c>
      <c r="AW511">
        <v>19.899999999999999</v>
      </c>
      <c r="AX511">
        <v>20.2</v>
      </c>
      <c r="AY511">
        <v>4.49</v>
      </c>
      <c r="AZ511">
        <v>4.33</v>
      </c>
      <c r="BA511">
        <v>4.41</v>
      </c>
      <c r="BB511">
        <v>1.87</v>
      </c>
      <c r="BC511">
        <v>1.57</v>
      </c>
      <c r="BD511">
        <v>1.7200000000000002</v>
      </c>
      <c r="BE511">
        <v>0.67</v>
      </c>
      <c r="BF511">
        <v>0.37000000000000005</v>
      </c>
      <c r="BG511">
        <v>0.52</v>
      </c>
      <c r="BH511">
        <v>485.77</v>
      </c>
      <c r="BI511">
        <v>469.77</v>
      </c>
      <c r="BJ511">
        <v>477.77</v>
      </c>
      <c r="BK511">
        <v>40.85</v>
      </c>
      <c r="BL511">
        <v>39.49</v>
      </c>
      <c r="BM511">
        <v>40.17</v>
      </c>
      <c r="BN511">
        <v>1.01</v>
      </c>
      <c r="BO511">
        <v>0.77</v>
      </c>
      <c r="BP511">
        <v>0.89</v>
      </c>
      <c r="BQ511">
        <v>8.51</v>
      </c>
      <c r="BR511">
        <v>6.51</v>
      </c>
      <c r="BS511">
        <v>7.51</v>
      </c>
      <c r="BT511">
        <v>10.68</v>
      </c>
      <c r="BU511">
        <v>10.28</v>
      </c>
      <c r="BV511">
        <v>10.48</v>
      </c>
      <c r="BW511">
        <v>2.8</v>
      </c>
      <c r="BX511">
        <v>2.5199999999999996</v>
      </c>
      <c r="BY511">
        <v>2.6599999999999997</v>
      </c>
      <c r="BZ511">
        <v>9.51</v>
      </c>
      <c r="CA511">
        <v>6.51</v>
      </c>
      <c r="CB511">
        <v>8.01</v>
      </c>
      <c r="CC511">
        <v>6.69</v>
      </c>
      <c r="CD511">
        <v>6.45</v>
      </c>
      <c r="CE511">
        <v>6.57</v>
      </c>
      <c r="CF511">
        <v>2.02</v>
      </c>
      <c r="CG511">
        <v>1.52</v>
      </c>
      <c r="CH511">
        <v>1.77</v>
      </c>
      <c r="CI511">
        <v>0.43</v>
      </c>
      <c r="CJ511">
        <v>0.39</v>
      </c>
      <c r="CK511">
        <v>0.41000000000000003</v>
      </c>
      <c r="CL511">
        <v>39.96</v>
      </c>
      <c r="CM511">
        <v>37.56</v>
      </c>
      <c r="CN511">
        <v>38.760000000000005</v>
      </c>
      <c r="CO511">
        <v>6.27</v>
      </c>
      <c r="CP511">
        <v>1.2699999999999996</v>
      </c>
      <c r="CQ511">
        <v>3.7699999999999996</v>
      </c>
    </row>
    <row r="512" spans="1:95">
      <c r="A512" s="642">
        <v>45790</v>
      </c>
      <c r="B512" t="s">
        <v>215</v>
      </c>
      <c r="C512">
        <v>148.9</v>
      </c>
      <c r="D512">
        <v>146.9</v>
      </c>
      <c r="E512">
        <v>147.9</v>
      </c>
      <c r="F512">
        <v>165.68</v>
      </c>
      <c r="G512">
        <v>162.68</v>
      </c>
      <c r="H512">
        <v>164.18</v>
      </c>
      <c r="I512">
        <v>107.39</v>
      </c>
      <c r="J512">
        <v>104.19</v>
      </c>
      <c r="K512">
        <v>105.78999999999999</v>
      </c>
      <c r="L512">
        <v>198.9</v>
      </c>
      <c r="M512">
        <v>190.9</v>
      </c>
      <c r="N512">
        <v>194.9</v>
      </c>
      <c r="O512">
        <v>176.12</v>
      </c>
      <c r="P512">
        <v>174.32</v>
      </c>
      <c r="Q512">
        <v>175.22</v>
      </c>
      <c r="R512">
        <v>22.31</v>
      </c>
      <c r="S512">
        <v>21.709999999999997</v>
      </c>
      <c r="T512">
        <v>22.009999999999998</v>
      </c>
      <c r="U512">
        <v>14.45</v>
      </c>
      <c r="V512">
        <v>13.85</v>
      </c>
      <c r="W512">
        <v>14.149999999999999</v>
      </c>
      <c r="X512">
        <v>15.48</v>
      </c>
      <c r="Y512">
        <v>14.68</v>
      </c>
      <c r="Z512">
        <v>15.08</v>
      </c>
      <c r="AA512">
        <v>96.14</v>
      </c>
      <c r="AB512">
        <v>92.14</v>
      </c>
      <c r="AC512">
        <v>94.14</v>
      </c>
      <c r="AD512">
        <v>88.6</v>
      </c>
      <c r="AE512">
        <v>84.6</v>
      </c>
      <c r="AF512">
        <v>86.6</v>
      </c>
      <c r="AG512">
        <v>19.41</v>
      </c>
      <c r="AH512">
        <v>18.55</v>
      </c>
      <c r="AI512">
        <v>18.98</v>
      </c>
      <c r="AM512">
        <v>114.15</v>
      </c>
      <c r="AN512">
        <v>112.49000000000001</v>
      </c>
      <c r="AO512">
        <v>113.32000000000001</v>
      </c>
      <c r="AP512">
        <v>40.31</v>
      </c>
      <c r="AQ512">
        <v>38.71</v>
      </c>
      <c r="AR512">
        <v>39.510000000000005</v>
      </c>
      <c r="AS512">
        <v>41.01</v>
      </c>
      <c r="AT512">
        <v>39.65</v>
      </c>
      <c r="AU512">
        <v>40.33</v>
      </c>
      <c r="AV512">
        <v>20.83</v>
      </c>
      <c r="AW512">
        <v>20.229999999999997</v>
      </c>
      <c r="AX512">
        <v>20.529999999999998</v>
      </c>
      <c r="AY512">
        <v>4.51</v>
      </c>
      <c r="AZ512">
        <v>4.3499999999999996</v>
      </c>
      <c r="BA512">
        <v>4.43</v>
      </c>
      <c r="BB512">
        <v>1.9</v>
      </c>
      <c r="BC512">
        <v>1.5999999999999999</v>
      </c>
      <c r="BD512">
        <v>1.75</v>
      </c>
      <c r="BE512">
        <v>0.68</v>
      </c>
      <c r="BF512">
        <v>0.38000000000000006</v>
      </c>
      <c r="BG512">
        <v>0.53</v>
      </c>
      <c r="BH512">
        <v>491.49</v>
      </c>
      <c r="BI512">
        <v>475.49</v>
      </c>
      <c r="BJ512">
        <v>483.49</v>
      </c>
      <c r="BK512">
        <v>41.38</v>
      </c>
      <c r="BL512">
        <v>40.020000000000003</v>
      </c>
      <c r="BM512">
        <v>40.700000000000003</v>
      </c>
      <c r="BN512">
        <v>1.02</v>
      </c>
      <c r="BO512">
        <v>0.78</v>
      </c>
      <c r="BP512">
        <v>0.9</v>
      </c>
      <c r="BQ512">
        <v>8.5399999999999991</v>
      </c>
      <c r="BR512">
        <v>6.5399999999999991</v>
      </c>
      <c r="BS512">
        <v>7.5399999999999991</v>
      </c>
      <c r="BT512">
        <v>10.68</v>
      </c>
      <c r="BU512">
        <v>10.28</v>
      </c>
      <c r="BV512">
        <v>10.48</v>
      </c>
      <c r="BW512">
        <v>2.79</v>
      </c>
      <c r="BX512">
        <v>2.5099999999999998</v>
      </c>
      <c r="BY512">
        <v>2.65</v>
      </c>
      <c r="BZ512">
        <v>9.6</v>
      </c>
      <c r="CA512">
        <v>6.6</v>
      </c>
      <c r="CB512">
        <v>8.1</v>
      </c>
      <c r="CC512">
        <v>6.7</v>
      </c>
      <c r="CD512">
        <v>6.46</v>
      </c>
      <c r="CE512">
        <v>6.58</v>
      </c>
      <c r="CF512">
        <v>2.08</v>
      </c>
      <c r="CG512">
        <v>1.58</v>
      </c>
      <c r="CH512">
        <v>1.83</v>
      </c>
      <c r="CI512">
        <v>0.43</v>
      </c>
      <c r="CJ512">
        <v>0.39</v>
      </c>
      <c r="CK512">
        <v>0.41000000000000003</v>
      </c>
      <c r="CL512">
        <v>39.93</v>
      </c>
      <c r="CM512">
        <v>37.53</v>
      </c>
      <c r="CN512">
        <v>38.730000000000004</v>
      </c>
      <c r="CO512">
        <v>6.32</v>
      </c>
      <c r="CP512">
        <v>1.3200000000000003</v>
      </c>
      <c r="CQ512">
        <v>3.8200000000000003</v>
      </c>
    </row>
    <row r="513" spans="1:95">
      <c r="A513" s="642">
        <v>45791</v>
      </c>
      <c r="B513" t="s">
        <v>216</v>
      </c>
      <c r="C513">
        <v>148.33000000000001</v>
      </c>
      <c r="D513">
        <v>146.33000000000001</v>
      </c>
      <c r="E513">
        <v>147.33000000000001</v>
      </c>
      <c r="F513">
        <v>166.42</v>
      </c>
      <c r="G513">
        <v>163.41999999999999</v>
      </c>
      <c r="H513">
        <v>164.92</v>
      </c>
      <c r="I513">
        <v>107.34</v>
      </c>
      <c r="J513">
        <v>104.14</v>
      </c>
      <c r="K513">
        <v>105.74000000000001</v>
      </c>
      <c r="L513">
        <v>200.17</v>
      </c>
      <c r="M513">
        <v>192.17</v>
      </c>
      <c r="N513">
        <v>196.17</v>
      </c>
      <c r="O513">
        <v>176.52</v>
      </c>
      <c r="P513">
        <v>174.72</v>
      </c>
      <c r="Q513">
        <v>175.62</v>
      </c>
      <c r="R513">
        <v>22.41</v>
      </c>
      <c r="S513">
        <v>21.81</v>
      </c>
      <c r="T513">
        <v>22.11</v>
      </c>
      <c r="U513">
        <v>14.52</v>
      </c>
      <c r="V513">
        <v>13.92</v>
      </c>
      <c r="W513">
        <v>14.219999999999999</v>
      </c>
      <c r="X513">
        <v>15.56</v>
      </c>
      <c r="Y513">
        <v>14.76</v>
      </c>
      <c r="Z513">
        <v>15.16</v>
      </c>
      <c r="AA513">
        <v>97.38</v>
      </c>
      <c r="AB513">
        <v>93.38</v>
      </c>
      <c r="AC513">
        <v>95.38</v>
      </c>
      <c r="AD513">
        <v>89.6</v>
      </c>
      <c r="AE513">
        <v>85.6</v>
      </c>
      <c r="AF513">
        <v>87.6</v>
      </c>
      <c r="AG513">
        <v>19.32</v>
      </c>
      <c r="AH513">
        <v>18.46</v>
      </c>
      <c r="AI513">
        <v>18.89</v>
      </c>
      <c r="AM513">
        <v>114.09</v>
      </c>
      <c r="AN513">
        <v>112.43</v>
      </c>
      <c r="AO513">
        <v>113.26</v>
      </c>
      <c r="AP513">
        <v>40.14</v>
      </c>
      <c r="AQ513">
        <v>38.54</v>
      </c>
      <c r="AR513">
        <v>39.340000000000003</v>
      </c>
      <c r="AS513">
        <v>40.86</v>
      </c>
      <c r="AT513">
        <v>39.5</v>
      </c>
      <c r="AU513">
        <v>40.18</v>
      </c>
      <c r="AV513">
        <v>20.78</v>
      </c>
      <c r="AW513">
        <v>20.18</v>
      </c>
      <c r="AX513">
        <v>20.48</v>
      </c>
      <c r="AY513">
        <v>4.51</v>
      </c>
      <c r="AZ513">
        <v>4.3499999999999996</v>
      </c>
      <c r="BA513">
        <v>4.43</v>
      </c>
      <c r="BB513">
        <v>1.89</v>
      </c>
      <c r="BC513">
        <v>1.5899999999999999</v>
      </c>
      <c r="BD513">
        <v>1.7399999999999998</v>
      </c>
      <c r="BE513">
        <v>0.68</v>
      </c>
      <c r="BF513">
        <v>0.38000000000000006</v>
      </c>
      <c r="BG513">
        <v>0.53</v>
      </c>
      <c r="BH513">
        <v>489.94</v>
      </c>
      <c r="BI513">
        <v>473.94</v>
      </c>
      <c r="BJ513">
        <v>481.94</v>
      </c>
      <c r="BK513">
        <v>41.22</v>
      </c>
      <c r="BL513">
        <v>39.86</v>
      </c>
      <c r="BM513">
        <v>40.54</v>
      </c>
      <c r="BN513">
        <v>1.02</v>
      </c>
      <c r="BO513">
        <v>0.78</v>
      </c>
      <c r="BP513">
        <v>0.9</v>
      </c>
      <c r="BQ513">
        <v>8.59</v>
      </c>
      <c r="BR513">
        <v>6.59</v>
      </c>
      <c r="BS513">
        <v>7.59</v>
      </c>
      <c r="BT513">
        <v>10.63</v>
      </c>
      <c r="BU513">
        <v>10.23</v>
      </c>
      <c r="BV513">
        <v>10.43</v>
      </c>
      <c r="BW513">
        <v>2.81</v>
      </c>
      <c r="BX513">
        <v>2.5300000000000002</v>
      </c>
      <c r="BY513">
        <v>2.67</v>
      </c>
      <c r="BZ513">
        <v>9.5399999999999991</v>
      </c>
      <c r="CA513">
        <v>6.5399999999999991</v>
      </c>
      <c r="CB513">
        <v>8.0399999999999991</v>
      </c>
      <c r="CC513">
        <v>6.73</v>
      </c>
      <c r="CD513">
        <v>6.49</v>
      </c>
      <c r="CE513">
        <v>6.61</v>
      </c>
      <c r="CF513">
        <v>2.1</v>
      </c>
      <c r="CG513">
        <v>1.6</v>
      </c>
      <c r="CH513">
        <v>1.85</v>
      </c>
      <c r="CI513">
        <v>0.43</v>
      </c>
      <c r="CJ513">
        <v>0.39</v>
      </c>
      <c r="CK513">
        <v>0.41000000000000003</v>
      </c>
      <c r="CL513">
        <v>40.1</v>
      </c>
      <c r="CM513">
        <v>37.700000000000003</v>
      </c>
      <c r="CN513">
        <v>38.900000000000006</v>
      </c>
      <c r="CO513">
        <v>6.3</v>
      </c>
      <c r="CP513">
        <v>1.2999999999999998</v>
      </c>
      <c r="CQ513">
        <v>3.8</v>
      </c>
    </row>
    <row r="514" spans="1:95">
      <c r="A514" s="642">
        <v>45792</v>
      </c>
      <c r="B514" t="s">
        <v>217</v>
      </c>
      <c r="C514">
        <v>147.28</v>
      </c>
      <c r="D514">
        <v>145.28</v>
      </c>
      <c r="E514">
        <v>146.28</v>
      </c>
      <c r="F514">
        <v>165.17</v>
      </c>
      <c r="G514">
        <v>162.16999999999999</v>
      </c>
      <c r="H514">
        <v>163.66999999999999</v>
      </c>
      <c r="I514">
        <v>106.3</v>
      </c>
      <c r="J514">
        <v>103.1</v>
      </c>
      <c r="K514">
        <v>104.69999999999999</v>
      </c>
      <c r="L514">
        <v>198.17</v>
      </c>
      <c r="M514">
        <v>190.17</v>
      </c>
      <c r="N514">
        <v>194.17</v>
      </c>
      <c r="O514">
        <v>174.9</v>
      </c>
      <c r="P514">
        <v>173.1</v>
      </c>
      <c r="Q514">
        <v>174</v>
      </c>
      <c r="R514">
        <v>22.23</v>
      </c>
      <c r="S514">
        <v>21.63</v>
      </c>
      <c r="T514">
        <v>21.93</v>
      </c>
      <c r="U514">
        <v>14.37</v>
      </c>
      <c r="V514">
        <v>13.77</v>
      </c>
      <c r="W514">
        <v>14.07</v>
      </c>
      <c r="X514">
        <v>15.41</v>
      </c>
      <c r="Y514">
        <v>14.61</v>
      </c>
      <c r="Z514">
        <v>15.01</v>
      </c>
      <c r="AA514">
        <v>96.09</v>
      </c>
      <c r="AB514">
        <v>92.09</v>
      </c>
      <c r="AC514">
        <v>94.09</v>
      </c>
      <c r="AD514">
        <v>88.29</v>
      </c>
      <c r="AE514">
        <v>84.29</v>
      </c>
      <c r="AF514">
        <v>86.29</v>
      </c>
      <c r="AG514">
        <v>19.170000000000002</v>
      </c>
      <c r="AH514">
        <v>18.310000000000002</v>
      </c>
      <c r="AI514">
        <v>18.740000000000002</v>
      </c>
      <c r="AM514">
        <v>113.4</v>
      </c>
      <c r="AN514">
        <v>111.74000000000001</v>
      </c>
      <c r="AO514">
        <v>112.57000000000001</v>
      </c>
      <c r="AP514">
        <v>39.880000000000003</v>
      </c>
      <c r="AQ514">
        <v>38.28</v>
      </c>
      <c r="AR514">
        <v>39.08</v>
      </c>
      <c r="AS514">
        <v>40.57</v>
      </c>
      <c r="AT514">
        <v>39.21</v>
      </c>
      <c r="AU514">
        <v>39.89</v>
      </c>
      <c r="AV514">
        <v>20.59</v>
      </c>
      <c r="AW514">
        <v>19.989999999999998</v>
      </c>
      <c r="AX514">
        <v>20.29</v>
      </c>
      <c r="AY514">
        <v>4.46</v>
      </c>
      <c r="AZ514">
        <v>4.3</v>
      </c>
      <c r="BA514">
        <v>4.38</v>
      </c>
      <c r="BB514">
        <v>1.87</v>
      </c>
      <c r="BC514">
        <v>1.57</v>
      </c>
      <c r="BD514">
        <v>1.7200000000000002</v>
      </c>
      <c r="BE514">
        <v>0.67</v>
      </c>
      <c r="BF514">
        <v>0.37000000000000005</v>
      </c>
      <c r="BG514">
        <v>0.52</v>
      </c>
      <c r="BH514">
        <v>486.2</v>
      </c>
      <c r="BI514">
        <v>470.2</v>
      </c>
      <c r="BJ514">
        <v>478.2</v>
      </c>
      <c r="BK514">
        <v>40.93</v>
      </c>
      <c r="BL514">
        <v>39.57</v>
      </c>
      <c r="BM514">
        <v>40.25</v>
      </c>
      <c r="BN514">
        <v>1.01</v>
      </c>
      <c r="BO514">
        <v>0.77</v>
      </c>
      <c r="BP514">
        <v>0.89</v>
      </c>
      <c r="BQ514">
        <v>8.56</v>
      </c>
      <c r="BR514">
        <v>6.5600000000000005</v>
      </c>
      <c r="BS514">
        <v>7.5600000000000005</v>
      </c>
      <c r="BT514">
        <v>10.65</v>
      </c>
      <c r="BU514">
        <v>10.25</v>
      </c>
      <c r="BV514">
        <v>10.45</v>
      </c>
      <c r="BW514">
        <v>2.79</v>
      </c>
      <c r="BX514">
        <v>2.5099999999999998</v>
      </c>
      <c r="BY514">
        <v>2.65</v>
      </c>
      <c r="BZ514">
        <v>9.5299999999999994</v>
      </c>
      <c r="CA514">
        <v>6.5299999999999994</v>
      </c>
      <c r="CB514">
        <v>8.0299999999999994</v>
      </c>
      <c r="CC514">
        <v>6.69</v>
      </c>
      <c r="CD514">
        <v>6.45</v>
      </c>
      <c r="CE514">
        <v>6.57</v>
      </c>
      <c r="CF514">
        <v>2.0699999999999998</v>
      </c>
      <c r="CG514">
        <v>1.5699999999999998</v>
      </c>
      <c r="CH514">
        <v>1.8199999999999998</v>
      </c>
      <c r="CI514">
        <v>0.43</v>
      </c>
      <c r="CJ514">
        <v>0.39</v>
      </c>
      <c r="CK514">
        <v>0.41000000000000003</v>
      </c>
      <c r="CL514">
        <v>39.880000000000003</v>
      </c>
      <c r="CM514">
        <v>37.480000000000004</v>
      </c>
      <c r="CN514">
        <v>38.680000000000007</v>
      </c>
      <c r="CO514">
        <v>6.27</v>
      </c>
      <c r="CP514">
        <v>1.2699999999999996</v>
      </c>
      <c r="CQ514">
        <v>3.7699999999999996</v>
      </c>
    </row>
    <row r="515" spans="1:95">
      <c r="A515" s="642">
        <v>45793</v>
      </c>
      <c r="B515" t="s">
        <v>218</v>
      </c>
      <c r="C515">
        <v>146.08000000000001</v>
      </c>
      <c r="D515">
        <v>144.08000000000001</v>
      </c>
      <c r="E515">
        <v>145.08000000000001</v>
      </c>
      <c r="F515">
        <v>164.08</v>
      </c>
      <c r="G515">
        <v>161.08000000000001</v>
      </c>
      <c r="H515">
        <v>162.58000000000001</v>
      </c>
      <c r="I515">
        <v>105.57</v>
      </c>
      <c r="J515">
        <v>102.36999999999999</v>
      </c>
      <c r="K515">
        <v>103.97</v>
      </c>
      <c r="L515">
        <v>197.16</v>
      </c>
      <c r="M515">
        <v>189.16</v>
      </c>
      <c r="N515">
        <v>193.16</v>
      </c>
      <c r="O515">
        <v>175</v>
      </c>
      <c r="P515">
        <v>173.2</v>
      </c>
      <c r="Q515">
        <v>174.1</v>
      </c>
      <c r="R515">
        <v>22.09</v>
      </c>
      <c r="S515">
        <v>21.49</v>
      </c>
      <c r="T515">
        <v>21.79</v>
      </c>
      <c r="U515">
        <v>14.25</v>
      </c>
      <c r="V515">
        <v>13.65</v>
      </c>
      <c r="W515">
        <v>13.95</v>
      </c>
      <c r="X515">
        <v>15.34</v>
      </c>
      <c r="Y515">
        <v>14.54</v>
      </c>
      <c r="Z515">
        <v>14.94</v>
      </c>
      <c r="AA515">
        <v>94.85</v>
      </c>
      <c r="AB515">
        <v>90.85</v>
      </c>
      <c r="AC515">
        <v>92.85</v>
      </c>
      <c r="AD515">
        <v>87.15</v>
      </c>
      <c r="AE515">
        <v>83.15</v>
      </c>
      <c r="AF515">
        <v>85.15</v>
      </c>
      <c r="AG515">
        <v>19.010000000000002</v>
      </c>
      <c r="AH515">
        <v>18.150000000000002</v>
      </c>
      <c r="AI515">
        <v>18.580000000000002</v>
      </c>
      <c r="AM515">
        <v>112.76</v>
      </c>
      <c r="AN515">
        <v>111.10000000000001</v>
      </c>
      <c r="AO515">
        <v>111.93</v>
      </c>
      <c r="AP515">
        <v>39.56</v>
      </c>
      <c r="AQ515">
        <v>37.96</v>
      </c>
      <c r="AR515">
        <v>38.760000000000005</v>
      </c>
      <c r="AS515">
        <v>40.24</v>
      </c>
      <c r="AT515">
        <v>38.880000000000003</v>
      </c>
      <c r="AU515">
        <v>39.56</v>
      </c>
      <c r="AV515">
        <v>20.440000000000001</v>
      </c>
      <c r="AW515">
        <v>19.84</v>
      </c>
      <c r="AX515">
        <v>20.14</v>
      </c>
      <c r="AY515">
        <v>4.47</v>
      </c>
      <c r="AZ515">
        <v>4.3099999999999996</v>
      </c>
      <c r="BA515">
        <v>4.3899999999999997</v>
      </c>
      <c r="BB515">
        <v>1.86</v>
      </c>
      <c r="BC515">
        <v>1.56</v>
      </c>
      <c r="BD515">
        <v>1.71</v>
      </c>
      <c r="BE515">
        <v>0.67</v>
      </c>
      <c r="BF515">
        <v>0.37000000000000005</v>
      </c>
      <c r="BG515">
        <v>0.52</v>
      </c>
      <c r="BH515">
        <v>482.74</v>
      </c>
      <c r="BI515">
        <v>466.74</v>
      </c>
      <c r="BJ515">
        <v>474.74</v>
      </c>
      <c r="BK515">
        <v>40.6</v>
      </c>
      <c r="BL515">
        <v>39.24</v>
      </c>
      <c r="BM515">
        <v>39.92</v>
      </c>
      <c r="BN515">
        <v>1</v>
      </c>
      <c r="BO515">
        <v>0.76</v>
      </c>
      <c r="BP515">
        <v>0.88</v>
      </c>
      <c r="BQ515">
        <v>8.4499999999999993</v>
      </c>
      <c r="BR515">
        <v>6.4499999999999993</v>
      </c>
      <c r="BS515">
        <v>7.4499999999999993</v>
      </c>
      <c r="BT515">
        <v>10.61</v>
      </c>
      <c r="BU515">
        <v>10.209999999999999</v>
      </c>
      <c r="BV515">
        <v>10.41</v>
      </c>
      <c r="BW515">
        <v>2.77</v>
      </c>
      <c r="BX515">
        <v>2.4900000000000002</v>
      </c>
      <c r="BY515">
        <v>2.63</v>
      </c>
      <c r="BZ515">
        <v>9.5500000000000007</v>
      </c>
      <c r="CA515">
        <v>6.5500000000000007</v>
      </c>
      <c r="CB515">
        <v>8.0500000000000007</v>
      </c>
      <c r="CC515">
        <v>6.64</v>
      </c>
      <c r="CD515">
        <v>6.3999999999999995</v>
      </c>
      <c r="CE515">
        <v>6.52</v>
      </c>
      <c r="CF515">
        <v>2.0699999999999998</v>
      </c>
      <c r="CG515">
        <v>1.5699999999999998</v>
      </c>
      <c r="CH515">
        <v>1.8199999999999998</v>
      </c>
      <c r="CI515">
        <v>0.42</v>
      </c>
      <c r="CJ515">
        <v>0.38</v>
      </c>
      <c r="CK515">
        <v>0.4</v>
      </c>
      <c r="CL515">
        <v>39.5</v>
      </c>
      <c r="CM515">
        <v>37.1</v>
      </c>
      <c r="CN515">
        <v>38.299999999999997</v>
      </c>
      <c r="CO515">
        <v>6.26</v>
      </c>
      <c r="CP515">
        <v>1.2599999999999998</v>
      </c>
      <c r="CQ515">
        <v>3.76</v>
      </c>
    </row>
    <row r="516" spans="1:95">
      <c r="A516" s="642">
        <v>45794</v>
      </c>
      <c r="B516" t="s">
        <v>219</v>
      </c>
    </row>
    <row r="517" spans="1:95">
      <c r="A517" s="642">
        <v>45795</v>
      </c>
      <c r="B517" t="s">
        <v>220</v>
      </c>
    </row>
    <row r="518" spans="1:95">
      <c r="A518" s="642">
        <v>45796</v>
      </c>
      <c r="B518" t="s">
        <v>214</v>
      </c>
      <c r="C518">
        <v>145.94</v>
      </c>
      <c r="D518">
        <v>143.94</v>
      </c>
      <c r="E518">
        <v>144.94</v>
      </c>
      <c r="F518">
        <v>163.75</v>
      </c>
      <c r="G518">
        <v>160.75</v>
      </c>
      <c r="H518">
        <v>162.25</v>
      </c>
      <c r="I518">
        <v>105.45</v>
      </c>
      <c r="J518">
        <v>102.25</v>
      </c>
      <c r="K518">
        <v>103.85</v>
      </c>
      <c r="L518">
        <v>196.93</v>
      </c>
      <c r="M518">
        <v>188.93</v>
      </c>
      <c r="N518">
        <v>192.93</v>
      </c>
      <c r="O518">
        <v>174.46</v>
      </c>
      <c r="P518">
        <v>172.66</v>
      </c>
      <c r="Q518">
        <v>173.56</v>
      </c>
      <c r="R518">
        <v>22.05</v>
      </c>
      <c r="S518">
        <v>21.45</v>
      </c>
      <c r="T518">
        <v>21.75</v>
      </c>
      <c r="U518">
        <v>14.26</v>
      </c>
      <c r="V518">
        <v>13.66</v>
      </c>
      <c r="W518">
        <v>13.96</v>
      </c>
      <c r="X518">
        <v>15.26</v>
      </c>
      <c r="Y518">
        <v>14.459999999999999</v>
      </c>
      <c r="Z518">
        <v>14.86</v>
      </c>
      <c r="AA518">
        <v>94.95</v>
      </c>
      <c r="AB518">
        <v>90.95</v>
      </c>
      <c r="AC518">
        <v>92.95</v>
      </c>
      <c r="AD518">
        <v>87.38</v>
      </c>
      <c r="AE518">
        <v>83.38</v>
      </c>
      <c r="AF518">
        <v>85.38</v>
      </c>
      <c r="AG518">
        <v>18.97</v>
      </c>
      <c r="AH518">
        <v>18.11</v>
      </c>
      <c r="AI518">
        <v>18.54</v>
      </c>
      <c r="AM518">
        <v>112.55</v>
      </c>
      <c r="AN518">
        <v>110.89</v>
      </c>
      <c r="AO518">
        <v>111.72</v>
      </c>
      <c r="AP518">
        <v>39.520000000000003</v>
      </c>
      <c r="AQ518">
        <v>37.92</v>
      </c>
      <c r="AR518">
        <v>38.72</v>
      </c>
      <c r="AS518">
        <v>40.22</v>
      </c>
      <c r="AT518">
        <v>38.86</v>
      </c>
      <c r="AU518">
        <v>39.54</v>
      </c>
      <c r="AV518">
        <v>20.41</v>
      </c>
      <c r="AW518">
        <v>19.809999999999999</v>
      </c>
      <c r="AX518">
        <v>20.11</v>
      </c>
      <c r="AY518">
        <v>4.45</v>
      </c>
      <c r="AZ518">
        <v>4.29</v>
      </c>
      <c r="BA518">
        <v>4.37</v>
      </c>
      <c r="BB518">
        <v>1.86</v>
      </c>
      <c r="BC518">
        <v>1.56</v>
      </c>
      <c r="BD518">
        <v>1.71</v>
      </c>
      <c r="BE518">
        <v>0.67</v>
      </c>
      <c r="BF518">
        <v>0.37000000000000005</v>
      </c>
      <c r="BG518">
        <v>0.52</v>
      </c>
      <c r="BH518">
        <v>482.28</v>
      </c>
      <c r="BI518">
        <v>466.28</v>
      </c>
      <c r="BJ518">
        <v>474.28</v>
      </c>
      <c r="BK518">
        <v>40.56</v>
      </c>
      <c r="BL518">
        <v>39.200000000000003</v>
      </c>
      <c r="BM518">
        <v>39.880000000000003</v>
      </c>
      <c r="BN518">
        <v>1</v>
      </c>
      <c r="BO518">
        <v>0.76</v>
      </c>
      <c r="BP518">
        <v>0.88</v>
      </c>
      <c r="BQ518">
        <v>8.4600000000000009</v>
      </c>
      <c r="BR518">
        <v>6.4600000000000009</v>
      </c>
      <c r="BS518">
        <v>7.4600000000000009</v>
      </c>
      <c r="BT518">
        <v>10.6</v>
      </c>
      <c r="BU518">
        <v>10.199999999999999</v>
      </c>
      <c r="BV518">
        <v>10.399999999999999</v>
      </c>
      <c r="BW518">
        <v>2.77</v>
      </c>
      <c r="BX518">
        <v>2.4900000000000002</v>
      </c>
      <c r="BY518">
        <v>2.63</v>
      </c>
      <c r="BZ518">
        <v>9.5399999999999991</v>
      </c>
      <c r="CA518">
        <v>6.5399999999999991</v>
      </c>
      <c r="CB518">
        <v>8.0399999999999991</v>
      </c>
      <c r="CC518">
        <v>6.65</v>
      </c>
      <c r="CD518">
        <v>6.41</v>
      </c>
      <c r="CE518">
        <v>6.53</v>
      </c>
      <c r="CF518">
        <v>2.04</v>
      </c>
      <c r="CG518">
        <v>1.54</v>
      </c>
      <c r="CH518">
        <v>1.79</v>
      </c>
      <c r="CI518">
        <v>0.42</v>
      </c>
      <c r="CJ518">
        <v>0.38</v>
      </c>
      <c r="CK518">
        <v>0.4</v>
      </c>
      <c r="CL518">
        <v>39.090000000000003</v>
      </c>
      <c r="CM518">
        <v>36.690000000000005</v>
      </c>
      <c r="CN518">
        <v>37.89</v>
      </c>
      <c r="CO518">
        <v>6.23</v>
      </c>
      <c r="CP518">
        <v>1.2300000000000004</v>
      </c>
      <c r="CQ518">
        <v>3.7300000000000004</v>
      </c>
    </row>
    <row r="519" spans="1:95">
      <c r="A519" s="642">
        <v>45797</v>
      </c>
      <c r="B519" t="s">
        <v>215</v>
      </c>
      <c r="C519">
        <v>146.32</v>
      </c>
      <c r="D519">
        <v>144.32</v>
      </c>
      <c r="E519">
        <v>145.32</v>
      </c>
      <c r="F519">
        <v>164.62</v>
      </c>
      <c r="G519">
        <v>161.62</v>
      </c>
      <c r="H519">
        <v>163.12</v>
      </c>
      <c r="I519">
        <v>105.68</v>
      </c>
      <c r="J519">
        <v>102.48</v>
      </c>
      <c r="K519">
        <v>104.08000000000001</v>
      </c>
      <c r="L519">
        <v>198.09</v>
      </c>
      <c r="M519">
        <v>190.09</v>
      </c>
      <c r="N519">
        <v>194.09</v>
      </c>
      <c r="O519">
        <v>174.85</v>
      </c>
      <c r="P519">
        <v>173.04999999999998</v>
      </c>
      <c r="Q519">
        <v>173.95</v>
      </c>
      <c r="R519">
        <v>22.17</v>
      </c>
      <c r="S519">
        <v>21.57</v>
      </c>
      <c r="T519">
        <v>21.87</v>
      </c>
      <c r="U519">
        <v>14.4</v>
      </c>
      <c r="V519">
        <v>13.8</v>
      </c>
      <c r="W519">
        <v>14.100000000000001</v>
      </c>
      <c r="X519">
        <v>15.39</v>
      </c>
      <c r="Y519">
        <v>14.59</v>
      </c>
      <c r="Z519">
        <v>14.99</v>
      </c>
      <c r="AA519">
        <v>95.72</v>
      </c>
      <c r="AB519">
        <v>91.72</v>
      </c>
      <c r="AC519">
        <v>93.72</v>
      </c>
      <c r="AD519">
        <v>88.12</v>
      </c>
      <c r="AE519">
        <v>84.12</v>
      </c>
      <c r="AF519">
        <v>86.12</v>
      </c>
      <c r="AG519">
        <v>19</v>
      </c>
      <c r="AH519">
        <v>18.14</v>
      </c>
      <c r="AI519">
        <v>18.57</v>
      </c>
      <c r="AM519">
        <v>112.97</v>
      </c>
      <c r="AN519">
        <v>111.31</v>
      </c>
      <c r="AO519">
        <v>112.14</v>
      </c>
      <c r="AP519">
        <v>39.619999999999997</v>
      </c>
      <c r="AQ519">
        <v>38.019999999999996</v>
      </c>
      <c r="AR519">
        <v>38.819999999999993</v>
      </c>
      <c r="AS519">
        <v>40.31</v>
      </c>
      <c r="AT519">
        <v>38.950000000000003</v>
      </c>
      <c r="AU519">
        <v>39.630000000000003</v>
      </c>
      <c r="AV519">
        <v>20.43</v>
      </c>
      <c r="AW519">
        <v>19.829999999999998</v>
      </c>
      <c r="AX519">
        <v>20.13</v>
      </c>
      <c r="AY519">
        <v>4.46</v>
      </c>
      <c r="AZ519">
        <v>4.3</v>
      </c>
      <c r="BA519">
        <v>4.38</v>
      </c>
      <c r="BB519">
        <v>1.86</v>
      </c>
      <c r="BC519">
        <v>1.56</v>
      </c>
      <c r="BD519">
        <v>1.71</v>
      </c>
      <c r="BE519">
        <v>0.67</v>
      </c>
      <c r="BF519">
        <v>0.37000000000000005</v>
      </c>
      <c r="BG519">
        <v>0.52</v>
      </c>
      <c r="BH519">
        <v>483.21</v>
      </c>
      <c r="BI519">
        <v>467.21</v>
      </c>
      <c r="BJ519">
        <v>475.21</v>
      </c>
      <c r="BK519">
        <v>40.67</v>
      </c>
      <c r="BL519">
        <v>39.31</v>
      </c>
      <c r="BM519">
        <v>39.99</v>
      </c>
      <c r="BN519">
        <v>1.01</v>
      </c>
      <c r="BO519">
        <v>0.77</v>
      </c>
      <c r="BP519">
        <v>0.89</v>
      </c>
      <c r="BQ519">
        <v>8.5299999999999994</v>
      </c>
      <c r="BR519">
        <v>6.5299999999999994</v>
      </c>
      <c r="BS519">
        <v>7.5299999999999994</v>
      </c>
      <c r="BT519">
        <v>10.65</v>
      </c>
      <c r="BU519">
        <v>10.25</v>
      </c>
      <c r="BV519">
        <v>10.45</v>
      </c>
      <c r="BW519">
        <v>2.78</v>
      </c>
      <c r="BX519">
        <v>2.5</v>
      </c>
      <c r="BY519">
        <v>2.6399999999999997</v>
      </c>
      <c r="BZ519">
        <v>9.5399999999999991</v>
      </c>
      <c r="CA519">
        <v>6.5399999999999991</v>
      </c>
      <c r="CB519">
        <v>8.0399999999999991</v>
      </c>
      <c r="CC519">
        <v>6.68</v>
      </c>
      <c r="CD519">
        <v>6.4399999999999995</v>
      </c>
      <c r="CE519">
        <v>6.56</v>
      </c>
      <c r="CF519">
        <v>2.0499999999999998</v>
      </c>
      <c r="CG519">
        <v>1.5499999999999998</v>
      </c>
      <c r="CH519">
        <v>1.7999999999999998</v>
      </c>
      <c r="CI519">
        <v>0.43</v>
      </c>
      <c r="CJ519">
        <v>0.39</v>
      </c>
      <c r="CK519">
        <v>0.41000000000000003</v>
      </c>
      <c r="CL519">
        <v>39.6</v>
      </c>
      <c r="CM519">
        <v>37.200000000000003</v>
      </c>
      <c r="CN519">
        <v>38.400000000000006</v>
      </c>
      <c r="CO519">
        <v>6.25</v>
      </c>
      <c r="CP519">
        <v>1.25</v>
      </c>
      <c r="CQ519">
        <v>3.75</v>
      </c>
    </row>
    <row r="520" spans="1:95">
      <c r="A520" s="642">
        <v>45798</v>
      </c>
      <c r="B520" t="s">
        <v>216</v>
      </c>
      <c r="C520">
        <v>145.28</v>
      </c>
      <c r="D520">
        <v>143.28</v>
      </c>
      <c r="E520">
        <v>144.28</v>
      </c>
      <c r="F520">
        <v>164.45</v>
      </c>
      <c r="G520">
        <v>161.44999999999999</v>
      </c>
      <c r="H520">
        <v>162.94999999999999</v>
      </c>
      <c r="I520">
        <v>105.37</v>
      </c>
      <c r="J520">
        <v>102.17</v>
      </c>
      <c r="K520">
        <v>103.77000000000001</v>
      </c>
      <c r="L520">
        <v>197.45</v>
      </c>
      <c r="M520">
        <v>189.45</v>
      </c>
      <c r="N520">
        <v>193.45</v>
      </c>
      <c r="O520">
        <v>175.49</v>
      </c>
      <c r="P520">
        <v>173.69</v>
      </c>
      <c r="Q520">
        <v>174.59</v>
      </c>
      <c r="R520">
        <v>22.15</v>
      </c>
      <c r="S520">
        <v>21.549999999999997</v>
      </c>
      <c r="T520">
        <v>21.849999999999998</v>
      </c>
      <c r="U520">
        <v>14.38</v>
      </c>
      <c r="V520">
        <v>13.780000000000001</v>
      </c>
      <c r="W520">
        <v>14.080000000000002</v>
      </c>
      <c r="X520">
        <v>15.39</v>
      </c>
      <c r="Y520">
        <v>14.59</v>
      </c>
      <c r="Z520">
        <v>14.99</v>
      </c>
      <c r="AA520">
        <v>94.87</v>
      </c>
      <c r="AB520">
        <v>90.87</v>
      </c>
      <c r="AC520">
        <v>92.87</v>
      </c>
      <c r="AD520">
        <v>87.66</v>
      </c>
      <c r="AE520">
        <v>83.66</v>
      </c>
      <c r="AF520">
        <v>85.66</v>
      </c>
      <c r="AG520">
        <v>18.86</v>
      </c>
      <c r="AH520">
        <v>18</v>
      </c>
      <c r="AI520">
        <v>18.43</v>
      </c>
      <c r="AM520">
        <v>112.33</v>
      </c>
      <c r="AN520">
        <v>110.67</v>
      </c>
      <c r="AO520">
        <v>111.5</v>
      </c>
      <c r="AP520">
        <v>39.36</v>
      </c>
      <c r="AQ520">
        <v>37.76</v>
      </c>
      <c r="AR520">
        <v>38.56</v>
      </c>
      <c r="AS520">
        <v>40.03</v>
      </c>
      <c r="AT520">
        <v>38.67</v>
      </c>
      <c r="AU520">
        <v>39.35</v>
      </c>
      <c r="AV520">
        <v>20.29</v>
      </c>
      <c r="AW520">
        <v>19.689999999999998</v>
      </c>
      <c r="AX520">
        <v>19.989999999999998</v>
      </c>
      <c r="AY520">
        <v>4.47</v>
      </c>
      <c r="AZ520">
        <v>4.3099999999999996</v>
      </c>
      <c r="BA520">
        <v>4.3899999999999997</v>
      </c>
      <c r="BB520">
        <v>1.85</v>
      </c>
      <c r="BC520">
        <v>1.55</v>
      </c>
      <c r="BD520">
        <v>1.7000000000000002</v>
      </c>
      <c r="BE520">
        <v>0.67</v>
      </c>
      <c r="BF520">
        <v>0.37000000000000005</v>
      </c>
      <c r="BG520">
        <v>0.52</v>
      </c>
      <c r="BH520">
        <v>480.58</v>
      </c>
      <c r="BI520">
        <v>464.58</v>
      </c>
      <c r="BJ520">
        <v>472.58</v>
      </c>
      <c r="BK520">
        <v>40.380000000000003</v>
      </c>
      <c r="BL520">
        <v>39.020000000000003</v>
      </c>
      <c r="BM520">
        <v>39.700000000000003</v>
      </c>
      <c r="BN520">
        <v>1</v>
      </c>
      <c r="BO520">
        <v>0.76</v>
      </c>
      <c r="BP520">
        <v>0.88</v>
      </c>
      <c r="BQ520">
        <v>8.49</v>
      </c>
      <c r="BR520">
        <v>6.49</v>
      </c>
      <c r="BS520">
        <v>7.49</v>
      </c>
      <c r="BT520">
        <v>10.6</v>
      </c>
      <c r="BU520">
        <v>10.199999999999999</v>
      </c>
      <c r="BV520">
        <v>10.399999999999999</v>
      </c>
      <c r="BW520">
        <v>2.76</v>
      </c>
      <c r="BX520">
        <v>2.4799999999999995</v>
      </c>
      <c r="BY520">
        <v>2.6199999999999997</v>
      </c>
      <c r="BZ520">
        <v>9.56</v>
      </c>
      <c r="CA520">
        <v>6.5600000000000005</v>
      </c>
      <c r="CB520">
        <v>8.06</v>
      </c>
      <c r="CC520">
        <v>6.67</v>
      </c>
      <c r="CD520">
        <v>6.43</v>
      </c>
      <c r="CE520">
        <v>6.55</v>
      </c>
      <c r="CF520">
        <v>2.04</v>
      </c>
      <c r="CG520">
        <v>1.54</v>
      </c>
      <c r="CH520">
        <v>1.79</v>
      </c>
      <c r="CI520">
        <v>0.43</v>
      </c>
      <c r="CJ520">
        <v>0.39</v>
      </c>
      <c r="CK520">
        <v>0.41000000000000003</v>
      </c>
      <c r="CL520">
        <v>39.67</v>
      </c>
      <c r="CM520">
        <v>37.270000000000003</v>
      </c>
      <c r="CN520">
        <v>38.47</v>
      </c>
      <c r="CO520">
        <v>6.22</v>
      </c>
      <c r="CP520">
        <v>1.2199999999999998</v>
      </c>
      <c r="CQ520">
        <v>3.7199999999999998</v>
      </c>
    </row>
    <row r="521" spans="1:95">
      <c r="A521" s="642">
        <v>45799</v>
      </c>
      <c r="B521" t="s">
        <v>217</v>
      </c>
      <c r="C521">
        <v>144.36000000000001</v>
      </c>
      <c r="D521">
        <v>142.36000000000001</v>
      </c>
      <c r="E521">
        <v>143.36000000000001</v>
      </c>
      <c r="F521">
        <v>163.9</v>
      </c>
      <c r="G521">
        <v>160.9</v>
      </c>
      <c r="H521">
        <v>162.4</v>
      </c>
      <c r="I521">
        <v>105.03</v>
      </c>
      <c r="J521">
        <v>101.83</v>
      </c>
      <c r="K521">
        <v>103.43</v>
      </c>
      <c r="L521">
        <v>196.5</v>
      </c>
      <c r="M521">
        <v>188.5</v>
      </c>
      <c r="N521">
        <v>192.5</v>
      </c>
      <c r="O521">
        <v>174.71</v>
      </c>
      <c r="P521">
        <v>172.91</v>
      </c>
      <c r="Q521">
        <v>173.81</v>
      </c>
      <c r="R521">
        <v>22.07</v>
      </c>
      <c r="S521">
        <v>21.47</v>
      </c>
      <c r="T521">
        <v>21.77</v>
      </c>
      <c r="U521">
        <v>14.4</v>
      </c>
      <c r="V521">
        <v>13.8</v>
      </c>
      <c r="W521">
        <v>14.100000000000001</v>
      </c>
      <c r="X521">
        <v>15.39</v>
      </c>
      <c r="Y521">
        <v>14.59</v>
      </c>
      <c r="Z521">
        <v>14.99</v>
      </c>
      <c r="AA521">
        <v>94.28</v>
      </c>
      <c r="AB521">
        <v>90.28</v>
      </c>
      <c r="AC521">
        <v>92.28</v>
      </c>
      <c r="AD521">
        <v>87.1</v>
      </c>
      <c r="AE521">
        <v>83.1</v>
      </c>
      <c r="AF521">
        <v>85.1</v>
      </c>
      <c r="AG521">
        <v>18.73</v>
      </c>
      <c r="AH521">
        <v>17.87</v>
      </c>
      <c r="AI521">
        <v>18.3</v>
      </c>
      <c r="AM521">
        <v>112.04</v>
      </c>
      <c r="AN521">
        <v>110.38000000000001</v>
      </c>
      <c r="AO521">
        <v>111.21000000000001</v>
      </c>
      <c r="AP521">
        <v>39.11</v>
      </c>
      <c r="AQ521">
        <v>37.51</v>
      </c>
      <c r="AR521">
        <v>38.31</v>
      </c>
      <c r="AS521">
        <v>39.770000000000003</v>
      </c>
      <c r="AT521">
        <v>38.410000000000004</v>
      </c>
      <c r="AU521">
        <v>39.090000000000003</v>
      </c>
      <c r="AV521">
        <v>20.2</v>
      </c>
      <c r="AW521">
        <v>19.599999999999998</v>
      </c>
      <c r="AX521">
        <v>19.899999999999999</v>
      </c>
      <c r="AY521">
        <v>4.47</v>
      </c>
      <c r="AZ521">
        <v>4.3099999999999996</v>
      </c>
      <c r="BA521">
        <v>4.3899999999999997</v>
      </c>
      <c r="BB521">
        <v>1.84</v>
      </c>
      <c r="BC521">
        <v>1.54</v>
      </c>
      <c r="BD521">
        <v>1.69</v>
      </c>
      <c r="BE521">
        <v>0.66</v>
      </c>
      <c r="BF521">
        <v>0.36000000000000004</v>
      </c>
      <c r="BG521">
        <v>0.51</v>
      </c>
      <c r="BH521">
        <v>477.72</v>
      </c>
      <c r="BI521">
        <v>461.72</v>
      </c>
      <c r="BJ521">
        <v>469.72</v>
      </c>
      <c r="BK521">
        <v>40.14</v>
      </c>
      <c r="BL521">
        <v>38.78</v>
      </c>
      <c r="BM521">
        <v>39.46</v>
      </c>
      <c r="BN521">
        <v>1</v>
      </c>
      <c r="BO521">
        <v>0.76</v>
      </c>
      <c r="BP521">
        <v>0.88</v>
      </c>
      <c r="BQ521">
        <v>8.41</v>
      </c>
      <c r="BR521">
        <v>6.41</v>
      </c>
      <c r="BS521">
        <v>7.41</v>
      </c>
      <c r="BT521">
        <v>10.63</v>
      </c>
      <c r="BU521">
        <v>10.23</v>
      </c>
      <c r="BV521">
        <v>10.43</v>
      </c>
      <c r="BW521">
        <v>2.74</v>
      </c>
      <c r="BX521">
        <v>2.46</v>
      </c>
      <c r="BY521">
        <v>2.6</v>
      </c>
      <c r="BZ521">
        <v>9.48</v>
      </c>
      <c r="CA521">
        <v>6.48</v>
      </c>
      <c r="CB521">
        <v>7.98</v>
      </c>
      <c r="CC521">
        <v>6.65</v>
      </c>
      <c r="CD521">
        <v>6.41</v>
      </c>
      <c r="CE521">
        <v>6.53</v>
      </c>
      <c r="CF521">
        <v>2.0499999999999998</v>
      </c>
      <c r="CG521">
        <v>1.5499999999999998</v>
      </c>
      <c r="CH521">
        <v>1.7999999999999998</v>
      </c>
      <c r="CI521">
        <v>0.42</v>
      </c>
      <c r="CJ521">
        <v>0.38</v>
      </c>
      <c r="CK521">
        <v>0.4</v>
      </c>
      <c r="CL521">
        <v>39.5</v>
      </c>
      <c r="CM521">
        <v>37.1</v>
      </c>
      <c r="CN521">
        <v>38.299999999999997</v>
      </c>
      <c r="CO521">
        <v>6.2</v>
      </c>
      <c r="CP521">
        <v>1.2000000000000002</v>
      </c>
      <c r="CQ521">
        <v>3.7</v>
      </c>
    </row>
    <row r="522" spans="1:95">
      <c r="A522" s="642">
        <v>45800</v>
      </c>
      <c r="B522" t="s">
        <v>218</v>
      </c>
      <c r="C522">
        <v>144.91</v>
      </c>
      <c r="D522">
        <v>142.91</v>
      </c>
      <c r="E522">
        <v>143.91</v>
      </c>
      <c r="F522">
        <v>164.09</v>
      </c>
      <c r="G522">
        <v>161.09</v>
      </c>
      <c r="H522">
        <v>162.59</v>
      </c>
      <c r="I522">
        <v>105.5</v>
      </c>
      <c r="J522">
        <v>102.3</v>
      </c>
      <c r="K522">
        <v>103.9</v>
      </c>
      <c r="L522">
        <v>197.36</v>
      </c>
      <c r="M522">
        <v>189.36</v>
      </c>
      <c r="N522">
        <v>193.36</v>
      </c>
      <c r="O522">
        <v>174.77</v>
      </c>
      <c r="P522">
        <v>172.97</v>
      </c>
      <c r="Q522">
        <v>173.87</v>
      </c>
      <c r="R522">
        <v>22.09</v>
      </c>
      <c r="S522">
        <v>21.49</v>
      </c>
      <c r="T522">
        <v>21.79</v>
      </c>
      <c r="U522">
        <v>14.43</v>
      </c>
      <c r="V522">
        <v>13.83</v>
      </c>
      <c r="W522">
        <v>14.129999999999999</v>
      </c>
      <c r="X522">
        <v>15.36</v>
      </c>
      <c r="Y522">
        <v>14.559999999999999</v>
      </c>
      <c r="Z522">
        <v>14.959999999999999</v>
      </c>
      <c r="AA522">
        <v>94.36</v>
      </c>
      <c r="AB522">
        <v>90.36</v>
      </c>
      <c r="AC522">
        <v>92.36</v>
      </c>
      <c r="AD522">
        <v>86.95</v>
      </c>
      <c r="AE522">
        <v>82.95</v>
      </c>
      <c r="AF522">
        <v>84.95</v>
      </c>
      <c r="AG522">
        <v>18.809999999999999</v>
      </c>
      <c r="AH522">
        <v>17.95</v>
      </c>
      <c r="AI522">
        <v>18.38</v>
      </c>
      <c r="AM522">
        <v>112.26</v>
      </c>
      <c r="AN522">
        <v>110.60000000000001</v>
      </c>
      <c r="AO522">
        <v>111.43</v>
      </c>
      <c r="AP522">
        <v>39.26</v>
      </c>
      <c r="AQ522">
        <v>37.659999999999997</v>
      </c>
      <c r="AR522">
        <v>38.459999999999994</v>
      </c>
      <c r="AS522">
        <v>39.92</v>
      </c>
      <c r="AT522">
        <v>38.56</v>
      </c>
      <c r="AU522">
        <v>39.24</v>
      </c>
      <c r="AV522">
        <v>20.28</v>
      </c>
      <c r="AW522">
        <v>19.68</v>
      </c>
      <c r="AX522">
        <v>19.98</v>
      </c>
      <c r="AY522">
        <v>4.45</v>
      </c>
      <c r="AZ522">
        <v>4.29</v>
      </c>
      <c r="BA522">
        <v>4.37</v>
      </c>
      <c r="BB522">
        <v>1.83</v>
      </c>
      <c r="BC522">
        <v>1.53</v>
      </c>
      <c r="BD522">
        <v>1.6800000000000002</v>
      </c>
      <c r="BE522">
        <v>0.67</v>
      </c>
      <c r="BF522">
        <v>0.37000000000000005</v>
      </c>
      <c r="BG522">
        <v>0.52</v>
      </c>
      <c r="BH522">
        <v>479.37</v>
      </c>
      <c r="BI522">
        <v>463.37</v>
      </c>
      <c r="BJ522">
        <v>471.37</v>
      </c>
      <c r="BK522">
        <v>40.29</v>
      </c>
      <c r="BL522">
        <v>38.93</v>
      </c>
      <c r="BM522">
        <v>39.61</v>
      </c>
      <c r="BN522">
        <v>1</v>
      </c>
      <c r="BO522">
        <v>0.76</v>
      </c>
      <c r="BP522">
        <v>0.88</v>
      </c>
      <c r="BQ522">
        <v>8.4600000000000009</v>
      </c>
      <c r="BR522">
        <v>6.4600000000000009</v>
      </c>
      <c r="BS522">
        <v>7.4600000000000009</v>
      </c>
      <c r="BT522">
        <v>10.65</v>
      </c>
      <c r="BU522">
        <v>10.25</v>
      </c>
      <c r="BV522">
        <v>10.45</v>
      </c>
      <c r="BW522">
        <v>2.76</v>
      </c>
      <c r="BX522">
        <v>2.4799999999999995</v>
      </c>
      <c r="BY522">
        <v>2.6199999999999997</v>
      </c>
      <c r="BZ522">
        <v>9.51</v>
      </c>
      <c r="CA522">
        <v>6.51</v>
      </c>
      <c r="CB522">
        <v>8.01</v>
      </c>
      <c r="CC522">
        <v>6.66</v>
      </c>
      <c r="CD522">
        <v>6.42</v>
      </c>
      <c r="CE522">
        <v>6.54</v>
      </c>
      <c r="CF522">
        <v>2.06</v>
      </c>
      <c r="CG522">
        <v>1.56</v>
      </c>
      <c r="CH522">
        <v>1.81</v>
      </c>
      <c r="CI522">
        <v>0.42</v>
      </c>
      <c r="CJ522">
        <v>0.38</v>
      </c>
      <c r="CK522">
        <v>0.4</v>
      </c>
      <c r="CL522">
        <v>39.5</v>
      </c>
      <c r="CM522">
        <v>37.1</v>
      </c>
      <c r="CN522">
        <v>38.299999999999997</v>
      </c>
      <c r="CO522">
        <v>6.2</v>
      </c>
      <c r="CP522">
        <v>1.2000000000000002</v>
      </c>
      <c r="CQ522">
        <v>3.7</v>
      </c>
    </row>
    <row r="523" spans="1:95">
      <c r="A523" s="642">
        <v>45801</v>
      </c>
      <c r="B523" t="s">
        <v>219</v>
      </c>
    </row>
    <row r="524" spans="1:95">
      <c r="A524" s="642">
        <v>45802</v>
      </c>
      <c r="B524" t="s">
        <v>220</v>
      </c>
    </row>
    <row r="525" spans="1:95">
      <c r="A525" s="642">
        <v>45803</v>
      </c>
      <c r="B525" t="s">
        <v>214</v>
      </c>
      <c r="C525">
        <v>143.74</v>
      </c>
      <c r="D525">
        <v>141.74</v>
      </c>
      <c r="E525">
        <v>142.74</v>
      </c>
      <c r="F525">
        <v>164.14</v>
      </c>
      <c r="G525">
        <v>161.13999999999999</v>
      </c>
      <c r="H525">
        <v>162.63999999999999</v>
      </c>
      <c r="I525">
        <v>105.64</v>
      </c>
      <c r="J525">
        <v>102.44</v>
      </c>
      <c r="K525">
        <v>104.03999999999999</v>
      </c>
      <c r="L525">
        <v>197.48</v>
      </c>
      <c r="M525">
        <v>189.48</v>
      </c>
      <c r="N525">
        <v>193.48</v>
      </c>
      <c r="O525">
        <v>174.51</v>
      </c>
      <c r="P525">
        <v>172.70999999999998</v>
      </c>
      <c r="Q525">
        <v>173.60999999999999</v>
      </c>
      <c r="R525">
        <v>22.1</v>
      </c>
      <c r="S525">
        <v>21.5</v>
      </c>
      <c r="T525">
        <v>21.8</v>
      </c>
      <c r="U525">
        <v>14.44</v>
      </c>
      <c r="V525">
        <v>13.84</v>
      </c>
      <c r="W525">
        <v>14.14</v>
      </c>
      <c r="X525">
        <v>15.41</v>
      </c>
      <c r="Y525">
        <v>14.61</v>
      </c>
      <c r="Z525">
        <v>15.01</v>
      </c>
      <c r="AA525">
        <v>94.87</v>
      </c>
      <c r="AB525">
        <v>90.87</v>
      </c>
      <c r="AC525">
        <v>92.87</v>
      </c>
      <c r="AD525">
        <v>87.56</v>
      </c>
      <c r="AE525">
        <v>83.56</v>
      </c>
      <c r="AF525">
        <v>85.56</v>
      </c>
      <c r="AG525">
        <v>18.64</v>
      </c>
      <c r="AH525">
        <v>17.78</v>
      </c>
      <c r="AI525">
        <v>18.21</v>
      </c>
      <c r="AM525">
        <v>112.01</v>
      </c>
      <c r="AN525">
        <v>110.35000000000001</v>
      </c>
      <c r="AO525">
        <v>111.18</v>
      </c>
      <c r="AP525">
        <v>38.799999999999997</v>
      </c>
      <c r="AQ525">
        <v>37.199999999999996</v>
      </c>
      <c r="AR525">
        <v>38</v>
      </c>
      <c r="AS525">
        <v>39.61</v>
      </c>
      <c r="AT525">
        <v>38.25</v>
      </c>
      <c r="AU525">
        <v>38.93</v>
      </c>
      <c r="AV525">
        <v>20.18</v>
      </c>
      <c r="AW525">
        <v>19.579999999999998</v>
      </c>
      <c r="AX525">
        <v>19.88</v>
      </c>
      <c r="AY525">
        <v>4.46</v>
      </c>
      <c r="AZ525">
        <v>4.3</v>
      </c>
      <c r="BA525">
        <v>4.38</v>
      </c>
      <c r="BB525">
        <v>1.84</v>
      </c>
      <c r="BC525">
        <v>1.54</v>
      </c>
      <c r="BD525">
        <v>1.69</v>
      </c>
      <c r="BE525">
        <v>0.66</v>
      </c>
      <c r="BF525">
        <v>0.36000000000000004</v>
      </c>
      <c r="BG525">
        <v>0.51</v>
      </c>
      <c r="BH525">
        <v>476.15</v>
      </c>
      <c r="BI525">
        <v>460.15</v>
      </c>
      <c r="BJ525">
        <v>468.15</v>
      </c>
      <c r="BK525">
        <v>39.96</v>
      </c>
      <c r="BL525">
        <v>38.6</v>
      </c>
      <c r="BM525">
        <v>39.28</v>
      </c>
      <c r="BN525">
        <v>1</v>
      </c>
      <c r="BO525">
        <v>0.76</v>
      </c>
      <c r="BP525">
        <v>0.88</v>
      </c>
      <c r="BQ525">
        <v>8.44</v>
      </c>
      <c r="BR525">
        <v>6.4399999999999995</v>
      </c>
      <c r="BS525">
        <v>7.4399999999999995</v>
      </c>
      <c r="BT525">
        <v>10.65</v>
      </c>
      <c r="BU525">
        <v>10.25</v>
      </c>
      <c r="BV525">
        <v>10.45</v>
      </c>
      <c r="BW525">
        <v>2.75</v>
      </c>
      <c r="BX525">
        <v>2.4699999999999998</v>
      </c>
      <c r="BY525">
        <v>2.61</v>
      </c>
      <c r="BZ525">
        <v>9.51</v>
      </c>
      <c r="CA525">
        <v>6.51</v>
      </c>
      <c r="CB525">
        <v>8.01</v>
      </c>
      <c r="CC525">
        <v>6.67</v>
      </c>
      <c r="CD525">
        <v>6.43</v>
      </c>
      <c r="CE525">
        <v>6.55</v>
      </c>
      <c r="CF525">
        <v>2.0499999999999998</v>
      </c>
      <c r="CG525">
        <v>1.5499999999999998</v>
      </c>
      <c r="CH525">
        <v>1.7999999999999998</v>
      </c>
      <c r="CI525">
        <v>0.42</v>
      </c>
      <c r="CJ525">
        <v>0.38</v>
      </c>
      <c r="CK525">
        <v>0.4</v>
      </c>
      <c r="CL525">
        <v>39.4</v>
      </c>
      <c r="CM525">
        <v>37</v>
      </c>
      <c r="CN525">
        <v>38.200000000000003</v>
      </c>
      <c r="CO525">
        <v>6.16</v>
      </c>
      <c r="CP525">
        <v>1.1600000000000001</v>
      </c>
      <c r="CQ525">
        <v>3.66</v>
      </c>
    </row>
    <row r="526" spans="1:95">
      <c r="A526" s="642">
        <v>45804</v>
      </c>
      <c r="B526" t="s">
        <v>215</v>
      </c>
      <c r="C526">
        <v>143.37</v>
      </c>
      <c r="D526">
        <v>141.37</v>
      </c>
      <c r="E526">
        <v>142.37</v>
      </c>
      <c r="F526">
        <v>163.83000000000001</v>
      </c>
      <c r="G526">
        <v>160.83000000000001</v>
      </c>
      <c r="H526">
        <v>162.33000000000001</v>
      </c>
      <c r="I526">
        <v>105.35</v>
      </c>
      <c r="J526">
        <v>102.14999999999999</v>
      </c>
      <c r="K526">
        <v>103.75</v>
      </c>
      <c r="L526">
        <v>197.42</v>
      </c>
      <c r="M526">
        <v>189.42</v>
      </c>
      <c r="N526">
        <v>193.42</v>
      </c>
      <c r="O526">
        <v>174.56</v>
      </c>
      <c r="P526">
        <v>172.76</v>
      </c>
      <c r="Q526">
        <v>173.66</v>
      </c>
      <c r="R526">
        <v>22.06</v>
      </c>
      <c r="S526">
        <v>21.459999999999997</v>
      </c>
      <c r="T526">
        <v>21.759999999999998</v>
      </c>
      <c r="U526">
        <v>14.42</v>
      </c>
      <c r="V526">
        <v>13.82</v>
      </c>
      <c r="W526">
        <v>14.120000000000001</v>
      </c>
      <c r="X526">
        <v>15.38</v>
      </c>
      <c r="Y526">
        <v>14.58</v>
      </c>
      <c r="Z526">
        <v>14.98</v>
      </c>
      <c r="AA526">
        <v>94.46</v>
      </c>
      <c r="AB526">
        <v>90.46</v>
      </c>
      <c r="AC526">
        <v>92.46</v>
      </c>
      <c r="AD526">
        <v>87.46</v>
      </c>
      <c r="AE526">
        <v>83.46</v>
      </c>
      <c r="AF526">
        <v>85.46</v>
      </c>
      <c r="AG526">
        <v>18.600000000000001</v>
      </c>
      <c r="AH526">
        <v>17.740000000000002</v>
      </c>
      <c r="AI526">
        <v>18.170000000000002</v>
      </c>
      <c r="AM526">
        <v>111.83</v>
      </c>
      <c r="AN526">
        <v>110.17</v>
      </c>
      <c r="AO526">
        <v>111</v>
      </c>
      <c r="AP526">
        <v>38.840000000000003</v>
      </c>
      <c r="AQ526">
        <v>37.24</v>
      </c>
      <c r="AR526">
        <v>38.040000000000006</v>
      </c>
      <c r="AS526">
        <v>39.5</v>
      </c>
      <c r="AT526">
        <v>38.14</v>
      </c>
      <c r="AU526">
        <v>38.82</v>
      </c>
      <c r="AV526">
        <v>20.149999999999999</v>
      </c>
      <c r="AW526">
        <v>19.549999999999997</v>
      </c>
      <c r="AX526">
        <v>19.849999999999998</v>
      </c>
      <c r="AY526">
        <v>4.46</v>
      </c>
      <c r="AZ526">
        <v>4.3</v>
      </c>
      <c r="BA526">
        <v>4.38</v>
      </c>
      <c r="BB526">
        <v>1.83</v>
      </c>
      <c r="BC526">
        <v>1.53</v>
      </c>
      <c r="BD526">
        <v>1.6800000000000002</v>
      </c>
      <c r="BE526">
        <v>0.66</v>
      </c>
      <c r="BF526">
        <v>0.36000000000000004</v>
      </c>
      <c r="BG526">
        <v>0.51</v>
      </c>
      <c r="BH526">
        <v>470.39</v>
      </c>
      <c r="BI526">
        <v>454.39</v>
      </c>
      <c r="BJ526">
        <v>462.39</v>
      </c>
      <c r="BK526">
        <v>39.86</v>
      </c>
      <c r="BL526">
        <v>38.5</v>
      </c>
      <c r="BM526">
        <v>39.18</v>
      </c>
      <c r="BN526">
        <v>1</v>
      </c>
      <c r="BO526">
        <v>0.76</v>
      </c>
      <c r="BP526">
        <v>0.88</v>
      </c>
      <c r="BQ526">
        <v>8.4</v>
      </c>
      <c r="BR526">
        <v>6.4</v>
      </c>
      <c r="BS526">
        <v>7.4</v>
      </c>
      <c r="BT526">
        <v>10.64</v>
      </c>
      <c r="BU526">
        <v>10.24</v>
      </c>
      <c r="BV526">
        <v>10.440000000000001</v>
      </c>
      <c r="BW526">
        <v>2.74</v>
      </c>
      <c r="BX526">
        <v>2.46</v>
      </c>
      <c r="BY526">
        <v>2.6</v>
      </c>
      <c r="BZ526">
        <v>9.48</v>
      </c>
      <c r="CA526">
        <v>6.48</v>
      </c>
      <c r="CB526">
        <v>7.98</v>
      </c>
      <c r="CC526">
        <v>6.65</v>
      </c>
      <c r="CD526">
        <v>6.41</v>
      </c>
      <c r="CE526">
        <v>6.53</v>
      </c>
      <c r="CF526">
        <v>2.04</v>
      </c>
      <c r="CG526">
        <v>1.54</v>
      </c>
      <c r="CH526">
        <v>1.79</v>
      </c>
      <c r="CI526">
        <v>0.42</v>
      </c>
      <c r="CJ526">
        <v>0.38</v>
      </c>
      <c r="CK526">
        <v>0.4</v>
      </c>
      <c r="CL526">
        <v>39.49</v>
      </c>
      <c r="CM526">
        <v>37.090000000000003</v>
      </c>
      <c r="CN526">
        <v>38.290000000000006</v>
      </c>
      <c r="CO526">
        <v>6.15</v>
      </c>
      <c r="CP526">
        <v>1.1500000000000004</v>
      </c>
      <c r="CQ526">
        <v>3.6500000000000004</v>
      </c>
    </row>
    <row r="527" spans="1:95">
      <c r="A527" s="642">
        <v>45805</v>
      </c>
      <c r="B527" t="s">
        <v>216</v>
      </c>
      <c r="C527">
        <v>145.06</v>
      </c>
      <c r="D527">
        <v>143.06</v>
      </c>
      <c r="E527">
        <v>144.06</v>
      </c>
      <c r="F527">
        <v>164.75</v>
      </c>
      <c r="G527">
        <v>161.75</v>
      </c>
      <c r="H527">
        <v>163.25</v>
      </c>
      <c r="I527">
        <v>105.97</v>
      </c>
      <c r="J527">
        <v>102.77</v>
      </c>
      <c r="K527">
        <v>104.37</v>
      </c>
      <c r="L527">
        <v>198.74</v>
      </c>
      <c r="M527">
        <v>190.74</v>
      </c>
      <c r="N527">
        <v>194.74</v>
      </c>
      <c r="O527">
        <v>174.99</v>
      </c>
      <c r="P527">
        <v>173.19</v>
      </c>
      <c r="Q527">
        <v>174.09</v>
      </c>
      <c r="R527">
        <v>22.18</v>
      </c>
      <c r="S527">
        <v>21.58</v>
      </c>
      <c r="T527">
        <v>21.88</v>
      </c>
      <c r="U527">
        <v>14.49</v>
      </c>
      <c r="V527">
        <v>13.89</v>
      </c>
      <c r="W527">
        <v>14.190000000000001</v>
      </c>
      <c r="X527">
        <v>15.38</v>
      </c>
      <c r="Y527">
        <v>14.58</v>
      </c>
      <c r="Z527">
        <v>14.98</v>
      </c>
      <c r="AA527">
        <v>94.9</v>
      </c>
      <c r="AB527">
        <v>90.9</v>
      </c>
      <c r="AC527">
        <v>92.9</v>
      </c>
      <c r="AD527">
        <v>87.66</v>
      </c>
      <c r="AE527">
        <v>83.66</v>
      </c>
      <c r="AF527">
        <v>85.66</v>
      </c>
      <c r="AG527">
        <v>18.809999999999999</v>
      </c>
      <c r="AH527">
        <v>17.95</v>
      </c>
      <c r="AI527">
        <v>18.38</v>
      </c>
      <c r="AM527">
        <v>112.7</v>
      </c>
      <c r="AN527">
        <v>111.04</v>
      </c>
      <c r="AO527">
        <v>111.87</v>
      </c>
      <c r="AP527">
        <v>39.29</v>
      </c>
      <c r="AQ527">
        <v>37.69</v>
      </c>
      <c r="AR527">
        <v>38.489999999999995</v>
      </c>
      <c r="AS527">
        <v>39.97</v>
      </c>
      <c r="AT527">
        <v>38.61</v>
      </c>
      <c r="AU527">
        <v>39.29</v>
      </c>
      <c r="AV527">
        <v>20.329999999999998</v>
      </c>
      <c r="AW527">
        <v>19.729999999999997</v>
      </c>
      <c r="AX527">
        <v>20.029999999999998</v>
      </c>
      <c r="AY527">
        <v>4.49</v>
      </c>
      <c r="AZ527">
        <v>4.33</v>
      </c>
      <c r="BA527">
        <v>4.41</v>
      </c>
      <c r="BB527">
        <v>1.85</v>
      </c>
      <c r="BC527">
        <v>1.55</v>
      </c>
      <c r="BD527">
        <v>1.7000000000000002</v>
      </c>
      <c r="BE527">
        <v>0.66</v>
      </c>
      <c r="BF527">
        <v>0.36000000000000004</v>
      </c>
      <c r="BG527">
        <v>0.51</v>
      </c>
      <c r="BH527">
        <v>475.73</v>
      </c>
      <c r="BI527">
        <v>459.73</v>
      </c>
      <c r="BJ527">
        <v>467.73</v>
      </c>
      <c r="BK527">
        <v>40.33</v>
      </c>
      <c r="BL527">
        <v>38.97</v>
      </c>
      <c r="BM527">
        <v>39.65</v>
      </c>
      <c r="BN527">
        <v>1.01</v>
      </c>
      <c r="BO527">
        <v>0.77</v>
      </c>
      <c r="BP527">
        <v>0.89</v>
      </c>
      <c r="BQ527">
        <v>8.48</v>
      </c>
      <c r="BR527">
        <v>6.48</v>
      </c>
      <c r="BS527">
        <v>7.48</v>
      </c>
      <c r="BT527">
        <v>10.71</v>
      </c>
      <c r="BU527">
        <v>10.31</v>
      </c>
      <c r="BV527">
        <v>10.510000000000002</v>
      </c>
      <c r="BW527">
        <v>2.76</v>
      </c>
      <c r="BX527">
        <v>2.4799999999999995</v>
      </c>
      <c r="BY527">
        <v>2.6199999999999997</v>
      </c>
      <c r="BZ527">
        <v>9.5399999999999991</v>
      </c>
      <c r="CA527">
        <v>6.5399999999999991</v>
      </c>
      <c r="CB527">
        <v>8.0399999999999991</v>
      </c>
      <c r="CC527">
        <v>6.68</v>
      </c>
      <c r="CD527">
        <v>6.4399999999999995</v>
      </c>
      <c r="CE527">
        <v>6.56</v>
      </c>
      <c r="CF527">
        <v>2.0499999999999998</v>
      </c>
      <c r="CG527">
        <v>1.5499999999999998</v>
      </c>
      <c r="CH527">
        <v>1.7999999999999998</v>
      </c>
      <c r="CI527">
        <v>0.42</v>
      </c>
      <c r="CJ527">
        <v>0.38</v>
      </c>
      <c r="CK527">
        <v>0.4</v>
      </c>
      <c r="CL527">
        <v>39.67</v>
      </c>
      <c r="CM527">
        <v>37.270000000000003</v>
      </c>
      <c r="CN527">
        <v>38.47</v>
      </c>
      <c r="CO527">
        <v>6.19</v>
      </c>
      <c r="CP527">
        <v>1.1900000000000004</v>
      </c>
      <c r="CQ527">
        <v>3.6900000000000004</v>
      </c>
    </row>
    <row r="528" spans="1:95">
      <c r="A528" s="642">
        <v>45806</v>
      </c>
      <c r="B528" t="s">
        <v>217</v>
      </c>
      <c r="C528">
        <v>147.05000000000001</v>
      </c>
      <c r="D528">
        <v>145.05000000000001</v>
      </c>
      <c r="E528">
        <v>146.05000000000001</v>
      </c>
      <c r="F528">
        <v>165.65</v>
      </c>
      <c r="G528">
        <v>162.65</v>
      </c>
      <c r="H528">
        <v>164.15</v>
      </c>
      <c r="I528">
        <v>107.01</v>
      </c>
      <c r="J528">
        <v>103.81</v>
      </c>
      <c r="K528">
        <v>105.41</v>
      </c>
      <c r="L528">
        <v>200.19</v>
      </c>
      <c r="M528">
        <v>192.19</v>
      </c>
      <c r="N528">
        <v>196.19</v>
      </c>
      <c r="O528">
        <v>176.06</v>
      </c>
      <c r="P528">
        <v>174.26</v>
      </c>
      <c r="Q528">
        <v>175.16</v>
      </c>
      <c r="R528">
        <v>22.3</v>
      </c>
      <c r="S528">
        <v>21.7</v>
      </c>
      <c r="T528">
        <v>22</v>
      </c>
      <c r="U528">
        <v>14.6</v>
      </c>
      <c r="V528">
        <v>14</v>
      </c>
      <c r="W528">
        <v>14.3</v>
      </c>
      <c r="X528">
        <v>15.46</v>
      </c>
      <c r="Y528">
        <v>14.66</v>
      </c>
      <c r="Z528">
        <v>15.06</v>
      </c>
      <c r="AA528">
        <v>95.81</v>
      </c>
      <c r="AB528">
        <v>91.81</v>
      </c>
      <c r="AC528">
        <v>93.81</v>
      </c>
      <c r="AD528">
        <v>89.03</v>
      </c>
      <c r="AE528">
        <v>85.03</v>
      </c>
      <c r="AF528">
        <v>87.03</v>
      </c>
      <c r="AG528">
        <v>19.059999999999999</v>
      </c>
      <c r="AH528">
        <v>18.2</v>
      </c>
      <c r="AI528">
        <v>18.63</v>
      </c>
      <c r="AM528">
        <v>113.71</v>
      </c>
      <c r="AN528">
        <v>112.05</v>
      </c>
      <c r="AO528">
        <v>112.88</v>
      </c>
      <c r="AP528">
        <v>39.82</v>
      </c>
      <c r="AQ528">
        <v>38.22</v>
      </c>
      <c r="AR528">
        <v>39.019999999999996</v>
      </c>
      <c r="AS528">
        <v>40.520000000000003</v>
      </c>
      <c r="AT528">
        <v>39.160000000000004</v>
      </c>
      <c r="AU528">
        <v>39.840000000000003</v>
      </c>
      <c r="AV528">
        <v>20.58</v>
      </c>
      <c r="AW528">
        <v>19.979999999999997</v>
      </c>
      <c r="AX528">
        <v>20.279999999999998</v>
      </c>
      <c r="AY528">
        <v>4.5199999999999996</v>
      </c>
      <c r="AZ528">
        <v>4.3599999999999994</v>
      </c>
      <c r="BA528">
        <v>4.4399999999999995</v>
      </c>
      <c r="BB528">
        <v>1.87</v>
      </c>
      <c r="BC528">
        <v>1.57</v>
      </c>
      <c r="BD528">
        <v>1.7200000000000002</v>
      </c>
      <c r="BE528">
        <v>0.67</v>
      </c>
      <c r="BF528">
        <v>0.37000000000000005</v>
      </c>
      <c r="BG528">
        <v>0.52</v>
      </c>
      <c r="BH528">
        <v>486.07</v>
      </c>
      <c r="BI528">
        <v>470.07</v>
      </c>
      <c r="BJ528">
        <v>478.07</v>
      </c>
      <c r="BK528">
        <v>40.880000000000003</v>
      </c>
      <c r="BL528">
        <v>39.520000000000003</v>
      </c>
      <c r="BM528">
        <v>40.200000000000003</v>
      </c>
      <c r="BN528">
        <v>1.02</v>
      </c>
      <c r="BO528">
        <v>0.78</v>
      </c>
      <c r="BP528">
        <v>0.9</v>
      </c>
      <c r="BQ528">
        <v>8.5399999999999991</v>
      </c>
      <c r="BR528">
        <v>6.5399999999999991</v>
      </c>
      <c r="BS528">
        <v>7.5399999999999991</v>
      </c>
      <c r="BT528">
        <v>10.8</v>
      </c>
      <c r="BU528">
        <v>10.4</v>
      </c>
      <c r="BV528">
        <v>10.600000000000001</v>
      </c>
      <c r="BW528">
        <v>2.8</v>
      </c>
      <c r="BX528">
        <v>2.5199999999999996</v>
      </c>
      <c r="BY528">
        <v>2.6599999999999997</v>
      </c>
      <c r="BZ528">
        <v>9.64</v>
      </c>
      <c r="CA528">
        <v>6.6400000000000006</v>
      </c>
      <c r="CB528">
        <v>8.14</v>
      </c>
      <c r="CC528">
        <v>6.71</v>
      </c>
      <c r="CD528">
        <v>6.47</v>
      </c>
      <c r="CE528">
        <v>6.59</v>
      </c>
      <c r="CF528">
        <v>2.08</v>
      </c>
      <c r="CG528">
        <v>1.58</v>
      </c>
      <c r="CH528">
        <v>1.83</v>
      </c>
      <c r="CI528">
        <v>0.43</v>
      </c>
      <c r="CJ528">
        <v>0.39</v>
      </c>
      <c r="CK528">
        <v>0.41000000000000003</v>
      </c>
      <c r="CL528">
        <v>39.979999999999997</v>
      </c>
      <c r="CM528">
        <v>37.58</v>
      </c>
      <c r="CN528">
        <v>38.78</v>
      </c>
      <c r="CO528">
        <v>6.24</v>
      </c>
      <c r="CP528">
        <v>1.2400000000000002</v>
      </c>
      <c r="CQ528">
        <v>3.74</v>
      </c>
    </row>
    <row r="529" spans="1:95">
      <c r="A529" s="642">
        <v>45807</v>
      </c>
      <c r="B529" t="s">
        <v>218</v>
      </c>
      <c r="C529">
        <v>144.87</v>
      </c>
      <c r="D529">
        <v>142.87</v>
      </c>
      <c r="E529">
        <v>143.87</v>
      </c>
      <c r="F529">
        <v>165.07</v>
      </c>
      <c r="G529">
        <v>162.07</v>
      </c>
      <c r="H529">
        <v>163.57</v>
      </c>
      <c r="I529">
        <v>105.69</v>
      </c>
      <c r="J529">
        <v>102.49</v>
      </c>
      <c r="K529">
        <v>104.09</v>
      </c>
      <c r="L529">
        <v>198.12</v>
      </c>
      <c r="M529">
        <v>190.12</v>
      </c>
      <c r="N529">
        <v>194.12</v>
      </c>
      <c r="O529">
        <v>175.9</v>
      </c>
      <c r="P529">
        <v>174.1</v>
      </c>
      <c r="Q529">
        <v>175</v>
      </c>
      <c r="R529">
        <v>22.22</v>
      </c>
      <c r="S529">
        <v>21.619999999999997</v>
      </c>
      <c r="T529">
        <v>21.919999999999998</v>
      </c>
      <c r="U529">
        <v>14.5</v>
      </c>
      <c r="V529">
        <v>13.9</v>
      </c>
      <c r="W529">
        <v>14.2</v>
      </c>
      <c r="X529">
        <v>15.45</v>
      </c>
      <c r="Y529">
        <v>14.649999999999999</v>
      </c>
      <c r="Z529">
        <v>15.049999999999999</v>
      </c>
      <c r="AA529">
        <v>94.58</v>
      </c>
      <c r="AB529">
        <v>90.58</v>
      </c>
      <c r="AC529">
        <v>92.58</v>
      </c>
      <c r="AD529">
        <v>87.96</v>
      </c>
      <c r="AE529">
        <v>83.96</v>
      </c>
      <c r="AF529">
        <v>85.96</v>
      </c>
      <c r="AG529">
        <v>18.77</v>
      </c>
      <c r="AH529">
        <v>17.91</v>
      </c>
      <c r="AI529">
        <v>18.34</v>
      </c>
      <c r="AM529">
        <v>112.58</v>
      </c>
      <c r="AN529">
        <v>110.92</v>
      </c>
      <c r="AO529">
        <v>111.75</v>
      </c>
      <c r="AP529">
        <v>39.25</v>
      </c>
      <c r="AQ529">
        <v>37.65</v>
      </c>
      <c r="AR529">
        <v>38.450000000000003</v>
      </c>
      <c r="AS529">
        <v>39.79</v>
      </c>
      <c r="AT529">
        <v>38.43</v>
      </c>
      <c r="AU529">
        <v>39.11</v>
      </c>
      <c r="AV529">
        <v>20.309999999999999</v>
      </c>
      <c r="AW529">
        <v>19.709999999999997</v>
      </c>
      <c r="AX529">
        <v>20.009999999999998</v>
      </c>
      <c r="AY529">
        <v>4.5</v>
      </c>
      <c r="AZ529">
        <v>4.34</v>
      </c>
      <c r="BA529">
        <v>4.42</v>
      </c>
      <c r="BB529">
        <v>1.85</v>
      </c>
      <c r="BC529">
        <v>1.55</v>
      </c>
      <c r="BD529">
        <v>1.7000000000000002</v>
      </c>
      <c r="BE529">
        <v>0.66</v>
      </c>
      <c r="BF529">
        <v>0.36000000000000004</v>
      </c>
      <c r="BG529">
        <v>0.51</v>
      </c>
      <c r="BH529">
        <v>479.24</v>
      </c>
      <c r="BI529">
        <v>463.24</v>
      </c>
      <c r="BJ529">
        <v>471.24</v>
      </c>
      <c r="BK529">
        <v>40.28</v>
      </c>
      <c r="BL529">
        <v>38.92</v>
      </c>
      <c r="BM529">
        <v>39.6</v>
      </c>
      <c r="BN529">
        <v>1.01</v>
      </c>
      <c r="BO529">
        <v>0.77</v>
      </c>
      <c r="BP529">
        <v>0.89</v>
      </c>
      <c r="BQ529">
        <v>8.4499999999999993</v>
      </c>
      <c r="BR529">
        <v>6.4499999999999993</v>
      </c>
      <c r="BS529">
        <v>7.4499999999999993</v>
      </c>
      <c r="BT529">
        <v>10.71</v>
      </c>
      <c r="BU529">
        <v>10.31</v>
      </c>
      <c r="BV529">
        <v>10.510000000000002</v>
      </c>
      <c r="BW529">
        <v>2.75</v>
      </c>
      <c r="BX529">
        <v>2.4699999999999998</v>
      </c>
      <c r="BY529">
        <v>2.61</v>
      </c>
      <c r="BZ529">
        <v>9.58</v>
      </c>
      <c r="CA529">
        <v>6.58</v>
      </c>
      <c r="CB529">
        <v>8.08</v>
      </c>
      <c r="CC529">
        <v>6.68</v>
      </c>
      <c r="CD529">
        <v>6.4399999999999995</v>
      </c>
      <c r="CE529">
        <v>6.56</v>
      </c>
      <c r="CF529">
        <v>2.13</v>
      </c>
      <c r="CG529">
        <v>1.63</v>
      </c>
      <c r="CH529">
        <v>1.88</v>
      </c>
      <c r="CI529">
        <v>0.43</v>
      </c>
      <c r="CJ529">
        <v>0.39</v>
      </c>
      <c r="CK529">
        <v>0.41000000000000003</v>
      </c>
      <c r="CL529">
        <v>39.79</v>
      </c>
      <c r="CM529">
        <v>37.39</v>
      </c>
      <c r="CN529">
        <v>38.590000000000003</v>
      </c>
      <c r="CO529">
        <v>6.18</v>
      </c>
      <c r="CP529">
        <v>1.1799999999999997</v>
      </c>
      <c r="CQ529">
        <v>3.6799999999999997</v>
      </c>
    </row>
    <row r="530" spans="1:95">
      <c r="A530" s="642">
        <v>45808</v>
      </c>
      <c r="B530" t="s">
        <v>219</v>
      </c>
    </row>
    <row r="531" spans="1:95">
      <c r="A531" s="642">
        <v>45809</v>
      </c>
      <c r="B531" t="s">
        <v>220</v>
      </c>
    </row>
    <row r="532" spans="1:95">
      <c r="A532" s="642">
        <v>45810</v>
      </c>
      <c r="B532" t="s">
        <v>214</v>
      </c>
      <c r="C532">
        <v>144.63</v>
      </c>
      <c r="D532">
        <v>142.63</v>
      </c>
      <c r="E532">
        <v>143.63</v>
      </c>
      <c r="F532">
        <v>164.86</v>
      </c>
      <c r="G532">
        <v>161.86000000000001</v>
      </c>
      <c r="H532">
        <v>163.36000000000001</v>
      </c>
      <c r="I532">
        <v>106.35</v>
      </c>
      <c r="J532">
        <v>103.14999999999999</v>
      </c>
      <c r="K532">
        <v>104.75</v>
      </c>
      <c r="L532">
        <v>197.76</v>
      </c>
      <c r="M532">
        <v>189.76</v>
      </c>
      <c r="N532">
        <v>193.76</v>
      </c>
      <c r="O532">
        <v>175.78</v>
      </c>
      <c r="P532">
        <v>173.98</v>
      </c>
      <c r="Q532">
        <v>174.88</v>
      </c>
      <c r="R532">
        <v>22.2</v>
      </c>
      <c r="S532">
        <v>21.599999999999998</v>
      </c>
      <c r="T532">
        <v>21.9</v>
      </c>
      <c r="U532">
        <v>14.41</v>
      </c>
      <c r="V532">
        <v>13.81</v>
      </c>
      <c r="W532">
        <v>14.11</v>
      </c>
      <c r="X532">
        <v>15.43</v>
      </c>
      <c r="Y532">
        <v>14.629999999999999</v>
      </c>
      <c r="Z532">
        <v>15.03</v>
      </c>
      <c r="AA532">
        <v>94.74</v>
      </c>
      <c r="AB532">
        <v>90.74</v>
      </c>
      <c r="AC532">
        <v>92.74</v>
      </c>
      <c r="AD532">
        <v>88.12</v>
      </c>
      <c r="AE532">
        <v>84.12</v>
      </c>
      <c r="AF532">
        <v>86.12</v>
      </c>
      <c r="AG532">
        <v>18.739999999999998</v>
      </c>
      <c r="AH532">
        <v>17.88</v>
      </c>
      <c r="AI532">
        <v>18.309999999999999</v>
      </c>
      <c r="AM532">
        <v>112.3</v>
      </c>
      <c r="AN532">
        <v>110.64</v>
      </c>
      <c r="AO532">
        <v>111.47</v>
      </c>
      <c r="AP532">
        <v>39.17</v>
      </c>
      <c r="AQ532">
        <v>37.57</v>
      </c>
      <c r="AR532">
        <v>38.370000000000005</v>
      </c>
      <c r="AS532">
        <v>39.86</v>
      </c>
      <c r="AT532">
        <v>38.5</v>
      </c>
      <c r="AU532">
        <v>39.18</v>
      </c>
      <c r="AV532">
        <v>20.23</v>
      </c>
      <c r="AW532">
        <v>19.63</v>
      </c>
      <c r="AX532">
        <v>19.93</v>
      </c>
      <c r="AY532">
        <v>4.46</v>
      </c>
      <c r="AZ532">
        <v>4.3</v>
      </c>
      <c r="BA532">
        <v>4.38</v>
      </c>
      <c r="BB532">
        <v>1.84</v>
      </c>
      <c r="BC532">
        <v>1.54</v>
      </c>
      <c r="BD532">
        <v>1.69</v>
      </c>
      <c r="BE532">
        <v>0.66</v>
      </c>
      <c r="BF532">
        <v>0.36000000000000004</v>
      </c>
      <c r="BG532">
        <v>0.51</v>
      </c>
      <c r="BH532">
        <v>478.46</v>
      </c>
      <c r="BI532">
        <v>462.46</v>
      </c>
      <c r="BJ532">
        <v>470.46</v>
      </c>
      <c r="BK532">
        <v>40.200000000000003</v>
      </c>
      <c r="BL532">
        <v>38.840000000000003</v>
      </c>
      <c r="BM532">
        <v>39.520000000000003</v>
      </c>
      <c r="BN532">
        <v>1</v>
      </c>
      <c r="BO532">
        <v>0.76</v>
      </c>
      <c r="BP532">
        <v>0.88</v>
      </c>
      <c r="BQ532">
        <v>8.4</v>
      </c>
      <c r="BR532">
        <v>6.4</v>
      </c>
      <c r="BS532">
        <v>7.4</v>
      </c>
      <c r="BT532">
        <v>10.64</v>
      </c>
      <c r="BU532">
        <v>10.24</v>
      </c>
      <c r="BV532">
        <v>10.440000000000001</v>
      </c>
      <c r="BW532">
        <v>2.74</v>
      </c>
      <c r="BX532">
        <v>2.46</v>
      </c>
      <c r="BY532">
        <v>2.6</v>
      </c>
      <c r="BZ532">
        <v>9.5</v>
      </c>
      <c r="CA532">
        <v>6.5</v>
      </c>
      <c r="CB532">
        <v>8</v>
      </c>
      <c r="CC532">
        <v>6.68</v>
      </c>
      <c r="CD532">
        <v>6.4399999999999995</v>
      </c>
      <c r="CE532">
        <v>6.56</v>
      </c>
      <c r="CF532">
        <v>2.11</v>
      </c>
      <c r="CG532">
        <v>1.6099999999999999</v>
      </c>
      <c r="CH532">
        <v>1.8599999999999999</v>
      </c>
      <c r="CI532">
        <v>0.42</v>
      </c>
      <c r="CJ532">
        <v>0.38</v>
      </c>
      <c r="CK532">
        <v>0.4</v>
      </c>
      <c r="CL532">
        <v>39.630000000000003</v>
      </c>
      <c r="CM532">
        <v>37.230000000000004</v>
      </c>
      <c r="CN532">
        <v>38.430000000000007</v>
      </c>
      <c r="CO532">
        <v>6.16</v>
      </c>
      <c r="CP532">
        <v>1.1600000000000001</v>
      </c>
      <c r="CQ532">
        <v>3.66</v>
      </c>
    </row>
    <row r="533" spans="1:95">
      <c r="A533" s="642">
        <v>45811</v>
      </c>
      <c r="B533" t="s">
        <v>215</v>
      </c>
      <c r="C533">
        <v>143.83000000000001</v>
      </c>
      <c r="D533">
        <v>141.83000000000001</v>
      </c>
      <c r="E533">
        <v>142.83000000000001</v>
      </c>
      <c r="F533">
        <v>164.88</v>
      </c>
      <c r="G533">
        <v>161.88</v>
      </c>
      <c r="H533">
        <v>163.38</v>
      </c>
      <c r="I533">
        <v>105.7</v>
      </c>
      <c r="J533">
        <v>102.5</v>
      </c>
      <c r="K533">
        <v>104.1</v>
      </c>
      <c r="L533">
        <v>197.51</v>
      </c>
      <c r="M533">
        <v>189.51</v>
      </c>
      <c r="N533">
        <v>193.51</v>
      </c>
      <c r="O533">
        <v>175.7</v>
      </c>
      <c r="P533">
        <v>173.89999999999998</v>
      </c>
      <c r="Q533">
        <v>174.79999999999998</v>
      </c>
      <c r="R533">
        <v>22.2</v>
      </c>
      <c r="S533">
        <v>21.599999999999998</v>
      </c>
      <c r="T533">
        <v>21.9</v>
      </c>
      <c r="U533">
        <v>14.48</v>
      </c>
      <c r="V533">
        <v>13.88</v>
      </c>
      <c r="W533">
        <v>14.18</v>
      </c>
      <c r="X533">
        <v>15.39</v>
      </c>
      <c r="Y533">
        <v>14.59</v>
      </c>
      <c r="Z533">
        <v>14.99</v>
      </c>
      <c r="AA533">
        <v>94.73</v>
      </c>
      <c r="AB533">
        <v>90.73</v>
      </c>
      <c r="AC533">
        <v>92.73</v>
      </c>
      <c r="AD533">
        <v>88.43</v>
      </c>
      <c r="AE533">
        <v>84.43</v>
      </c>
      <c r="AF533">
        <v>86.43</v>
      </c>
      <c r="AG533">
        <v>18.63</v>
      </c>
      <c r="AH533">
        <v>17.77</v>
      </c>
      <c r="AI533">
        <v>18.2</v>
      </c>
      <c r="AM533">
        <v>111.96</v>
      </c>
      <c r="AN533">
        <v>110.3</v>
      </c>
      <c r="AO533">
        <v>111.13</v>
      </c>
      <c r="AP533">
        <v>38.96</v>
      </c>
      <c r="AQ533">
        <v>37.36</v>
      </c>
      <c r="AR533">
        <v>38.159999999999997</v>
      </c>
      <c r="AS533">
        <v>39.64</v>
      </c>
      <c r="AT533">
        <v>38.28</v>
      </c>
      <c r="AU533">
        <v>38.96</v>
      </c>
      <c r="AV533">
        <v>20.12</v>
      </c>
      <c r="AW533">
        <v>19.52</v>
      </c>
      <c r="AX533">
        <v>19.82</v>
      </c>
      <c r="AY533">
        <v>4.46</v>
      </c>
      <c r="AZ533">
        <v>4.3</v>
      </c>
      <c r="BA533">
        <v>4.38</v>
      </c>
      <c r="BB533">
        <v>1.83</v>
      </c>
      <c r="BC533">
        <v>1.53</v>
      </c>
      <c r="BD533">
        <v>1.6800000000000002</v>
      </c>
      <c r="BE533">
        <v>0.66</v>
      </c>
      <c r="BF533">
        <v>0.36000000000000004</v>
      </c>
      <c r="BG533">
        <v>0.51</v>
      </c>
      <c r="BH533">
        <v>476.45</v>
      </c>
      <c r="BI533">
        <v>460.45</v>
      </c>
      <c r="BJ533">
        <v>468.45</v>
      </c>
      <c r="BK533">
        <v>39.99</v>
      </c>
      <c r="BL533">
        <v>38.630000000000003</v>
      </c>
      <c r="BM533">
        <v>39.31</v>
      </c>
      <c r="BN533">
        <v>1</v>
      </c>
      <c r="BO533">
        <v>0.76</v>
      </c>
      <c r="BP533">
        <v>0.88</v>
      </c>
      <c r="BQ533">
        <v>8.44</v>
      </c>
      <c r="BR533">
        <v>6.4399999999999995</v>
      </c>
      <c r="BS533">
        <v>7.4399999999999995</v>
      </c>
      <c r="BT533">
        <v>10.59</v>
      </c>
      <c r="BU533">
        <v>10.19</v>
      </c>
      <c r="BV533">
        <v>10.39</v>
      </c>
      <c r="BW533">
        <v>2.73</v>
      </c>
      <c r="BX533">
        <v>2.4500000000000002</v>
      </c>
      <c r="BY533">
        <v>2.59</v>
      </c>
      <c r="BZ533">
        <v>9.5</v>
      </c>
      <c r="CA533">
        <v>6.5</v>
      </c>
      <c r="CB533">
        <v>8</v>
      </c>
      <c r="CC533">
        <v>6.69</v>
      </c>
      <c r="CD533">
        <v>6.45</v>
      </c>
      <c r="CE533">
        <v>6.57</v>
      </c>
      <c r="CF533">
        <v>2.06</v>
      </c>
      <c r="CG533">
        <v>1.56</v>
      </c>
      <c r="CH533">
        <v>1.81</v>
      </c>
      <c r="CI533">
        <v>0.43</v>
      </c>
      <c r="CJ533">
        <v>0.39</v>
      </c>
      <c r="CK533">
        <v>0.41000000000000003</v>
      </c>
      <c r="CL533">
        <v>39.61</v>
      </c>
      <c r="CM533">
        <v>37.21</v>
      </c>
      <c r="CN533">
        <v>38.409999999999997</v>
      </c>
      <c r="CO533">
        <v>6.15</v>
      </c>
      <c r="CP533">
        <v>1.1500000000000004</v>
      </c>
      <c r="CQ533">
        <v>3.6500000000000004</v>
      </c>
    </row>
    <row r="534" spans="1:95">
      <c r="A534" s="642">
        <v>45812</v>
      </c>
      <c r="B534" t="s">
        <v>216</v>
      </c>
      <c r="C534">
        <v>145</v>
      </c>
      <c r="D534">
        <v>143</v>
      </c>
      <c r="E534">
        <v>144</v>
      </c>
      <c r="F534">
        <v>165.4</v>
      </c>
      <c r="G534">
        <v>162.4</v>
      </c>
      <c r="H534">
        <v>163.9</v>
      </c>
      <c r="I534">
        <v>106.62</v>
      </c>
      <c r="J534">
        <v>103.42</v>
      </c>
      <c r="K534">
        <v>105.02000000000001</v>
      </c>
      <c r="L534">
        <v>198.83</v>
      </c>
      <c r="M534">
        <v>190.83</v>
      </c>
      <c r="N534">
        <v>194.83</v>
      </c>
      <c r="O534">
        <v>175.83</v>
      </c>
      <c r="P534">
        <v>174.03</v>
      </c>
      <c r="Q534">
        <v>174.93</v>
      </c>
      <c r="R534">
        <v>22.26</v>
      </c>
      <c r="S534">
        <v>21.66</v>
      </c>
      <c r="T534">
        <v>21.96</v>
      </c>
      <c r="U534">
        <v>14.5</v>
      </c>
      <c r="V534">
        <v>13.9</v>
      </c>
      <c r="W534">
        <v>14.2</v>
      </c>
      <c r="X534">
        <v>15.38</v>
      </c>
      <c r="Y534">
        <v>14.58</v>
      </c>
      <c r="Z534">
        <v>14.98</v>
      </c>
      <c r="AA534">
        <v>95.1</v>
      </c>
      <c r="AB534">
        <v>91.1</v>
      </c>
      <c r="AC534">
        <v>93.1</v>
      </c>
      <c r="AD534">
        <v>88.46</v>
      </c>
      <c r="AE534">
        <v>84.46</v>
      </c>
      <c r="AF534">
        <v>86.46</v>
      </c>
      <c r="AG534">
        <v>18.78</v>
      </c>
      <c r="AH534">
        <v>17.920000000000002</v>
      </c>
      <c r="AI534">
        <v>18.350000000000001</v>
      </c>
      <c r="AM534">
        <v>112.52</v>
      </c>
      <c r="AN534">
        <v>110.86</v>
      </c>
      <c r="AO534">
        <v>111.69</v>
      </c>
      <c r="AP534">
        <v>39.14</v>
      </c>
      <c r="AQ534">
        <v>37.54</v>
      </c>
      <c r="AR534">
        <v>38.340000000000003</v>
      </c>
      <c r="AS534">
        <v>39.96</v>
      </c>
      <c r="AT534">
        <v>38.6</v>
      </c>
      <c r="AU534">
        <v>39.28</v>
      </c>
      <c r="AV534">
        <v>20.32</v>
      </c>
      <c r="AW534">
        <v>19.72</v>
      </c>
      <c r="AX534">
        <v>20.02</v>
      </c>
      <c r="AY534">
        <v>4.5</v>
      </c>
      <c r="AZ534">
        <v>4.34</v>
      </c>
      <c r="BA534">
        <v>4.42</v>
      </c>
      <c r="BB534">
        <v>1.84</v>
      </c>
      <c r="BC534">
        <v>1.54</v>
      </c>
      <c r="BD534">
        <v>1.69</v>
      </c>
      <c r="BE534">
        <v>0.66</v>
      </c>
      <c r="BF534">
        <v>0.36000000000000004</v>
      </c>
      <c r="BG534">
        <v>0.51</v>
      </c>
      <c r="BH534">
        <v>479.98</v>
      </c>
      <c r="BI534">
        <v>463.98</v>
      </c>
      <c r="BJ534">
        <v>471.98</v>
      </c>
      <c r="BK534">
        <v>40.31</v>
      </c>
      <c r="BL534">
        <v>38.950000000000003</v>
      </c>
      <c r="BM534">
        <v>39.630000000000003</v>
      </c>
      <c r="BN534">
        <v>1.01</v>
      </c>
      <c r="BO534">
        <v>0.77</v>
      </c>
      <c r="BP534">
        <v>0.89</v>
      </c>
      <c r="BQ534">
        <v>8.49</v>
      </c>
      <c r="BR534">
        <v>6.49</v>
      </c>
      <c r="BS534">
        <v>7.49</v>
      </c>
      <c r="BT534">
        <v>10.7</v>
      </c>
      <c r="BU534">
        <v>10.299999999999999</v>
      </c>
      <c r="BV534">
        <v>10.5</v>
      </c>
      <c r="BW534">
        <v>2.75</v>
      </c>
      <c r="BX534">
        <v>2.4699999999999998</v>
      </c>
      <c r="BY534">
        <v>2.61</v>
      </c>
      <c r="BZ534">
        <v>9.56</v>
      </c>
      <c r="CA534">
        <v>6.5600000000000005</v>
      </c>
      <c r="CB534">
        <v>8.06</v>
      </c>
      <c r="CC534">
        <v>6.71</v>
      </c>
      <c r="CD534">
        <v>6.47</v>
      </c>
      <c r="CE534">
        <v>6.59</v>
      </c>
      <c r="CF534">
        <v>2.08</v>
      </c>
      <c r="CG534">
        <v>1.58</v>
      </c>
      <c r="CH534">
        <v>1.83</v>
      </c>
      <c r="CI534">
        <v>0.43</v>
      </c>
      <c r="CJ534">
        <v>0.39</v>
      </c>
      <c r="CK534">
        <v>0.41000000000000003</v>
      </c>
      <c r="CL534">
        <v>39.57</v>
      </c>
      <c r="CM534">
        <v>37.17</v>
      </c>
      <c r="CN534">
        <v>38.370000000000005</v>
      </c>
      <c r="CO534">
        <v>6.19</v>
      </c>
      <c r="CP534">
        <v>1.1900000000000004</v>
      </c>
      <c r="CQ534">
        <v>3.6900000000000004</v>
      </c>
    </row>
    <row r="535" spans="1:95">
      <c r="A535" s="642">
        <v>45813</v>
      </c>
      <c r="B535" t="s">
        <v>217</v>
      </c>
      <c r="C535">
        <v>143.72999999999999</v>
      </c>
      <c r="D535">
        <v>141.72999999999999</v>
      </c>
      <c r="E535">
        <v>142.72999999999999</v>
      </c>
      <c r="F535">
        <v>164.6</v>
      </c>
      <c r="G535">
        <v>161.6</v>
      </c>
      <c r="H535">
        <v>163.1</v>
      </c>
      <c r="I535">
        <v>106</v>
      </c>
      <c r="J535">
        <v>102.8</v>
      </c>
      <c r="K535">
        <v>104.4</v>
      </c>
      <c r="L535">
        <v>197.48</v>
      </c>
      <c r="M535">
        <v>189.48</v>
      </c>
      <c r="N535">
        <v>193.48</v>
      </c>
      <c r="O535">
        <v>175.37</v>
      </c>
      <c r="P535">
        <v>173.57</v>
      </c>
      <c r="Q535">
        <v>174.47</v>
      </c>
      <c r="R535">
        <v>22.16</v>
      </c>
      <c r="S535">
        <v>21.56</v>
      </c>
      <c r="T535">
        <v>21.86</v>
      </c>
      <c r="U535">
        <v>14.43</v>
      </c>
      <c r="V535">
        <v>13.83</v>
      </c>
      <c r="W535">
        <v>14.129999999999999</v>
      </c>
      <c r="X535">
        <v>15.3</v>
      </c>
      <c r="Y535">
        <v>14.5</v>
      </c>
      <c r="Z535">
        <v>14.9</v>
      </c>
      <c r="AA535">
        <v>94.8</v>
      </c>
      <c r="AB535">
        <v>90.8</v>
      </c>
      <c r="AC535">
        <v>92.8</v>
      </c>
      <c r="AD535">
        <v>88.18</v>
      </c>
      <c r="AE535">
        <v>84.18</v>
      </c>
      <c r="AF535">
        <v>86.18</v>
      </c>
      <c r="AG535">
        <v>18.62</v>
      </c>
      <c r="AH535">
        <v>17.760000000000002</v>
      </c>
      <c r="AI535">
        <v>18.190000000000001</v>
      </c>
      <c r="AM535">
        <v>111.86</v>
      </c>
      <c r="AN535">
        <v>110.2</v>
      </c>
      <c r="AO535">
        <v>111.03</v>
      </c>
      <c r="AP535">
        <v>38.94</v>
      </c>
      <c r="AQ535">
        <v>37.339999999999996</v>
      </c>
      <c r="AR535">
        <v>38.14</v>
      </c>
      <c r="AS535">
        <v>39.61</v>
      </c>
      <c r="AT535">
        <v>38.25</v>
      </c>
      <c r="AU535">
        <v>38.93</v>
      </c>
      <c r="AV535">
        <v>20.190000000000001</v>
      </c>
      <c r="AW535">
        <v>19.59</v>
      </c>
      <c r="AX535">
        <v>19.89</v>
      </c>
      <c r="AY535">
        <v>4.47</v>
      </c>
      <c r="AZ535">
        <v>4.3099999999999996</v>
      </c>
      <c r="BA535">
        <v>4.3899999999999997</v>
      </c>
      <c r="BB535">
        <v>1.82</v>
      </c>
      <c r="BC535">
        <v>1.52</v>
      </c>
      <c r="BD535">
        <v>1.67</v>
      </c>
      <c r="BE535">
        <v>0.66</v>
      </c>
      <c r="BF535">
        <v>0.36000000000000004</v>
      </c>
      <c r="BG535">
        <v>0.51</v>
      </c>
      <c r="BH535">
        <v>476.43</v>
      </c>
      <c r="BI535">
        <v>460.43</v>
      </c>
      <c r="BJ535">
        <v>468.43</v>
      </c>
      <c r="BK535">
        <v>39.96</v>
      </c>
      <c r="BL535">
        <v>38.6</v>
      </c>
      <c r="BM535">
        <v>39.28</v>
      </c>
      <c r="BN535">
        <v>1</v>
      </c>
      <c r="BO535">
        <v>0.76</v>
      </c>
      <c r="BP535">
        <v>0.88</v>
      </c>
      <c r="BQ535">
        <v>8.44</v>
      </c>
      <c r="BR535">
        <v>6.4399999999999995</v>
      </c>
      <c r="BS535">
        <v>7.4399999999999995</v>
      </c>
      <c r="BT535">
        <v>10.74</v>
      </c>
      <c r="BU535">
        <v>10.34</v>
      </c>
      <c r="BV535">
        <v>10.54</v>
      </c>
      <c r="BW535">
        <v>2.73</v>
      </c>
      <c r="BX535">
        <v>2.4500000000000002</v>
      </c>
      <c r="BY535">
        <v>2.59</v>
      </c>
      <c r="BZ535">
        <v>9.52</v>
      </c>
      <c r="CA535">
        <v>6.52</v>
      </c>
      <c r="CB535">
        <v>8.02</v>
      </c>
      <c r="CC535">
        <v>6.69</v>
      </c>
      <c r="CD535">
        <v>6.45</v>
      </c>
      <c r="CE535">
        <v>6.57</v>
      </c>
      <c r="CF535">
        <v>2.0499999999999998</v>
      </c>
      <c r="CG535">
        <v>1.5499999999999998</v>
      </c>
      <c r="CH535">
        <v>1.7999999999999998</v>
      </c>
      <c r="CI535">
        <v>0.42</v>
      </c>
      <c r="CJ535">
        <v>0.38</v>
      </c>
      <c r="CK535">
        <v>0.4</v>
      </c>
      <c r="CL535">
        <v>39.31</v>
      </c>
      <c r="CM535">
        <v>36.910000000000004</v>
      </c>
      <c r="CN535">
        <v>38.11</v>
      </c>
      <c r="CO535">
        <v>6.15</v>
      </c>
      <c r="CP535">
        <v>1.1500000000000004</v>
      </c>
      <c r="CQ535">
        <v>3.6500000000000004</v>
      </c>
    </row>
    <row r="536" spans="1:95">
      <c r="A536" s="642">
        <v>45814</v>
      </c>
      <c r="B536" t="s">
        <v>218</v>
      </c>
      <c r="C536">
        <v>144.76</v>
      </c>
      <c r="D536">
        <v>142.76</v>
      </c>
      <c r="E536">
        <v>143.76</v>
      </c>
      <c r="F536">
        <v>166.15</v>
      </c>
      <c r="G536">
        <v>163.15</v>
      </c>
      <c r="H536">
        <v>164.65</v>
      </c>
      <c r="I536">
        <v>106.82</v>
      </c>
      <c r="J536">
        <v>103.61999999999999</v>
      </c>
      <c r="K536">
        <v>105.22</v>
      </c>
      <c r="L536">
        <v>199.28</v>
      </c>
      <c r="M536">
        <v>191.28</v>
      </c>
      <c r="N536">
        <v>195.28</v>
      </c>
      <c r="O536">
        <v>176.15</v>
      </c>
      <c r="P536">
        <v>174.35</v>
      </c>
      <c r="Q536">
        <v>175.25</v>
      </c>
      <c r="R536">
        <v>22.37</v>
      </c>
      <c r="S536">
        <v>21.77</v>
      </c>
      <c r="T536">
        <v>22.07</v>
      </c>
      <c r="U536">
        <v>14.58</v>
      </c>
      <c r="V536">
        <v>13.98</v>
      </c>
      <c r="W536">
        <v>14.280000000000001</v>
      </c>
      <c r="X536">
        <v>15.43</v>
      </c>
      <c r="Y536">
        <v>14.629999999999999</v>
      </c>
      <c r="Z536">
        <v>15.03</v>
      </c>
      <c r="AA536">
        <v>95.62</v>
      </c>
      <c r="AB536">
        <v>91.62</v>
      </c>
      <c r="AC536">
        <v>93.62</v>
      </c>
      <c r="AD536">
        <v>88.93</v>
      </c>
      <c r="AE536">
        <v>84.93</v>
      </c>
      <c r="AF536">
        <v>86.93</v>
      </c>
      <c r="AG536">
        <v>18.75</v>
      </c>
      <c r="AH536">
        <v>17.89</v>
      </c>
      <c r="AI536">
        <v>18.32</v>
      </c>
      <c r="AM536">
        <v>112.66</v>
      </c>
      <c r="AN536">
        <v>111</v>
      </c>
      <c r="AO536">
        <v>111.83</v>
      </c>
      <c r="AP536">
        <v>39.22</v>
      </c>
      <c r="AQ536">
        <v>37.619999999999997</v>
      </c>
      <c r="AR536">
        <v>38.42</v>
      </c>
      <c r="AS536">
        <v>39.89</v>
      </c>
      <c r="AT536">
        <v>38.53</v>
      </c>
      <c r="AU536">
        <v>39.21</v>
      </c>
      <c r="AV536">
        <v>20.329999999999998</v>
      </c>
      <c r="AW536">
        <v>19.729999999999997</v>
      </c>
      <c r="AX536">
        <v>20.029999999999998</v>
      </c>
      <c r="AY536">
        <v>4.4800000000000004</v>
      </c>
      <c r="AZ536">
        <v>4.32</v>
      </c>
      <c r="BA536">
        <v>4.4000000000000004</v>
      </c>
      <c r="BB536">
        <v>1.84</v>
      </c>
      <c r="BC536">
        <v>1.54</v>
      </c>
      <c r="BD536">
        <v>1.69</v>
      </c>
      <c r="BE536">
        <v>0.66</v>
      </c>
      <c r="BF536">
        <v>0.36000000000000004</v>
      </c>
      <c r="BG536">
        <v>0.51</v>
      </c>
      <c r="BH536">
        <v>479.19</v>
      </c>
      <c r="BI536">
        <v>463.19</v>
      </c>
      <c r="BJ536">
        <v>471.19</v>
      </c>
      <c r="BK536">
        <v>40.25</v>
      </c>
      <c r="BL536">
        <v>38.89</v>
      </c>
      <c r="BM536">
        <v>39.57</v>
      </c>
      <c r="BN536">
        <v>1.01</v>
      </c>
      <c r="BO536">
        <v>0.77</v>
      </c>
      <c r="BP536">
        <v>0.89</v>
      </c>
      <c r="BQ536">
        <v>8.51</v>
      </c>
      <c r="BR536">
        <v>6.51</v>
      </c>
      <c r="BS536">
        <v>7.51</v>
      </c>
      <c r="BT536">
        <v>10.83</v>
      </c>
      <c r="BU536">
        <v>10.43</v>
      </c>
      <c r="BV536">
        <v>10.629999999999999</v>
      </c>
      <c r="BW536">
        <v>2.75</v>
      </c>
      <c r="BX536">
        <v>2.4699999999999998</v>
      </c>
      <c r="BY536">
        <v>2.61</v>
      </c>
      <c r="BZ536">
        <v>9.6199999999999992</v>
      </c>
      <c r="CA536">
        <v>6.6199999999999992</v>
      </c>
      <c r="CB536">
        <v>8.1199999999999992</v>
      </c>
      <c r="CC536">
        <v>6.76</v>
      </c>
      <c r="CD536">
        <v>6.52</v>
      </c>
      <c r="CE536">
        <v>6.64</v>
      </c>
      <c r="CF536">
        <v>2.12</v>
      </c>
      <c r="CG536">
        <v>1.62</v>
      </c>
      <c r="CH536">
        <v>1.87</v>
      </c>
      <c r="CI536">
        <v>0.43</v>
      </c>
      <c r="CJ536">
        <v>0.39</v>
      </c>
      <c r="CK536">
        <v>0.41000000000000003</v>
      </c>
      <c r="CL536">
        <v>39.659999999999997</v>
      </c>
      <c r="CM536">
        <v>37.26</v>
      </c>
      <c r="CN536">
        <v>38.459999999999994</v>
      </c>
      <c r="CO536">
        <v>6.18</v>
      </c>
      <c r="CP536">
        <v>1.1799999999999997</v>
      </c>
      <c r="CQ536">
        <v>3.6799999999999997</v>
      </c>
    </row>
    <row r="537" spans="1:95">
      <c r="A537" s="642">
        <v>45815</v>
      </c>
      <c r="B537" t="s">
        <v>219</v>
      </c>
    </row>
    <row r="538" spans="1:95">
      <c r="A538" s="642">
        <v>45816</v>
      </c>
      <c r="B538" t="s">
        <v>220</v>
      </c>
    </row>
    <row r="539" spans="1:95">
      <c r="A539" s="642">
        <v>45817</v>
      </c>
      <c r="B539" t="s">
        <v>214</v>
      </c>
      <c r="C539">
        <v>145.9</v>
      </c>
      <c r="D539">
        <v>143.9</v>
      </c>
      <c r="E539">
        <v>144.9</v>
      </c>
      <c r="F539">
        <v>166.61</v>
      </c>
      <c r="G539">
        <v>163.61000000000001</v>
      </c>
      <c r="H539">
        <v>165.11</v>
      </c>
      <c r="I539">
        <v>107.42</v>
      </c>
      <c r="J539">
        <v>104.22</v>
      </c>
      <c r="K539">
        <v>105.82</v>
      </c>
      <c r="L539">
        <v>200.17</v>
      </c>
      <c r="M539">
        <v>192.17</v>
      </c>
      <c r="N539">
        <v>196.17</v>
      </c>
      <c r="O539">
        <v>177.11</v>
      </c>
      <c r="P539">
        <v>175.31</v>
      </c>
      <c r="Q539">
        <v>176.21</v>
      </c>
      <c r="R539">
        <v>22.44</v>
      </c>
      <c r="S539">
        <v>21.84</v>
      </c>
      <c r="T539">
        <v>22.14</v>
      </c>
      <c r="U539">
        <v>14.64</v>
      </c>
      <c r="V539">
        <v>14.040000000000001</v>
      </c>
      <c r="W539">
        <v>14.34</v>
      </c>
      <c r="X539">
        <v>15.44</v>
      </c>
      <c r="Y539">
        <v>14.639999999999999</v>
      </c>
      <c r="Z539">
        <v>15.04</v>
      </c>
      <c r="AA539">
        <v>96.21</v>
      </c>
      <c r="AB539">
        <v>92.21</v>
      </c>
      <c r="AC539">
        <v>94.21</v>
      </c>
      <c r="AD539">
        <v>89.24</v>
      </c>
      <c r="AE539">
        <v>85.24</v>
      </c>
      <c r="AF539">
        <v>87.24</v>
      </c>
      <c r="AG539">
        <v>18.89</v>
      </c>
      <c r="AH539">
        <v>18.03</v>
      </c>
      <c r="AI539">
        <v>18.46</v>
      </c>
      <c r="AM539">
        <v>113.24</v>
      </c>
      <c r="AN539">
        <v>111.58</v>
      </c>
      <c r="AO539">
        <v>112.41</v>
      </c>
      <c r="AP539">
        <v>39.520000000000003</v>
      </c>
      <c r="AQ539">
        <v>37.92</v>
      </c>
      <c r="AR539">
        <v>38.72</v>
      </c>
      <c r="AS539">
        <v>40.19</v>
      </c>
      <c r="AT539">
        <v>38.83</v>
      </c>
      <c r="AU539">
        <v>39.51</v>
      </c>
      <c r="AV539">
        <v>20.46</v>
      </c>
      <c r="AW539">
        <v>19.86</v>
      </c>
      <c r="AX539">
        <v>20.16</v>
      </c>
      <c r="AY539">
        <v>4.5</v>
      </c>
      <c r="AZ539">
        <v>4.34</v>
      </c>
      <c r="BA539">
        <v>4.42</v>
      </c>
      <c r="BB539">
        <v>1.85</v>
      </c>
      <c r="BC539">
        <v>1.55</v>
      </c>
      <c r="BD539">
        <v>1.7000000000000002</v>
      </c>
      <c r="BE539">
        <v>0.67</v>
      </c>
      <c r="BF539">
        <v>0.37000000000000005</v>
      </c>
      <c r="BG539">
        <v>0.52</v>
      </c>
      <c r="BH539">
        <v>482.62</v>
      </c>
      <c r="BI539">
        <v>466.62</v>
      </c>
      <c r="BJ539">
        <v>474.62</v>
      </c>
      <c r="BK539">
        <v>40.56</v>
      </c>
      <c r="BL539">
        <v>39.200000000000003</v>
      </c>
      <c r="BM539">
        <v>39.880000000000003</v>
      </c>
      <c r="BN539">
        <v>1.01</v>
      </c>
      <c r="BO539">
        <v>0.77</v>
      </c>
      <c r="BP539">
        <v>0.89</v>
      </c>
      <c r="BQ539">
        <v>8.59</v>
      </c>
      <c r="BR539">
        <v>6.59</v>
      </c>
      <c r="BS539">
        <v>7.59</v>
      </c>
      <c r="BT539">
        <v>10.84</v>
      </c>
      <c r="BU539">
        <v>10.44</v>
      </c>
      <c r="BV539">
        <v>10.64</v>
      </c>
      <c r="BW539">
        <v>2.74</v>
      </c>
      <c r="BX539">
        <v>2.46</v>
      </c>
      <c r="BY539">
        <v>2.6</v>
      </c>
      <c r="BZ539">
        <v>9.64</v>
      </c>
      <c r="CA539">
        <v>6.6400000000000006</v>
      </c>
      <c r="CB539">
        <v>8.14</v>
      </c>
      <c r="CC539">
        <v>6.79</v>
      </c>
      <c r="CD539">
        <v>6.55</v>
      </c>
      <c r="CE539">
        <v>6.67</v>
      </c>
      <c r="CF539">
        <v>2.09</v>
      </c>
      <c r="CG539">
        <v>1.5899999999999999</v>
      </c>
      <c r="CH539">
        <v>1.8399999999999999</v>
      </c>
      <c r="CI539">
        <v>0.43</v>
      </c>
      <c r="CJ539">
        <v>0.39</v>
      </c>
      <c r="CK539">
        <v>0.41000000000000003</v>
      </c>
      <c r="CL539">
        <v>39.72</v>
      </c>
      <c r="CM539">
        <v>37.32</v>
      </c>
      <c r="CN539">
        <v>38.519999999999996</v>
      </c>
      <c r="CO539">
        <v>6.2</v>
      </c>
      <c r="CP539">
        <v>1.2000000000000002</v>
      </c>
      <c r="CQ539">
        <v>3.7</v>
      </c>
    </row>
    <row r="540" spans="1:95">
      <c r="A540" s="642">
        <v>45818</v>
      </c>
      <c r="B540" t="s">
        <v>215</v>
      </c>
      <c r="C540">
        <v>145.71</v>
      </c>
      <c r="D540">
        <v>143.71</v>
      </c>
      <c r="E540">
        <v>144.71</v>
      </c>
      <c r="F540">
        <v>166.8</v>
      </c>
      <c r="G540">
        <v>163.80000000000001</v>
      </c>
      <c r="H540">
        <v>165.3</v>
      </c>
      <c r="I540">
        <v>107.24</v>
      </c>
      <c r="J540">
        <v>104.03999999999999</v>
      </c>
      <c r="K540">
        <v>105.63999999999999</v>
      </c>
      <c r="L540">
        <v>200.14</v>
      </c>
      <c r="M540">
        <v>192.14</v>
      </c>
      <c r="N540">
        <v>196.14</v>
      </c>
      <c r="O540">
        <v>177.01</v>
      </c>
      <c r="P540">
        <v>175.20999999999998</v>
      </c>
      <c r="Q540">
        <v>176.10999999999999</v>
      </c>
      <c r="R540">
        <v>22.46</v>
      </c>
      <c r="S540">
        <v>21.86</v>
      </c>
      <c r="T540">
        <v>22.16</v>
      </c>
      <c r="U540">
        <v>14.69</v>
      </c>
      <c r="V540">
        <v>14.09</v>
      </c>
      <c r="W540">
        <v>14.39</v>
      </c>
      <c r="X540">
        <v>15.5</v>
      </c>
      <c r="Y540">
        <v>14.7</v>
      </c>
      <c r="Z540">
        <v>15.1</v>
      </c>
      <c r="AA540">
        <v>96.32</v>
      </c>
      <c r="AB540">
        <v>92.32</v>
      </c>
      <c r="AC540">
        <v>94.32</v>
      </c>
      <c r="AD540">
        <v>89.61</v>
      </c>
      <c r="AE540">
        <v>85.61</v>
      </c>
      <c r="AF540">
        <v>87.61</v>
      </c>
      <c r="AG540">
        <v>18.87</v>
      </c>
      <c r="AH540">
        <v>18.010000000000002</v>
      </c>
      <c r="AI540">
        <v>18.440000000000001</v>
      </c>
      <c r="AM540">
        <v>113.36</v>
      </c>
      <c r="AN540">
        <v>111.7</v>
      </c>
      <c r="AO540">
        <v>112.53</v>
      </c>
      <c r="AP540">
        <v>39.46</v>
      </c>
      <c r="AQ540">
        <v>37.86</v>
      </c>
      <c r="AR540">
        <v>38.659999999999997</v>
      </c>
      <c r="AS540">
        <v>40.049999999999997</v>
      </c>
      <c r="AT540">
        <v>38.69</v>
      </c>
      <c r="AU540">
        <v>39.369999999999997</v>
      </c>
      <c r="AV540">
        <v>20.45</v>
      </c>
      <c r="AW540">
        <v>19.849999999999998</v>
      </c>
      <c r="AX540">
        <v>20.149999999999999</v>
      </c>
      <c r="AY540">
        <v>4.5199999999999996</v>
      </c>
      <c r="AZ540">
        <v>4.3599999999999994</v>
      </c>
      <c r="BA540">
        <v>4.4399999999999995</v>
      </c>
      <c r="BB540">
        <v>1.85</v>
      </c>
      <c r="BC540">
        <v>1.55</v>
      </c>
      <c r="BD540">
        <v>1.7000000000000002</v>
      </c>
      <c r="BE540">
        <v>0.67</v>
      </c>
      <c r="BF540">
        <v>0.37000000000000005</v>
      </c>
      <c r="BG540">
        <v>0.52</v>
      </c>
      <c r="BH540">
        <v>482.61</v>
      </c>
      <c r="BI540">
        <v>466.61</v>
      </c>
      <c r="BJ540">
        <v>474.61</v>
      </c>
      <c r="BK540">
        <v>40.5</v>
      </c>
      <c r="BL540">
        <v>39.14</v>
      </c>
      <c r="BM540">
        <v>39.82</v>
      </c>
      <c r="BN540">
        <v>1.01</v>
      </c>
      <c r="BO540">
        <v>0.77</v>
      </c>
      <c r="BP540">
        <v>0.89</v>
      </c>
      <c r="BQ540">
        <v>8.6</v>
      </c>
      <c r="BR540">
        <v>6.6</v>
      </c>
      <c r="BS540">
        <v>7.6</v>
      </c>
      <c r="BT540">
        <v>10.89</v>
      </c>
      <c r="BU540">
        <v>10.49</v>
      </c>
      <c r="BV540">
        <v>10.690000000000001</v>
      </c>
      <c r="BW540">
        <v>2.76</v>
      </c>
      <c r="BX540">
        <v>2.4799999999999995</v>
      </c>
      <c r="BY540">
        <v>2.6199999999999997</v>
      </c>
      <c r="BZ540">
        <v>9.66</v>
      </c>
      <c r="CA540">
        <v>6.66</v>
      </c>
      <c r="CB540">
        <v>8.16</v>
      </c>
      <c r="CC540">
        <v>6.79</v>
      </c>
      <c r="CD540">
        <v>6.55</v>
      </c>
      <c r="CE540">
        <v>6.67</v>
      </c>
      <c r="CF540">
        <v>2.08</v>
      </c>
      <c r="CG540">
        <v>1.58</v>
      </c>
      <c r="CH540">
        <v>1.83</v>
      </c>
      <c r="CI540">
        <v>0.43</v>
      </c>
      <c r="CJ540">
        <v>0.39</v>
      </c>
      <c r="CK540">
        <v>0.41000000000000003</v>
      </c>
      <c r="CL540">
        <v>39.9</v>
      </c>
      <c r="CM540">
        <v>37.5</v>
      </c>
      <c r="CN540">
        <v>38.700000000000003</v>
      </c>
      <c r="CO540">
        <v>6.19</v>
      </c>
      <c r="CP540">
        <v>1.1900000000000004</v>
      </c>
      <c r="CQ540">
        <v>3.6900000000000004</v>
      </c>
    </row>
    <row r="541" spans="1:95">
      <c r="A541" s="642">
        <v>45819</v>
      </c>
      <c r="B541" t="s">
        <v>216</v>
      </c>
      <c r="C541">
        <v>145.94</v>
      </c>
      <c r="D541">
        <v>143.94</v>
      </c>
      <c r="E541">
        <v>144.94</v>
      </c>
      <c r="F541">
        <v>167.06</v>
      </c>
      <c r="G541">
        <v>164.06</v>
      </c>
      <c r="H541">
        <v>165.56</v>
      </c>
      <c r="I541">
        <v>107.62</v>
      </c>
      <c r="J541">
        <v>104.42</v>
      </c>
      <c r="K541">
        <v>106.02000000000001</v>
      </c>
      <c r="L541">
        <v>199.64</v>
      </c>
      <c r="M541">
        <v>191.64</v>
      </c>
      <c r="N541">
        <v>195.64</v>
      </c>
      <c r="O541">
        <v>177.16</v>
      </c>
      <c r="P541">
        <v>175.35999999999999</v>
      </c>
      <c r="Q541">
        <v>176.26</v>
      </c>
      <c r="R541">
        <v>22.49</v>
      </c>
      <c r="S541">
        <v>21.889999999999997</v>
      </c>
      <c r="T541">
        <v>22.189999999999998</v>
      </c>
      <c r="U541">
        <v>14.64</v>
      </c>
      <c r="V541">
        <v>14.040000000000001</v>
      </c>
      <c r="W541">
        <v>14.34</v>
      </c>
      <c r="X541">
        <v>15.49</v>
      </c>
      <c r="Y541">
        <v>14.69</v>
      </c>
      <c r="Z541">
        <v>15.09</v>
      </c>
      <c r="AA541">
        <v>96.44</v>
      </c>
      <c r="AB541">
        <v>92.44</v>
      </c>
      <c r="AC541">
        <v>94.44</v>
      </c>
      <c r="AD541">
        <v>89.69</v>
      </c>
      <c r="AE541">
        <v>85.69</v>
      </c>
      <c r="AF541">
        <v>87.69</v>
      </c>
      <c r="AG541">
        <v>18.89</v>
      </c>
      <c r="AH541">
        <v>18.03</v>
      </c>
      <c r="AI541">
        <v>18.46</v>
      </c>
      <c r="AM541">
        <v>113.53</v>
      </c>
      <c r="AN541">
        <v>111.87</v>
      </c>
      <c r="AO541">
        <v>112.7</v>
      </c>
      <c r="AP541">
        <v>39.53</v>
      </c>
      <c r="AQ541">
        <v>37.93</v>
      </c>
      <c r="AR541">
        <v>38.730000000000004</v>
      </c>
      <c r="AS541">
        <v>40.22</v>
      </c>
      <c r="AT541">
        <v>38.86</v>
      </c>
      <c r="AU541">
        <v>39.54</v>
      </c>
      <c r="AV541">
        <v>20.47</v>
      </c>
      <c r="AW541">
        <v>19.869999999999997</v>
      </c>
      <c r="AX541">
        <v>20.169999999999998</v>
      </c>
      <c r="AY541">
        <v>4.5199999999999996</v>
      </c>
      <c r="AZ541">
        <v>4.3599999999999994</v>
      </c>
      <c r="BA541">
        <v>4.4399999999999995</v>
      </c>
      <c r="BB541">
        <v>1.85</v>
      </c>
      <c r="BC541">
        <v>1.55</v>
      </c>
      <c r="BD541">
        <v>1.7000000000000002</v>
      </c>
      <c r="BE541">
        <v>0.67</v>
      </c>
      <c r="BF541">
        <v>0.37000000000000005</v>
      </c>
      <c r="BG541">
        <v>0.52</v>
      </c>
      <c r="BH541">
        <v>479.2</v>
      </c>
      <c r="BI541">
        <v>463.2</v>
      </c>
      <c r="BJ541">
        <v>471.2</v>
      </c>
      <c r="BK541">
        <v>40.58</v>
      </c>
      <c r="BL541">
        <v>39.22</v>
      </c>
      <c r="BM541">
        <v>39.9</v>
      </c>
      <c r="BN541">
        <v>1.01</v>
      </c>
      <c r="BO541">
        <v>0.77</v>
      </c>
      <c r="BP541">
        <v>0.89</v>
      </c>
      <c r="BQ541">
        <v>8.6</v>
      </c>
      <c r="BR541">
        <v>6.6</v>
      </c>
      <c r="BS541">
        <v>7.6</v>
      </c>
      <c r="BT541">
        <v>10.84</v>
      </c>
      <c r="BU541">
        <v>10.44</v>
      </c>
      <c r="BV541">
        <v>10.64</v>
      </c>
      <c r="BW541">
        <v>2.76</v>
      </c>
      <c r="BX541">
        <v>2.4799999999999995</v>
      </c>
      <c r="BY541">
        <v>2.6199999999999997</v>
      </c>
      <c r="BZ541">
        <v>9.68</v>
      </c>
      <c r="CA541">
        <v>6.68</v>
      </c>
      <c r="CB541">
        <v>8.18</v>
      </c>
      <c r="CC541">
        <v>6.8</v>
      </c>
      <c r="CD541">
        <v>6.56</v>
      </c>
      <c r="CE541">
        <v>6.68</v>
      </c>
      <c r="CF541">
        <v>2.1</v>
      </c>
      <c r="CG541">
        <v>1.6</v>
      </c>
      <c r="CH541">
        <v>1.85</v>
      </c>
      <c r="CI541">
        <v>0.43</v>
      </c>
      <c r="CJ541">
        <v>0.39</v>
      </c>
      <c r="CK541">
        <v>0.41000000000000003</v>
      </c>
      <c r="CL541">
        <v>40.08</v>
      </c>
      <c r="CM541">
        <v>37.68</v>
      </c>
      <c r="CN541">
        <v>38.879999999999995</v>
      </c>
      <c r="CO541">
        <v>6.21</v>
      </c>
      <c r="CP541">
        <v>1.21</v>
      </c>
      <c r="CQ541">
        <v>3.71</v>
      </c>
    </row>
    <row r="542" spans="1:95">
      <c r="A542" s="642">
        <v>45820</v>
      </c>
      <c r="B542" t="s">
        <v>217</v>
      </c>
      <c r="C542">
        <v>145.12</v>
      </c>
      <c r="D542">
        <v>143.12</v>
      </c>
      <c r="E542">
        <v>144.12</v>
      </c>
      <c r="F542">
        <v>167.56</v>
      </c>
      <c r="G542">
        <v>164.56</v>
      </c>
      <c r="H542">
        <v>166.06</v>
      </c>
      <c r="I542">
        <v>107.08</v>
      </c>
      <c r="J542">
        <v>103.88</v>
      </c>
      <c r="K542">
        <v>105.47999999999999</v>
      </c>
      <c r="L542">
        <v>199.8</v>
      </c>
      <c r="M542">
        <v>191.8</v>
      </c>
      <c r="N542">
        <v>195.8</v>
      </c>
      <c r="O542">
        <v>177.13</v>
      </c>
      <c r="P542">
        <v>175.32999999999998</v>
      </c>
      <c r="Q542">
        <v>176.23</v>
      </c>
      <c r="R542">
        <v>22.56</v>
      </c>
      <c r="S542">
        <v>21.959999999999997</v>
      </c>
      <c r="T542">
        <v>22.259999999999998</v>
      </c>
      <c r="U542">
        <v>14.65</v>
      </c>
      <c r="V542">
        <v>14.05</v>
      </c>
      <c r="W542">
        <v>14.350000000000001</v>
      </c>
      <c r="X542">
        <v>15.5</v>
      </c>
      <c r="Y542">
        <v>14.7</v>
      </c>
      <c r="Z542">
        <v>15.1</v>
      </c>
      <c r="AA542">
        <v>95.74</v>
      </c>
      <c r="AB542">
        <v>91.74</v>
      </c>
      <c r="AC542">
        <v>93.74</v>
      </c>
      <c r="AD542">
        <v>88.98</v>
      </c>
      <c r="AE542">
        <v>84.98</v>
      </c>
      <c r="AF542">
        <v>86.98</v>
      </c>
      <c r="AG542">
        <v>18.78</v>
      </c>
      <c r="AH542">
        <v>17.920000000000002</v>
      </c>
      <c r="AI542">
        <v>18.350000000000001</v>
      </c>
      <c r="AM542">
        <v>113.14</v>
      </c>
      <c r="AN542">
        <v>111.48</v>
      </c>
      <c r="AO542">
        <v>112.31</v>
      </c>
      <c r="AP542">
        <v>39.31</v>
      </c>
      <c r="AQ542">
        <v>37.71</v>
      </c>
      <c r="AR542">
        <v>38.510000000000005</v>
      </c>
      <c r="AS542">
        <v>39.99</v>
      </c>
      <c r="AT542">
        <v>38.630000000000003</v>
      </c>
      <c r="AU542">
        <v>39.31</v>
      </c>
      <c r="AV542">
        <v>20.329999999999998</v>
      </c>
      <c r="AW542">
        <v>19.729999999999997</v>
      </c>
      <c r="AX542">
        <v>20.029999999999998</v>
      </c>
      <c r="AY542">
        <v>4.51</v>
      </c>
      <c r="AZ542">
        <v>4.3499999999999996</v>
      </c>
      <c r="BA542">
        <v>4.43</v>
      </c>
      <c r="BB542">
        <v>1.85</v>
      </c>
      <c r="BC542">
        <v>1.55</v>
      </c>
      <c r="BD542">
        <v>1.7000000000000002</v>
      </c>
      <c r="BE542">
        <v>0.67</v>
      </c>
      <c r="BF542">
        <v>0.37000000000000005</v>
      </c>
      <c r="BG542">
        <v>0.52</v>
      </c>
      <c r="BH542">
        <v>481.77</v>
      </c>
      <c r="BI542">
        <v>465.77</v>
      </c>
      <c r="BJ542">
        <v>473.77</v>
      </c>
      <c r="BK542">
        <v>40.35</v>
      </c>
      <c r="BL542">
        <v>38.99</v>
      </c>
      <c r="BM542">
        <v>39.67</v>
      </c>
      <c r="BN542">
        <v>1.01</v>
      </c>
      <c r="BO542">
        <v>0.77</v>
      </c>
      <c r="BP542">
        <v>0.89</v>
      </c>
      <c r="BQ542">
        <v>8.6300000000000008</v>
      </c>
      <c r="BR542">
        <v>6.6300000000000008</v>
      </c>
      <c r="BS542">
        <v>7.6300000000000008</v>
      </c>
      <c r="BT542">
        <v>10.75</v>
      </c>
      <c r="BU542">
        <v>10.35</v>
      </c>
      <c r="BV542">
        <v>10.55</v>
      </c>
      <c r="BW542">
        <v>2.75</v>
      </c>
      <c r="BX542">
        <v>2.4699999999999998</v>
      </c>
      <c r="BY542">
        <v>2.61</v>
      </c>
      <c r="BZ542">
        <v>9.65</v>
      </c>
      <c r="CA542">
        <v>6.65</v>
      </c>
      <c r="CB542">
        <v>8.15</v>
      </c>
      <c r="CC542">
        <v>6.83</v>
      </c>
      <c r="CD542">
        <v>6.59</v>
      </c>
      <c r="CE542">
        <v>6.71</v>
      </c>
      <c r="CF542">
        <v>2.0699999999999998</v>
      </c>
      <c r="CG542">
        <v>1.5699999999999998</v>
      </c>
      <c r="CH542">
        <v>1.8199999999999998</v>
      </c>
      <c r="CI542">
        <v>0.44</v>
      </c>
      <c r="CJ542">
        <v>0.4</v>
      </c>
      <c r="CK542">
        <v>0.42000000000000004</v>
      </c>
      <c r="CL542">
        <v>40.299999999999997</v>
      </c>
      <c r="CM542">
        <v>37.9</v>
      </c>
      <c r="CN542">
        <v>39.099999999999994</v>
      </c>
      <c r="CO542">
        <v>6.19</v>
      </c>
      <c r="CP542">
        <v>1.1900000000000004</v>
      </c>
      <c r="CQ542">
        <v>3.6900000000000004</v>
      </c>
    </row>
    <row r="543" spans="1:95">
      <c r="A543" s="642">
        <v>45821</v>
      </c>
      <c r="B543" t="s">
        <v>218</v>
      </c>
      <c r="C543">
        <v>144.08000000000001</v>
      </c>
      <c r="D543">
        <v>142.08000000000001</v>
      </c>
      <c r="E543">
        <v>143.08000000000001</v>
      </c>
      <c r="F543">
        <v>166.89</v>
      </c>
      <c r="G543">
        <v>163.89</v>
      </c>
      <c r="H543">
        <v>165.39</v>
      </c>
      <c r="I543">
        <v>106.57</v>
      </c>
      <c r="J543">
        <v>103.36999999999999</v>
      </c>
      <c r="K543">
        <v>104.97</v>
      </c>
      <c r="L543">
        <v>198.16</v>
      </c>
      <c r="M543">
        <v>190.16</v>
      </c>
      <c r="N543">
        <v>194.16</v>
      </c>
      <c r="O543">
        <v>178.22</v>
      </c>
      <c r="P543">
        <v>176.42</v>
      </c>
      <c r="Q543">
        <v>177.32</v>
      </c>
      <c r="R543">
        <v>22.47</v>
      </c>
      <c r="S543">
        <v>21.869999999999997</v>
      </c>
      <c r="T543">
        <v>22.169999999999998</v>
      </c>
      <c r="U543">
        <v>14.69</v>
      </c>
      <c r="V543">
        <v>14.09</v>
      </c>
      <c r="W543">
        <v>14.39</v>
      </c>
      <c r="X543">
        <v>15.49</v>
      </c>
      <c r="Y543">
        <v>14.69</v>
      </c>
      <c r="Z543">
        <v>15.09</v>
      </c>
      <c r="AA543">
        <v>94.69</v>
      </c>
      <c r="AB543">
        <v>90.69</v>
      </c>
      <c r="AC543">
        <v>92.69</v>
      </c>
      <c r="AD543">
        <v>88.08</v>
      </c>
      <c r="AE543">
        <v>84.08</v>
      </c>
      <c r="AF543">
        <v>86.08</v>
      </c>
      <c r="AG543">
        <v>18.649999999999999</v>
      </c>
      <c r="AH543">
        <v>17.79</v>
      </c>
      <c r="AI543">
        <v>18.22</v>
      </c>
      <c r="AM543">
        <v>112.51</v>
      </c>
      <c r="AN543">
        <v>110.85000000000001</v>
      </c>
      <c r="AO543">
        <v>111.68</v>
      </c>
      <c r="AP543">
        <v>39.03</v>
      </c>
      <c r="AQ543">
        <v>37.43</v>
      </c>
      <c r="AR543">
        <v>38.230000000000004</v>
      </c>
      <c r="AS543">
        <v>39.71</v>
      </c>
      <c r="AT543">
        <v>38.35</v>
      </c>
      <c r="AU543">
        <v>39.03</v>
      </c>
      <c r="AV543">
        <v>20.22</v>
      </c>
      <c r="AW543">
        <v>19.619999999999997</v>
      </c>
      <c r="AX543">
        <v>19.919999999999998</v>
      </c>
      <c r="AY543">
        <v>4.5</v>
      </c>
      <c r="AZ543">
        <v>4.34</v>
      </c>
      <c r="BA543">
        <v>4.42</v>
      </c>
      <c r="BB543">
        <v>1.83</v>
      </c>
      <c r="BC543">
        <v>1.53</v>
      </c>
      <c r="BD543">
        <v>1.6800000000000002</v>
      </c>
      <c r="BE543">
        <v>0.66</v>
      </c>
      <c r="BF543">
        <v>0.36000000000000004</v>
      </c>
      <c r="BG543">
        <v>0.51</v>
      </c>
      <c r="BH543">
        <v>477.89</v>
      </c>
      <c r="BI543">
        <v>461.89</v>
      </c>
      <c r="BJ543">
        <v>469.89</v>
      </c>
      <c r="BK543">
        <v>40.049999999999997</v>
      </c>
      <c r="BL543">
        <v>38.69</v>
      </c>
      <c r="BM543">
        <v>39.369999999999997</v>
      </c>
      <c r="BN543">
        <v>1</v>
      </c>
      <c r="BO543">
        <v>0.76</v>
      </c>
      <c r="BP543">
        <v>0.88</v>
      </c>
      <c r="BQ543">
        <v>8.5399999999999991</v>
      </c>
      <c r="BR543">
        <v>6.5399999999999991</v>
      </c>
      <c r="BS543">
        <v>7.5399999999999991</v>
      </c>
      <c r="BT543">
        <v>10.69</v>
      </c>
      <c r="BU543">
        <v>10.29</v>
      </c>
      <c r="BV543">
        <v>10.489999999999998</v>
      </c>
      <c r="BW543">
        <v>2.71</v>
      </c>
      <c r="BX543">
        <v>2.4299999999999997</v>
      </c>
      <c r="BY543">
        <v>2.57</v>
      </c>
      <c r="BZ543">
        <v>9.5</v>
      </c>
      <c r="CA543">
        <v>6.5</v>
      </c>
      <c r="CB543">
        <v>8</v>
      </c>
      <c r="CC543">
        <v>6.8</v>
      </c>
      <c r="CD543">
        <v>6.56</v>
      </c>
      <c r="CE543">
        <v>6.68</v>
      </c>
      <c r="CF543">
        <v>2.04</v>
      </c>
      <c r="CG543">
        <v>1.54</v>
      </c>
      <c r="CH543">
        <v>1.79</v>
      </c>
      <c r="CI543">
        <v>0.43</v>
      </c>
      <c r="CJ543">
        <v>0.39</v>
      </c>
      <c r="CK543">
        <v>0.41000000000000003</v>
      </c>
      <c r="CL543">
        <v>39.979999999999997</v>
      </c>
      <c r="CM543">
        <v>37.58</v>
      </c>
      <c r="CN543">
        <v>38.78</v>
      </c>
      <c r="CO543">
        <v>6.14</v>
      </c>
      <c r="CP543">
        <v>1.1399999999999997</v>
      </c>
      <c r="CQ543">
        <v>3.6399999999999997</v>
      </c>
    </row>
    <row r="544" spans="1:95">
      <c r="A544" s="642">
        <v>45822</v>
      </c>
      <c r="B544" t="s">
        <v>219</v>
      </c>
    </row>
    <row r="545" spans="1:95">
      <c r="A545" s="642">
        <v>45823</v>
      </c>
      <c r="B545" t="s">
        <v>220</v>
      </c>
    </row>
    <row r="546" spans="1:95">
      <c r="A546" s="642">
        <v>45824</v>
      </c>
      <c r="B546" t="s">
        <v>214</v>
      </c>
      <c r="C546">
        <v>145.41999999999999</v>
      </c>
      <c r="D546">
        <v>143.41999999999999</v>
      </c>
      <c r="E546">
        <v>144.41999999999999</v>
      </c>
      <c r="F546">
        <v>168.06</v>
      </c>
      <c r="G546">
        <v>165.06</v>
      </c>
      <c r="H546">
        <v>166.56</v>
      </c>
      <c r="I546">
        <v>107.86</v>
      </c>
      <c r="J546">
        <v>104.66</v>
      </c>
      <c r="K546">
        <v>106.25999999999999</v>
      </c>
      <c r="L546">
        <v>199.63</v>
      </c>
      <c r="M546">
        <v>191.63</v>
      </c>
      <c r="N546">
        <v>195.63</v>
      </c>
      <c r="O546">
        <v>178.71</v>
      </c>
      <c r="P546">
        <v>176.91</v>
      </c>
      <c r="Q546">
        <v>177.81</v>
      </c>
      <c r="R546">
        <v>22.63</v>
      </c>
      <c r="S546">
        <v>22.029999999999998</v>
      </c>
      <c r="T546">
        <v>22.33</v>
      </c>
      <c r="U546">
        <v>14.86</v>
      </c>
      <c r="V546">
        <v>14.26</v>
      </c>
      <c r="W546">
        <v>14.559999999999999</v>
      </c>
      <c r="X546">
        <v>15.59</v>
      </c>
      <c r="Y546">
        <v>14.79</v>
      </c>
      <c r="Z546">
        <v>15.19</v>
      </c>
      <c r="AA546">
        <v>95.77</v>
      </c>
      <c r="AB546">
        <v>91.77</v>
      </c>
      <c r="AC546">
        <v>93.77</v>
      </c>
      <c r="AD546">
        <v>88.98</v>
      </c>
      <c r="AE546">
        <v>84.98</v>
      </c>
      <c r="AF546">
        <v>86.98</v>
      </c>
      <c r="AG546">
        <v>18.82</v>
      </c>
      <c r="AH546">
        <v>17.96</v>
      </c>
      <c r="AI546">
        <v>18.39</v>
      </c>
      <c r="AM546">
        <v>113.38</v>
      </c>
      <c r="AN546">
        <v>111.72</v>
      </c>
      <c r="AO546">
        <v>112.55</v>
      </c>
      <c r="AP546">
        <v>39.36</v>
      </c>
      <c r="AQ546">
        <v>37.76</v>
      </c>
      <c r="AR546">
        <v>38.56</v>
      </c>
      <c r="AS546">
        <v>39.97</v>
      </c>
      <c r="AT546">
        <v>38.61</v>
      </c>
      <c r="AU546">
        <v>39.29</v>
      </c>
      <c r="AV546">
        <v>20.39</v>
      </c>
      <c r="AW546">
        <v>19.79</v>
      </c>
      <c r="AX546">
        <v>20.09</v>
      </c>
      <c r="AY546">
        <v>4.53</v>
      </c>
      <c r="AZ546">
        <v>4.37</v>
      </c>
      <c r="BA546">
        <v>4.45</v>
      </c>
      <c r="BB546">
        <v>1.84</v>
      </c>
      <c r="BC546">
        <v>1.54</v>
      </c>
      <c r="BD546">
        <v>1.69</v>
      </c>
      <c r="BE546">
        <v>0.66</v>
      </c>
      <c r="BF546">
        <v>0.36000000000000004</v>
      </c>
      <c r="BG546">
        <v>0.51</v>
      </c>
      <c r="BH546">
        <v>482.44</v>
      </c>
      <c r="BI546">
        <v>466.44</v>
      </c>
      <c r="BJ546">
        <v>474.44</v>
      </c>
      <c r="BK546">
        <v>40.42</v>
      </c>
      <c r="BL546">
        <v>39.06</v>
      </c>
      <c r="BM546">
        <v>39.74</v>
      </c>
      <c r="BN546">
        <v>1.01</v>
      </c>
      <c r="BO546">
        <v>0.77</v>
      </c>
      <c r="BP546">
        <v>0.89</v>
      </c>
      <c r="BQ546">
        <v>8.6199999999999992</v>
      </c>
      <c r="BR546">
        <v>6.6199999999999992</v>
      </c>
      <c r="BS546">
        <v>7.6199999999999992</v>
      </c>
      <c r="BT546">
        <v>10.77</v>
      </c>
      <c r="BU546">
        <v>10.37</v>
      </c>
      <c r="BV546">
        <v>10.57</v>
      </c>
      <c r="BW546">
        <v>2.74</v>
      </c>
      <c r="BX546">
        <v>2.46</v>
      </c>
      <c r="BY546">
        <v>2.6</v>
      </c>
      <c r="BZ546">
        <v>9.5399999999999991</v>
      </c>
      <c r="CA546">
        <v>6.5399999999999991</v>
      </c>
      <c r="CB546">
        <v>8.0399999999999991</v>
      </c>
      <c r="CC546">
        <v>6.83</v>
      </c>
      <c r="CD546">
        <v>6.59</v>
      </c>
      <c r="CE546">
        <v>6.71</v>
      </c>
      <c r="CF546">
        <v>2.06</v>
      </c>
      <c r="CG546">
        <v>1.56</v>
      </c>
      <c r="CH546">
        <v>1.81</v>
      </c>
      <c r="CI546">
        <v>0.43</v>
      </c>
      <c r="CJ546">
        <v>0.39</v>
      </c>
      <c r="CK546">
        <v>0.41000000000000003</v>
      </c>
      <c r="CL546">
        <v>40.24</v>
      </c>
      <c r="CM546">
        <v>37.840000000000003</v>
      </c>
      <c r="CN546">
        <v>39.040000000000006</v>
      </c>
      <c r="CO546">
        <v>6.16</v>
      </c>
      <c r="CP546">
        <v>1.1600000000000001</v>
      </c>
      <c r="CQ546">
        <v>3.66</v>
      </c>
    </row>
    <row r="547" spans="1:95">
      <c r="A547" s="642">
        <v>45825</v>
      </c>
      <c r="B547" t="s">
        <v>215</v>
      </c>
      <c r="C547">
        <v>146.08000000000001</v>
      </c>
      <c r="D547">
        <v>144.08000000000001</v>
      </c>
      <c r="E547">
        <v>145.08000000000001</v>
      </c>
      <c r="F547">
        <v>169.07</v>
      </c>
      <c r="G547">
        <v>166.07</v>
      </c>
      <c r="H547">
        <v>167.57</v>
      </c>
      <c r="I547">
        <v>108.48</v>
      </c>
      <c r="J547">
        <v>105.28</v>
      </c>
      <c r="K547">
        <v>106.88</v>
      </c>
      <c r="L547">
        <v>200.84</v>
      </c>
      <c r="M547">
        <v>192.84</v>
      </c>
      <c r="N547">
        <v>196.84</v>
      </c>
      <c r="O547">
        <v>179.02</v>
      </c>
      <c r="P547">
        <v>177.22</v>
      </c>
      <c r="Q547">
        <v>178.12</v>
      </c>
      <c r="R547">
        <v>22.77</v>
      </c>
      <c r="S547">
        <v>22.169999999999998</v>
      </c>
      <c r="T547">
        <v>22.47</v>
      </c>
      <c r="U547">
        <v>14.93</v>
      </c>
      <c r="V547">
        <v>14.33</v>
      </c>
      <c r="W547">
        <v>14.629999999999999</v>
      </c>
      <c r="X547">
        <v>15.68</v>
      </c>
      <c r="Y547">
        <v>14.879999999999999</v>
      </c>
      <c r="Z547">
        <v>15.28</v>
      </c>
      <c r="AA547">
        <v>96.51</v>
      </c>
      <c r="AB547">
        <v>92.51</v>
      </c>
      <c r="AC547">
        <v>94.51</v>
      </c>
      <c r="AD547">
        <v>89.8</v>
      </c>
      <c r="AE547">
        <v>85.8</v>
      </c>
      <c r="AF547">
        <v>87.8</v>
      </c>
      <c r="AG547">
        <v>18.91</v>
      </c>
      <c r="AH547">
        <v>18.05</v>
      </c>
      <c r="AI547">
        <v>18.48</v>
      </c>
      <c r="AM547">
        <v>113.96</v>
      </c>
      <c r="AN547">
        <v>112.3</v>
      </c>
      <c r="AO547">
        <v>113.13</v>
      </c>
      <c r="AP547">
        <v>39.549999999999997</v>
      </c>
      <c r="AQ547">
        <v>37.949999999999996</v>
      </c>
      <c r="AR547">
        <v>38.75</v>
      </c>
      <c r="AS547">
        <v>40.11</v>
      </c>
      <c r="AT547">
        <v>38.75</v>
      </c>
      <c r="AU547">
        <v>39.43</v>
      </c>
      <c r="AV547">
        <v>20.49</v>
      </c>
      <c r="AW547">
        <v>19.889999999999997</v>
      </c>
      <c r="AX547">
        <v>20.189999999999998</v>
      </c>
      <c r="AY547">
        <v>4.55</v>
      </c>
      <c r="AZ547">
        <v>4.3899999999999997</v>
      </c>
      <c r="BA547">
        <v>4.47</v>
      </c>
      <c r="BB547">
        <v>1.85</v>
      </c>
      <c r="BC547">
        <v>1.55</v>
      </c>
      <c r="BD547">
        <v>1.7000000000000002</v>
      </c>
      <c r="BE547">
        <v>0.67</v>
      </c>
      <c r="BF547">
        <v>0.37000000000000005</v>
      </c>
      <c r="BG547">
        <v>0.52</v>
      </c>
      <c r="BH547">
        <v>484.45</v>
      </c>
      <c r="BI547">
        <v>468.45</v>
      </c>
      <c r="BJ547">
        <v>476.45</v>
      </c>
      <c r="BK547">
        <v>40.61</v>
      </c>
      <c r="BL547">
        <v>39.25</v>
      </c>
      <c r="BM547">
        <v>39.93</v>
      </c>
      <c r="BN547">
        <v>1.02</v>
      </c>
      <c r="BO547">
        <v>0.78</v>
      </c>
      <c r="BP547">
        <v>0.9</v>
      </c>
      <c r="BQ547">
        <v>8.66</v>
      </c>
      <c r="BR547">
        <v>6.66</v>
      </c>
      <c r="BS547">
        <v>7.66</v>
      </c>
      <c r="BT547">
        <v>10.88</v>
      </c>
      <c r="BU547">
        <v>10.48</v>
      </c>
      <c r="BV547">
        <v>10.68</v>
      </c>
      <c r="BW547">
        <v>2.74</v>
      </c>
      <c r="BX547">
        <v>2.46</v>
      </c>
      <c r="BY547">
        <v>2.6</v>
      </c>
      <c r="BZ547">
        <v>9.64</v>
      </c>
      <c r="CA547">
        <v>6.6400000000000006</v>
      </c>
      <c r="CB547">
        <v>8.14</v>
      </c>
      <c r="CC547">
        <v>6.88</v>
      </c>
      <c r="CD547">
        <v>6.64</v>
      </c>
      <c r="CE547">
        <v>6.76</v>
      </c>
      <c r="CF547">
        <v>2.1</v>
      </c>
      <c r="CG547">
        <v>1.6</v>
      </c>
      <c r="CH547">
        <v>1.85</v>
      </c>
      <c r="CI547">
        <v>0.44</v>
      </c>
      <c r="CJ547">
        <v>0.4</v>
      </c>
      <c r="CK547">
        <v>0.42000000000000004</v>
      </c>
      <c r="CL547">
        <v>40.46</v>
      </c>
      <c r="CM547">
        <v>38.06</v>
      </c>
      <c r="CN547">
        <v>39.260000000000005</v>
      </c>
      <c r="CO547">
        <v>6.19</v>
      </c>
      <c r="CP547">
        <v>1.1900000000000004</v>
      </c>
      <c r="CQ547">
        <v>3.6900000000000004</v>
      </c>
    </row>
    <row r="548" spans="1:95">
      <c r="A548" s="642">
        <v>45826</v>
      </c>
      <c r="B548" t="s">
        <v>216</v>
      </c>
      <c r="C548">
        <v>146.36000000000001</v>
      </c>
      <c r="D548">
        <v>144.36000000000001</v>
      </c>
      <c r="E548">
        <v>145.36000000000001</v>
      </c>
      <c r="F548">
        <v>168.52</v>
      </c>
      <c r="G548">
        <v>165.52</v>
      </c>
      <c r="H548">
        <v>167.02</v>
      </c>
      <c r="I548">
        <v>107.89</v>
      </c>
      <c r="J548">
        <v>104.69</v>
      </c>
      <c r="K548">
        <v>106.28999999999999</v>
      </c>
      <c r="L548">
        <v>199.23</v>
      </c>
      <c r="M548">
        <v>191.23</v>
      </c>
      <c r="N548">
        <v>195.23</v>
      </c>
      <c r="O548">
        <v>178.86</v>
      </c>
      <c r="P548">
        <v>177.06</v>
      </c>
      <c r="Q548">
        <v>177.96</v>
      </c>
      <c r="R548">
        <v>22.69</v>
      </c>
      <c r="S548">
        <v>22.09</v>
      </c>
      <c r="T548">
        <v>22.39</v>
      </c>
      <c r="U548">
        <v>14.93</v>
      </c>
      <c r="V548">
        <v>14.33</v>
      </c>
      <c r="W548">
        <v>14.629999999999999</v>
      </c>
      <c r="X548">
        <v>15.6</v>
      </c>
      <c r="Y548">
        <v>14.799999999999999</v>
      </c>
      <c r="Z548">
        <v>15.2</v>
      </c>
      <c r="AA548">
        <v>96.22</v>
      </c>
      <c r="AB548">
        <v>92.22</v>
      </c>
      <c r="AC548">
        <v>94.22</v>
      </c>
      <c r="AD548">
        <v>89.49</v>
      </c>
      <c r="AE548">
        <v>85.49</v>
      </c>
      <c r="AF548">
        <v>87.49</v>
      </c>
      <c r="AG548">
        <v>18.940000000000001</v>
      </c>
      <c r="AH548">
        <v>18.080000000000002</v>
      </c>
      <c r="AI548">
        <v>18.510000000000002</v>
      </c>
      <c r="AM548">
        <v>113.88</v>
      </c>
      <c r="AN548">
        <v>112.22</v>
      </c>
      <c r="AO548">
        <v>113.05</v>
      </c>
      <c r="AP548">
        <v>39.619999999999997</v>
      </c>
      <c r="AQ548">
        <v>38.019999999999996</v>
      </c>
      <c r="AR548">
        <v>38.819999999999993</v>
      </c>
      <c r="AS548">
        <v>40.33</v>
      </c>
      <c r="AT548">
        <v>38.97</v>
      </c>
      <c r="AU548">
        <v>39.65</v>
      </c>
      <c r="AV548">
        <v>20.52</v>
      </c>
      <c r="AW548">
        <v>19.919999999999998</v>
      </c>
      <c r="AX548">
        <v>20.22</v>
      </c>
      <c r="AY548">
        <v>4.54</v>
      </c>
      <c r="AZ548">
        <v>4.38</v>
      </c>
      <c r="BA548">
        <v>4.46</v>
      </c>
      <c r="BB548">
        <v>1.84</v>
      </c>
      <c r="BC548">
        <v>1.54</v>
      </c>
      <c r="BD548">
        <v>1.69</v>
      </c>
      <c r="BE548">
        <v>0.67</v>
      </c>
      <c r="BF548">
        <v>0.37000000000000005</v>
      </c>
      <c r="BG548">
        <v>0.52</v>
      </c>
      <c r="BH548">
        <v>480.41</v>
      </c>
      <c r="BI548">
        <v>464.41</v>
      </c>
      <c r="BJ548">
        <v>472.41</v>
      </c>
      <c r="BK548">
        <v>40.68</v>
      </c>
      <c r="BL548">
        <v>39.32</v>
      </c>
      <c r="BM548">
        <v>40</v>
      </c>
      <c r="BN548">
        <v>1.02</v>
      </c>
      <c r="BO548">
        <v>0.78</v>
      </c>
      <c r="BP548">
        <v>0.9</v>
      </c>
      <c r="BQ548">
        <v>8.65</v>
      </c>
      <c r="BR548">
        <v>6.65</v>
      </c>
      <c r="BS548">
        <v>7.65</v>
      </c>
      <c r="BT548">
        <v>10.77</v>
      </c>
      <c r="BU548">
        <v>10.37</v>
      </c>
      <c r="BV548">
        <v>10.57</v>
      </c>
      <c r="BW548">
        <v>2.73</v>
      </c>
      <c r="BX548">
        <v>2.4500000000000002</v>
      </c>
      <c r="BY548">
        <v>2.59</v>
      </c>
      <c r="BZ548">
        <v>9.59</v>
      </c>
      <c r="CA548">
        <v>6.59</v>
      </c>
      <c r="CB548">
        <v>8.09</v>
      </c>
      <c r="CC548">
        <v>6.85</v>
      </c>
      <c r="CD548">
        <v>6.6099999999999994</v>
      </c>
      <c r="CE548">
        <v>6.7299999999999995</v>
      </c>
      <c r="CF548">
        <v>2.11</v>
      </c>
      <c r="CG548">
        <v>1.6099999999999999</v>
      </c>
      <c r="CH548">
        <v>1.8599999999999999</v>
      </c>
      <c r="CI548">
        <v>0.43</v>
      </c>
      <c r="CJ548">
        <v>0.39</v>
      </c>
      <c r="CK548">
        <v>0.41000000000000003</v>
      </c>
      <c r="CL548">
        <v>40.24</v>
      </c>
      <c r="CM548">
        <v>37.840000000000003</v>
      </c>
      <c r="CN548">
        <v>39.040000000000006</v>
      </c>
      <c r="CO548">
        <v>6.19</v>
      </c>
      <c r="CP548">
        <v>1.1900000000000004</v>
      </c>
      <c r="CQ548">
        <v>3.6900000000000004</v>
      </c>
    </row>
    <row r="549" spans="1:95">
      <c r="A549" s="642">
        <v>45827</v>
      </c>
      <c r="B549" t="s">
        <v>217</v>
      </c>
      <c r="C549">
        <v>145.91999999999999</v>
      </c>
      <c r="D549">
        <v>143.91999999999999</v>
      </c>
      <c r="E549">
        <v>144.91999999999999</v>
      </c>
      <c r="F549">
        <v>167.84</v>
      </c>
      <c r="G549">
        <v>164.84</v>
      </c>
      <c r="H549">
        <v>166.34</v>
      </c>
      <c r="I549">
        <v>107.39</v>
      </c>
      <c r="J549">
        <v>104.19</v>
      </c>
      <c r="K549">
        <v>105.78999999999999</v>
      </c>
      <c r="L549">
        <v>198.4</v>
      </c>
      <c r="M549">
        <v>190.4</v>
      </c>
      <c r="N549">
        <v>194.4</v>
      </c>
      <c r="O549">
        <v>177.78</v>
      </c>
      <c r="P549">
        <v>175.98</v>
      </c>
      <c r="Q549">
        <v>176.88</v>
      </c>
      <c r="R549">
        <v>22.6</v>
      </c>
      <c r="S549">
        <v>22</v>
      </c>
      <c r="T549">
        <v>22.3</v>
      </c>
      <c r="U549">
        <v>14.83</v>
      </c>
      <c r="V549">
        <v>14.23</v>
      </c>
      <c r="W549">
        <v>14.530000000000001</v>
      </c>
      <c r="X549">
        <v>15.42</v>
      </c>
      <c r="Y549">
        <v>14.62</v>
      </c>
      <c r="Z549">
        <v>15.02</v>
      </c>
      <c r="AA549">
        <v>96.15</v>
      </c>
      <c r="AB549">
        <v>92.15</v>
      </c>
      <c r="AC549">
        <v>94.15</v>
      </c>
      <c r="AD549">
        <v>89.27</v>
      </c>
      <c r="AE549">
        <v>85.27</v>
      </c>
      <c r="AF549">
        <v>87.27</v>
      </c>
      <c r="AG549">
        <v>18.88</v>
      </c>
      <c r="AH549">
        <v>18.02</v>
      </c>
      <c r="AI549">
        <v>18.45</v>
      </c>
      <c r="AM549">
        <v>113.51</v>
      </c>
      <c r="AN549">
        <v>111.85000000000001</v>
      </c>
      <c r="AO549">
        <v>112.68</v>
      </c>
      <c r="AP549">
        <v>39.51</v>
      </c>
      <c r="AQ549">
        <v>37.909999999999997</v>
      </c>
      <c r="AR549">
        <v>38.709999999999994</v>
      </c>
      <c r="AS549">
        <v>40.21</v>
      </c>
      <c r="AT549">
        <v>38.85</v>
      </c>
      <c r="AU549">
        <v>39.53</v>
      </c>
      <c r="AV549">
        <v>20.440000000000001</v>
      </c>
      <c r="AW549">
        <v>19.84</v>
      </c>
      <c r="AX549">
        <v>20.14</v>
      </c>
      <c r="AY549">
        <v>4.5</v>
      </c>
      <c r="AZ549">
        <v>4.34</v>
      </c>
      <c r="BA549">
        <v>4.42</v>
      </c>
      <c r="BB549">
        <v>1.84</v>
      </c>
      <c r="BC549">
        <v>1.54</v>
      </c>
      <c r="BD549">
        <v>1.69</v>
      </c>
      <c r="BE549">
        <v>0.67</v>
      </c>
      <c r="BF549">
        <v>0.37000000000000005</v>
      </c>
      <c r="BG549">
        <v>0.52</v>
      </c>
      <c r="BH549">
        <v>483.46</v>
      </c>
      <c r="BI549">
        <v>467.46</v>
      </c>
      <c r="BJ549">
        <v>475.46</v>
      </c>
      <c r="BK549">
        <v>40.57</v>
      </c>
      <c r="BL549">
        <v>39.21</v>
      </c>
      <c r="BM549">
        <v>39.89</v>
      </c>
      <c r="BN549">
        <v>1.01</v>
      </c>
      <c r="BO549">
        <v>0.77</v>
      </c>
      <c r="BP549">
        <v>0.89</v>
      </c>
      <c r="BQ549">
        <v>8.61</v>
      </c>
      <c r="BR549">
        <v>6.6099999999999994</v>
      </c>
      <c r="BS549">
        <v>7.6099999999999994</v>
      </c>
      <c r="BT549">
        <v>10.75</v>
      </c>
      <c r="BU549">
        <v>10.35</v>
      </c>
      <c r="BV549">
        <v>10.55</v>
      </c>
      <c r="BW549">
        <v>2.71</v>
      </c>
      <c r="BX549">
        <v>2.4299999999999997</v>
      </c>
      <c r="BY549">
        <v>2.57</v>
      </c>
      <c r="BZ549">
        <v>9.5500000000000007</v>
      </c>
      <c r="CA549">
        <v>6.5500000000000007</v>
      </c>
      <c r="CB549">
        <v>8.0500000000000007</v>
      </c>
      <c r="CC549">
        <v>6.83</v>
      </c>
      <c r="CD549">
        <v>6.59</v>
      </c>
      <c r="CE549">
        <v>6.71</v>
      </c>
      <c r="CF549">
        <v>2.1</v>
      </c>
      <c r="CG549">
        <v>1.6</v>
      </c>
      <c r="CH549">
        <v>1.85</v>
      </c>
      <c r="CI549">
        <v>0.43</v>
      </c>
      <c r="CJ549">
        <v>0.39</v>
      </c>
      <c r="CK549">
        <v>0.41000000000000003</v>
      </c>
      <c r="CL549">
        <v>40.15</v>
      </c>
      <c r="CM549">
        <v>37.75</v>
      </c>
      <c r="CN549">
        <v>38.950000000000003</v>
      </c>
      <c r="CO549">
        <v>6.17</v>
      </c>
      <c r="CP549">
        <v>1.17</v>
      </c>
      <c r="CQ549">
        <v>3.67</v>
      </c>
    </row>
    <row r="550" spans="1:95">
      <c r="A550" s="642">
        <v>45828</v>
      </c>
      <c r="B550" t="s">
        <v>218</v>
      </c>
      <c r="C550">
        <v>146.35</v>
      </c>
      <c r="D550">
        <v>144.35</v>
      </c>
      <c r="E550">
        <v>145.35</v>
      </c>
      <c r="F550">
        <v>168.97</v>
      </c>
      <c r="G550">
        <v>165.97</v>
      </c>
      <c r="H550">
        <v>167.47</v>
      </c>
      <c r="I550">
        <v>107.73</v>
      </c>
      <c r="J550">
        <v>104.53</v>
      </c>
      <c r="K550">
        <v>106.13</v>
      </c>
      <c r="L550">
        <v>200.06</v>
      </c>
      <c r="M550">
        <v>192.06</v>
      </c>
      <c r="N550">
        <v>196.06</v>
      </c>
      <c r="O550">
        <v>178.96</v>
      </c>
      <c r="P550">
        <v>177.16</v>
      </c>
      <c r="Q550">
        <v>178.06</v>
      </c>
      <c r="R550">
        <v>22.75</v>
      </c>
      <c r="S550">
        <v>22.15</v>
      </c>
      <c r="T550">
        <v>22.45</v>
      </c>
      <c r="U550">
        <v>14.81</v>
      </c>
      <c r="V550">
        <v>14.21</v>
      </c>
      <c r="W550">
        <v>14.510000000000002</v>
      </c>
      <c r="X550">
        <v>15.5</v>
      </c>
      <c r="Y550">
        <v>14.7</v>
      </c>
      <c r="Z550">
        <v>15.1</v>
      </c>
      <c r="AA550">
        <v>96.27</v>
      </c>
      <c r="AB550">
        <v>92.27</v>
      </c>
      <c r="AC550">
        <v>94.27</v>
      </c>
      <c r="AD550">
        <v>89.24</v>
      </c>
      <c r="AE550">
        <v>85.24</v>
      </c>
      <c r="AF550">
        <v>87.24</v>
      </c>
      <c r="AG550">
        <v>18.940000000000001</v>
      </c>
      <c r="AH550">
        <v>18.080000000000002</v>
      </c>
      <c r="AI550">
        <v>18.510000000000002</v>
      </c>
      <c r="AM550">
        <v>114</v>
      </c>
      <c r="AN550">
        <v>112.34</v>
      </c>
      <c r="AO550">
        <v>113.17</v>
      </c>
      <c r="AP550">
        <v>39.619999999999997</v>
      </c>
      <c r="AQ550">
        <v>38.019999999999996</v>
      </c>
      <c r="AR550">
        <v>38.819999999999993</v>
      </c>
      <c r="AS550">
        <v>40.33</v>
      </c>
      <c r="AT550">
        <v>38.97</v>
      </c>
      <c r="AU550">
        <v>39.65</v>
      </c>
      <c r="AV550">
        <v>20.53</v>
      </c>
      <c r="AW550">
        <v>19.93</v>
      </c>
      <c r="AX550">
        <v>20.23</v>
      </c>
      <c r="AY550">
        <v>4.53</v>
      </c>
      <c r="AZ550">
        <v>4.37</v>
      </c>
      <c r="BA550">
        <v>4.45</v>
      </c>
      <c r="BB550">
        <v>1.84</v>
      </c>
      <c r="BC550">
        <v>1.54</v>
      </c>
      <c r="BD550">
        <v>1.69</v>
      </c>
      <c r="BE550">
        <v>0.67</v>
      </c>
      <c r="BF550">
        <v>0.37000000000000005</v>
      </c>
      <c r="BG550">
        <v>0.52</v>
      </c>
      <c r="BH550">
        <v>484.87</v>
      </c>
      <c r="BI550">
        <v>468.87</v>
      </c>
      <c r="BJ550">
        <v>476.87</v>
      </c>
      <c r="BK550">
        <v>40.68</v>
      </c>
      <c r="BL550">
        <v>39.32</v>
      </c>
      <c r="BM550">
        <v>40</v>
      </c>
      <c r="BN550">
        <v>1.01</v>
      </c>
      <c r="BO550">
        <v>0.77</v>
      </c>
      <c r="BP550">
        <v>0.89</v>
      </c>
      <c r="BQ550">
        <v>8.64</v>
      </c>
      <c r="BR550">
        <v>6.6400000000000006</v>
      </c>
      <c r="BS550">
        <v>7.6400000000000006</v>
      </c>
      <c r="BT550">
        <v>10.83</v>
      </c>
      <c r="BU550">
        <v>10.43</v>
      </c>
      <c r="BV550">
        <v>10.629999999999999</v>
      </c>
      <c r="BW550">
        <v>2.7</v>
      </c>
      <c r="BX550">
        <v>2.42</v>
      </c>
      <c r="BY550">
        <v>2.56</v>
      </c>
      <c r="BZ550">
        <v>9.58</v>
      </c>
      <c r="CA550">
        <v>6.58</v>
      </c>
      <c r="CB550">
        <v>8.08</v>
      </c>
      <c r="CC550">
        <v>6.88</v>
      </c>
      <c r="CD550">
        <v>6.64</v>
      </c>
      <c r="CE550">
        <v>6.76</v>
      </c>
      <c r="CF550">
        <v>2.12</v>
      </c>
      <c r="CG550">
        <v>1.62</v>
      </c>
      <c r="CH550">
        <v>1.87</v>
      </c>
      <c r="CI550">
        <v>0.44</v>
      </c>
      <c r="CJ550">
        <v>0.4</v>
      </c>
      <c r="CK550">
        <v>0.42000000000000004</v>
      </c>
      <c r="CL550">
        <v>40.42</v>
      </c>
      <c r="CM550">
        <v>38.020000000000003</v>
      </c>
      <c r="CN550">
        <v>39.22</v>
      </c>
      <c r="CO550">
        <v>6.18</v>
      </c>
      <c r="CP550">
        <v>1.1799999999999997</v>
      </c>
      <c r="CQ550">
        <v>3.6799999999999997</v>
      </c>
    </row>
    <row r="551" spans="1:95">
      <c r="A551" s="642">
        <v>45829</v>
      </c>
      <c r="B551" t="s">
        <v>219</v>
      </c>
    </row>
    <row r="552" spans="1:95">
      <c r="A552" s="642">
        <v>45830</v>
      </c>
      <c r="B552" t="s">
        <v>220</v>
      </c>
    </row>
    <row r="553" spans="1:95">
      <c r="A553" s="642">
        <v>45831</v>
      </c>
      <c r="B553" t="s">
        <v>214</v>
      </c>
      <c r="C553">
        <v>147.5</v>
      </c>
      <c r="D553">
        <v>145.5</v>
      </c>
      <c r="E553">
        <v>146.5</v>
      </c>
      <c r="F553">
        <v>169.7</v>
      </c>
      <c r="G553">
        <v>166.7</v>
      </c>
      <c r="H553">
        <v>168.2</v>
      </c>
      <c r="I553">
        <v>108.08</v>
      </c>
      <c r="J553">
        <v>104.88</v>
      </c>
      <c r="K553">
        <v>106.47999999999999</v>
      </c>
      <c r="L553">
        <v>200.52</v>
      </c>
      <c r="M553">
        <v>192.52</v>
      </c>
      <c r="N553">
        <v>196.52</v>
      </c>
      <c r="O553">
        <v>179.78</v>
      </c>
      <c r="P553">
        <v>177.98</v>
      </c>
      <c r="Q553">
        <v>178.88</v>
      </c>
      <c r="R553">
        <v>22.85</v>
      </c>
      <c r="S553">
        <v>22.25</v>
      </c>
      <c r="T553">
        <v>22.55</v>
      </c>
      <c r="U553">
        <v>14.74</v>
      </c>
      <c r="V553">
        <v>14.14</v>
      </c>
      <c r="W553">
        <v>14.440000000000001</v>
      </c>
      <c r="X553">
        <v>15.5</v>
      </c>
      <c r="Y553">
        <v>14.7</v>
      </c>
      <c r="Z553">
        <v>15.1</v>
      </c>
      <c r="AA553">
        <v>96.24</v>
      </c>
      <c r="AB553">
        <v>92.24</v>
      </c>
      <c r="AC553">
        <v>94.24</v>
      </c>
      <c r="AD553">
        <v>89.23</v>
      </c>
      <c r="AE553">
        <v>85.23</v>
      </c>
      <c r="AF553">
        <v>87.23</v>
      </c>
      <c r="AG553">
        <v>19.09</v>
      </c>
      <c r="AH553">
        <v>18.23</v>
      </c>
      <c r="AI553">
        <v>18.66</v>
      </c>
      <c r="AM553">
        <v>114.44</v>
      </c>
      <c r="AN553">
        <v>112.78</v>
      </c>
      <c r="AO553">
        <v>113.61</v>
      </c>
      <c r="AP553">
        <v>39.78</v>
      </c>
      <c r="AQ553">
        <v>38.18</v>
      </c>
      <c r="AR553">
        <v>38.980000000000004</v>
      </c>
      <c r="AS553">
        <v>40.64</v>
      </c>
      <c r="AT553">
        <v>39.28</v>
      </c>
      <c r="AU553">
        <v>39.96</v>
      </c>
      <c r="AV553">
        <v>20.68</v>
      </c>
      <c r="AW553">
        <v>20.079999999999998</v>
      </c>
      <c r="AX553">
        <v>20.38</v>
      </c>
      <c r="AY553">
        <v>4.54</v>
      </c>
      <c r="AZ553">
        <v>4.38</v>
      </c>
      <c r="BA553">
        <v>4.46</v>
      </c>
      <c r="BB553">
        <v>1.85</v>
      </c>
      <c r="BC553">
        <v>1.55</v>
      </c>
      <c r="BD553">
        <v>1.7000000000000002</v>
      </c>
      <c r="BE553">
        <v>0.67</v>
      </c>
      <c r="BF553">
        <v>0.37000000000000005</v>
      </c>
      <c r="BG553">
        <v>0.52</v>
      </c>
      <c r="BH553">
        <v>488.64</v>
      </c>
      <c r="BI553">
        <v>472.64</v>
      </c>
      <c r="BJ553">
        <v>480.64</v>
      </c>
      <c r="BK553">
        <v>40.99</v>
      </c>
      <c r="BL553">
        <v>39.630000000000003</v>
      </c>
      <c r="BM553">
        <v>40.31</v>
      </c>
      <c r="BN553">
        <v>1.02</v>
      </c>
      <c r="BO553">
        <v>0.78</v>
      </c>
      <c r="BP553">
        <v>0.9</v>
      </c>
      <c r="BQ553">
        <v>8.61</v>
      </c>
      <c r="BR553">
        <v>6.6099999999999994</v>
      </c>
      <c r="BS553">
        <v>7.6099999999999994</v>
      </c>
      <c r="BT553">
        <v>10.82</v>
      </c>
      <c r="BU553">
        <v>10.42</v>
      </c>
      <c r="BV553">
        <v>10.620000000000001</v>
      </c>
      <c r="BW553">
        <v>2.73</v>
      </c>
      <c r="BX553">
        <v>2.4500000000000002</v>
      </c>
      <c r="BY553">
        <v>2.59</v>
      </c>
      <c r="BZ553">
        <v>9.6</v>
      </c>
      <c r="CA553">
        <v>6.6</v>
      </c>
      <c r="CB553">
        <v>8.1</v>
      </c>
      <c r="CC553">
        <v>6.91</v>
      </c>
      <c r="CD553">
        <v>6.67</v>
      </c>
      <c r="CE553">
        <v>6.79</v>
      </c>
      <c r="CF553">
        <v>2.12</v>
      </c>
      <c r="CG553">
        <v>1.62</v>
      </c>
      <c r="CH553">
        <v>1.87</v>
      </c>
      <c r="CI553">
        <v>0.44</v>
      </c>
      <c r="CJ553">
        <v>0.4</v>
      </c>
      <c r="CK553">
        <v>0.42000000000000004</v>
      </c>
      <c r="CL553">
        <v>40.549999999999997</v>
      </c>
      <c r="CM553">
        <v>38.15</v>
      </c>
      <c r="CN553">
        <v>39.349999999999994</v>
      </c>
      <c r="CO553">
        <v>6.19</v>
      </c>
      <c r="CP553">
        <v>1.1900000000000004</v>
      </c>
      <c r="CQ553">
        <v>3.6900000000000004</v>
      </c>
    </row>
    <row r="554" spans="1:95">
      <c r="A554" s="642">
        <v>45832</v>
      </c>
      <c r="B554" t="s">
        <v>215</v>
      </c>
      <c r="C554">
        <v>146.72</v>
      </c>
      <c r="D554">
        <v>144.72</v>
      </c>
      <c r="E554">
        <v>145.72</v>
      </c>
      <c r="F554">
        <v>170.45</v>
      </c>
      <c r="G554">
        <v>167.45</v>
      </c>
      <c r="H554">
        <v>168.95</v>
      </c>
      <c r="I554">
        <v>107.72</v>
      </c>
      <c r="J554">
        <v>104.52</v>
      </c>
      <c r="K554">
        <v>106.12</v>
      </c>
      <c r="L554">
        <v>201.44</v>
      </c>
      <c r="M554">
        <v>193.44</v>
      </c>
      <c r="N554">
        <v>197.44</v>
      </c>
      <c r="O554">
        <v>180.25</v>
      </c>
      <c r="P554">
        <v>178.45</v>
      </c>
      <c r="Q554">
        <v>179.35</v>
      </c>
      <c r="R554">
        <v>22.95</v>
      </c>
      <c r="S554">
        <v>22.349999999999998</v>
      </c>
      <c r="T554">
        <v>22.65</v>
      </c>
      <c r="U554">
        <v>14.76</v>
      </c>
      <c r="V554">
        <v>14.16</v>
      </c>
      <c r="W554">
        <v>14.46</v>
      </c>
      <c r="X554">
        <v>15.63</v>
      </c>
      <c r="Y554">
        <v>14.83</v>
      </c>
      <c r="Z554">
        <v>15.23</v>
      </c>
      <c r="AA554">
        <v>96.46</v>
      </c>
      <c r="AB554">
        <v>92.46</v>
      </c>
      <c r="AC554">
        <v>94.46</v>
      </c>
      <c r="AD554">
        <v>89.37</v>
      </c>
      <c r="AE554">
        <v>85.37</v>
      </c>
      <c r="AF554">
        <v>87.37</v>
      </c>
      <c r="AG554">
        <v>18.989999999999998</v>
      </c>
      <c r="AH554">
        <v>18.13</v>
      </c>
      <c r="AI554">
        <v>18.559999999999999</v>
      </c>
      <c r="AM554">
        <v>114.43</v>
      </c>
      <c r="AN554">
        <v>112.77000000000001</v>
      </c>
      <c r="AO554">
        <v>113.60000000000001</v>
      </c>
      <c r="AP554">
        <v>39.72</v>
      </c>
      <c r="AQ554">
        <v>38.119999999999997</v>
      </c>
      <c r="AR554">
        <v>38.92</v>
      </c>
      <c r="AS554">
        <v>40.43</v>
      </c>
      <c r="AT554">
        <v>39.07</v>
      </c>
      <c r="AU554">
        <v>39.75</v>
      </c>
      <c r="AV554">
        <v>20.61</v>
      </c>
      <c r="AW554">
        <v>20.009999999999998</v>
      </c>
      <c r="AX554">
        <v>20.309999999999999</v>
      </c>
      <c r="AY554">
        <v>4.53</v>
      </c>
      <c r="AZ554">
        <v>4.37</v>
      </c>
      <c r="BA554">
        <v>4.45</v>
      </c>
      <c r="BB554">
        <v>1.84</v>
      </c>
      <c r="BC554">
        <v>1.54</v>
      </c>
      <c r="BD554">
        <v>1.69</v>
      </c>
      <c r="BE554">
        <v>0.67</v>
      </c>
      <c r="BF554">
        <v>0.37000000000000005</v>
      </c>
      <c r="BG554">
        <v>0.52</v>
      </c>
      <c r="BH554">
        <v>486.87</v>
      </c>
      <c r="BI554">
        <v>470.87</v>
      </c>
      <c r="BJ554">
        <v>478.87</v>
      </c>
      <c r="BK554">
        <v>40.78</v>
      </c>
      <c r="BL554">
        <v>39.42</v>
      </c>
      <c r="BM554">
        <v>40.1</v>
      </c>
      <c r="BN554">
        <v>1.01</v>
      </c>
      <c r="BO554">
        <v>0.77</v>
      </c>
      <c r="BP554">
        <v>0.89</v>
      </c>
      <c r="BQ554">
        <v>8.64</v>
      </c>
      <c r="BR554">
        <v>6.6400000000000006</v>
      </c>
      <c r="BS554">
        <v>7.6400000000000006</v>
      </c>
      <c r="BT554">
        <v>10.88</v>
      </c>
      <c r="BU554">
        <v>10.48</v>
      </c>
      <c r="BV554">
        <v>10.68</v>
      </c>
      <c r="BW554">
        <v>2.7</v>
      </c>
      <c r="BX554">
        <v>2.42</v>
      </c>
      <c r="BY554">
        <v>2.56</v>
      </c>
      <c r="BZ554">
        <v>9.68</v>
      </c>
      <c r="CA554">
        <v>6.68</v>
      </c>
      <c r="CB554">
        <v>8.18</v>
      </c>
      <c r="CC554">
        <v>6.93</v>
      </c>
      <c r="CD554">
        <v>6.6899999999999995</v>
      </c>
      <c r="CE554">
        <v>6.81</v>
      </c>
      <c r="CF554">
        <v>2.11</v>
      </c>
      <c r="CG554">
        <v>1.6099999999999999</v>
      </c>
      <c r="CH554">
        <v>1.8599999999999999</v>
      </c>
      <c r="CI554">
        <v>0.44</v>
      </c>
      <c r="CJ554">
        <v>0.4</v>
      </c>
      <c r="CK554">
        <v>0.42000000000000004</v>
      </c>
      <c r="CL554">
        <v>40.76</v>
      </c>
      <c r="CM554">
        <v>38.36</v>
      </c>
      <c r="CN554">
        <v>39.56</v>
      </c>
      <c r="CO554">
        <v>6.18</v>
      </c>
      <c r="CP554">
        <v>1.1799999999999997</v>
      </c>
      <c r="CQ554">
        <v>3.6799999999999997</v>
      </c>
    </row>
    <row r="555" spans="1:95">
      <c r="A555" s="642">
        <v>45833</v>
      </c>
      <c r="B555" t="s">
        <v>216</v>
      </c>
      <c r="C555">
        <v>146.06</v>
      </c>
      <c r="D555">
        <v>144.06</v>
      </c>
      <c r="E555">
        <v>145.06</v>
      </c>
      <c r="F555">
        <v>170.13</v>
      </c>
      <c r="G555">
        <v>167.13</v>
      </c>
      <c r="H555">
        <v>168.63</v>
      </c>
      <c r="I555">
        <v>107.31</v>
      </c>
      <c r="J555">
        <v>104.11</v>
      </c>
      <c r="K555">
        <v>105.71000000000001</v>
      </c>
      <c r="L555">
        <v>201.53</v>
      </c>
      <c r="M555">
        <v>193.53</v>
      </c>
      <c r="N555">
        <v>197.53</v>
      </c>
      <c r="O555">
        <v>181.19</v>
      </c>
      <c r="P555">
        <v>179.39</v>
      </c>
      <c r="Q555">
        <v>180.29</v>
      </c>
      <c r="R555">
        <v>22.9</v>
      </c>
      <c r="S555">
        <v>22.299999999999997</v>
      </c>
      <c r="T555">
        <v>22.599999999999998</v>
      </c>
      <c r="U555">
        <v>14.66</v>
      </c>
      <c r="V555">
        <v>14.06</v>
      </c>
      <c r="W555">
        <v>14.36</v>
      </c>
      <c r="X555">
        <v>15.66</v>
      </c>
      <c r="Y555">
        <v>14.86</v>
      </c>
      <c r="Z555">
        <v>15.26</v>
      </c>
      <c r="AA555">
        <v>96.26</v>
      </c>
      <c r="AB555">
        <v>92.26</v>
      </c>
      <c r="AC555">
        <v>94.26</v>
      </c>
      <c r="AD555">
        <v>89.3</v>
      </c>
      <c r="AE555">
        <v>85.3</v>
      </c>
      <c r="AF555">
        <v>87.3</v>
      </c>
      <c r="AG555">
        <v>18.91</v>
      </c>
      <c r="AH555">
        <v>18.05</v>
      </c>
      <c r="AI555">
        <v>18.48</v>
      </c>
      <c r="AM555">
        <v>114.23</v>
      </c>
      <c r="AN555">
        <v>112.57000000000001</v>
      </c>
      <c r="AO555">
        <v>113.4</v>
      </c>
      <c r="AP555">
        <v>39.56</v>
      </c>
      <c r="AQ555">
        <v>37.96</v>
      </c>
      <c r="AR555">
        <v>38.760000000000005</v>
      </c>
      <c r="AS555">
        <v>40.25</v>
      </c>
      <c r="AT555">
        <v>38.89</v>
      </c>
      <c r="AU555">
        <v>39.57</v>
      </c>
      <c r="AV555">
        <v>20.55</v>
      </c>
      <c r="AW555">
        <v>19.95</v>
      </c>
      <c r="AX555">
        <v>20.25</v>
      </c>
      <c r="AY555">
        <v>4.53</v>
      </c>
      <c r="AZ555">
        <v>4.37</v>
      </c>
      <c r="BA555">
        <v>4.45</v>
      </c>
      <c r="BB555">
        <v>1.85</v>
      </c>
      <c r="BC555">
        <v>1.55</v>
      </c>
      <c r="BD555">
        <v>1.7000000000000002</v>
      </c>
      <c r="BE555">
        <v>0.67</v>
      </c>
      <c r="BF555">
        <v>0.37000000000000005</v>
      </c>
      <c r="BG555">
        <v>0.52</v>
      </c>
      <c r="BH555">
        <v>485.01</v>
      </c>
      <c r="BI555">
        <v>469.01</v>
      </c>
      <c r="BJ555">
        <v>477.01</v>
      </c>
      <c r="BK555">
        <v>40.619999999999997</v>
      </c>
      <c r="BL555">
        <v>39.26</v>
      </c>
      <c r="BM555">
        <v>39.94</v>
      </c>
      <c r="BN555">
        <v>1.01</v>
      </c>
      <c r="BO555">
        <v>0.77</v>
      </c>
      <c r="BP555">
        <v>0.89</v>
      </c>
      <c r="BQ555">
        <v>8.64</v>
      </c>
      <c r="BR555">
        <v>6.6400000000000006</v>
      </c>
      <c r="BS555">
        <v>7.6400000000000006</v>
      </c>
      <c r="BT555">
        <v>10.89</v>
      </c>
      <c r="BU555">
        <v>10.49</v>
      </c>
      <c r="BV555">
        <v>10.690000000000001</v>
      </c>
      <c r="BW555">
        <v>2.7</v>
      </c>
      <c r="BX555">
        <v>2.42</v>
      </c>
      <c r="BY555">
        <v>2.56</v>
      </c>
      <c r="BZ555">
        <v>9.67</v>
      </c>
      <c r="CA555">
        <v>6.67</v>
      </c>
      <c r="CB555">
        <v>8.17</v>
      </c>
      <c r="CC555">
        <v>6.92</v>
      </c>
      <c r="CD555">
        <v>6.68</v>
      </c>
      <c r="CE555">
        <v>6.8</v>
      </c>
      <c r="CF555">
        <v>2.11</v>
      </c>
      <c r="CG555">
        <v>1.6099999999999999</v>
      </c>
      <c r="CH555">
        <v>1.8599999999999999</v>
      </c>
      <c r="CI555">
        <v>0.44</v>
      </c>
      <c r="CJ555">
        <v>0.4</v>
      </c>
      <c r="CK555">
        <v>0.42000000000000004</v>
      </c>
      <c r="CL555">
        <v>40.880000000000003</v>
      </c>
      <c r="CM555">
        <v>38.480000000000004</v>
      </c>
      <c r="CN555">
        <v>39.680000000000007</v>
      </c>
      <c r="CO555">
        <v>6.17</v>
      </c>
      <c r="CP555">
        <v>1.17</v>
      </c>
      <c r="CQ555">
        <v>3.67</v>
      </c>
    </row>
    <row r="556" spans="1:95">
      <c r="A556" s="642">
        <v>45834</v>
      </c>
      <c r="B556" t="s">
        <v>217</v>
      </c>
      <c r="C556">
        <v>145.80000000000001</v>
      </c>
      <c r="D556">
        <v>143.80000000000001</v>
      </c>
      <c r="E556">
        <v>144.80000000000001</v>
      </c>
      <c r="F556">
        <v>170.57</v>
      </c>
      <c r="G556">
        <v>167.57</v>
      </c>
      <c r="H556">
        <v>169.07</v>
      </c>
      <c r="I556">
        <v>107.16</v>
      </c>
      <c r="J556">
        <v>103.96</v>
      </c>
      <c r="K556">
        <v>105.56</v>
      </c>
      <c r="L556">
        <v>202.16</v>
      </c>
      <c r="M556">
        <v>194.16</v>
      </c>
      <c r="N556">
        <v>198.16</v>
      </c>
      <c r="O556">
        <v>181.02</v>
      </c>
      <c r="P556">
        <v>179.22</v>
      </c>
      <c r="Q556">
        <v>180.12</v>
      </c>
      <c r="R556">
        <v>22.96</v>
      </c>
      <c r="S556">
        <v>22.36</v>
      </c>
      <c r="T556">
        <v>22.66</v>
      </c>
      <c r="U556">
        <v>14.61</v>
      </c>
      <c r="V556">
        <v>14.01</v>
      </c>
      <c r="W556">
        <v>14.309999999999999</v>
      </c>
      <c r="X556">
        <v>15.71</v>
      </c>
      <c r="Y556">
        <v>14.91</v>
      </c>
      <c r="Z556">
        <v>15.31</v>
      </c>
      <c r="AA556">
        <v>96.4</v>
      </c>
      <c r="AB556">
        <v>92.4</v>
      </c>
      <c r="AC556">
        <v>94.4</v>
      </c>
      <c r="AD556">
        <v>89.6</v>
      </c>
      <c r="AE556">
        <v>85.6</v>
      </c>
      <c r="AF556">
        <v>87.6</v>
      </c>
      <c r="AG556">
        <v>18.87</v>
      </c>
      <c r="AH556">
        <v>18.010000000000002</v>
      </c>
      <c r="AI556">
        <v>18.440000000000001</v>
      </c>
      <c r="AM556">
        <v>114.26</v>
      </c>
      <c r="AN556">
        <v>112.60000000000001</v>
      </c>
      <c r="AO556">
        <v>113.43</v>
      </c>
      <c r="AP556">
        <v>39.51</v>
      </c>
      <c r="AQ556">
        <v>37.909999999999997</v>
      </c>
      <c r="AR556">
        <v>38.709999999999994</v>
      </c>
      <c r="AS556">
        <v>40.18</v>
      </c>
      <c r="AT556">
        <v>38.82</v>
      </c>
      <c r="AU556">
        <v>39.5</v>
      </c>
      <c r="AV556">
        <v>20.49</v>
      </c>
      <c r="AW556">
        <v>19.889999999999997</v>
      </c>
      <c r="AX556">
        <v>20.189999999999998</v>
      </c>
      <c r="AY556">
        <v>4.53</v>
      </c>
      <c r="AZ556">
        <v>4.37</v>
      </c>
      <c r="BA556">
        <v>4.45</v>
      </c>
      <c r="BB556">
        <v>1.85</v>
      </c>
      <c r="BC556">
        <v>1.55</v>
      </c>
      <c r="BD556">
        <v>1.7000000000000002</v>
      </c>
      <c r="BE556">
        <v>0.67</v>
      </c>
      <c r="BF556">
        <v>0.37000000000000005</v>
      </c>
      <c r="BG556">
        <v>0.52</v>
      </c>
      <c r="BH556">
        <v>484.47</v>
      </c>
      <c r="BI556">
        <v>468.47</v>
      </c>
      <c r="BJ556">
        <v>476.47</v>
      </c>
      <c r="BK556">
        <v>40.53</v>
      </c>
      <c r="BL556">
        <v>39.17</v>
      </c>
      <c r="BM556">
        <v>39.85</v>
      </c>
      <c r="BN556">
        <v>1.01</v>
      </c>
      <c r="BO556">
        <v>0.77</v>
      </c>
      <c r="BP556">
        <v>0.89</v>
      </c>
      <c r="BQ556">
        <v>8.66</v>
      </c>
      <c r="BR556">
        <v>6.66</v>
      </c>
      <c r="BS556">
        <v>7.66</v>
      </c>
      <c r="BT556">
        <v>10.87</v>
      </c>
      <c r="BU556">
        <v>10.469999999999999</v>
      </c>
      <c r="BV556">
        <v>10.669999999999998</v>
      </c>
      <c r="BW556">
        <v>2.72</v>
      </c>
      <c r="BX556">
        <v>2.4400000000000004</v>
      </c>
      <c r="BY556">
        <v>2.58</v>
      </c>
      <c r="BZ556">
        <v>9.68</v>
      </c>
      <c r="CA556">
        <v>6.68</v>
      </c>
      <c r="CB556">
        <v>8.18</v>
      </c>
      <c r="CC556">
        <v>6.95</v>
      </c>
      <c r="CD556">
        <v>6.71</v>
      </c>
      <c r="CE556">
        <v>6.83</v>
      </c>
      <c r="CF556">
        <v>2.1</v>
      </c>
      <c r="CG556">
        <v>1.6</v>
      </c>
      <c r="CH556">
        <v>1.85</v>
      </c>
      <c r="CI556">
        <v>0.44</v>
      </c>
      <c r="CJ556">
        <v>0.4</v>
      </c>
      <c r="CK556">
        <v>0.42000000000000004</v>
      </c>
      <c r="CL556">
        <v>41.01</v>
      </c>
      <c r="CM556">
        <v>38.61</v>
      </c>
      <c r="CN556">
        <v>39.81</v>
      </c>
      <c r="CO556">
        <v>6.15</v>
      </c>
      <c r="CP556">
        <v>1.1500000000000004</v>
      </c>
      <c r="CQ556">
        <v>3.6500000000000004</v>
      </c>
    </row>
    <row r="557" spans="1:95">
      <c r="A557" s="642">
        <v>45835</v>
      </c>
      <c r="B557" t="s">
        <v>218</v>
      </c>
      <c r="C557">
        <v>145.58000000000001</v>
      </c>
      <c r="D557">
        <v>143.58000000000001</v>
      </c>
      <c r="E557">
        <v>144.58000000000001</v>
      </c>
      <c r="F557">
        <v>170.57</v>
      </c>
      <c r="G557">
        <v>167.57</v>
      </c>
      <c r="H557">
        <v>169.07</v>
      </c>
      <c r="I557">
        <v>107.54</v>
      </c>
      <c r="J557">
        <v>104.34</v>
      </c>
      <c r="K557">
        <v>105.94</v>
      </c>
      <c r="L557">
        <v>202.61</v>
      </c>
      <c r="M557">
        <v>194.61</v>
      </c>
      <c r="N557">
        <v>198.61</v>
      </c>
      <c r="O557">
        <v>181.38</v>
      </c>
      <c r="P557">
        <v>179.57999999999998</v>
      </c>
      <c r="Q557">
        <v>180.48</v>
      </c>
      <c r="R557">
        <v>22.96</v>
      </c>
      <c r="S557">
        <v>22.36</v>
      </c>
      <c r="T557">
        <v>22.66</v>
      </c>
      <c r="U557">
        <v>14.65</v>
      </c>
      <c r="V557">
        <v>14.05</v>
      </c>
      <c r="W557">
        <v>14.350000000000001</v>
      </c>
      <c r="X557">
        <v>15.61</v>
      </c>
      <c r="Y557">
        <v>14.809999999999999</v>
      </c>
      <c r="Z557">
        <v>15.209999999999999</v>
      </c>
      <c r="AA557">
        <v>96.74</v>
      </c>
      <c r="AB557">
        <v>92.74</v>
      </c>
      <c r="AC557">
        <v>94.74</v>
      </c>
      <c r="AD557">
        <v>89.73</v>
      </c>
      <c r="AE557">
        <v>85.73</v>
      </c>
      <c r="AF557">
        <v>87.73</v>
      </c>
      <c r="AG557">
        <v>18.84</v>
      </c>
      <c r="AH557">
        <v>17.98</v>
      </c>
      <c r="AI557">
        <v>18.41</v>
      </c>
      <c r="AM557">
        <v>114.24</v>
      </c>
      <c r="AN557">
        <v>112.58</v>
      </c>
      <c r="AO557">
        <v>113.41</v>
      </c>
      <c r="AP557">
        <v>39.44</v>
      </c>
      <c r="AQ557">
        <v>37.839999999999996</v>
      </c>
      <c r="AR557">
        <v>38.64</v>
      </c>
      <c r="AS557">
        <v>39.979999999999997</v>
      </c>
      <c r="AT557">
        <v>38.619999999999997</v>
      </c>
      <c r="AU557">
        <v>39.299999999999997</v>
      </c>
      <c r="AV557">
        <v>20.47</v>
      </c>
      <c r="AW557">
        <v>19.869999999999997</v>
      </c>
      <c r="AX557">
        <v>20.169999999999998</v>
      </c>
      <c r="AY557">
        <v>4.5199999999999996</v>
      </c>
      <c r="AZ557">
        <v>4.3599999999999994</v>
      </c>
      <c r="BA557">
        <v>4.4399999999999995</v>
      </c>
      <c r="BB557">
        <v>1.85</v>
      </c>
      <c r="BC557">
        <v>1.55</v>
      </c>
      <c r="BD557">
        <v>1.7000000000000002</v>
      </c>
      <c r="BE557">
        <v>0.66</v>
      </c>
      <c r="BF557">
        <v>0.36000000000000004</v>
      </c>
      <c r="BG557">
        <v>0.51</v>
      </c>
      <c r="BH557">
        <v>483.44</v>
      </c>
      <c r="BI557">
        <v>467.44</v>
      </c>
      <c r="BJ557">
        <v>475.44</v>
      </c>
      <c r="BK557">
        <v>40.47</v>
      </c>
      <c r="BL557">
        <v>39.11</v>
      </c>
      <c r="BM557">
        <v>39.79</v>
      </c>
      <c r="BN557">
        <v>1.02</v>
      </c>
      <c r="BO557">
        <v>0.78</v>
      </c>
      <c r="BP557">
        <v>0.9</v>
      </c>
      <c r="BQ557">
        <v>8.67</v>
      </c>
      <c r="BR557">
        <v>6.67</v>
      </c>
      <c r="BS557">
        <v>7.67</v>
      </c>
      <c r="BT557">
        <v>10.88</v>
      </c>
      <c r="BU557">
        <v>10.48</v>
      </c>
      <c r="BV557">
        <v>10.68</v>
      </c>
      <c r="BW557">
        <v>2.72</v>
      </c>
      <c r="BX557">
        <v>2.4400000000000004</v>
      </c>
      <c r="BY557">
        <v>2.58</v>
      </c>
      <c r="BZ557">
        <v>9.59</v>
      </c>
      <c r="CA557">
        <v>6.59</v>
      </c>
      <c r="CB557">
        <v>8.09</v>
      </c>
      <c r="CC557">
        <v>6.96</v>
      </c>
      <c r="CD557">
        <v>6.72</v>
      </c>
      <c r="CE557">
        <v>6.84</v>
      </c>
      <c r="CF557">
        <v>2.09</v>
      </c>
      <c r="CG557">
        <v>1.5899999999999999</v>
      </c>
      <c r="CH557">
        <v>1.8399999999999999</v>
      </c>
      <c r="CI557">
        <v>0.44</v>
      </c>
      <c r="CJ557">
        <v>0.4</v>
      </c>
      <c r="CK557">
        <v>0.42000000000000004</v>
      </c>
      <c r="CL557">
        <v>41.1</v>
      </c>
      <c r="CM557">
        <v>38.700000000000003</v>
      </c>
      <c r="CN557">
        <v>39.900000000000006</v>
      </c>
      <c r="CO557">
        <v>6.15</v>
      </c>
      <c r="CP557">
        <v>1.1500000000000004</v>
      </c>
      <c r="CQ557">
        <v>3.6500000000000004</v>
      </c>
    </row>
    <row r="558" spans="1:95">
      <c r="A558" s="642">
        <v>45836</v>
      </c>
      <c r="B558" t="s">
        <v>219</v>
      </c>
    </row>
    <row r="559" spans="1:95">
      <c r="A559" s="642">
        <v>45837</v>
      </c>
      <c r="B559" t="s">
        <v>220</v>
      </c>
    </row>
    <row r="560" spans="1:95">
      <c r="A560" s="642">
        <v>45838</v>
      </c>
      <c r="B560" t="s">
        <v>214</v>
      </c>
      <c r="C560">
        <v>145.81</v>
      </c>
      <c r="D560">
        <v>143.81</v>
      </c>
      <c r="E560">
        <v>144.81</v>
      </c>
      <c r="F560">
        <v>171.16</v>
      </c>
      <c r="G560">
        <v>168.16</v>
      </c>
      <c r="H560">
        <v>169.66</v>
      </c>
      <c r="I560">
        <v>107.29</v>
      </c>
      <c r="J560">
        <v>104.09</v>
      </c>
      <c r="K560">
        <v>105.69</v>
      </c>
      <c r="L560">
        <v>202.56</v>
      </c>
      <c r="M560">
        <v>194.56</v>
      </c>
      <c r="N560">
        <v>198.56</v>
      </c>
      <c r="O560">
        <v>182.07</v>
      </c>
      <c r="P560">
        <v>180.26999999999998</v>
      </c>
      <c r="Q560">
        <v>181.17</v>
      </c>
      <c r="R560">
        <v>23.04</v>
      </c>
      <c r="S560">
        <v>22.439999999999998</v>
      </c>
      <c r="T560">
        <v>22.74</v>
      </c>
      <c r="U560">
        <v>14.65</v>
      </c>
      <c r="V560">
        <v>14.05</v>
      </c>
      <c r="W560">
        <v>14.350000000000001</v>
      </c>
      <c r="X560">
        <v>15.67</v>
      </c>
      <c r="Y560">
        <v>14.87</v>
      </c>
      <c r="Z560">
        <v>15.27</v>
      </c>
      <c r="AA560">
        <v>96.5</v>
      </c>
      <c r="AB560">
        <v>92.5</v>
      </c>
      <c r="AC560">
        <v>94.5</v>
      </c>
      <c r="AD560">
        <v>89.71</v>
      </c>
      <c r="AE560">
        <v>85.71</v>
      </c>
      <c r="AF560">
        <v>87.71</v>
      </c>
      <c r="AG560">
        <v>18.87</v>
      </c>
      <c r="AH560">
        <v>18.010000000000002</v>
      </c>
      <c r="AI560">
        <v>18.440000000000001</v>
      </c>
      <c r="AM560">
        <v>114.34</v>
      </c>
      <c r="AN560">
        <v>112.68</v>
      </c>
      <c r="AO560">
        <v>113.51</v>
      </c>
      <c r="AP560">
        <v>39.49</v>
      </c>
      <c r="AQ560">
        <v>37.89</v>
      </c>
      <c r="AR560">
        <v>38.69</v>
      </c>
      <c r="AS560">
        <v>40.18</v>
      </c>
      <c r="AT560">
        <v>38.82</v>
      </c>
      <c r="AU560">
        <v>39.5</v>
      </c>
      <c r="AV560">
        <v>20.49</v>
      </c>
      <c r="AW560">
        <v>19.889999999999997</v>
      </c>
      <c r="AX560">
        <v>20.189999999999998</v>
      </c>
      <c r="AY560">
        <v>4.5199999999999996</v>
      </c>
      <c r="AZ560">
        <v>4.3599999999999994</v>
      </c>
      <c r="BA560">
        <v>4.4399999999999995</v>
      </c>
      <c r="BB560">
        <v>1.85</v>
      </c>
      <c r="BC560">
        <v>1.55</v>
      </c>
      <c r="BD560">
        <v>1.7000000000000002</v>
      </c>
      <c r="BE560">
        <v>0.67</v>
      </c>
      <c r="BF560">
        <v>0.37000000000000005</v>
      </c>
      <c r="BG560">
        <v>0.52</v>
      </c>
      <c r="BH560">
        <v>484.51</v>
      </c>
      <c r="BI560">
        <v>468.51</v>
      </c>
      <c r="BJ560">
        <v>476.51</v>
      </c>
      <c r="BK560">
        <v>40.53</v>
      </c>
      <c r="BL560">
        <v>39.17</v>
      </c>
      <c r="BM560">
        <v>39.85</v>
      </c>
      <c r="BN560">
        <v>1.02</v>
      </c>
      <c r="BO560">
        <v>0.78</v>
      </c>
      <c r="BP560">
        <v>0.9</v>
      </c>
      <c r="BQ560">
        <v>8.69</v>
      </c>
      <c r="BR560">
        <v>6.6899999999999995</v>
      </c>
      <c r="BS560">
        <v>7.6899999999999995</v>
      </c>
      <c r="BT560">
        <v>10.87</v>
      </c>
      <c r="BU560">
        <v>10.469999999999999</v>
      </c>
      <c r="BV560">
        <v>10.669999999999998</v>
      </c>
      <c r="BW560">
        <v>2.73</v>
      </c>
      <c r="BX560">
        <v>2.4500000000000002</v>
      </c>
      <c r="BY560">
        <v>2.59</v>
      </c>
      <c r="BZ560">
        <v>9.6300000000000008</v>
      </c>
      <c r="CA560">
        <v>6.6300000000000008</v>
      </c>
      <c r="CB560">
        <v>8.1300000000000008</v>
      </c>
      <c r="CC560">
        <v>6.98</v>
      </c>
      <c r="CD560">
        <v>6.74</v>
      </c>
      <c r="CE560">
        <v>6.86</v>
      </c>
      <c r="CF560">
        <v>2.1</v>
      </c>
      <c r="CG560">
        <v>1.6</v>
      </c>
      <c r="CH560">
        <v>1.85</v>
      </c>
      <c r="CI560">
        <v>0.45</v>
      </c>
      <c r="CJ560">
        <v>0.41000000000000003</v>
      </c>
      <c r="CK560">
        <v>0.43000000000000005</v>
      </c>
      <c r="CL560">
        <v>41.25</v>
      </c>
      <c r="CM560">
        <v>38.85</v>
      </c>
      <c r="CN560">
        <v>40.049999999999997</v>
      </c>
      <c r="CO560">
        <v>6.13</v>
      </c>
      <c r="CP560">
        <v>1.1299999999999999</v>
      </c>
      <c r="CQ560">
        <v>3.63</v>
      </c>
    </row>
    <row r="561" spans="1:95">
      <c r="A561" s="642">
        <v>45839</v>
      </c>
      <c r="B561" t="s">
        <v>215</v>
      </c>
      <c r="C561">
        <v>144.69</v>
      </c>
      <c r="D561">
        <v>142.69</v>
      </c>
      <c r="E561">
        <v>143.69</v>
      </c>
      <c r="F561">
        <v>170.97</v>
      </c>
      <c r="G561">
        <v>167.97</v>
      </c>
      <c r="H561">
        <v>169.47</v>
      </c>
      <c r="I561">
        <v>107.2</v>
      </c>
      <c r="J561">
        <v>104</v>
      </c>
      <c r="K561">
        <v>105.6</v>
      </c>
      <c r="L561">
        <v>201.43</v>
      </c>
      <c r="M561">
        <v>193.43</v>
      </c>
      <c r="N561">
        <v>197.43</v>
      </c>
      <c r="O561">
        <v>182.3</v>
      </c>
      <c r="P561">
        <v>180.5</v>
      </c>
      <c r="Q561">
        <v>181.4</v>
      </c>
      <c r="R561">
        <v>23.02</v>
      </c>
      <c r="S561">
        <v>22.419999999999998</v>
      </c>
      <c r="T561">
        <v>22.72</v>
      </c>
      <c r="U561">
        <v>14.56</v>
      </c>
      <c r="V561">
        <v>13.96</v>
      </c>
      <c r="W561">
        <v>14.260000000000002</v>
      </c>
      <c r="X561">
        <v>15.59</v>
      </c>
      <c r="Y561">
        <v>14.79</v>
      </c>
      <c r="Z561">
        <v>15.19</v>
      </c>
      <c r="AA561">
        <v>96.5</v>
      </c>
      <c r="AB561">
        <v>92.5</v>
      </c>
      <c r="AC561">
        <v>94.5</v>
      </c>
      <c r="AD561">
        <v>89.56</v>
      </c>
      <c r="AE561">
        <v>85.56</v>
      </c>
      <c r="AF561">
        <v>87.56</v>
      </c>
      <c r="AG561">
        <v>18.73</v>
      </c>
      <c r="AH561">
        <v>17.87</v>
      </c>
      <c r="AI561">
        <v>18.3</v>
      </c>
      <c r="AM561">
        <v>113.9</v>
      </c>
      <c r="AN561">
        <v>112.24000000000001</v>
      </c>
      <c r="AO561">
        <v>113.07000000000001</v>
      </c>
      <c r="AP561">
        <v>39.200000000000003</v>
      </c>
      <c r="AQ561">
        <v>37.6</v>
      </c>
      <c r="AR561">
        <v>38.400000000000006</v>
      </c>
      <c r="AS561">
        <v>39.880000000000003</v>
      </c>
      <c r="AT561">
        <v>38.520000000000003</v>
      </c>
      <c r="AU561">
        <v>39.200000000000003</v>
      </c>
      <c r="AV561">
        <v>20.38</v>
      </c>
      <c r="AW561">
        <v>19.779999999999998</v>
      </c>
      <c r="AX561">
        <v>20.079999999999998</v>
      </c>
      <c r="AY561">
        <v>4.51</v>
      </c>
      <c r="AZ561">
        <v>4.3499999999999996</v>
      </c>
      <c r="BA561">
        <v>4.43</v>
      </c>
      <c r="BB561">
        <v>1.84</v>
      </c>
      <c r="BC561">
        <v>1.54</v>
      </c>
      <c r="BD561">
        <v>1.69</v>
      </c>
      <c r="BE561">
        <v>0.66</v>
      </c>
      <c r="BF561">
        <v>0.36000000000000004</v>
      </c>
      <c r="BG561">
        <v>0.51</v>
      </c>
      <c r="BH561">
        <v>480.82</v>
      </c>
      <c r="BI561">
        <v>464.82</v>
      </c>
      <c r="BJ561">
        <v>472.82</v>
      </c>
      <c r="BK561">
        <v>40.22</v>
      </c>
      <c r="BL561">
        <v>38.86</v>
      </c>
      <c r="BM561">
        <v>39.54</v>
      </c>
      <c r="BN561">
        <v>1.01</v>
      </c>
      <c r="BO561">
        <v>0.77</v>
      </c>
      <c r="BP561">
        <v>0.89</v>
      </c>
      <c r="BQ561">
        <v>8.66</v>
      </c>
      <c r="BR561">
        <v>6.66</v>
      </c>
      <c r="BS561">
        <v>7.66</v>
      </c>
      <c r="BT561">
        <v>10.86</v>
      </c>
      <c r="BU561">
        <v>10.459999999999999</v>
      </c>
      <c r="BV561">
        <v>10.66</v>
      </c>
      <c r="BW561">
        <v>2.72</v>
      </c>
      <c r="BX561">
        <v>2.4400000000000004</v>
      </c>
      <c r="BY561">
        <v>2.58</v>
      </c>
      <c r="BZ561">
        <v>9.6199999999999992</v>
      </c>
      <c r="CA561">
        <v>6.6199999999999992</v>
      </c>
      <c r="CB561">
        <v>8.1199999999999992</v>
      </c>
      <c r="CC561">
        <v>6.98</v>
      </c>
      <c r="CD561">
        <v>6.74</v>
      </c>
      <c r="CE561">
        <v>6.86</v>
      </c>
      <c r="CF561">
        <v>2.09</v>
      </c>
      <c r="CG561">
        <v>1.5899999999999999</v>
      </c>
      <c r="CH561">
        <v>1.8399999999999999</v>
      </c>
      <c r="CI561">
        <v>0.44</v>
      </c>
      <c r="CJ561">
        <v>0.4</v>
      </c>
      <c r="CK561">
        <v>0.42000000000000004</v>
      </c>
      <c r="CL561">
        <v>41.15</v>
      </c>
      <c r="CM561">
        <v>38.75</v>
      </c>
      <c r="CN561">
        <v>39.950000000000003</v>
      </c>
      <c r="CO561">
        <v>6.11</v>
      </c>
      <c r="CP561">
        <v>1.1100000000000003</v>
      </c>
      <c r="CQ561">
        <v>3.6100000000000003</v>
      </c>
    </row>
    <row r="562" spans="1:95">
      <c r="A562" s="642">
        <v>45840</v>
      </c>
      <c r="B562" t="s">
        <v>216</v>
      </c>
      <c r="C562">
        <v>144.69999999999999</v>
      </c>
      <c r="D562">
        <v>142.69999999999999</v>
      </c>
      <c r="E562">
        <v>143.69999999999999</v>
      </c>
      <c r="F562">
        <v>171.08</v>
      </c>
      <c r="G562">
        <v>168.08</v>
      </c>
      <c r="H562">
        <v>169.58</v>
      </c>
      <c r="I562">
        <v>106.94</v>
      </c>
      <c r="J562">
        <v>103.74</v>
      </c>
      <c r="K562">
        <v>105.34</v>
      </c>
      <c r="L562">
        <v>201.53</v>
      </c>
      <c r="M562">
        <v>193.53</v>
      </c>
      <c r="N562">
        <v>197.53</v>
      </c>
      <c r="O562">
        <v>182.55</v>
      </c>
      <c r="P562">
        <v>180.75</v>
      </c>
      <c r="Q562">
        <v>181.65</v>
      </c>
      <c r="R562">
        <v>23.03</v>
      </c>
      <c r="S562">
        <v>22.43</v>
      </c>
      <c r="T562">
        <v>22.73</v>
      </c>
      <c r="U562">
        <v>14.57</v>
      </c>
      <c r="V562">
        <v>13.97</v>
      </c>
      <c r="W562">
        <v>14.27</v>
      </c>
      <c r="X562">
        <v>15.55</v>
      </c>
      <c r="Y562">
        <v>14.75</v>
      </c>
      <c r="Z562">
        <v>15.15</v>
      </c>
      <c r="AA562">
        <v>96.57</v>
      </c>
      <c r="AB562">
        <v>92.57</v>
      </c>
      <c r="AC562">
        <v>94.57</v>
      </c>
      <c r="AD562">
        <v>89.71</v>
      </c>
      <c r="AE562">
        <v>85.71</v>
      </c>
      <c r="AF562">
        <v>87.71</v>
      </c>
      <c r="AG562">
        <v>18.73</v>
      </c>
      <c r="AH562">
        <v>17.87</v>
      </c>
      <c r="AI562">
        <v>18.3</v>
      </c>
      <c r="AM562">
        <v>113.67</v>
      </c>
      <c r="AN562">
        <v>112.01</v>
      </c>
      <c r="AO562">
        <v>112.84</v>
      </c>
      <c r="AP562">
        <v>39.200000000000003</v>
      </c>
      <c r="AQ562">
        <v>37.6</v>
      </c>
      <c r="AR562">
        <v>38.400000000000006</v>
      </c>
      <c r="AS562">
        <v>39.880000000000003</v>
      </c>
      <c r="AT562">
        <v>38.520000000000003</v>
      </c>
      <c r="AU562">
        <v>39.200000000000003</v>
      </c>
      <c r="AV562">
        <v>20.36</v>
      </c>
      <c r="AW562">
        <v>19.759999999999998</v>
      </c>
      <c r="AX562">
        <v>20.059999999999999</v>
      </c>
      <c r="AY562">
        <v>4.51</v>
      </c>
      <c r="AZ562">
        <v>4.3499999999999996</v>
      </c>
      <c r="BA562">
        <v>4.43</v>
      </c>
      <c r="BB562">
        <v>1.84</v>
      </c>
      <c r="BC562">
        <v>1.54</v>
      </c>
      <c r="BD562">
        <v>1.69</v>
      </c>
      <c r="BE562">
        <v>0.66</v>
      </c>
      <c r="BF562">
        <v>0.36000000000000004</v>
      </c>
      <c r="BG562">
        <v>0.51</v>
      </c>
      <c r="BH562">
        <v>481.32</v>
      </c>
      <c r="BI562">
        <v>465.32</v>
      </c>
      <c r="BJ562">
        <v>473.32</v>
      </c>
      <c r="BK562">
        <v>40.229999999999997</v>
      </c>
      <c r="BL562">
        <v>38.869999999999997</v>
      </c>
      <c r="BM562">
        <v>39.549999999999997</v>
      </c>
      <c r="BN562">
        <v>1.01</v>
      </c>
      <c r="BO562">
        <v>0.77</v>
      </c>
      <c r="BP562">
        <v>0.89</v>
      </c>
      <c r="BQ562">
        <v>8.67</v>
      </c>
      <c r="BR562">
        <v>6.67</v>
      </c>
      <c r="BS562">
        <v>7.67</v>
      </c>
      <c r="BT562">
        <v>10.81</v>
      </c>
      <c r="BU562">
        <v>10.41</v>
      </c>
      <c r="BV562">
        <v>10.61</v>
      </c>
      <c r="BW562">
        <v>2.72</v>
      </c>
      <c r="BX562">
        <v>2.4400000000000004</v>
      </c>
      <c r="BY562">
        <v>2.58</v>
      </c>
      <c r="BZ562">
        <v>9.66</v>
      </c>
      <c r="CA562">
        <v>6.66</v>
      </c>
      <c r="CB562">
        <v>8.16</v>
      </c>
      <c r="CC562">
        <v>6.99</v>
      </c>
      <c r="CD562">
        <v>6.75</v>
      </c>
      <c r="CE562">
        <v>6.87</v>
      </c>
      <c r="CF562">
        <v>2.08</v>
      </c>
      <c r="CG562">
        <v>1.58</v>
      </c>
      <c r="CH562">
        <v>1.83</v>
      </c>
      <c r="CI562">
        <v>0.45</v>
      </c>
      <c r="CJ562">
        <v>0.41000000000000003</v>
      </c>
      <c r="CK562">
        <v>0.43000000000000005</v>
      </c>
      <c r="CL562">
        <v>41.13</v>
      </c>
      <c r="CM562">
        <v>38.730000000000004</v>
      </c>
      <c r="CN562">
        <v>39.930000000000007</v>
      </c>
      <c r="CO562">
        <v>6.11</v>
      </c>
      <c r="CP562">
        <v>1.1100000000000003</v>
      </c>
      <c r="CQ562">
        <v>3.6100000000000003</v>
      </c>
    </row>
    <row r="563" spans="1:95">
      <c r="A563" s="642">
        <v>45841</v>
      </c>
      <c r="B563" t="s">
        <v>217</v>
      </c>
      <c r="C563">
        <v>144.63999999999999</v>
      </c>
      <c r="D563">
        <v>142.63999999999999</v>
      </c>
      <c r="E563">
        <v>143.63999999999999</v>
      </c>
      <c r="F563">
        <v>171.07</v>
      </c>
      <c r="G563">
        <v>168.07</v>
      </c>
      <c r="H563">
        <v>169.57</v>
      </c>
      <c r="I563">
        <v>107.36</v>
      </c>
      <c r="J563">
        <v>104.16</v>
      </c>
      <c r="K563">
        <v>105.75999999999999</v>
      </c>
      <c r="L563">
        <v>200.1</v>
      </c>
      <c r="M563">
        <v>192.1</v>
      </c>
      <c r="N563">
        <v>196.1</v>
      </c>
      <c r="O563">
        <v>182.38</v>
      </c>
      <c r="P563">
        <v>180.57999999999998</v>
      </c>
      <c r="Q563">
        <v>181.48</v>
      </c>
      <c r="R563">
        <v>23.03</v>
      </c>
      <c r="S563">
        <v>22.43</v>
      </c>
      <c r="T563">
        <v>22.73</v>
      </c>
      <c r="U563">
        <v>14.59</v>
      </c>
      <c r="V563">
        <v>13.99</v>
      </c>
      <c r="W563">
        <v>14.29</v>
      </c>
      <c r="X563">
        <v>15.51</v>
      </c>
      <c r="Y563">
        <v>14.709999999999999</v>
      </c>
      <c r="Z563">
        <v>15.11</v>
      </c>
      <c r="AA563">
        <v>96.54</v>
      </c>
      <c r="AB563">
        <v>92.54</v>
      </c>
      <c r="AC563">
        <v>94.54</v>
      </c>
      <c r="AD563">
        <v>89.46</v>
      </c>
      <c r="AE563">
        <v>85.46</v>
      </c>
      <c r="AF563">
        <v>87.46</v>
      </c>
      <c r="AG563">
        <v>18.72</v>
      </c>
      <c r="AH563">
        <v>17.86</v>
      </c>
      <c r="AI563">
        <v>18.29</v>
      </c>
      <c r="AM563">
        <v>113.71</v>
      </c>
      <c r="AN563">
        <v>112.05</v>
      </c>
      <c r="AO563">
        <v>112.88</v>
      </c>
      <c r="AP563">
        <v>39.19</v>
      </c>
      <c r="AQ563">
        <v>37.589999999999996</v>
      </c>
      <c r="AR563">
        <v>38.39</v>
      </c>
      <c r="AS563">
        <v>39.86</v>
      </c>
      <c r="AT563">
        <v>38.5</v>
      </c>
      <c r="AU563">
        <v>39.18</v>
      </c>
      <c r="AV563">
        <v>20.36</v>
      </c>
      <c r="AW563">
        <v>19.759999999999998</v>
      </c>
      <c r="AX563">
        <v>20.059999999999999</v>
      </c>
      <c r="AY563">
        <v>4.5199999999999996</v>
      </c>
      <c r="AZ563">
        <v>4.3599999999999994</v>
      </c>
      <c r="BA563">
        <v>4.4399999999999995</v>
      </c>
      <c r="BB563">
        <v>1.84</v>
      </c>
      <c r="BC563">
        <v>1.54</v>
      </c>
      <c r="BD563">
        <v>1.69</v>
      </c>
      <c r="BE563">
        <v>0.66</v>
      </c>
      <c r="BF563">
        <v>0.36000000000000004</v>
      </c>
      <c r="BG563">
        <v>0.51</v>
      </c>
      <c r="BH563">
        <v>481.28</v>
      </c>
      <c r="BI563">
        <v>465.28</v>
      </c>
      <c r="BJ563">
        <v>473.28</v>
      </c>
      <c r="BK563">
        <v>40.22</v>
      </c>
      <c r="BL563">
        <v>38.86</v>
      </c>
      <c r="BM563">
        <v>39.54</v>
      </c>
      <c r="BN563">
        <v>1.01</v>
      </c>
      <c r="BO563">
        <v>0.77</v>
      </c>
      <c r="BP563">
        <v>0.89</v>
      </c>
      <c r="BQ563">
        <v>8.65</v>
      </c>
      <c r="BR563">
        <v>6.65</v>
      </c>
      <c r="BS563">
        <v>7.65</v>
      </c>
      <c r="BT563">
        <v>10.81</v>
      </c>
      <c r="BU563">
        <v>10.41</v>
      </c>
      <c r="BV563">
        <v>10.61</v>
      </c>
      <c r="BW563">
        <v>2.72</v>
      </c>
      <c r="BX563">
        <v>2.4400000000000004</v>
      </c>
      <c r="BY563">
        <v>2.58</v>
      </c>
      <c r="BZ563">
        <v>9.67</v>
      </c>
      <c r="CA563">
        <v>6.67</v>
      </c>
      <c r="CB563">
        <v>8.17</v>
      </c>
      <c r="CC563">
        <v>7</v>
      </c>
      <c r="CD563">
        <v>6.76</v>
      </c>
      <c r="CE563">
        <v>6.88</v>
      </c>
      <c r="CF563">
        <v>2.08</v>
      </c>
      <c r="CG563">
        <v>1.58</v>
      </c>
      <c r="CH563">
        <v>1.83</v>
      </c>
      <c r="CI563">
        <v>0.44</v>
      </c>
      <c r="CJ563">
        <v>0.4</v>
      </c>
      <c r="CK563">
        <v>0.42000000000000004</v>
      </c>
      <c r="CL563">
        <v>41</v>
      </c>
      <c r="CM563">
        <v>38.6</v>
      </c>
      <c r="CN563">
        <v>39.799999999999997</v>
      </c>
      <c r="CO563">
        <v>6.12</v>
      </c>
      <c r="CP563">
        <v>1.1200000000000001</v>
      </c>
      <c r="CQ563">
        <v>3.62</v>
      </c>
    </row>
    <row r="564" spans="1:95">
      <c r="A564" s="642">
        <v>45842</v>
      </c>
      <c r="B564" t="s">
        <v>218</v>
      </c>
      <c r="C564">
        <v>145.63</v>
      </c>
      <c r="D564">
        <v>143.63</v>
      </c>
      <c r="E564">
        <v>144.63</v>
      </c>
      <c r="F564">
        <v>171.61</v>
      </c>
      <c r="G564">
        <v>168.61</v>
      </c>
      <c r="H564">
        <v>170.11</v>
      </c>
      <c r="I564">
        <v>108.14</v>
      </c>
      <c r="J564">
        <v>104.94</v>
      </c>
      <c r="K564">
        <v>106.53999999999999</v>
      </c>
      <c r="L564">
        <v>201.52</v>
      </c>
      <c r="M564">
        <v>193.52</v>
      </c>
      <c r="N564">
        <v>197.52</v>
      </c>
      <c r="O564">
        <v>182.87</v>
      </c>
      <c r="P564">
        <v>181.07</v>
      </c>
      <c r="Q564">
        <v>181.97</v>
      </c>
      <c r="R564">
        <v>23.1</v>
      </c>
      <c r="S564">
        <v>22.5</v>
      </c>
      <c r="T564">
        <v>22.8</v>
      </c>
      <c r="U564">
        <v>14.69</v>
      </c>
      <c r="V564">
        <v>14.09</v>
      </c>
      <c r="W564">
        <v>14.39</v>
      </c>
      <c r="X564">
        <v>15.51</v>
      </c>
      <c r="Y564">
        <v>14.709999999999999</v>
      </c>
      <c r="Z564">
        <v>15.11</v>
      </c>
      <c r="AA564">
        <v>97.02</v>
      </c>
      <c r="AB564">
        <v>93.02</v>
      </c>
      <c r="AC564">
        <v>95.02</v>
      </c>
      <c r="AD564">
        <v>89.91</v>
      </c>
      <c r="AE564">
        <v>85.91</v>
      </c>
      <c r="AF564">
        <v>87.91</v>
      </c>
      <c r="AG564">
        <v>18.850000000000001</v>
      </c>
      <c r="AH564">
        <v>17.990000000000002</v>
      </c>
      <c r="AI564">
        <v>18.420000000000002</v>
      </c>
      <c r="AM564">
        <v>114.34</v>
      </c>
      <c r="AN564">
        <v>112.68</v>
      </c>
      <c r="AO564">
        <v>113.51</v>
      </c>
      <c r="AP564">
        <v>39.450000000000003</v>
      </c>
      <c r="AQ564">
        <v>37.85</v>
      </c>
      <c r="AR564">
        <v>38.650000000000006</v>
      </c>
      <c r="AS564">
        <v>40.130000000000003</v>
      </c>
      <c r="AT564">
        <v>38.770000000000003</v>
      </c>
      <c r="AU564">
        <v>39.450000000000003</v>
      </c>
      <c r="AV564">
        <v>20.47</v>
      </c>
      <c r="AW564">
        <v>19.869999999999997</v>
      </c>
      <c r="AX564">
        <v>20.169999999999998</v>
      </c>
      <c r="AY564">
        <v>4.53</v>
      </c>
      <c r="AZ564">
        <v>4.37</v>
      </c>
      <c r="BA564">
        <v>4.45</v>
      </c>
      <c r="BB564">
        <v>1.85</v>
      </c>
      <c r="BC564">
        <v>1.55</v>
      </c>
      <c r="BD564">
        <v>1.7000000000000002</v>
      </c>
      <c r="BE564">
        <v>0.66</v>
      </c>
      <c r="BF564">
        <v>0.36000000000000004</v>
      </c>
      <c r="BG564">
        <v>0.51</v>
      </c>
      <c r="BH564">
        <v>484.23</v>
      </c>
      <c r="BI564">
        <v>468.23</v>
      </c>
      <c r="BJ564">
        <v>476.23</v>
      </c>
      <c r="BK564">
        <v>40.49</v>
      </c>
      <c r="BL564">
        <v>39.130000000000003</v>
      </c>
      <c r="BM564">
        <v>39.81</v>
      </c>
      <c r="BN564">
        <v>1.01</v>
      </c>
      <c r="BO564">
        <v>0.77</v>
      </c>
      <c r="BP564">
        <v>0.89</v>
      </c>
      <c r="BQ564">
        <v>8.75</v>
      </c>
      <c r="BR564">
        <v>6.75</v>
      </c>
      <c r="BS564">
        <v>7.75</v>
      </c>
      <c r="BT564">
        <v>10.81</v>
      </c>
      <c r="BU564">
        <v>10.41</v>
      </c>
      <c r="BV564">
        <v>10.61</v>
      </c>
      <c r="BW564">
        <v>2.74</v>
      </c>
      <c r="BX564">
        <v>2.46</v>
      </c>
      <c r="BY564">
        <v>2.6</v>
      </c>
      <c r="BZ564">
        <v>9.76</v>
      </c>
      <c r="CA564">
        <v>6.76</v>
      </c>
      <c r="CB564">
        <v>8.26</v>
      </c>
      <c r="CC564">
        <v>7.03</v>
      </c>
      <c r="CD564">
        <v>6.79</v>
      </c>
      <c r="CE564">
        <v>6.91</v>
      </c>
      <c r="CF564">
        <v>2.08</v>
      </c>
      <c r="CG564">
        <v>1.58</v>
      </c>
      <c r="CH564">
        <v>1.83</v>
      </c>
      <c r="CI564">
        <v>0.45</v>
      </c>
      <c r="CJ564">
        <v>0.41000000000000003</v>
      </c>
      <c r="CK564">
        <v>0.43000000000000005</v>
      </c>
      <c r="CL564">
        <v>41.34</v>
      </c>
      <c r="CM564">
        <v>38.940000000000005</v>
      </c>
      <c r="CN564">
        <v>40.14</v>
      </c>
      <c r="CO564">
        <v>6.14</v>
      </c>
      <c r="CP564">
        <v>1.1399999999999997</v>
      </c>
      <c r="CQ564">
        <v>3.6399999999999997</v>
      </c>
    </row>
    <row r="565" spans="1:95">
      <c r="A565" s="642">
        <v>45843</v>
      </c>
      <c r="B565" t="s">
        <v>219</v>
      </c>
    </row>
    <row r="566" spans="1:95">
      <c r="A566" s="642">
        <v>45844</v>
      </c>
      <c r="B566" t="s">
        <v>220</v>
      </c>
    </row>
    <row r="567" spans="1:95">
      <c r="A567" s="642">
        <v>45845</v>
      </c>
      <c r="B567" t="s">
        <v>214</v>
      </c>
      <c r="C567">
        <v>145.41</v>
      </c>
      <c r="D567">
        <v>143.41</v>
      </c>
      <c r="E567">
        <v>144.41</v>
      </c>
      <c r="F567">
        <v>171.61</v>
      </c>
      <c r="G567">
        <v>168.61</v>
      </c>
      <c r="H567">
        <v>170.11</v>
      </c>
      <c r="I567">
        <v>107.71</v>
      </c>
      <c r="J567">
        <v>104.50999999999999</v>
      </c>
      <c r="K567">
        <v>106.10999999999999</v>
      </c>
      <c r="L567">
        <v>201.06</v>
      </c>
      <c r="M567">
        <v>193.06</v>
      </c>
      <c r="N567">
        <v>197.06</v>
      </c>
      <c r="O567">
        <v>182.78</v>
      </c>
      <c r="P567">
        <v>180.98</v>
      </c>
      <c r="Q567">
        <v>181.88</v>
      </c>
      <c r="R567">
        <v>23.1</v>
      </c>
      <c r="S567">
        <v>22.5</v>
      </c>
      <c r="T567">
        <v>22.8</v>
      </c>
      <c r="U567">
        <v>14.63</v>
      </c>
      <c r="V567">
        <v>14.030000000000001</v>
      </c>
      <c r="W567">
        <v>14.330000000000002</v>
      </c>
      <c r="X567">
        <v>15.51</v>
      </c>
      <c r="Y567">
        <v>14.709999999999999</v>
      </c>
      <c r="Z567">
        <v>15.11</v>
      </c>
      <c r="AA567">
        <v>96.43</v>
      </c>
      <c r="AB567">
        <v>92.43</v>
      </c>
      <c r="AC567">
        <v>94.43</v>
      </c>
      <c r="AD567">
        <v>89.22</v>
      </c>
      <c r="AE567">
        <v>85.22</v>
      </c>
      <c r="AF567">
        <v>87.22</v>
      </c>
      <c r="AG567">
        <v>18.82</v>
      </c>
      <c r="AH567">
        <v>17.96</v>
      </c>
      <c r="AI567">
        <v>18.39</v>
      </c>
      <c r="AM567">
        <v>114.08</v>
      </c>
      <c r="AN567">
        <v>112.42</v>
      </c>
      <c r="AO567">
        <v>113.25</v>
      </c>
      <c r="AP567">
        <v>39.39</v>
      </c>
      <c r="AQ567">
        <v>37.79</v>
      </c>
      <c r="AR567">
        <v>38.590000000000003</v>
      </c>
      <c r="AS567">
        <v>40.06</v>
      </c>
      <c r="AT567">
        <v>38.700000000000003</v>
      </c>
      <c r="AU567">
        <v>39.380000000000003</v>
      </c>
      <c r="AV567">
        <v>20.45</v>
      </c>
      <c r="AW567">
        <v>19.849999999999998</v>
      </c>
      <c r="AX567">
        <v>20.149999999999999</v>
      </c>
      <c r="AY567">
        <v>4.54</v>
      </c>
      <c r="AZ567">
        <v>4.38</v>
      </c>
      <c r="BA567">
        <v>4.46</v>
      </c>
      <c r="BB567">
        <v>1.85</v>
      </c>
      <c r="BC567">
        <v>1.55</v>
      </c>
      <c r="BD567">
        <v>1.7000000000000002</v>
      </c>
      <c r="BE567">
        <v>0.66</v>
      </c>
      <c r="BF567">
        <v>0.36000000000000004</v>
      </c>
      <c r="BG567">
        <v>0.51</v>
      </c>
      <c r="BH567">
        <v>483.5</v>
      </c>
      <c r="BI567">
        <v>467.5</v>
      </c>
      <c r="BJ567">
        <v>475.5</v>
      </c>
      <c r="BK567">
        <v>40.43</v>
      </c>
      <c r="BL567">
        <v>39.07</v>
      </c>
      <c r="BM567">
        <v>39.75</v>
      </c>
      <c r="BN567">
        <v>1.02</v>
      </c>
      <c r="BO567">
        <v>0.78</v>
      </c>
      <c r="BP567">
        <v>0.9</v>
      </c>
      <c r="BQ567">
        <v>8.76</v>
      </c>
      <c r="BR567">
        <v>6.76</v>
      </c>
      <c r="BS567">
        <v>7.76</v>
      </c>
      <c r="BT567">
        <v>10.79</v>
      </c>
      <c r="BU567">
        <v>10.389999999999999</v>
      </c>
      <c r="BV567">
        <v>10.59</v>
      </c>
      <c r="BW567">
        <v>2.73</v>
      </c>
      <c r="BX567">
        <v>2.4500000000000002</v>
      </c>
      <c r="BY567">
        <v>2.59</v>
      </c>
      <c r="BZ567">
        <v>9.7100000000000009</v>
      </c>
      <c r="CA567">
        <v>6.7100000000000009</v>
      </c>
      <c r="CB567">
        <v>8.2100000000000009</v>
      </c>
      <c r="CC567">
        <v>7.03</v>
      </c>
      <c r="CD567">
        <v>6.79</v>
      </c>
      <c r="CE567">
        <v>6.91</v>
      </c>
      <c r="CF567">
        <v>2.09</v>
      </c>
      <c r="CG567">
        <v>1.5899999999999999</v>
      </c>
      <c r="CH567">
        <v>1.8399999999999999</v>
      </c>
      <c r="CI567">
        <v>0.45</v>
      </c>
      <c r="CJ567">
        <v>0.41000000000000003</v>
      </c>
      <c r="CK567">
        <v>0.43000000000000005</v>
      </c>
      <c r="CL567">
        <v>41.34</v>
      </c>
      <c r="CM567">
        <v>38.940000000000005</v>
      </c>
      <c r="CN567">
        <v>40.14</v>
      </c>
      <c r="CO567">
        <v>6.11</v>
      </c>
      <c r="CP567">
        <v>1.1100000000000003</v>
      </c>
      <c r="CQ567">
        <v>3.6100000000000003</v>
      </c>
    </row>
    <row r="568" spans="1:95">
      <c r="A568" s="642">
        <v>45846</v>
      </c>
      <c r="B568" t="s">
        <v>215</v>
      </c>
      <c r="C568">
        <v>147.09</v>
      </c>
      <c r="D568">
        <v>145.09</v>
      </c>
      <c r="E568">
        <v>146.09</v>
      </c>
      <c r="F568">
        <v>173.02</v>
      </c>
      <c r="G568">
        <v>170.02</v>
      </c>
      <c r="H568">
        <v>171.52</v>
      </c>
      <c r="I568">
        <v>108.59</v>
      </c>
      <c r="J568">
        <v>105.39</v>
      </c>
      <c r="K568">
        <v>106.99000000000001</v>
      </c>
      <c r="L568">
        <v>203.12</v>
      </c>
      <c r="M568">
        <v>195.12</v>
      </c>
      <c r="N568">
        <v>199.12</v>
      </c>
      <c r="O568">
        <v>184.22</v>
      </c>
      <c r="P568">
        <v>182.42</v>
      </c>
      <c r="Q568">
        <v>183.32</v>
      </c>
      <c r="R568">
        <v>23.29</v>
      </c>
      <c r="S568">
        <v>22.689999999999998</v>
      </c>
      <c r="T568">
        <v>22.99</v>
      </c>
      <c r="U568">
        <v>14.76</v>
      </c>
      <c r="V568">
        <v>14.16</v>
      </c>
      <c r="W568">
        <v>14.46</v>
      </c>
      <c r="X568">
        <v>15.76</v>
      </c>
      <c r="Y568">
        <v>14.959999999999999</v>
      </c>
      <c r="Z568">
        <v>15.36</v>
      </c>
      <c r="AA568">
        <v>97.19</v>
      </c>
      <c r="AB568">
        <v>93.19</v>
      </c>
      <c r="AC568">
        <v>95.19</v>
      </c>
      <c r="AD568">
        <v>89.81</v>
      </c>
      <c r="AE568">
        <v>85.81</v>
      </c>
      <c r="AF568">
        <v>87.81</v>
      </c>
      <c r="AG568">
        <v>19.04</v>
      </c>
      <c r="AH568">
        <v>18.18</v>
      </c>
      <c r="AI568">
        <v>18.61</v>
      </c>
      <c r="AM568">
        <v>115.14</v>
      </c>
      <c r="AN568">
        <v>113.48</v>
      </c>
      <c r="AO568">
        <v>114.31</v>
      </c>
      <c r="AP568">
        <v>39.85</v>
      </c>
      <c r="AQ568">
        <v>38.25</v>
      </c>
      <c r="AR568">
        <v>39.049999999999997</v>
      </c>
      <c r="AS568">
        <v>40.53</v>
      </c>
      <c r="AT568">
        <v>39.17</v>
      </c>
      <c r="AU568">
        <v>39.85</v>
      </c>
      <c r="AV568">
        <v>20.66</v>
      </c>
      <c r="AW568">
        <v>20.059999999999999</v>
      </c>
      <c r="AX568">
        <v>20.36</v>
      </c>
      <c r="AY568">
        <v>4.57</v>
      </c>
      <c r="AZ568">
        <v>4.41</v>
      </c>
      <c r="BA568">
        <v>4.49</v>
      </c>
      <c r="BB568">
        <v>1.86</v>
      </c>
      <c r="BC568">
        <v>1.56</v>
      </c>
      <c r="BD568">
        <v>1.71</v>
      </c>
      <c r="BE568">
        <v>0.67</v>
      </c>
      <c r="BF568">
        <v>0.37000000000000005</v>
      </c>
      <c r="BG568">
        <v>0.52</v>
      </c>
      <c r="BH568">
        <v>489.03</v>
      </c>
      <c r="BI568">
        <v>473.03</v>
      </c>
      <c r="BJ568">
        <v>481.03</v>
      </c>
      <c r="BK568">
        <v>40.880000000000003</v>
      </c>
      <c r="BL568">
        <v>39.520000000000003</v>
      </c>
      <c r="BM568">
        <v>40.200000000000003</v>
      </c>
      <c r="BN568">
        <v>1.02</v>
      </c>
      <c r="BO568">
        <v>0.78</v>
      </c>
      <c r="BP568">
        <v>0.9</v>
      </c>
      <c r="BQ568">
        <v>8.84</v>
      </c>
      <c r="BR568">
        <v>6.84</v>
      </c>
      <c r="BS568">
        <v>7.84</v>
      </c>
      <c r="BT568">
        <v>10.88</v>
      </c>
      <c r="BU568">
        <v>10.48</v>
      </c>
      <c r="BV568">
        <v>10.68</v>
      </c>
      <c r="BW568">
        <v>2.75</v>
      </c>
      <c r="BX568">
        <v>2.4699999999999998</v>
      </c>
      <c r="BY568">
        <v>2.61</v>
      </c>
      <c r="BZ568">
        <v>9.6999999999999993</v>
      </c>
      <c r="CA568">
        <v>6.6999999999999993</v>
      </c>
      <c r="CB568">
        <v>8.1999999999999993</v>
      </c>
      <c r="CC568">
        <v>7.09</v>
      </c>
      <c r="CD568">
        <v>6.85</v>
      </c>
      <c r="CE568">
        <v>6.97</v>
      </c>
      <c r="CF568">
        <v>2.11</v>
      </c>
      <c r="CG568">
        <v>1.6099999999999999</v>
      </c>
      <c r="CH568">
        <v>1.8599999999999999</v>
      </c>
      <c r="CI568">
        <v>0.45</v>
      </c>
      <c r="CJ568">
        <v>0.41000000000000003</v>
      </c>
      <c r="CK568">
        <v>0.43000000000000005</v>
      </c>
      <c r="CL568">
        <v>41.6</v>
      </c>
      <c r="CM568">
        <v>39.200000000000003</v>
      </c>
      <c r="CN568">
        <v>40.400000000000006</v>
      </c>
      <c r="CO568">
        <v>6.16</v>
      </c>
      <c r="CP568">
        <v>1.1600000000000001</v>
      </c>
      <c r="CQ568">
        <v>3.66</v>
      </c>
    </row>
    <row r="569" spans="1:95">
      <c r="A569" s="642">
        <v>45847</v>
      </c>
      <c r="B569" t="s">
        <v>216</v>
      </c>
      <c r="C569">
        <v>147.88999999999999</v>
      </c>
      <c r="D569">
        <v>145.88999999999999</v>
      </c>
      <c r="E569">
        <v>146.88999999999999</v>
      </c>
      <c r="F569">
        <v>173.71</v>
      </c>
      <c r="G569">
        <v>170.71</v>
      </c>
      <c r="H569">
        <v>172.21</v>
      </c>
      <c r="I569">
        <v>109.01</v>
      </c>
      <c r="J569">
        <v>105.81</v>
      </c>
      <c r="K569">
        <v>107.41</v>
      </c>
      <c r="L569">
        <v>203.56</v>
      </c>
      <c r="M569">
        <v>195.56</v>
      </c>
      <c r="N569">
        <v>199.56</v>
      </c>
      <c r="O569">
        <v>185.37</v>
      </c>
      <c r="P569">
        <v>183.57</v>
      </c>
      <c r="Q569">
        <v>184.47</v>
      </c>
      <c r="R569">
        <v>23.38</v>
      </c>
      <c r="S569">
        <v>22.779999999999998</v>
      </c>
      <c r="T569">
        <v>23.08</v>
      </c>
      <c r="U569">
        <v>14.86</v>
      </c>
      <c r="V569">
        <v>14.26</v>
      </c>
      <c r="W569">
        <v>14.559999999999999</v>
      </c>
      <c r="X569">
        <v>15.83</v>
      </c>
      <c r="Y569">
        <v>15.03</v>
      </c>
      <c r="Z569">
        <v>15.43</v>
      </c>
      <c r="AA569">
        <v>97.88</v>
      </c>
      <c r="AB569">
        <v>93.88</v>
      </c>
      <c r="AC569">
        <v>95.88</v>
      </c>
      <c r="AD569">
        <v>90.02</v>
      </c>
      <c r="AE569">
        <v>86.02</v>
      </c>
      <c r="AF569">
        <v>88.02</v>
      </c>
      <c r="AG569">
        <v>19.14</v>
      </c>
      <c r="AH569">
        <v>18.28</v>
      </c>
      <c r="AI569">
        <v>18.71</v>
      </c>
      <c r="AM569">
        <v>115.61</v>
      </c>
      <c r="AN569">
        <v>113.95</v>
      </c>
      <c r="AO569">
        <v>114.78</v>
      </c>
      <c r="AP569">
        <v>40.049999999999997</v>
      </c>
      <c r="AQ569">
        <v>38.449999999999996</v>
      </c>
      <c r="AR569">
        <v>39.25</v>
      </c>
      <c r="AS569">
        <v>40.75</v>
      </c>
      <c r="AT569">
        <v>39.39</v>
      </c>
      <c r="AU569">
        <v>40.07</v>
      </c>
      <c r="AV569">
        <v>20.75</v>
      </c>
      <c r="AW569">
        <v>20.149999999999999</v>
      </c>
      <c r="AX569">
        <v>20.45</v>
      </c>
      <c r="AY569">
        <v>4.57</v>
      </c>
      <c r="AZ569">
        <v>4.41</v>
      </c>
      <c r="BA569">
        <v>4.49</v>
      </c>
      <c r="BB569">
        <v>1.87</v>
      </c>
      <c r="BC569">
        <v>1.57</v>
      </c>
      <c r="BD569">
        <v>1.7200000000000002</v>
      </c>
      <c r="BE569">
        <v>0.67</v>
      </c>
      <c r="BF569">
        <v>0.37000000000000005</v>
      </c>
      <c r="BG569">
        <v>0.52</v>
      </c>
      <c r="BH569">
        <v>491.35</v>
      </c>
      <c r="BI569">
        <v>475.35</v>
      </c>
      <c r="BJ569">
        <v>483.35</v>
      </c>
      <c r="BK569">
        <v>41.11</v>
      </c>
      <c r="BL569">
        <v>39.75</v>
      </c>
      <c r="BM569">
        <v>40.43</v>
      </c>
      <c r="BN569">
        <v>1.03</v>
      </c>
      <c r="BO569">
        <v>0.79</v>
      </c>
      <c r="BP569">
        <v>0.91</v>
      </c>
      <c r="BQ569">
        <v>8.9</v>
      </c>
      <c r="BR569">
        <v>6.9</v>
      </c>
      <c r="BS569">
        <v>7.9</v>
      </c>
      <c r="BT569">
        <v>10.89</v>
      </c>
      <c r="BU569">
        <v>10.49</v>
      </c>
      <c r="BV569">
        <v>10.690000000000001</v>
      </c>
      <c r="BW569">
        <v>2.77</v>
      </c>
      <c r="BX569">
        <v>2.4900000000000002</v>
      </c>
      <c r="BY569">
        <v>2.63</v>
      </c>
      <c r="BZ569">
        <v>9.7799999999999994</v>
      </c>
      <c r="CA569">
        <v>6.7799999999999994</v>
      </c>
      <c r="CB569">
        <v>8.2799999999999994</v>
      </c>
      <c r="CC569">
        <v>7.11</v>
      </c>
      <c r="CD569">
        <v>6.87</v>
      </c>
      <c r="CE569">
        <v>6.99</v>
      </c>
      <c r="CF569">
        <v>2.12</v>
      </c>
      <c r="CG569">
        <v>1.62</v>
      </c>
      <c r="CH569">
        <v>1.87</v>
      </c>
      <c r="CI569">
        <v>0.45</v>
      </c>
      <c r="CJ569">
        <v>0.41000000000000003</v>
      </c>
      <c r="CK569">
        <v>0.43000000000000005</v>
      </c>
      <c r="CL569">
        <v>41.8</v>
      </c>
      <c r="CM569">
        <v>39.4</v>
      </c>
      <c r="CN569">
        <v>40.599999999999994</v>
      </c>
      <c r="CO569">
        <v>6.17</v>
      </c>
      <c r="CP569">
        <v>1.17</v>
      </c>
      <c r="CQ569">
        <v>3.67</v>
      </c>
    </row>
    <row r="570" spans="1:95">
      <c r="A570" s="642">
        <v>45848</v>
      </c>
      <c r="B570" t="s">
        <v>217</v>
      </c>
      <c r="C570">
        <v>146.88999999999999</v>
      </c>
      <c r="D570">
        <v>144.88999999999999</v>
      </c>
      <c r="E570">
        <v>145.88999999999999</v>
      </c>
      <c r="F570">
        <v>172.73</v>
      </c>
      <c r="G570">
        <v>169.73</v>
      </c>
      <c r="H570">
        <v>171.23</v>
      </c>
      <c r="I570">
        <v>108.27</v>
      </c>
      <c r="J570">
        <v>105.07</v>
      </c>
      <c r="K570">
        <v>106.66999999999999</v>
      </c>
      <c r="L570">
        <v>202.54</v>
      </c>
      <c r="M570">
        <v>194.54</v>
      </c>
      <c r="N570">
        <v>198.54</v>
      </c>
      <c r="O570">
        <v>184.94</v>
      </c>
      <c r="P570">
        <v>183.14</v>
      </c>
      <c r="Q570">
        <v>184.04</v>
      </c>
      <c r="R570">
        <v>23.25</v>
      </c>
      <c r="S570">
        <v>22.65</v>
      </c>
      <c r="T570">
        <v>22.95</v>
      </c>
      <c r="U570">
        <v>14.76</v>
      </c>
      <c r="V570">
        <v>14.16</v>
      </c>
      <c r="W570">
        <v>14.46</v>
      </c>
      <c r="X570">
        <v>15.75</v>
      </c>
      <c r="Y570">
        <v>14.95</v>
      </c>
      <c r="Z570">
        <v>15.35</v>
      </c>
      <c r="AA570">
        <v>97.53</v>
      </c>
      <c r="AB570">
        <v>93.53</v>
      </c>
      <c r="AC570">
        <v>95.53</v>
      </c>
      <c r="AD570">
        <v>89.65</v>
      </c>
      <c r="AE570">
        <v>85.65</v>
      </c>
      <c r="AF570">
        <v>87.65</v>
      </c>
      <c r="AG570">
        <v>19.010000000000002</v>
      </c>
      <c r="AH570">
        <v>18.150000000000002</v>
      </c>
      <c r="AI570">
        <v>18.580000000000002</v>
      </c>
      <c r="AM570">
        <v>114.9</v>
      </c>
      <c r="AN570">
        <v>113.24000000000001</v>
      </c>
      <c r="AO570">
        <v>114.07000000000001</v>
      </c>
      <c r="AP570">
        <v>39.79</v>
      </c>
      <c r="AQ570">
        <v>38.19</v>
      </c>
      <c r="AR570">
        <v>38.989999999999995</v>
      </c>
      <c r="AS570">
        <v>40.479999999999997</v>
      </c>
      <c r="AT570">
        <v>39.119999999999997</v>
      </c>
      <c r="AU570">
        <v>39.799999999999997</v>
      </c>
      <c r="AV570">
        <v>20.62</v>
      </c>
      <c r="AW570">
        <v>20.02</v>
      </c>
      <c r="AX570">
        <v>20.32</v>
      </c>
      <c r="AY570">
        <v>4.55</v>
      </c>
      <c r="AZ570">
        <v>4.3899999999999997</v>
      </c>
      <c r="BA570">
        <v>4.47</v>
      </c>
      <c r="BB570">
        <v>1.86</v>
      </c>
      <c r="BC570">
        <v>1.56</v>
      </c>
      <c r="BD570">
        <v>1.71</v>
      </c>
      <c r="BE570">
        <v>0.67</v>
      </c>
      <c r="BF570">
        <v>0.37000000000000005</v>
      </c>
      <c r="BG570">
        <v>0.52</v>
      </c>
      <c r="BH570">
        <v>488.22</v>
      </c>
      <c r="BI570">
        <v>472.22</v>
      </c>
      <c r="BJ570">
        <v>480.22</v>
      </c>
      <c r="BK570">
        <v>40.840000000000003</v>
      </c>
      <c r="BL570">
        <v>39.480000000000004</v>
      </c>
      <c r="BM570">
        <v>40.160000000000004</v>
      </c>
      <c r="BN570">
        <v>1.02</v>
      </c>
      <c r="BO570">
        <v>0.78</v>
      </c>
      <c r="BP570">
        <v>0.9</v>
      </c>
      <c r="BQ570">
        <v>8.85</v>
      </c>
      <c r="BR570">
        <v>6.85</v>
      </c>
      <c r="BS570">
        <v>7.85</v>
      </c>
      <c r="BT570">
        <v>10.85</v>
      </c>
      <c r="BU570">
        <v>10.45</v>
      </c>
      <c r="BV570">
        <v>10.649999999999999</v>
      </c>
      <c r="BW570">
        <v>2.75</v>
      </c>
      <c r="BX570">
        <v>2.4699999999999998</v>
      </c>
      <c r="BY570">
        <v>2.61</v>
      </c>
      <c r="BZ570">
        <v>9.7100000000000009</v>
      </c>
      <c r="CA570">
        <v>6.7100000000000009</v>
      </c>
      <c r="CB570">
        <v>8.2100000000000009</v>
      </c>
      <c r="CC570">
        <v>7.06</v>
      </c>
      <c r="CD570">
        <v>6.8199999999999994</v>
      </c>
      <c r="CE570">
        <v>6.9399999999999995</v>
      </c>
      <c r="CF570">
        <v>2.12</v>
      </c>
      <c r="CG570">
        <v>1.62</v>
      </c>
      <c r="CH570">
        <v>1.87</v>
      </c>
      <c r="CI570">
        <v>0.45</v>
      </c>
      <c r="CJ570">
        <v>0.41000000000000003</v>
      </c>
      <c r="CK570">
        <v>0.43000000000000005</v>
      </c>
      <c r="CL570">
        <v>41.6</v>
      </c>
      <c r="CM570">
        <v>39.200000000000003</v>
      </c>
      <c r="CN570">
        <v>40.400000000000006</v>
      </c>
      <c r="CO570">
        <v>6.15</v>
      </c>
      <c r="CP570">
        <v>1.1500000000000004</v>
      </c>
      <c r="CQ570">
        <v>3.6500000000000004</v>
      </c>
    </row>
    <row r="571" spans="1:95">
      <c r="A571" s="642">
        <v>45849</v>
      </c>
      <c r="B571" t="s">
        <v>218</v>
      </c>
      <c r="C571">
        <v>147.66</v>
      </c>
      <c r="D571">
        <v>145.66</v>
      </c>
      <c r="E571">
        <v>146.66</v>
      </c>
      <c r="F571">
        <v>172.56</v>
      </c>
      <c r="G571">
        <v>169.56</v>
      </c>
      <c r="H571">
        <v>171.06</v>
      </c>
      <c r="I571">
        <v>108.52</v>
      </c>
      <c r="J571">
        <v>105.32</v>
      </c>
      <c r="K571">
        <v>106.91999999999999</v>
      </c>
      <c r="L571">
        <v>202.74</v>
      </c>
      <c r="M571">
        <v>194.74</v>
      </c>
      <c r="N571">
        <v>198.74</v>
      </c>
      <c r="O571">
        <v>184.68</v>
      </c>
      <c r="P571">
        <v>182.88</v>
      </c>
      <c r="Q571">
        <v>183.78</v>
      </c>
      <c r="R571">
        <v>23.23</v>
      </c>
      <c r="S571">
        <v>22.63</v>
      </c>
      <c r="T571">
        <v>22.93</v>
      </c>
      <c r="U571">
        <v>14.81</v>
      </c>
      <c r="V571">
        <v>14.21</v>
      </c>
      <c r="W571">
        <v>14.510000000000002</v>
      </c>
      <c r="X571">
        <v>15.79</v>
      </c>
      <c r="Y571">
        <v>14.989999999999998</v>
      </c>
      <c r="Z571">
        <v>15.389999999999999</v>
      </c>
      <c r="AA571">
        <v>98.19</v>
      </c>
      <c r="AB571">
        <v>94.19</v>
      </c>
      <c r="AC571">
        <v>96.19</v>
      </c>
      <c r="AD571">
        <v>90.14</v>
      </c>
      <c r="AE571">
        <v>86.14</v>
      </c>
      <c r="AF571">
        <v>88.14</v>
      </c>
      <c r="AG571">
        <v>19.11</v>
      </c>
      <c r="AH571">
        <v>18.25</v>
      </c>
      <c r="AI571">
        <v>18.68</v>
      </c>
      <c r="AM571">
        <v>115.26</v>
      </c>
      <c r="AN571">
        <v>113.60000000000001</v>
      </c>
      <c r="AO571">
        <v>114.43</v>
      </c>
      <c r="AP571">
        <v>39.99</v>
      </c>
      <c r="AQ571">
        <v>38.39</v>
      </c>
      <c r="AR571">
        <v>39.19</v>
      </c>
      <c r="AS571">
        <v>40.69</v>
      </c>
      <c r="AT571">
        <v>39.33</v>
      </c>
      <c r="AU571">
        <v>40.01</v>
      </c>
      <c r="AV571">
        <v>20.71</v>
      </c>
      <c r="AW571">
        <v>20.11</v>
      </c>
      <c r="AX571">
        <v>20.41</v>
      </c>
      <c r="AY571">
        <v>4.58</v>
      </c>
      <c r="AZ571">
        <v>4.42</v>
      </c>
      <c r="BA571">
        <v>4.5</v>
      </c>
      <c r="BB571">
        <v>1.87</v>
      </c>
      <c r="BC571">
        <v>1.57</v>
      </c>
      <c r="BD571">
        <v>1.7200000000000002</v>
      </c>
      <c r="BE571">
        <v>0.67</v>
      </c>
      <c r="BF571">
        <v>0.37000000000000005</v>
      </c>
      <c r="BG571">
        <v>0.52</v>
      </c>
      <c r="BH571">
        <v>490.12</v>
      </c>
      <c r="BI571">
        <v>474.12</v>
      </c>
      <c r="BJ571">
        <v>482.12</v>
      </c>
      <c r="BK571">
        <v>41.04</v>
      </c>
      <c r="BL571">
        <v>39.68</v>
      </c>
      <c r="BM571">
        <v>40.36</v>
      </c>
      <c r="BN571">
        <v>1.03</v>
      </c>
      <c r="BO571">
        <v>0.79</v>
      </c>
      <c r="BP571">
        <v>0.91</v>
      </c>
      <c r="BQ571">
        <v>8.85</v>
      </c>
      <c r="BR571">
        <v>6.85</v>
      </c>
      <c r="BS571">
        <v>7.85</v>
      </c>
      <c r="BT571">
        <v>10.88</v>
      </c>
      <c r="BU571">
        <v>10.48</v>
      </c>
      <c r="BV571">
        <v>10.68</v>
      </c>
      <c r="BW571">
        <v>2.77</v>
      </c>
      <c r="BX571">
        <v>2.4900000000000002</v>
      </c>
      <c r="BY571">
        <v>2.63</v>
      </c>
      <c r="BZ571">
        <v>9.75</v>
      </c>
      <c r="CA571">
        <v>6.75</v>
      </c>
      <c r="CB571">
        <v>8.25</v>
      </c>
      <c r="CC571">
        <v>7.07</v>
      </c>
      <c r="CD571">
        <v>6.83</v>
      </c>
      <c r="CE571">
        <v>6.95</v>
      </c>
      <c r="CF571">
        <v>2.14</v>
      </c>
      <c r="CG571">
        <v>1.6400000000000001</v>
      </c>
      <c r="CH571">
        <v>1.8900000000000001</v>
      </c>
      <c r="CI571">
        <v>0.45</v>
      </c>
      <c r="CJ571">
        <v>0.41000000000000003</v>
      </c>
      <c r="CK571">
        <v>0.43000000000000005</v>
      </c>
      <c r="CL571">
        <v>41.47</v>
      </c>
      <c r="CM571">
        <v>39.07</v>
      </c>
      <c r="CN571">
        <v>40.269999999999996</v>
      </c>
      <c r="CO571">
        <v>6.16</v>
      </c>
      <c r="CP571">
        <v>1.1600000000000001</v>
      </c>
      <c r="CQ571">
        <v>3.66</v>
      </c>
    </row>
    <row r="572" spans="1:95">
      <c r="A572" s="642">
        <v>45850</v>
      </c>
      <c r="B572" t="s">
        <v>219</v>
      </c>
    </row>
    <row r="573" spans="1:95">
      <c r="A573" s="642">
        <v>45851</v>
      </c>
      <c r="B573" t="s">
        <v>220</v>
      </c>
    </row>
    <row r="574" spans="1:95">
      <c r="A574" s="642">
        <v>45852</v>
      </c>
      <c r="B574" t="s">
        <v>214</v>
      </c>
      <c r="C574">
        <v>148.02000000000001</v>
      </c>
      <c r="D574">
        <v>146.02000000000001</v>
      </c>
      <c r="E574">
        <v>147.02000000000001</v>
      </c>
      <c r="F574">
        <v>173.35</v>
      </c>
      <c r="G574">
        <v>170.35</v>
      </c>
      <c r="H574">
        <v>171.85</v>
      </c>
      <c r="I574">
        <v>109.04</v>
      </c>
      <c r="J574">
        <v>105.84</v>
      </c>
      <c r="K574">
        <v>107.44</v>
      </c>
      <c r="L574">
        <v>202.48</v>
      </c>
      <c r="M574">
        <v>194.48</v>
      </c>
      <c r="N574">
        <v>198.48</v>
      </c>
      <c r="O574">
        <v>185.55</v>
      </c>
      <c r="P574">
        <v>183.75</v>
      </c>
      <c r="Q574">
        <v>184.65</v>
      </c>
      <c r="R574">
        <v>23.33</v>
      </c>
      <c r="S574">
        <v>22.729999999999997</v>
      </c>
      <c r="T574">
        <v>23.029999999999998</v>
      </c>
      <c r="U574">
        <v>14.8</v>
      </c>
      <c r="V574">
        <v>14.200000000000001</v>
      </c>
      <c r="W574">
        <v>14.5</v>
      </c>
      <c r="X574">
        <v>15.77</v>
      </c>
      <c r="Y574">
        <v>14.969999999999999</v>
      </c>
      <c r="Z574">
        <v>15.37</v>
      </c>
      <c r="AA574">
        <v>98.78</v>
      </c>
      <c r="AB574">
        <v>94.78</v>
      </c>
      <c r="AC574">
        <v>96.78</v>
      </c>
      <c r="AD574">
        <v>90.3</v>
      </c>
      <c r="AE574">
        <v>86.3</v>
      </c>
      <c r="AF574">
        <v>88.3</v>
      </c>
      <c r="AG574">
        <v>19.16</v>
      </c>
      <c r="AH574">
        <v>18.3</v>
      </c>
      <c r="AI574">
        <v>18.73</v>
      </c>
      <c r="AM574">
        <v>115.7</v>
      </c>
      <c r="AN574">
        <v>114.04</v>
      </c>
      <c r="AO574">
        <v>114.87</v>
      </c>
      <c r="AP574">
        <v>40.08</v>
      </c>
      <c r="AQ574">
        <v>38.479999999999997</v>
      </c>
      <c r="AR574">
        <v>39.28</v>
      </c>
      <c r="AS574">
        <v>40.770000000000003</v>
      </c>
      <c r="AT574">
        <v>39.410000000000004</v>
      </c>
      <c r="AU574">
        <v>40.090000000000003</v>
      </c>
      <c r="AV574">
        <v>20.79</v>
      </c>
      <c r="AW574">
        <v>20.189999999999998</v>
      </c>
      <c r="AX574">
        <v>20.49</v>
      </c>
      <c r="AY574">
        <v>4.62</v>
      </c>
      <c r="AZ574">
        <v>4.46</v>
      </c>
      <c r="BA574">
        <v>4.54</v>
      </c>
      <c r="BB574">
        <v>1.87</v>
      </c>
      <c r="BC574">
        <v>1.57</v>
      </c>
      <c r="BD574">
        <v>1.7200000000000002</v>
      </c>
      <c r="BE574">
        <v>0.67</v>
      </c>
      <c r="BF574">
        <v>0.37000000000000005</v>
      </c>
      <c r="BG574">
        <v>0.52</v>
      </c>
      <c r="BH574">
        <v>491.46</v>
      </c>
      <c r="BI574">
        <v>475.46</v>
      </c>
      <c r="BJ574">
        <v>483.46</v>
      </c>
      <c r="BK574">
        <v>41.14</v>
      </c>
      <c r="BL574">
        <v>39.78</v>
      </c>
      <c r="BM574">
        <v>40.46</v>
      </c>
      <c r="BN574">
        <v>1.03</v>
      </c>
      <c r="BO574">
        <v>0.79</v>
      </c>
      <c r="BP574">
        <v>0.91</v>
      </c>
      <c r="BQ574">
        <v>8.8800000000000008</v>
      </c>
      <c r="BR574">
        <v>6.8800000000000008</v>
      </c>
      <c r="BS574">
        <v>7.8800000000000008</v>
      </c>
      <c r="BT574">
        <v>10.88</v>
      </c>
      <c r="BU574">
        <v>10.48</v>
      </c>
      <c r="BV574">
        <v>10.68</v>
      </c>
      <c r="BW574">
        <v>2.77</v>
      </c>
      <c r="BX574">
        <v>2.4900000000000002</v>
      </c>
      <c r="BY574">
        <v>2.63</v>
      </c>
      <c r="BZ574">
        <v>9.6999999999999993</v>
      </c>
      <c r="CA574">
        <v>6.6999999999999993</v>
      </c>
      <c r="CB574">
        <v>8.1999999999999993</v>
      </c>
      <c r="CC574">
        <v>7.08</v>
      </c>
      <c r="CD574">
        <v>6.84</v>
      </c>
      <c r="CE574">
        <v>6.96</v>
      </c>
      <c r="CF574">
        <v>2.14</v>
      </c>
      <c r="CG574">
        <v>1.6400000000000001</v>
      </c>
      <c r="CH574">
        <v>1.8900000000000001</v>
      </c>
      <c r="CI574">
        <v>0.45</v>
      </c>
      <c r="CJ574">
        <v>0.41000000000000003</v>
      </c>
      <c r="CK574">
        <v>0.43000000000000005</v>
      </c>
      <c r="CL574">
        <v>41.42</v>
      </c>
      <c r="CM574">
        <v>39.020000000000003</v>
      </c>
      <c r="CN574">
        <v>40.22</v>
      </c>
      <c r="CO574">
        <v>6.17</v>
      </c>
      <c r="CP574">
        <v>1.17</v>
      </c>
      <c r="CQ574">
        <v>3.67</v>
      </c>
    </row>
    <row r="575" spans="1:95">
      <c r="A575" s="642">
        <v>45853</v>
      </c>
      <c r="B575" t="s">
        <v>215</v>
      </c>
      <c r="C575">
        <v>148.69</v>
      </c>
      <c r="D575">
        <v>146.69</v>
      </c>
      <c r="E575">
        <v>147.69</v>
      </c>
      <c r="F575">
        <v>173.84</v>
      </c>
      <c r="G575">
        <v>170.84</v>
      </c>
      <c r="H575">
        <v>172.34</v>
      </c>
      <c r="I575">
        <v>109.4</v>
      </c>
      <c r="J575">
        <v>106.2</v>
      </c>
      <c r="K575">
        <v>107.80000000000001</v>
      </c>
      <c r="L575">
        <v>202.44</v>
      </c>
      <c r="M575">
        <v>194.44</v>
      </c>
      <c r="N575">
        <v>198.44</v>
      </c>
      <c r="O575">
        <v>186.16</v>
      </c>
      <c r="P575">
        <v>184.35999999999999</v>
      </c>
      <c r="Q575">
        <v>185.26</v>
      </c>
      <c r="R575">
        <v>23.39</v>
      </c>
      <c r="S575">
        <v>22.79</v>
      </c>
      <c r="T575">
        <v>23.09</v>
      </c>
      <c r="U575">
        <v>14.86</v>
      </c>
      <c r="V575">
        <v>14.26</v>
      </c>
      <c r="W575">
        <v>14.559999999999999</v>
      </c>
      <c r="X575">
        <v>15.78</v>
      </c>
      <c r="Y575">
        <v>14.979999999999999</v>
      </c>
      <c r="Z575">
        <v>15.379999999999999</v>
      </c>
      <c r="AA575">
        <v>98.74</v>
      </c>
      <c r="AB575">
        <v>94.74</v>
      </c>
      <c r="AC575">
        <v>96.74</v>
      </c>
      <c r="AD575">
        <v>90.27</v>
      </c>
      <c r="AE575">
        <v>86.27</v>
      </c>
      <c r="AF575">
        <v>88.27</v>
      </c>
      <c r="AG575">
        <v>19.239999999999998</v>
      </c>
      <c r="AH575">
        <v>18.38</v>
      </c>
      <c r="AI575">
        <v>18.809999999999999</v>
      </c>
      <c r="AM575">
        <v>116.03</v>
      </c>
      <c r="AN575">
        <v>114.37</v>
      </c>
      <c r="AO575">
        <v>115.2</v>
      </c>
      <c r="AP575">
        <v>40.26</v>
      </c>
      <c r="AQ575">
        <v>38.659999999999997</v>
      </c>
      <c r="AR575">
        <v>39.459999999999994</v>
      </c>
      <c r="AS575">
        <v>40.97</v>
      </c>
      <c r="AT575">
        <v>39.61</v>
      </c>
      <c r="AU575">
        <v>40.29</v>
      </c>
      <c r="AV575">
        <v>20.9</v>
      </c>
      <c r="AW575">
        <v>20.299999999999997</v>
      </c>
      <c r="AX575">
        <v>20.599999999999998</v>
      </c>
      <c r="AY575">
        <v>4.63</v>
      </c>
      <c r="AZ575">
        <v>4.47</v>
      </c>
      <c r="BA575">
        <v>4.55</v>
      </c>
      <c r="BB575">
        <v>1.88</v>
      </c>
      <c r="BC575">
        <v>1.5799999999999998</v>
      </c>
      <c r="BD575">
        <v>1.73</v>
      </c>
      <c r="BE575">
        <v>0.67</v>
      </c>
      <c r="BF575">
        <v>0.37000000000000005</v>
      </c>
      <c r="BG575">
        <v>0.52</v>
      </c>
      <c r="BH575">
        <v>493.98</v>
      </c>
      <c r="BI575">
        <v>477.98</v>
      </c>
      <c r="BJ575">
        <v>485.98</v>
      </c>
      <c r="BK575">
        <v>41.32</v>
      </c>
      <c r="BL575">
        <v>39.96</v>
      </c>
      <c r="BM575">
        <v>40.64</v>
      </c>
      <c r="BN575">
        <v>1.03</v>
      </c>
      <c r="BO575">
        <v>0.79</v>
      </c>
      <c r="BP575">
        <v>0.91</v>
      </c>
      <c r="BQ575">
        <v>8.8800000000000008</v>
      </c>
      <c r="BR575">
        <v>6.8800000000000008</v>
      </c>
      <c r="BS575">
        <v>7.8800000000000008</v>
      </c>
      <c r="BT575">
        <v>10.89</v>
      </c>
      <c r="BU575">
        <v>10.49</v>
      </c>
      <c r="BV575">
        <v>10.690000000000001</v>
      </c>
      <c r="BW575">
        <v>2.77</v>
      </c>
      <c r="BX575">
        <v>2.4900000000000002</v>
      </c>
      <c r="BY575">
        <v>2.63</v>
      </c>
      <c r="BZ575">
        <v>9.75</v>
      </c>
      <c r="CA575">
        <v>6.75</v>
      </c>
      <c r="CB575">
        <v>8.25</v>
      </c>
      <c r="CC575">
        <v>7.11</v>
      </c>
      <c r="CD575">
        <v>6.87</v>
      </c>
      <c r="CE575">
        <v>6.99</v>
      </c>
      <c r="CF575">
        <v>2.15</v>
      </c>
      <c r="CG575">
        <v>1.65</v>
      </c>
      <c r="CH575">
        <v>1.9</v>
      </c>
      <c r="CI575">
        <v>0.45</v>
      </c>
      <c r="CJ575">
        <v>0.41000000000000003</v>
      </c>
      <c r="CK575">
        <v>0.43000000000000005</v>
      </c>
      <c r="CL575">
        <v>41.72</v>
      </c>
      <c r="CM575">
        <v>39.32</v>
      </c>
      <c r="CN575">
        <v>40.519999999999996</v>
      </c>
      <c r="CO575">
        <v>6.18</v>
      </c>
      <c r="CP575">
        <v>1.1799999999999997</v>
      </c>
      <c r="CQ575">
        <v>3.6799999999999997</v>
      </c>
    </row>
    <row r="576" spans="1:95">
      <c r="A576" s="642">
        <v>45854</v>
      </c>
      <c r="B576" t="s">
        <v>216</v>
      </c>
      <c r="C576">
        <v>150.05000000000001</v>
      </c>
      <c r="D576">
        <v>148.05000000000001</v>
      </c>
      <c r="E576">
        <v>149.05000000000001</v>
      </c>
      <c r="F576">
        <v>174.52</v>
      </c>
      <c r="G576">
        <v>171.52</v>
      </c>
      <c r="H576">
        <v>173.02</v>
      </c>
      <c r="I576">
        <v>110.3</v>
      </c>
      <c r="J576">
        <v>107.1</v>
      </c>
      <c r="K576">
        <v>108.69999999999999</v>
      </c>
      <c r="L576">
        <v>203.64</v>
      </c>
      <c r="M576">
        <v>195.64</v>
      </c>
      <c r="N576">
        <v>199.64</v>
      </c>
      <c r="O576">
        <v>186.82</v>
      </c>
      <c r="P576">
        <v>185.01999999999998</v>
      </c>
      <c r="Q576">
        <v>185.92</v>
      </c>
      <c r="R576">
        <v>23.48</v>
      </c>
      <c r="S576">
        <v>22.88</v>
      </c>
      <c r="T576">
        <v>23.18</v>
      </c>
      <c r="U576">
        <v>14.85</v>
      </c>
      <c r="V576">
        <v>14.25</v>
      </c>
      <c r="W576">
        <v>14.55</v>
      </c>
      <c r="X576">
        <v>15.74</v>
      </c>
      <c r="Y576">
        <v>14.94</v>
      </c>
      <c r="Z576">
        <v>15.34</v>
      </c>
      <c r="AA576">
        <v>99.31</v>
      </c>
      <c r="AB576">
        <v>95.31</v>
      </c>
      <c r="AC576">
        <v>97.31</v>
      </c>
      <c r="AD576">
        <v>90.88</v>
      </c>
      <c r="AE576">
        <v>86.88</v>
      </c>
      <c r="AF576">
        <v>88.88</v>
      </c>
      <c r="AG576">
        <v>19.41</v>
      </c>
      <c r="AH576">
        <v>18.55</v>
      </c>
      <c r="AI576">
        <v>18.98</v>
      </c>
      <c r="AM576">
        <v>116.84</v>
      </c>
      <c r="AN576">
        <v>115.18</v>
      </c>
      <c r="AO576">
        <v>116.01</v>
      </c>
      <c r="AP576">
        <v>40.630000000000003</v>
      </c>
      <c r="AQ576">
        <v>39.03</v>
      </c>
      <c r="AR576">
        <v>39.83</v>
      </c>
      <c r="AS576">
        <v>41.34</v>
      </c>
      <c r="AT576">
        <v>39.980000000000004</v>
      </c>
      <c r="AU576">
        <v>40.660000000000004</v>
      </c>
      <c r="AV576">
        <v>21.05</v>
      </c>
      <c r="AW576">
        <v>20.45</v>
      </c>
      <c r="AX576">
        <v>20.75</v>
      </c>
      <c r="AY576">
        <v>4.6500000000000004</v>
      </c>
      <c r="AZ576">
        <v>4.49</v>
      </c>
      <c r="BA576">
        <v>4.57</v>
      </c>
      <c r="BB576">
        <v>1.89</v>
      </c>
      <c r="BC576">
        <v>1.5899999999999999</v>
      </c>
      <c r="BD576">
        <v>1.7399999999999998</v>
      </c>
      <c r="BE576">
        <v>0.68</v>
      </c>
      <c r="BF576">
        <v>0.38000000000000006</v>
      </c>
      <c r="BG576">
        <v>0.53</v>
      </c>
      <c r="BH576">
        <v>498.13</v>
      </c>
      <c r="BI576">
        <v>482.13</v>
      </c>
      <c r="BJ576">
        <v>490.13</v>
      </c>
      <c r="BK576">
        <v>41.71</v>
      </c>
      <c r="BL576">
        <v>40.35</v>
      </c>
      <c r="BM576">
        <v>41.03</v>
      </c>
      <c r="BN576">
        <v>1.04</v>
      </c>
      <c r="BO576">
        <v>0.8</v>
      </c>
      <c r="BP576">
        <v>0.92</v>
      </c>
      <c r="BQ576">
        <v>8.93</v>
      </c>
      <c r="BR576">
        <v>6.93</v>
      </c>
      <c r="BS576">
        <v>7.93</v>
      </c>
      <c r="BT576">
        <v>10.96</v>
      </c>
      <c r="BU576">
        <v>10.56</v>
      </c>
      <c r="BV576">
        <v>10.760000000000002</v>
      </c>
      <c r="BW576">
        <v>2.8</v>
      </c>
      <c r="BX576">
        <v>2.5199999999999996</v>
      </c>
      <c r="BY576">
        <v>2.6599999999999997</v>
      </c>
      <c r="BZ576">
        <v>9.82</v>
      </c>
      <c r="CA576">
        <v>6.82</v>
      </c>
      <c r="CB576">
        <v>8.32</v>
      </c>
      <c r="CC576">
        <v>7.14</v>
      </c>
      <c r="CD576">
        <v>6.8999999999999995</v>
      </c>
      <c r="CE576">
        <v>7.02</v>
      </c>
      <c r="CF576">
        <v>2.16</v>
      </c>
      <c r="CG576">
        <v>1.6600000000000001</v>
      </c>
      <c r="CH576">
        <v>1.9100000000000001</v>
      </c>
      <c r="CI576">
        <v>0.45</v>
      </c>
      <c r="CJ576">
        <v>0.41000000000000003</v>
      </c>
      <c r="CK576">
        <v>0.43000000000000005</v>
      </c>
      <c r="CL576">
        <v>41.8</v>
      </c>
      <c r="CM576">
        <v>39.4</v>
      </c>
      <c r="CN576">
        <v>40.599999999999994</v>
      </c>
      <c r="CO576">
        <v>6.21</v>
      </c>
      <c r="CP576">
        <v>1.21</v>
      </c>
      <c r="CQ576">
        <v>3.71</v>
      </c>
    </row>
    <row r="577" spans="1:95">
      <c r="A577" s="642">
        <v>45855</v>
      </c>
      <c r="B577" t="s">
        <v>217</v>
      </c>
      <c r="C577">
        <v>149.51</v>
      </c>
      <c r="D577">
        <v>147.51</v>
      </c>
      <c r="E577">
        <v>148.51</v>
      </c>
      <c r="F577">
        <v>174.02</v>
      </c>
      <c r="G577">
        <v>171.02</v>
      </c>
      <c r="H577">
        <v>172.52</v>
      </c>
      <c r="I577">
        <v>109.98</v>
      </c>
      <c r="J577">
        <v>106.78</v>
      </c>
      <c r="K577">
        <v>108.38</v>
      </c>
      <c r="L577">
        <v>202.96</v>
      </c>
      <c r="M577">
        <v>194.96</v>
      </c>
      <c r="N577">
        <v>198.96</v>
      </c>
      <c r="O577">
        <v>185.96</v>
      </c>
      <c r="P577">
        <v>184.16</v>
      </c>
      <c r="Q577">
        <v>185.06</v>
      </c>
      <c r="R577">
        <v>23.42</v>
      </c>
      <c r="S577">
        <v>22.82</v>
      </c>
      <c r="T577">
        <v>23.12</v>
      </c>
      <c r="U577">
        <v>14.77</v>
      </c>
      <c r="V577">
        <v>14.17</v>
      </c>
      <c r="W577">
        <v>14.469999999999999</v>
      </c>
      <c r="X577">
        <v>15.66</v>
      </c>
      <c r="Y577">
        <v>14.86</v>
      </c>
      <c r="Z577">
        <v>15.26</v>
      </c>
      <c r="AA577">
        <v>98.68</v>
      </c>
      <c r="AB577">
        <v>94.68</v>
      </c>
      <c r="AC577">
        <v>96.68</v>
      </c>
      <c r="AD577">
        <v>90.05</v>
      </c>
      <c r="AE577">
        <v>86.05</v>
      </c>
      <c r="AF577">
        <v>88.05</v>
      </c>
      <c r="AG577">
        <v>19.34</v>
      </c>
      <c r="AH577">
        <v>18.48</v>
      </c>
      <c r="AI577">
        <v>18.91</v>
      </c>
      <c r="AM577">
        <v>116.39</v>
      </c>
      <c r="AN577">
        <v>114.73</v>
      </c>
      <c r="AO577">
        <v>115.56</v>
      </c>
      <c r="AP577">
        <v>40.479999999999997</v>
      </c>
      <c r="AQ577">
        <v>38.879999999999995</v>
      </c>
      <c r="AR577">
        <v>39.679999999999993</v>
      </c>
      <c r="AS577">
        <v>41.19</v>
      </c>
      <c r="AT577">
        <v>39.83</v>
      </c>
      <c r="AU577">
        <v>40.51</v>
      </c>
      <c r="AV577">
        <v>20.97</v>
      </c>
      <c r="AW577">
        <v>20.369999999999997</v>
      </c>
      <c r="AX577">
        <v>20.669999999999998</v>
      </c>
      <c r="AY577">
        <v>4.6399999999999997</v>
      </c>
      <c r="AZ577">
        <v>4.4799999999999995</v>
      </c>
      <c r="BA577">
        <v>4.5599999999999996</v>
      </c>
      <c r="BB577">
        <v>1.89</v>
      </c>
      <c r="BC577">
        <v>1.5899999999999999</v>
      </c>
      <c r="BD577">
        <v>1.7399999999999998</v>
      </c>
      <c r="BE577">
        <v>0.68</v>
      </c>
      <c r="BF577">
        <v>0.38000000000000006</v>
      </c>
      <c r="BG577">
        <v>0.53</v>
      </c>
      <c r="BH577">
        <v>496.52</v>
      </c>
      <c r="BI577">
        <v>480.52</v>
      </c>
      <c r="BJ577">
        <v>488.52</v>
      </c>
      <c r="BK577">
        <v>41.56</v>
      </c>
      <c r="BL577">
        <v>40.200000000000003</v>
      </c>
      <c r="BM577">
        <v>40.880000000000003</v>
      </c>
      <c r="BN577">
        <v>1.04</v>
      </c>
      <c r="BO577">
        <v>0.8</v>
      </c>
      <c r="BP577">
        <v>0.92</v>
      </c>
      <c r="BQ577">
        <v>8.92</v>
      </c>
      <c r="BR577">
        <v>6.92</v>
      </c>
      <c r="BS577">
        <v>7.92</v>
      </c>
      <c r="BT577">
        <v>10.89</v>
      </c>
      <c r="BU577">
        <v>10.49</v>
      </c>
      <c r="BV577">
        <v>10.690000000000001</v>
      </c>
      <c r="BW577">
        <v>2.77</v>
      </c>
      <c r="BX577">
        <v>2.4900000000000002</v>
      </c>
      <c r="BY577">
        <v>2.63</v>
      </c>
      <c r="BZ577">
        <v>9.82</v>
      </c>
      <c r="CA577">
        <v>6.82</v>
      </c>
      <c r="CB577">
        <v>8.32</v>
      </c>
      <c r="CC577">
        <v>7.13</v>
      </c>
      <c r="CD577">
        <v>6.89</v>
      </c>
      <c r="CE577">
        <v>7.01</v>
      </c>
      <c r="CF577">
        <v>2.15</v>
      </c>
      <c r="CG577">
        <v>1.65</v>
      </c>
      <c r="CH577">
        <v>1.9</v>
      </c>
      <c r="CI577">
        <v>0.45</v>
      </c>
      <c r="CJ577">
        <v>0.41000000000000003</v>
      </c>
      <c r="CK577">
        <v>0.43000000000000005</v>
      </c>
      <c r="CL577">
        <v>41.73</v>
      </c>
      <c r="CM577">
        <v>39.33</v>
      </c>
      <c r="CN577">
        <v>40.53</v>
      </c>
      <c r="CO577">
        <v>6.2</v>
      </c>
      <c r="CP577">
        <v>1.2000000000000002</v>
      </c>
      <c r="CQ577">
        <v>3.7</v>
      </c>
    </row>
    <row r="578" spans="1:95">
      <c r="A578" s="642">
        <v>45856</v>
      </c>
      <c r="B578" t="s">
        <v>218</v>
      </c>
      <c r="C578">
        <v>149.69</v>
      </c>
      <c r="D578">
        <v>147.69</v>
      </c>
      <c r="E578">
        <v>148.69</v>
      </c>
      <c r="F578">
        <v>174.29</v>
      </c>
      <c r="G578">
        <v>171.29</v>
      </c>
      <c r="H578">
        <v>172.79</v>
      </c>
      <c r="I578">
        <v>109.83</v>
      </c>
      <c r="J578">
        <v>106.63</v>
      </c>
      <c r="K578">
        <v>108.22999999999999</v>
      </c>
      <c r="L578">
        <v>203.72</v>
      </c>
      <c r="M578">
        <v>195.72</v>
      </c>
      <c r="N578">
        <v>199.72</v>
      </c>
      <c r="O578">
        <v>186.05</v>
      </c>
      <c r="P578">
        <v>184.25</v>
      </c>
      <c r="Q578">
        <v>185.15</v>
      </c>
      <c r="R578">
        <v>23.45</v>
      </c>
      <c r="S578">
        <v>22.849999999999998</v>
      </c>
      <c r="T578">
        <v>23.15</v>
      </c>
      <c r="U578">
        <v>14.78</v>
      </c>
      <c r="V578">
        <v>14.18</v>
      </c>
      <c r="W578">
        <v>14.48</v>
      </c>
      <c r="X578">
        <v>15.68</v>
      </c>
      <c r="Y578">
        <v>14.879999999999999</v>
      </c>
      <c r="Z578">
        <v>15.28</v>
      </c>
      <c r="AA578">
        <v>98.72</v>
      </c>
      <c r="AB578">
        <v>94.72</v>
      </c>
      <c r="AC578">
        <v>96.72</v>
      </c>
      <c r="AD578">
        <v>90.5</v>
      </c>
      <c r="AE578">
        <v>86.5</v>
      </c>
      <c r="AF578">
        <v>88.5</v>
      </c>
      <c r="AG578">
        <v>19.37</v>
      </c>
      <c r="AH578">
        <v>18.510000000000002</v>
      </c>
      <c r="AI578">
        <v>18.940000000000001</v>
      </c>
      <c r="AM578">
        <v>116.56</v>
      </c>
      <c r="AN578">
        <v>114.9</v>
      </c>
      <c r="AO578">
        <v>115.73</v>
      </c>
      <c r="AP578">
        <v>40.520000000000003</v>
      </c>
      <c r="AQ578">
        <v>38.92</v>
      </c>
      <c r="AR578">
        <v>39.72</v>
      </c>
      <c r="AS578">
        <v>41.23</v>
      </c>
      <c r="AT578">
        <v>39.869999999999997</v>
      </c>
      <c r="AU578">
        <v>40.549999999999997</v>
      </c>
      <c r="AV578">
        <v>21</v>
      </c>
      <c r="AW578">
        <v>20.399999999999999</v>
      </c>
      <c r="AX578">
        <v>20.7</v>
      </c>
      <c r="AY578">
        <v>4.67</v>
      </c>
      <c r="AZ578">
        <v>4.51</v>
      </c>
      <c r="BA578">
        <v>4.59</v>
      </c>
      <c r="BB578">
        <v>1.89</v>
      </c>
      <c r="BC578">
        <v>1.5899999999999999</v>
      </c>
      <c r="BD578">
        <v>1.7399999999999998</v>
      </c>
      <c r="BE578">
        <v>0.68</v>
      </c>
      <c r="BF578">
        <v>0.38000000000000006</v>
      </c>
      <c r="BG578">
        <v>0.53</v>
      </c>
      <c r="BH578">
        <v>497.11</v>
      </c>
      <c r="BI578">
        <v>481.11</v>
      </c>
      <c r="BJ578">
        <v>489.11</v>
      </c>
      <c r="BK578">
        <v>41.6</v>
      </c>
      <c r="BL578">
        <v>40.24</v>
      </c>
      <c r="BM578">
        <v>40.92</v>
      </c>
      <c r="BN578">
        <v>1.03</v>
      </c>
      <c r="BO578">
        <v>0.79</v>
      </c>
      <c r="BP578">
        <v>0.91</v>
      </c>
      <c r="BQ578">
        <v>8.93</v>
      </c>
      <c r="BR578">
        <v>6.93</v>
      </c>
      <c r="BS578">
        <v>7.93</v>
      </c>
      <c r="BT578">
        <v>10.91</v>
      </c>
      <c r="BU578">
        <v>10.51</v>
      </c>
      <c r="BV578">
        <v>10.71</v>
      </c>
      <c r="BW578">
        <v>2.76</v>
      </c>
      <c r="BX578">
        <v>2.4799999999999995</v>
      </c>
      <c r="BY578">
        <v>2.6199999999999997</v>
      </c>
      <c r="BZ578">
        <v>9.86</v>
      </c>
      <c r="CA578">
        <v>6.8599999999999994</v>
      </c>
      <c r="CB578">
        <v>8.36</v>
      </c>
      <c r="CC578">
        <v>7.14</v>
      </c>
      <c r="CD578">
        <v>6.8999999999999995</v>
      </c>
      <c r="CE578">
        <v>7.02</v>
      </c>
      <c r="CF578">
        <v>2.16</v>
      </c>
      <c r="CG578">
        <v>1.6600000000000001</v>
      </c>
      <c r="CH578">
        <v>1.9100000000000001</v>
      </c>
      <c r="CI578">
        <v>0.45</v>
      </c>
      <c r="CJ578">
        <v>0.41000000000000003</v>
      </c>
      <c r="CK578">
        <v>0.43000000000000005</v>
      </c>
      <c r="CL578">
        <v>41.81</v>
      </c>
      <c r="CM578">
        <v>39.410000000000004</v>
      </c>
      <c r="CN578">
        <v>40.61</v>
      </c>
      <c r="CO578">
        <v>6.19</v>
      </c>
      <c r="CP578">
        <v>1.1900000000000004</v>
      </c>
      <c r="CQ578">
        <v>3.6900000000000004</v>
      </c>
    </row>
    <row r="579" spans="1:95">
      <c r="A579" s="642">
        <v>45857</v>
      </c>
      <c r="B579" t="s">
        <v>219</v>
      </c>
    </row>
    <row r="580" spans="1:95">
      <c r="A580" s="642">
        <v>45858</v>
      </c>
      <c r="B580" t="s">
        <v>220</v>
      </c>
    </row>
    <row r="581" spans="1:95">
      <c r="A581" s="642">
        <v>45859</v>
      </c>
      <c r="B581" t="s">
        <v>214</v>
      </c>
    </row>
    <row r="582" spans="1:95">
      <c r="A582" s="642">
        <v>45860</v>
      </c>
      <c r="B582" t="s">
        <v>215</v>
      </c>
      <c r="C582">
        <v>148.47</v>
      </c>
      <c r="D582">
        <v>146.47</v>
      </c>
      <c r="E582">
        <v>147.47</v>
      </c>
      <c r="F582">
        <v>173.83</v>
      </c>
      <c r="G582">
        <v>170.83</v>
      </c>
      <c r="H582">
        <v>172.33</v>
      </c>
      <c r="I582">
        <v>109.35</v>
      </c>
      <c r="J582">
        <v>106.14999999999999</v>
      </c>
      <c r="K582">
        <v>107.75</v>
      </c>
      <c r="L582">
        <v>202.82</v>
      </c>
      <c r="M582">
        <v>194.82</v>
      </c>
      <c r="N582">
        <v>198.82</v>
      </c>
      <c r="O582">
        <v>185.63</v>
      </c>
      <c r="P582">
        <v>183.82999999999998</v>
      </c>
      <c r="Q582">
        <v>184.73</v>
      </c>
      <c r="R582">
        <v>23.39</v>
      </c>
      <c r="S582">
        <v>22.79</v>
      </c>
      <c r="T582">
        <v>23.09</v>
      </c>
      <c r="U582">
        <v>14.81</v>
      </c>
      <c r="V582">
        <v>14.21</v>
      </c>
      <c r="W582">
        <v>14.510000000000002</v>
      </c>
      <c r="X582">
        <v>15.81</v>
      </c>
      <c r="Y582">
        <v>15.01</v>
      </c>
      <c r="Z582">
        <v>15.41</v>
      </c>
      <c r="AA582">
        <v>98.09</v>
      </c>
      <c r="AB582">
        <v>94.09</v>
      </c>
      <c r="AC582">
        <v>96.09</v>
      </c>
      <c r="AD582">
        <v>89.89</v>
      </c>
      <c r="AE582">
        <v>85.89</v>
      </c>
      <c r="AF582">
        <v>87.89</v>
      </c>
      <c r="AG582">
        <v>19.21</v>
      </c>
      <c r="AH582">
        <v>18.350000000000001</v>
      </c>
      <c r="AI582">
        <v>18.78</v>
      </c>
      <c r="AM582">
        <v>115.95</v>
      </c>
      <c r="AN582">
        <v>114.29</v>
      </c>
      <c r="AO582">
        <v>115.12</v>
      </c>
      <c r="AP582">
        <v>40.200000000000003</v>
      </c>
      <c r="AQ582">
        <v>38.6</v>
      </c>
      <c r="AR582">
        <v>39.400000000000006</v>
      </c>
      <c r="AS582">
        <v>40.909999999999997</v>
      </c>
      <c r="AT582">
        <v>39.549999999999997</v>
      </c>
      <c r="AU582">
        <v>40.229999999999997</v>
      </c>
      <c r="AV582">
        <v>20.86</v>
      </c>
      <c r="AW582">
        <v>20.259999999999998</v>
      </c>
      <c r="AX582">
        <v>20.56</v>
      </c>
      <c r="AY582">
        <v>4.6500000000000004</v>
      </c>
      <c r="AZ582">
        <v>4.49</v>
      </c>
      <c r="BA582">
        <v>4.57</v>
      </c>
      <c r="BB582">
        <v>1.87</v>
      </c>
      <c r="BC582">
        <v>1.57</v>
      </c>
      <c r="BD582">
        <v>1.7200000000000002</v>
      </c>
      <c r="BE582">
        <v>0.67</v>
      </c>
      <c r="BF582">
        <v>0.37000000000000005</v>
      </c>
      <c r="BG582">
        <v>0.52</v>
      </c>
      <c r="BH582">
        <v>488.51</v>
      </c>
      <c r="BI582">
        <v>472.51</v>
      </c>
      <c r="BJ582">
        <v>480.51</v>
      </c>
      <c r="BK582">
        <v>41.26</v>
      </c>
      <c r="BL582">
        <v>39.9</v>
      </c>
      <c r="BM582">
        <v>40.58</v>
      </c>
      <c r="BN582">
        <v>1.03</v>
      </c>
      <c r="BO582">
        <v>0.79</v>
      </c>
      <c r="BP582">
        <v>0.91</v>
      </c>
      <c r="BQ582">
        <v>8.9</v>
      </c>
      <c r="BR582">
        <v>6.9</v>
      </c>
      <c r="BS582">
        <v>7.9</v>
      </c>
      <c r="BT582">
        <v>10.86</v>
      </c>
      <c r="BU582">
        <v>10.459999999999999</v>
      </c>
      <c r="BV582">
        <v>10.66</v>
      </c>
      <c r="BW582">
        <v>2.75</v>
      </c>
      <c r="BX582">
        <v>2.4699999999999998</v>
      </c>
      <c r="BY582">
        <v>2.61</v>
      </c>
      <c r="BZ582">
        <v>9.8699999999999992</v>
      </c>
      <c r="CA582">
        <v>6.8699999999999992</v>
      </c>
      <c r="CB582">
        <v>8.3699999999999992</v>
      </c>
      <c r="CC582">
        <v>7.12</v>
      </c>
      <c r="CD582">
        <v>6.88</v>
      </c>
      <c r="CE582">
        <v>7</v>
      </c>
      <c r="CF582">
        <v>2.14</v>
      </c>
      <c r="CG582">
        <v>1.6400000000000001</v>
      </c>
      <c r="CH582">
        <v>1.8900000000000001</v>
      </c>
      <c r="CI582">
        <v>0.45</v>
      </c>
      <c r="CJ582">
        <v>0.41000000000000003</v>
      </c>
      <c r="CK582">
        <v>0.43000000000000005</v>
      </c>
      <c r="CL582">
        <v>41.83</v>
      </c>
      <c r="CM582">
        <v>39.43</v>
      </c>
      <c r="CN582">
        <v>40.629999999999995</v>
      </c>
      <c r="CO582">
        <v>6.15</v>
      </c>
      <c r="CP582">
        <v>1.1500000000000004</v>
      </c>
      <c r="CQ582">
        <v>3.6500000000000004</v>
      </c>
    </row>
    <row r="583" spans="1:95">
      <c r="A583" s="642">
        <v>45861</v>
      </c>
      <c r="B583" t="s">
        <v>216</v>
      </c>
      <c r="C583">
        <v>147.47999999999999</v>
      </c>
      <c r="D583">
        <v>145.47999999999999</v>
      </c>
      <c r="E583">
        <v>146.47999999999999</v>
      </c>
      <c r="F583">
        <v>173.51</v>
      </c>
      <c r="G583">
        <v>170.51</v>
      </c>
      <c r="H583">
        <v>172.01</v>
      </c>
      <c r="I583">
        <v>109.34</v>
      </c>
      <c r="J583">
        <v>106.14</v>
      </c>
      <c r="K583">
        <v>107.74000000000001</v>
      </c>
      <c r="L583">
        <v>202.1</v>
      </c>
      <c r="M583">
        <v>194.1</v>
      </c>
      <c r="N583">
        <v>198.1</v>
      </c>
      <c r="O583">
        <v>185.55</v>
      </c>
      <c r="P583">
        <v>183.75</v>
      </c>
      <c r="Q583">
        <v>184.65</v>
      </c>
      <c r="R583">
        <v>23.34</v>
      </c>
      <c r="S583">
        <v>22.74</v>
      </c>
      <c r="T583">
        <v>23.04</v>
      </c>
      <c r="U583">
        <v>14.84</v>
      </c>
      <c r="V583">
        <v>14.24</v>
      </c>
      <c r="W583">
        <v>14.54</v>
      </c>
      <c r="X583">
        <v>15.82</v>
      </c>
      <c r="Y583">
        <v>15.02</v>
      </c>
      <c r="Z583">
        <v>15.42</v>
      </c>
      <c r="AA583">
        <v>98.06</v>
      </c>
      <c r="AB583">
        <v>94.06</v>
      </c>
      <c r="AC583">
        <v>96.06</v>
      </c>
      <c r="AD583">
        <v>89.98</v>
      </c>
      <c r="AE583">
        <v>85.98</v>
      </c>
      <c r="AF583">
        <v>87.98</v>
      </c>
      <c r="AG583">
        <v>19.09</v>
      </c>
      <c r="AH583">
        <v>18.23</v>
      </c>
      <c r="AI583">
        <v>18.66</v>
      </c>
      <c r="AM583">
        <v>115.43</v>
      </c>
      <c r="AN583">
        <v>113.77000000000001</v>
      </c>
      <c r="AO583">
        <v>114.60000000000001</v>
      </c>
      <c r="AP583">
        <v>39.93</v>
      </c>
      <c r="AQ583">
        <v>38.33</v>
      </c>
      <c r="AR583">
        <v>39.129999999999995</v>
      </c>
      <c r="AS583">
        <v>40.64</v>
      </c>
      <c r="AT583">
        <v>39.28</v>
      </c>
      <c r="AU583">
        <v>39.96</v>
      </c>
      <c r="AV583">
        <v>20.72</v>
      </c>
      <c r="AW583">
        <v>20.119999999999997</v>
      </c>
      <c r="AX583">
        <v>20.419999999999998</v>
      </c>
      <c r="AY583">
        <v>4.63</v>
      </c>
      <c r="AZ583">
        <v>4.47</v>
      </c>
      <c r="BA583">
        <v>4.55</v>
      </c>
      <c r="BB583">
        <v>1.86</v>
      </c>
      <c r="BC583">
        <v>1.56</v>
      </c>
      <c r="BD583">
        <v>1.71</v>
      </c>
      <c r="BE583">
        <v>0.67</v>
      </c>
      <c r="BF583">
        <v>0.37000000000000005</v>
      </c>
      <c r="BG583">
        <v>0.52</v>
      </c>
      <c r="BH583">
        <v>490.48</v>
      </c>
      <c r="BI583">
        <v>474.48</v>
      </c>
      <c r="BJ583">
        <v>482.48</v>
      </c>
      <c r="BK583">
        <v>40.99</v>
      </c>
      <c r="BL583">
        <v>39.630000000000003</v>
      </c>
      <c r="BM583">
        <v>40.31</v>
      </c>
      <c r="BN583">
        <v>1.02</v>
      </c>
      <c r="BO583">
        <v>0.78</v>
      </c>
      <c r="BP583">
        <v>0.9</v>
      </c>
      <c r="BQ583">
        <v>8.86</v>
      </c>
      <c r="BR583">
        <v>6.8599999999999994</v>
      </c>
      <c r="BS583">
        <v>7.8599999999999994</v>
      </c>
      <c r="BT583">
        <v>10.83</v>
      </c>
      <c r="BU583">
        <v>10.43</v>
      </c>
      <c r="BV583">
        <v>10.629999999999999</v>
      </c>
      <c r="BW583">
        <v>2.74</v>
      </c>
      <c r="BX583">
        <v>2.46</v>
      </c>
      <c r="BY583">
        <v>2.6</v>
      </c>
      <c r="BZ583">
        <v>9.85</v>
      </c>
      <c r="CA583">
        <v>6.85</v>
      </c>
      <c r="CB583">
        <v>8.35</v>
      </c>
      <c r="CC583">
        <v>7.11</v>
      </c>
      <c r="CD583">
        <v>6.87</v>
      </c>
      <c r="CE583">
        <v>6.99</v>
      </c>
      <c r="CF583">
        <v>2.12</v>
      </c>
      <c r="CG583">
        <v>1.62</v>
      </c>
      <c r="CH583">
        <v>1.87</v>
      </c>
      <c r="CI583">
        <v>0.45</v>
      </c>
      <c r="CJ583">
        <v>0.41000000000000003</v>
      </c>
      <c r="CK583">
        <v>0.43000000000000005</v>
      </c>
      <c r="CL583">
        <v>41.67</v>
      </c>
      <c r="CM583">
        <v>39.270000000000003</v>
      </c>
      <c r="CN583">
        <v>40.47</v>
      </c>
      <c r="CO583">
        <v>6.13</v>
      </c>
      <c r="CP583">
        <v>1.1299999999999999</v>
      </c>
      <c r="CQ583">
        <v>3.63</v>
      </c>
    </row>
    <row r="584" spans="1:95">
      <c r="A584" s="642">
        <v>45862</v>
      </c>
      <c r="B584" t="s">
        <v>217</v>
      </c>
      <c r="C584">
        <v>147.5</v>
      </c>
      <c r="D584">
        <v>145.5</v>
      </c>
      <c r="E584">
        <v>146.5</v>
      </c>
      <c r="F584">
        <v>173.89</v>
      </c>
      <c r="G584">
        <v>170.89</v>
      </c>
      <c r="H584">
        <v>172.39</v>
      </c>
      <c r="I584">
        <v>109.27</v>
      </c>
      <c r="J584">
        <v>106.07</v>
      </c>
      <c r="K584">
        <v>107.66999999999999</v>
      </c>
      <c r="L584">
        <v>202.9</v>
      </c>
      <c r="M584">
        <v>194.9</v>
      </c>
      <c r="N584">
        <v>198.9</v>
      </c>
      <c r="O584">
        <v>185.69</v>
      </c>
      <c r="P584">
        <v>183.89</v>
      </c>
      <c r="Q584">
        <v>184.79</v>
      </c>
      <c r="R584">
        <v>23.4</v>
      </c>
      <c r="S584">
        <v>22.799999999999997</v>
      </c>
      <c r="T584">
        <v>23.099999999999998</v>
      </c>
      <c r="U584">
        <v>14.79</v>
      </c>
      <c r="V584">
        <v>14.19</v>
      </c>
      <c r="W584">
        <v>14.489999999999998</v>
      </c>
      <c r="X584">
        <v>15.81</v>
      </c>
      <c r="Y584">
        <v>15.01</v>
      </c>
      <c r="Z584">
        <v>15.41</v>
      </c>
      <c r="AA584">
        <v>98.68</v>
      </c>
      <c r="AB584">
        <v>94.68</v>
      </c>
      <c r="AC584">
        <v>96.68</v>
      </c>
      <c r="AD584">
        <v>90.53</v>
      </c>
      <c r="AE584">
        <v>86.53</v>
      </c>
      <c r="AF584">
        <v>88.53</v>
      </c>
      <c r="AG584">
        <v>19.09</v>
      </c>
      <c r="AH584">
        <v>18.23</v>
      </c>
      <c r="AI584">
        <v>18.66</v>
      </c>
      <c r="AM584">
        <v>115.62</v>
      </c>
      <c r="AN584">
        <v>113.96000000000001</v>
      </c>
      <c r="AO584">
        <v>114.79</v>
      </c>
      <c r="AP584">
        <v>39.93</v>
      </c>
      <c r="AQ584">
        <v>38.33</v>
      </c>
      <c r="AR584">
        <v>39.129999999999995</v>
      </c>
      <c r="AS584">
        <v>40.630000000000003</v>
      </c>
      <c r="AT584">
        <v>39.270000000000003</v>
      </c>
      <c r="AU584">
        <v>39.950000000000003</v>
      </c>
      <c r="AV584">
        <v>20.79</v>
      </c>
      <c r="AW584">
        <v>20.189999999999998</v>
      </c>
      <c r="AX584">
        <v>20.49</v>
      </c>
      <c r="AY584">
        <v>4.6399999999999997</v>
      </c>
      <c r="AZ584">
        <v>4.4799999999999995</v>
      </c>
      <c r="BA584">
        <v>4.5599999999999996</v>
      </c>
      <c r="BB584">
        <v>1.86</v>
      </c>
      <c r="BC584">
        <v>1.56</v>
      </c>
      <c r="BD584">
        <v>1.71</v>
      </c>
      <c r="BE584">
        <v>0.67</v>
      </c>
      <c r="BF584">
        <v>0.37000000000000005</v>
      </c>
      <c r="BG584">
        <v>0.52</v>
      </c>
      <c r="BH584">
        <v>490.54</v>
      </c>
      <c r="BI584">
        <v>474.54</v>
      </c>
      <c r="BJ584">
        <v>482.54</v>
      </c>
      <c r="BK584">
        <v>40.99</v>
      </c>
      <c r="BL584">
        <v>39.630000000000003</v>
      </c>
      <c r="BM584">
        <v>40.31</v>
      </c>
      <c r="BN584">
        <v>1.02</v>
      </c>
      <c r="BO584">
        <v>0.78</v>
      </c>
      <c r="BP584">
        <v>0.9</v>
      </c>
      <c r="BQ584">
        <v>8.9</v>
      </c>
      <c r="BR584">
        <v>6.9</v>
      </c>
      <c r="BS584">
        <v>7.9</v>
      </c>
      <c r="BT584">
        <v>10.9</v>
      </c>
      <c r="BU584">
        <v>10.5</v>
      </c>
      <c r="BV584">
        <v>10.7</v>
      </c>
      <c r="BW584">
        <v>2.74</v>
      </c>
      <c r="BX584">
        <v>2.46</v>
      </c>
      <c r="BY584">
        <v>2.6</v>
      </c>
      <c r="BZ584">
        <v>9.86</v>
      </c>
      <c r="CA584">
        <v>6.8599999999999994</v>
      </c>
      <c r="CB584">
        <v>8.36</v>
      </c>
      <c r="CC584">
        <v>7.14</v>
      </c>
      <c r="CD584">
        <v>6.8999999999999995</v>
      </c>
      <c r="CE584">
        <v>7.02</v>
      </c>
      <c r="CF584">
        <v>2.12</v>
      </c>
      <c r="CG584">
        <v>1.62</v>
      </c>
      <c r="CH584">
        <v>1.87</v>
      </c>
      <c r="CI584">
        <v>0.45</v>
      </c>
      <c r="CJ584">
        <v>0.41000000000000003</v>
      </c>
      <c r="CK584">
        <v>0.43000000000000005</v>
      </c>
      <c r="CL584">
        <v>41.8</v>
      </c>
      <c r="CM584">
        <v>39.4</v>
      </c>
      <c r="CN584">
        <v>40.599999999999994</v>
      </c>
      <c r="CO584">
        <v>6.13</v>
      </c>
      <c r="CP584">
        <v>1.1299999999999999</v>
      </c>
      <c r="CQ584">
        <v>3.63</v>
      </c>
    </row>
    <row r="585" spans="1:95">
      <c r="A585" s="642">
        <v>45863</v>
      </c>
      <c r="B585" t="s">
        <v>218</v>
      </c>
      <c r="C585">
        <v>148.41999999999999</v>
      </c>
      <c r="D585">
        <v>146.41999999999999</v>
      </c>
      <c r="E585">
        <v>147.41999999999999</v>
      </c>
      <c r="F585">
        <v>174.73</v>
      </c>
      <c r="G585">
        <v>171.73</v>
      </c>
      <c r="H585">
        <v>173.23</v>
      </c>
      <c r="I585">
        <v>109.61</v>
      </c>
      <c r="J585">
        <v>106.41</v>
      </c>
      <c r="K585">
        <v>108.00999999999999</v>
      </c>
      <c r="L585">
        <v>203.05</v>
      </c>
      <c r="M585">
        <v>195.05</v>
      </c>
      <c r="N585">
        <v>199.05</v>
      </c>
      <c r="O585">
        <v>186.15</v>
      </c>
      <c r="P585">
        <v>184.35</v>
      </c>
      <c r="Q585">
        <v>185.25</v>
      </c>
      <c r="R585">
        <v>23.51</v>
      </c>
      <c r="S585">
        <v>22.91</v>
      </c>
      <c r="T585">
        <v>23.21</v>
      </c>
      <c r="U585">
        <v>14.87</v>
      </c>
      <c r="V585">
        <v>14.27</v>
      </c>
      <c r="W585">
        <v>14.57</v>
      </c>
      <c r="X585">
        <v>15.87</v>
      </c>
      <c r="Y585">
        <v>15.069999999999999</v>
      </c>
      <c r="Z585">
        <v>15.469999999999999</v>
      </c>
      <c r="AA585">
        <v>99.15</v>
      </c>
      <c r="AB585">
        <v>95.15</v>
      </c>
      <c r="AC585">
        <v>97.15</v>
      </c>
      <c r="AD585">
        <v>90.91</v>
      </c>
      <c r="AE585">
        <v>86.91</v>
      </c>
      <c r="AF585">
        <v>88.91</v>
      </c>
      <c r="AG585">
        <v>19.2</v>
      </c>
      <c r="AH585">
        <v>18.34</v>
      </c>
      <c r="AI585">
        <v>18.77</v>
      </c>
      <c r="AM585">
        <v>116.17</v>
      </c>
      <c r="AN585">
        <v>114.51</v>
      </c>
      <c r="AO585">
        <v>115.34</v>
      </c>
      <c r="AP585">
        <v>40.19</v>
      </c>
      <c r="AQ585">
        <v>38.589999999999996</v>
      </c>
      <c r="AR585">
        <v>39.39</v>
      </c>
      <c r="AS585">
        <v>40.89</v>
      </c>
      <c r="AT585">
        <v>39.53</v>
      </c>
      <c r="AU585">
        <v>40.21</v>
      </c>
      <c r="AV585">
        <v>20.9</v>
      </c>
      <c r="AW585">
        <v>20.299999999999997</v>
      </c>
      <c r="AX585">
        <v>20.599999999999998</v>
      </c>
      <c r="AY585">
        <v>4.66</v>
      </c>
      <c r="AZ585">
        <v>4.5</v>
      </c>
      <c r="BA585">
        <v>4.58</v>
      </c>
      <c r="BB585">
        <v>1.87</v>
      </c>
      <c r="BC585">
        <v>1.57</v>
      </c>
      <c r="BD585">
        <v>1.7200000000000002</v>
      </c>
      <c r="BE585">
        <v>0.67</v>
      </c>
      <c r="BF585">
        <v>0.37000000000000005</v>
      </c>
      <c r="BG585">
        <v>0.52</v>
      </c>
      <c r="BH585">
        <v>493.89</v>
      </c>
      <c r="BI585">
        <v>477.89</v>
      </c>
      <c r="BJ585">
        <v>485.89</v>
      </c>
      <c r="BK585">
        <v>41.25</v>
      </c>
      <c r="BL585">
        <v>39.89</v>
      </c>
      <c r="BM585">
        <v>40.57</v>
      </c>
      <c r="BN585">
        <v>1.03</v>
      </c>
      <c r="BO585">
        <v>0.79</v>
      </c>
      <c r="BP585">
        <v>0.91</v>
      </c>
      <c r="BQ585">
        <v>8.9499999999999993</v>
      </c>
      <c r="BR585">
        <v>6.9499999999999993</v>
      </c>
      <c r="BS585">
        <v>7.9499999999999993</v>
      </c>
      <c r="BT585">
        <v>10.96</v>
      </c>
      <c r="BU585">
        <v>10.56</v>
      </c>
      <c r="BV585">
        <v>10.760000000000002</v>
      </c>
      <c r="BW585">
        <v>2.77</v>
      </c>
      <c r="BX585">
        <v>2.4900000000000002</v>
      </c>
      <c r="BY585">
        <v>2.63</v>
      </c>
      <c r="BZ585">
        <v>9.8699999999999992</v>
      </c>
      <c r="CA585">
        <v>6.8699999999999992</v>
      </c>
      <c r="CB585">
        <v>8.3699999999999992</v>
      </c>
      <c r="CC585">
        <v>7.18</v>
      </c>
      <c r="CD585">
        <v>6.9399999999999995</v>
      </c>
      <c r="CE585">
        <v>7.06</v>
      </c>
      <c r="CF585">
        <v>2.1</v>
      </c>
      <c r="CG585">
        <v>1.6</v>
      </c>
      <c r="CH585">
        <v>1.85</v>
      </c>
      <c r="CI585">
        <v>0.46</v>
      </c>
      <c r="CJ585">
        <v>0.42000000000000004</v>
      </c>
      <c r="CK585">
        <v>0.44000000000000006</v>
      </c>
      <c r="CL585">
        <v>41.93</v>
      </c>
      <c r="CM585">
        <v>39.53</v>
      </c>
      <c r="CN585">
        <v>40.730000000000004</v>
      </c>
      <c r="CO585">
        <v>6.15</v>
      </c>
      <c r="CP585">
        <v>1.1500000000000004</v>
      </c>
      <c r="CQ585">
        <v>3.6500000000000004</v>
      </c>
    </row>
    <row r="586" spans="1:95">
      <c r="A586" s="642">
        <v>45864</v>
      </c>
      <c r="B586" t="s">
        <v>219</v>
      </c>
    </row>
    <row r="587" spans="1:95">
      <c r="A587" s="642">
        <v>45865</v>
      </c>
      <c r="B587" t="s">
        <v>220</v>
      </c>
    </row>
    <row r="588" spans="1:95">
      <c r="A588" s="642">
        <v>45866</v>
      </c>
      <c r="B588" t="s">
        <v>214</v>
      </c>
      <c r="C588">
        <v>148.77000000000001</v>
      </c>
      <c r="D588">
        <v>146.77000000000001</v>
      </c>
      <c r="E588">
        <v>147.77000000000001</v>
      </c>
      <c r="F588">
        <v>175.23</v>
      </c>
      <c r="G588">
        <v>172.23</v>
      </c>
      <c r="H588">
        <v>173.73</v>
      </c>
      <c r="I588">
        <v>109.45</v>
      </c>
      <c r="J588">
        <v>106.25</v>
      </c>
      <c r="K588">
        <v>107.85</v>
      </c>
      <c r="L588">
        <v>202.62</v>
      </c>
      <c r="M588">
        <v>194.62</v>
      </c>
      <c r="N588">
        <v>198.62</v>
      </c>
      <c r="O588">
        <v>186.7</v>
      </c>
      <c r="P588">
        <v>184.89999999999998</v>
      </c>
      <c r="Q588">
        <v>185.79999999999998</v>
      </c>
      <c r="R588">
        <v>23.58</v>
      </c>
      <c r="S588">
        <v>22.979999999999997</v>
      </c>
      <c r="T588">
        <v>23.279999999999998</v>
      </c>
      <c r="U588">
        <v>14.86</v>
      </c>
      <c r="V588">
        <v>14.26</v>
      </c>
      <c r="W588">
        <v>14.559999999999999</v>
      </c>
      <c r="X588">
        <v>15.94</v>
      </c>
      <c r="Y588">
        <v>15.139999999999999</v>
      </c>
      <c r="Z588">
        <v>15.54</v>
      </c>
      <c r="AA588">
        <v>99.17</v>
      </c>
      <c r="AB588">
        <v>95.17</v>
      </c>
      <c r="AC588">
        <v>97.17</v>
      </c>
      <c r="AD588">
        <v>91</v>
      </c>
      <c r="AE588">
        <v>87</v>
      </c>
      <c r="AF588">
        <v>89</v>
      </c>
      <c r="AG588">
        <v>19.25</v>
      </c>
      <c r="AH588">
        <v>18.39</v>
      </c>
      <c r="AI588">
        <v>18.82</v>
      </c>
      <c r="AM588">
        <v>116.24</v>
      </c>
      <c r="AN588">
        <v>114.58</v>
      </c>
      <c r="AO588">
        <v>115.41</v>
      </c>
      <c r="AP588">
        <v>40.270000000000003</v>
      </c>
      <c r="AQ588">
        <v>38.67</v>
      </c>
      <c r="AR588">
        <v>39.47</v>
      </c>
      <c r="AS588">
        <v>40.99</v>
      </c>
      <c r="AT588">
        <v>39.630000000000003</v>
      </c>
      <c r="AU588">
        <v>40.31</v>
      </c>
      <c r="AV588">
        <v>20.92</v>
      </c>
      <c r="AW588">
        <v>20.32</v>
      </c>
      <c r="AX588">
        <v>20.62</v>
      </c>
      <c r="AY588">
        <v>4.63</v>
      </c>
      <c r="AZ588">
        <v>4.47</v>
      </c>
      <c r="BA588">
        <v>4.55</v>
      </c>
      <c r="BB588">
        <v>1.87</v>
      </c>
      <c r="BC588">
        <v>1.57</v>
      </c>
      <c r="BD588">
        <v>1.7200000000000002</v>
      </c>
      <c r="BE588">
        <v>0.68</v>
      </c>
      <c r="BF588">
        <v>0.38000000000000006</v>
      </c>
      <c r="BG588">
        <v>0.53</v>
      </c>
      <c r="BH588">
        <v>489.81</v>
      </c>
      <c r="BI588">
        <v>473.81</v>
      </c>
      <c r="BJ588">
        <v>481.81</v>
      </c>
      <c r="BK588">
        <v>41.34</v>
      </c>
      <c r="BL588">
        <v>39.980000000000004</v>
      </c>
      <c r="BM588">
        <v>40.660000000000004</v>
      </c>
      <c r="BN588">
        <v>1.03</v>
      </c>
      <c r="BO588">
        <v>0.79</v>
      </c>
      <c r="BP588">
        <v>0.91</v>
      </c>
      <c r="BQ588">
        <v>8.98</v>
      </c>
      <c r="BR588">
        <v>6.98</v>
      </c>
      <c r="BS588">
        <v>7.98</v>
      </c>
      <c r="BT588">
        <v>10.92</v>
      </c>
      <c r="BU588">
        <v>10.52</v>
      </c>
      <c r="BV588">
        <v>10.719999999999999</v>
      </c>
      <c r="BW588">
        <v>2.75</v>
      </c>
      <c r="BX588">
        <v>2.4699999999999998</v>
      </c>
      <c r="BY588">
        <v>2.61</v>
      </c>
      <c r="BZ588">
        <v>9.83</v>
      </c>
      <c r="CA588">
        <v>6.83</v>
      </c>
      <c r="CB588">
        <v>8.33</v>
      </c>
      <c r="CC588">
        <v>7.19</v>
      </c>
      <c r="CD588">
        <v>6.95</v>
      </c>
      <c r="CE588">
        <v>7.07</v>
      </c>
      <c r="CF588">
        <v>2.11</v>
      </c>
      <c r="CG588">
        <v>1.6099999999999999</v>
      </c>
      <c r="CH588">
        <v>1.8599999999999999</v>
      </c>
      <c r="CI588">
        <v>0.46</v>
      </c>
      <c r="CJ588">
        <v>0.42000000000000004</v>
      </c>
      <c r="CK588">
        <v>0.44000000000000006</v>
      </c>
      <c r="CL588">
        <v>42.09</v>
      </c>
      <c r="CM588">
        <v>39.690000000000005</v>
      </c>
      <c r="CN588">
        <v>40.89</v>
      </c>
      <c r="CO588">
        <v>6.15</v>
      </c>
      <c r="CP588">
        <v>1.1500000000000004</v>
      </c>
      <c r="CQ588">
        <v>3.6500000000000004</v>
      </c>
    </row>
    <row r="589" spans="1:95">
      <c r="A589" s="642">
        <v>45867</v>
      </c>
      <c r="B589" t="s">
        <v>215</v>
      </c>
      <c r="C589">
        <v>149.54</v>
      </c>
      <c r="D589">
        <v>147.54</v>
      </c>
      <c r="E589">
        <v>148.54</v>
      </c>
      <c r="F589">
        <v>173.54</v>
      </c>
      <c r="G589">
        <v>170.54</v>
      </c>
      <c r="H589">
        <v>172.04</v>
      </c>
      <c r="I589">
        <v>109.67</v>
      </c>
      <c r="J589">
        <v>106.47</v>
      </c>
      <c r="K589">
        <v>108.07</v>
      </c>
      <c r="L589">
        <v>202.24</v>
      </c>
      <c r="M589">
        <v>194.24</v>
      </c>
      <c r="N589">
        <v>198.24</v>
      </c>
      <c r="O589">
        <v>185.77</v>
      </c>
      <c r="P589">
        <v>183.97</v>
      </c>
      <c r="Q589">
        <v>184.87</v>
      </c>
      <c r="R589">
        <v>23.35</v>
      </c>
      <c r="S589">
        <v>22.75</v>
      </c>
      <c r="T589">
        <v>23.05</v>
      </c>
      <c r="U589">
        <v>14.84</v>
      </c>
      <c r="V589">
        <v>14.24</v>
      </c>
      <c r="W589">
        <v>14.54</v>
      </c>
      <c r="X589">
        <v>15.85</v>
      </c>
      <c r="Y589">
        <v>15.049999999999999</v>
      </c>
      <c r="Z589">
        <v>15.45</v>
      </c>
      <c r="AA589">
        <v>98.7</v>
      </c>
      <c r="AB589">
        <v>94.7</v>
      </c>
      <c r="AC589">
        <v>96.7</v>
      </c>
      <c r="AD589">
        <v>90.54</v>
      </c>
      <c r="AE589">
        <v>86.54</v>
      </c>
      <c r="AF589">
        <v>88.54</v>
      </c>
      <c r="AG589">
        <v>19.350000000000001</v>
      </c>
      <c r="AH589">
        <v>18.490000000000002</v>
      </c>
      <c r="AI589">
        <v>18.920000000000002</v>
      </c>
      <c r="AM589">
        <v>116.25</v>
      </c>
      <c r="AN589">
        <v>114.59</v>
      </c>
      <c r="AO589">
        <v>115.42</v>
      </c>
      <c r="AP589">
        <v>40.479999999999997</v>
      </c>
      <c r="AQ589">
        <v>38.879999999999995</v>
      </c>
      <c r="AR589">
        <v>39.679999999999993</v>
      </c>
      <c r="AS589">
        <v>41.2</v>
      </c>
      <c r="AT589">
        <v>39.840000000000003</v>
      </c>
      <c r="AU589">
        <v>40.520000000000003</v>
      </c>
      <c r="AV589">
        <v>20.98</v>
      </c>
      <c r="AW589">
        <v>20.38</v>
      </c>
      <c r="AX589">
        <v>20.68</v>
      </c>
      <c r="AY589">
        <v>4.6500000000000004</v>
      </c>
      <c r="AZ589">
        <v>4.49</v>
      </c>
      <c r="BA589">
        <v>4.57</v>
      </c>
      <c r="BB589">
        <v>1.87</v>
      </c>
      <c r="BC589">
        <v>1.57</v>
      </c>
      <c r="BD589">
        <v>1.7200000000000002</v>
      </c>
      <c r="BE589">
        <v>0.68</v>
      </c>
      <c r="BF589">
        <v>0.38000000000000006</v>
      </c>
      <c r="BG589">
        <v>0.53</v>
      </c>
      <c r="BH589">
        <v>496.78</v>
      </c>
      <c r="BI589">
        <v>480.78</v>
      </c>
      <c r="BJ589">
        <v>488.78</v>
      </c>
      <c r="BK589">
        <v>41.56</v>
      </c>
      <c r="BL589">
        <v>40.200000000000003</v>
      </c>
      <c r="BM589">
        <v>40.880000000000003</v>
      </c>
      <c r="BN589">
        <v>1.03</v>
      </c>
      <c r="BO589">
        <v>0.79</v>
      </c>
      <c r="BP589">
        <v>0.91</v>
      </c>
      <c r="BQ589">
        <v>8.91</v>
      </c>
      <c r="BR589">
        <v>6.91</v>
      </c>
      <c r="BS589">
        <v>7.91</v>
      </c>
      <c r="BT589">
        <v>10.88</v>
      </c>
      <c r="BU589">
        <v>10.48</v>
      </c>
      <c r="BV589">
        <v>10.68</v>
      </c>
      <c r="BW589">
        <v>2.77</v>
      </c>
      <c r="BX589">
        <v>2.4900000000000002</v>
      </c>
      <c r="BY589">
        <v>2.63</v>
      </c>
      <c r="BZ589">
        <v>9.7899999999999991</v>
      </c>
      <c r="CA589">
        <v>6.7899999999999991</v>
      </c>
      <c r="CB589">
        <v>8.2899999999999991</v>
      </c>
      <c r="CC589">
        <v>7.12</v>
      </c>
      <c r="CD589">
        <v>6.88</v>
      </c>
      <c r="CE589">
        <v>7</v>
      </c>
      <c r="CF589">
        <v>2.08</v>
      </c>
      <c r="CG589">
        <v>1.58</v>
      </c>
      <c r="CH589">
        <v>1.83</v>
      </c>
      <c r="CI589">
        <v>0.45</v>
      </c>
      <c r="CJ589">
        <v>0.41000000000000003</v>
      </c>
      <c r="CK589">
        <v>0.43000000000000005</v>
      </c>
      <c r="CL589">
        <v>41.59</v>
      </c>
      <c r="CM589">
        <v>39.190000000000005</v>
      </c>
      <c r="CN589">
        <v>40.39</v>
      </c>
      <c r="CO589">
        <v>6.16</v>
      </c>
      <c r="CP589">
        <v>1.1600000000000001</v>
      </c>
      <c r="CQ589">
        <v>3.66</v>
      </c>
    </row>
    <row r="590" spans="1:95">
      <c r="A590" s="642">
        <v>45868</v>
      </c>
      <c r="B590" t="s">
        <v>216</v>
      </c>
      <c r="C590">
        <v>149.25</v>
      </c>
      <c r="D590">
        <v>147.25</v>
      </c>
      <c r="E590">
        <v>148.25</v>
      </c>
      <c r="F590">
        <v>172.92</v>
      </c>
      <c r="G590">
        <v>169.92</v>
      </c>
      <c r="H590">
        <v>171.42</v>
      </c>
      <c r="I590">
        <v>109.29</v>
      </c>
      <c r="J590">
        <v>106.09</v>
      </c>
      <c r="K590">
        <v>107.69</v>
      </c>
      <c r="L590">
        <v>202.05</v>
      </c>
      <c r="M590">
        <v>194.05</v>
      </c>
      <c r="N590">
        <v>198.05</v>
      </c>
      <c r="O590">
        <v>185.06</v>
      </c>
      <c r="P590">
        <v>183.26</v>
      </c>
      <c r="Q590">
        <v>184.16</v>
      </c>
      <c r="R590">
        <v>23.27</v>
      </c>
      <c r="S590">
        <v>22.669999999999998</v>
      </c>
      <c r="T590">
        <v>22.97</v>
      </c>
      <c r="U590">
        <v>14.84</v>
      </c>
      <c r="V590">
        <v>14.24</v>
      </c>
      <c r="W590">
        <v>14.54</v>
      </c>
      <c r="X590">
        <v>15.77</v>
      </c>
      <c r="Y590">
        <v>14.969999999999999</v>
      </c>
      <c r="Z590">
        <v>15.37</v>
      </c>
      <c r="AA590">
        <v>98.67</v>
      </c>
      <c r="AB590">
        <v>94.67</v>
      </c>
      <c r="AC590">
        <v>96.67</v>
      </c>
      <c r="AD590">
        <v>90.4</v>
      </c>
      <c r="AE590">
        <v>86.4</v>
      </c>
      <c r="AF590">
        <v>88.4</v>
      </c>
      <c r="AG590">
        <v>19.309999999999999</v>
      </c>
      <c r="AH590">
        <v>18.45</v>
      </c>
      <c r="AI590">
        <v>18.88</v>
      </c>
      <c r="AM590">
        <v>116.07</v>
      </c>
      <c r="AN590">
        <v>114.41</v>
      </c>
      <c r="AO590">
        <v>115.24</v>
      </c>
      <c r="AP590">
        <v>40.409999999999997</v>
      </c>
      <c r="AQ590">
        <v>38.809999999999995</v>
      </c>
      <c r="AR590">
        <v>39.61</v>
      </c>
      <c r="AS590">
        <v>41.12</v>
      </c>
      <c r="AT590">
        <v>39.76</v>
      </c>
      <c r="AU590">
        <v>40.44</v>
      </c>
      <c r="AV590">
        <v>20.95</v>
      </c>
      <c r="AW590">
        <v>20.349999999999998</v>
      </c>
      <c r="AX590">
        <v>20.65</v>
      </c>
      <c r="AY590">
        <v>4.66</v>
      </c>
      <c r="AZ590">
        <v>4.5</v>
      </c>
      <c r="BA590">
        <v>4.58</v>
      </c>
      <c r="BB590">
        <v>1.86</v>
      </c>
      <c r="BC590">
        <v>1.56</v>
      </c>
      <c r="BD590">
        <v>1.71</v>
      </c>
      <c r="BE590">
        <v>0.68</v>
      </c>
      <c r="BF590">
        <v>0.38000000000000006</v>
      </c>
      <c r="BG590">
        <v>0.53</v>
      </c>
      <c r="BH590">
        <v>495.99</v>
      </c>
      <c r="BI590">
        <v>479.99</v>
      </c>
      <c r="BJ590">
        <v>487.99</v>
      </c>
      <c r="BK590">
        <v>41.48</v>
      </c>
      <c r="BL590">
        <v>40.119999999999997</v>
      </c>
      <c r="BM590">
        <v>40.799999999999997</v>
      </c>
      <c r="BN590">
        <v>1.03</v>
      </c>
      <c r="BO590">
        <v>0.79</v>
      </c>
      <c r="BP590">
        <v>0.91</v>
      </c>
      <c r="BQ590">
        <v>8.91</v>
      </c>
      <c r="BR590">
        <v>6.91</v>
      </c>
      <c r="BS590">
        <v>7.91</v>
      </c>
      <c r="BT590">
        <v>10.94</v>
      </c>
      <c r="BU590">
        <v>10.54</v>
      </c>
      <c r="BV590">
        <v>10.739999999999998</v>
      </c>
      <c r="BW590">
        <v>2.75</v>
      </c>
      <c r="BX590">
        <v>2.4699999999999998</v>
      </c>
      <c r="BY590">
        <v>2.61</v>
      </c>
      <c r="BZ590">
        <v>9.7899999999999991</v>
      </c>
      <c r="CA590">
        <v>6.7899999999999991</v>
      </c>
      <c r="CB590">
        <v>8.2899999999999991</v>
      </c>
      <c r="CC590">
        <v>7.09</v>
      </c>
      <c r="CD590">
        <v>6.85</v>
      </c>
      <c r="CE590">
        <v>6.97</v>
      </c>
      <c r="CF590">
        <v>2.09</v>
      </c>
      <c r="CG590">
        <v>1.5899999999999999</v>
      </c>
      <c r="CH590">
        <v>1.8399999999999999</v>
      </c>
      <c r="CI590">
        <v>0.45</v>
      </c>
      <c r="CJ590">
        <v>0.41000000000000003</v>
      </c>
      <c r="CK590">
        <v>0.43000000000000005</v>
      </c>
      <c r="CL590">
        <v>41.29</v>
      </c>
      <c r="CM590">
        <v>38.89</v>
      </c>
      <c r="CN590">
        <v>40.090000000000003</v>
      </c>
      <c r="CO590">
        <v>6.16</v>
      </c>
      <c r="CP590">
        <v>1.1600000000000001</v>
      </c>
      <c r="CQ590">
        <v>3.66</v>
      </c>
    </row>
    <row r="591" spans="1:95">
      <c r="A591" s="642">
        <v>45869</v>
      </c>
      <c r="B591" t="s">
        <v>217</v>
      </c>
      <c r="C591">
        <v>150.38999999999999</v>
      </c>
      <c r="D591">
        <v>148.38999999999999</v>
      </c>
      <c r="E591">
        <v>149.38999999999999</v>
      </c>
      <c r="F591">
        <v>172.25</v>
      </c>
      <c r="G591">
        <v>169.25</v>
      </c>
      <c r="H591">
        <v>170.75</v>
      </c>
      <c r="I591">
        <v>109.59</v>
      </c>
      <c r="J591">
        <v>106.39</v>
      </c>
      <c r="K591">
        <v>107.99000000000001</v>
      </c>
      <c r="L591">
        <v>201.93</v>
      </c>
      <c r="M591">
        <v>193.93</v>
      </c>
      <c r="N591">
        <v>197.93</v>
      </c>
      <c r="O591">
        <v>184.52</v>
      </c>
      <c r="P591">
        <v>182.72</v>
      </c>
      <c r="Q591">
        <v>183.62</v>
      </c>
      <c r="R591">
        <v>23.18</v>
      </c>
      <c r="S591">
        <v>22.58</v>
      </c>
      <c r="T591">
        <v>22.88</v>
      </c>
      <c r="U591">
        <v>14.81</v>
      </c>
      <c r="V591">
        <v>14.21</v>
      </c>
      <c r="W591">
        <v>14.510000000000002</v>
      </c>
      <c r="X591">
        <v>15.68</v>
      </c>
      <c r="Y591">
        <v>14.879999999999999</v>
      </c>
      <c r="Z591">
        <v>15.28</v>
      </c>
      <c r="AA591">
        <v>98.22</v>
      </c>
      <c r="AB591">
        <v>94.22</v>
      </c>
      <c r="AC591">
        <v>96.22</v>
      </c>
      <c r="AD591">
        <v>90.18</v>
      </c>
      <c r="AE591">
        <v>86.18</v>
      </c>
      <c r="AF591">
        <v>88.18</v>
      </c>
      <c r="AG591">
        <v>19.45</v>
      </c>
      <c r="AH591">
        <v>18.59</v>
      </c>
      <c r="AI591">
        <v>19.02</v>
      </c>
      <c r="AM591">
        <v>116.15</v>
      </c>
      <c r="AN591">
        <v>114.49000000000001</v>
      </c>
      <c r="AO591">
        <v>115.32000000000001</v>
      </c>
      <c r="AP591">
        <v>40.71</v>
      </c>
      <c r="AQ591">
        <v>39.11</v>
      </c>
      <c r="AR591">
        <v>39.909999999999997</v>
      </c>
      <c r="AS591">
        <v>41.43</v>
      </c>
      <c r="AT591">
        <v>40.07</v>
      </c>
      <c r="AU591">
        <v>40.75</v>
      </c>
      <c r="AV591">
        <v>21.03</v>
      </c>
      <c r="AW591">
        <v>20.43</v>
      </c>
      <c r="AX591">
        <v>20.73</v>
      </c>
      <c r="AY591">
        <v>4.63</v>
      </c>
      <c r="AZ591">
        <v>4.47</v>
      </c>
      <c r="BA591">
        <v>4.55</v>
      </c>
      <c r="BB591">
        <v>1.86</v>
      </c>
      <c r="BC591">
        <v>1.56</v>
      </c>
      <c r="BD591">
        <v>1.71</v>
      </c>
      <c r="BE591">
        <v>0.68</v>
      </c>
      <c r="BF591">
        <v>0.38000000000000006</v>
      </c>
      <c r="BG591">
        <v>0.53</v>
      </c>
      <c r="BH591">
        <v>498.93</v>
      </c>
      <c r="BI591">
        <v>482.93</v>
      </c>
      <c r="BJ591">
        <v>490.93</v>
      </c>
      <c r="BK591">
        <v>41.79</v>
      </c>
      <c r="BL591">
        <v>40.43</v>
      </c>
      <c r="BM591">
        <v>41.11</v>
      </c>
      <c r="BN591">
        <v>1.04</v>
      </c>
      <c r="BO591">
        <v>0.8</v>
      </c>
      <c r="BP591">
        <v>0.92</v>
      </c>
      <c r="BQ591">
        <v>8.93</v>
      </c>
      <c r="BR591">
        <v>6.93</v>
      </c>
      <c r="BS591">
        <v>7.93</v>
      </c>
      <c r="BT591">
        <v>10.97</v>
      </c>
      <c r="BU591">
        <v>10.57</v>
      </c>
      <c r="BV591">
        <v>10.77</v>
      </c>
      <c r="BW591">
        <v>2.76</v>
      </c>
      <c r="BX591">
        <v>2.4799999999999995</v>
      </c>
      <c r="BY591">
        <v>2.6199999999999997</v>
      </c>
      <c r="BZ591">
        <v>9.81</v>
      </c>
      <c r="CA591">
        <v>6.8100000000000005</v>
      </c>
      <c r="CB591">
        <v>8.31</v>
      </c>
      <c r="CC591">
        <v>7.06</v>
      </c>
      <c r="CD591">
        <v>6.8199999999999994</v>
      </c>
      <c r="CE591">
        <v>6.9399999999999995</v>
      </c>
      <c r="CF591">
        <v>2.1</v>
      </c>
      <c r="CG591">
        <v>1.6</v>
      </c>
      <c r="CH591">
        <v>1.85</v>
      </c>
      <c r="CI591">
        <v>0.45</v>
      </c>
      <c r="CJ591">
        <v>0.41000000000000003</v>
      </c>
      <c r="CK591">
        <v>0.43000000000000005</v>
      </c>
      <c r="CL591">
        <v>41.16</v>
      </c>
      <c r="CM591">
        <v>38.76</v>
      </c>
      <c r="CN591">
        <v>39.959999999999994</v>
      </c>
      <c r="CO591">
        <v>6.18</v>
      </c>
      <c r="CP591">
        <v>1.1799999999999997</v>
      </c>
      <c r="CQ591">
        <v>3.6799999999999997</v>
      </c>
    </row>
    <row r="592" spans="1:95">
      <c r="A592" s="642">
        <v>45870</v>
      </c>
      <c r="B592" t="s">
        <v>218</v>
      </c>
      <c r="C592">
        <v>151.79</v>
      </c>
      <c r="D592">
        <v>149.79</v>
      </c>
      <c r="E592">
        <v>150.79</v>
      </c>
      <c r="F592">
        <v>173.69</v>
      </c>
      <c r="G592">
        <v>170.69</v>
      </c>
      <c r="H592">
        <v>172.19</v>
      </c>
      <c r="I592">
        <v>110.49</v>
      </c>
      <c r="J592">
        <v>107.28999999999999</v>
      </c>
      <c r="K592">
        <v>108.88999999999999</v>
      </c>
      <c r="L592">
        <v>203.15</v>
      </c>
      <c r="M592">
        <v>195.15</v>
      </c>
      <c r="N592">
        <v>199.15</v>
      </c>
      <c r="O592">
        <v>186.33</v>
      </c>
      <c r="P592">
        <v>184.53</v>
      </c>
      <c r="Q592">
        <v>185.43</v>
      </c>
      <c r="R592">
        <v>23.37</v>
      </c>
      <c r="S592">
        <v>22.77</v>
      </c>
      <c r="T592">
        <v>23.07</v>
      </c>
      <c r="U592">
        <v>14.9</v>
      </c>
      <c r="V592">
        <v>14.3</v>
      </c>
      <c r="W592">
        <v>14.600000000000001</v>
      </c>
      <c r="X592">
        <v>15.82</v>
      </c>
      <c r="Y592">
        <v>15.02</v>
      </c>
      <c r="Z592">
        <v>15.42</v>
      </c>
      <c r="AA592">
        <v>98.97</v>
      </c>
      <c r="AB592">
        <v>94.97</v>
      </c>
      <c r="AC592">
        <v>96.97</v>
      </c>
      <c r="AD592">
        <v>90.85</v>
      </c>
      <c r="AE592">
        <v>86.85</v>
      </c>
      <c r="AF592">
        <v>88.85</v>
      </c>
      <c r="AG592">
        <v>19.63</v>
      </c>
      <c r="AH592">
        <v>18.77</v>
      </c>
      <c r="AI592">
        <v>19.2</v>
      </c>
      <c r="AM592">
        <v>117</v>
      </c>
      <c r="AN592">
        <v>115.34</v>
      </c>
      <c r="AO592">
        <v>116.17</v>
      </c>
      <c r="AP592">
        <v>41.09</v>
      </c>
      <c r="AQ592">
        <v>39.49</v>
      </c>
      <c r="AR592">
        <v>40.290000000000006</v>
      </c>
      <c r="AS592">
        <v>41.81</v>
      </c>
      <c r="AT592">
        <v>40.450000000000003</v>
      </c>
      <c r="AU592">
        <v>41.13</v>
      </c>
      <c r="AV592">
        <v>21.21</v>
      </c>
      <c r="AW592">
        <v>20.61</v>
      </c>
      <c r="AX592">
        <v>20.91</v>
      </c>
      <c r="AY592">
        <v>4.6900000000000004</v>
      </c>
      <c r="AZ592">
        <v>4.53</v>
      </c>
      <c r="BA592">
        <v>4.6100000000000003</v>
      </c>
      <c r="BB592">
        <v>1.88</v>
      </c>
      <c r="BC592">
        <v>1.5799999999999998</v>
      </c>
      <c r="BD592">
        <v>1.73</v>
      </c>
      <c r="BE592">
        <v>0.69</v>
      </c>
      <c r="BF592">
        <v>0.38999999999999996</v>
      </c>
      <c r="BG592">
        <v>0.53999999999999992</v>
      </c>
      <c r="BH592">
        <v>503.21</v>
      </c>
      <c r="BI592">
        <v>487.21</v>
      </c>
      <c r="BJ592">
        <v>495.21</v>
      </c>
      <c r="BK592">
        <v>42.17</v>
      </c>
      <c r="BL592">
        <v>40.81</v>
      </c>
      <c r="BM592">
        <v>41.49</v>
      </c>
      <c r="BN592">
        <v>1.04</v>
      </c>
      <c r="BO592">
        <v>0.8</v>
      </c>
      <c r="BP592">
        <v>0.92</v>
      </c>
      <c r="BQ592">
        <v>8.99</v>
      </c>
      <c r="BR592">
        <v>6.99</v>
      </c>
      <c r="BS592">
        <v>7.99</v>
      </c>
      <c r="BT592">
        <v>11.01</v>
      </c>
      <c r="BU592">
        <v>10.61</v>
      </c>
      <c r="BV592">
        <v>10.809999999999999</v>
      </c>
      <c r="BW592">
        <v>2.75</v>
      </c>
      <c r="BX592">
        <v>2.4699999999999998</v>
      </c>
      <c r="BY592">
        <v>2.61</v>
      </c>
      <c r="BZ592">
        <v>9.7799999999999994</v>
      </c>
      <c r="CA592">
        <v>6.7799999999999994</v>
      </c>
      <c r="CB592">
        <v>8.2799999999999994</v>
      </c>
      <c r="CC592">
        <v>7.13</v>
      </c>
      <c r="CD592">
        <v>6.89</v>
      </c>
      <c r="CE592">
        <v>7.01</v>
      </c>
      <c r="CF592">
        <v>2.11</v>
      </c>
      <c r="CG592">
        <v>1.6099999999999999</v>
      </c>
      <c r="CH592">
        <v>1.8599999999999999</v>
      </c>
      <c r="CI592">
        <v>0.45</v>
      </c>
      <c r="CJ592">
        <v>0.41000000000000003</v>
      </c>
      <c r="CK592">
        <v>0.43000000000000005</v>
      </c>
      <c r="CL592">
        <v>41.5</v>
      </c>
      <c r="CM592">
        <v>39.1</v>
      </c>
      <c r="CN592">
        <v>40.299999999999997</v>
      </c>
      <c r="CO592">
        <v>6.22</v>
      </c>
      <c r="CP592">
        <v>1.2199999999999998</v>
      </c>
      <c r="CQ592">
        <v>3.7199999999999998</v>
      </c>
    </row>
    <row r="593" spans="1:95">
      <c r="A593" s="642">
        <v>45871</v>
      </c>
      <c r="B593" t="s">
        <v>219</v>
      </c>
    </row>
    <row r="594" spans="1:95">
      <c r="A594" s="642">
        <v>45872</v>
      </c>
      <c r="B594" t="s">
        <v>220</v>
      </c>
    </row>
    <row r="595" spans="1:95">
      <c r="A595" s="642">
        <v>45873</v>
      </c>
      <c r="B595" t="s">
        <v>214</v>
      </c>
      <c r="C595">
        <v>148.63999999999999</v>
      </c>
      <c r="D595">
        <v>146.63999999999999</v>
      </c>
      <c r="E595">
        <v>147.63999999999999</v>
      </c>
      <c r="F595">
        <v>172.14</v>
      </c>
      <c r="G595">
        <v>169.14</v>
      </c>
      <c r="H595">
        <v>170.64</v>
      </c>
      <c r="I595">
        <v>108.67</v>
      </c>
      <c r="J595">
        <v>105.47</v>
      </c>
      <c r="K595">
        <v>107.07</v>
      </c>
      <c r="L595">
        <v>199.81</v>
      </c>
      <c r="M595">
        <v>191.81</v>
      </c>
      <c r="N595">
        <v>195.81</v>
      </c>
      <c r="O595">
        <v>183.99</v>
      </c>
      <c r="P595">
        <v>182.19</v>
      </c>
      <c r="Q595">
        <v>183.09</v>
      </c>
      <c r="R595">
        <v>23.17</v>
      </c>
      <c r="S595">
        <v>22.57</v>
      </c>
      <c r="T595">
        <v>22.87</v>
      </c>
      <c r="U595">
        <v>14.69</v>
      </c>
      <c r="V595">
        <v>14.09</v>
      </c>
      <c r="W595">
        <v>14.39</v>
      </c>
      <c r="X595">
        <v>15.67</v>
      </c>
      <c r="Y595">
        <v>14.87</v>
      </c>
      <c r="Z595">
        <v>15.27</v>
      </c>
      <c r="AA595">
        <v>97.61</v>
      </c>
      <c r="AB595">
        <v>93.61</v>
      </c>
      <c r="AC595">
        <v>95.61</v>
      </c>
      <c r="AD595">
        <v>89.3</v>
      </c>
      <c r="AE595">
        <v>85.3</v>
      </c>
      <c r="AF595">
        <v>87.3</v>
      </c>
      <c r="AG595">
        <v>19.23</v>
      </c>
      <c r="AH595">
        <v>18.37</v>
      </c>
      <c r="AI595">
        <v>18.8</v>
      </c>
      <c r="AM595">
        <v>115.33</v>
      </c>
      <c r="AN595">
        <v>113.67</v>
      </c>
      <c r="AO595">
        <v>114.5</v>
      </c>
      <c r="AP595">
        <v>40.24</v>
      </c>
      <c r="AQ595">
        <v>38.64</v>
      </c>
      <c r="AR595">
        <v>39.44</v>
      </c>
      <c r="AS595">
        <v>40.94</v>
      </c>
      <c r="AT595">
        <v>39.58</v>
      </c>
      <c r="AU595">
        <v>40.26</v>
      </c>
      <c r="AV595">
        <v>20.83</v>
      </c>
      <c r="AW595">
        <v>20.229999999999997</v>
      </c>
      <c r="AX595">
        <v>20.529999999999998</v>
      </c>
      <c r="AY595">
        <v>4.62</v>
      </c>
      <c r="AZ595">
        <v>4.46</v>
      </c>
      <c r="BA595">
        <v>4.54</v>
      </c>
      <c r="BB595">
        <v>1.85</v>
      </c>
      <c r="BC595">
        <v>1.55</v>
      </c>
      <c r="BD595">
        <v>1.7000000000000002</v>
      </c>
      <c r="BE595">
        <v>0.68</v>
      </c>
      <c r="BF595">
        <v>0.38000000000000006</v>
      </c>
      <c r="BG595">
        <v>0.53</v>
      </c>
      <c r="BH595">
        <v>493.66</v>
      </c>
      <c r="BI595">
        <v>477.66</v>
      </c>
      <c r="BJ595">
        <v>485.66</v>
      </c>
      <c r="BK595">
        <v>41.31</v>
      </c>
      <c r="BL595">
        <v>39.950000000000003</v>
      </c>
      <c r="BM595">
        <v>40.630000000000003</v>
      </c>
      <c r="BN595">
        <v>1.02</v>
      </c>
      <c r="BO595">
        <v>0.78</v>
      </c>
      <c r="BP595">
        <v>0.9</v>
      </c>
      <c r="BQ595">
        <v>8.83</v>
      </c>
      <c r="BR595">
        <v>6.83</v>
      </c>
      <c r="BS595">
        <v>7.83</v>
      </c>
      <c r="BT595">
        <v>10.85</v>
      </c>
      <c r="BU595">
        <v>10.45</v>
      </c>
      <c r="BV595">
        <v>10.649999999999999</v>
      </c>
      <c r="BW595">
        <v>2.71</v>
      </c>
      <c r="BX595">
        <v>2.4299999999999997</v>
      </c>
      <c r="BY595">
        <v>2.57</v>
      </c>
      <c r="BZ595">
        <v>9.68</v>
      </c>
      <c r="CA595">
        <v>6.68</v>
      </c>
      <c r="CB595">
        <v>8.18</v>
      </c>
      <c r="CC595">
        <v>7.07</v>
      </c>
      <c r="CD595">
        <v>6.83</v>
      </c>
      <c r="CE595">
        <v>6.95</v>
      </c>
      <c r="CF595">
        <v>2.1</v>
      </c>
      <c r="CG595">
        <v>1.6</v>
      </c>
      <c r="CH595">
        <v>1.85</v>
      </c>
      <c r="CI595">
        <v>0.45</v>
      </c>
      <c r="CJ595">
        <v>0.41000000000000003</v>
      </c>
      <c r="CK595">
        <v>0.43000000000000005</v>
      </c>
      <c r="CL595">
        <v>41.2</v>
      </c>
      <c r="CM595">
        <v>38.800000000000004</v>
      </c>
      <c r="CN595">
        <v>40</v>
      </c>
      <c r="CO595">
        <v>6.13</v>
      </c>
      <c r="CP595">
        <v>1.1299999999999999</v>
      </c>
      <c r="CQ595">
        <v>3.63</v>
      </c>
    </row>
    <row r="596" spans="1:95">
      <c r="A596" s="642">
        <v>45874</v>
      </c>
      <c r="B596" t="s">
        <v>215</v>
      </c>
      <c r="C596">
        <v>147.97999999999999</v>
      </c>
      <c r="D596">
        <v>145.97999999999999</v>
      </c>
      <c r="E596">
        <v>146.97999999999999</v>
      </c>
      <c r="F596">
        <v>171.6</v>
      </c>
      <c r="G596">
        <v>168.6</v>
      </c>
      <c r="H596">
        <v>170.1</v>
      </c>
      <c r="I596">
        <v>108.35</v>
      </c>
      <c r="J596">
        <v>105.14999999999999</v>
      </c>
      <c r="K596">
        <v>106.75</v>
      </c>
      <c r="L596">
        <v>199.42</v>
      </c>
      <c r="M596">
        <v>191.42</v>
      </c>
      <c r="N596">
        <v>195.42</v>
      </c>
      <c r="O596">
        <v>182.72</v>
      </c>
      <c r="P596">
        <v>180.92</v>
      </c>
      <c r="Q596">
        <v>181.82</v>
      </c>
      <c r="R596">
        <v>23.09</v>
      </c>
      <c r="S596">
        <v>22.49</v>
      </c>
      <c r="T596">
        <v>22.79</v>
      </c>
      <c r="U596">
        <v>14.62</v>
      </c>
      <c r="V596">
        <v>14.02</v>
      </c>
      <c r="W596">
        <v>14.32</v>
      </c>
      <c r="X596">
        <v>15.64</v>
      </c>
      <c r="Y596">
        <v>14.84</v>
      </c>
      <c r="Z596">
        <v>15.24</v>
      </c>
      <c r="AA596">
        <v>97.15</v>
      </c>
      <c r="AB596">
        <v>93.15</v>
      </c>
      <c r="AC596">
        <v>95.15</v>
      </c>
      <c r="AD596">
        <v>88.91</v>
      </c>
      <c r="AE596">
        <v>84.91</v>
      </c>
      <c r="AF596">
        <v>86.91</v>
      </c>
      <c r="AG596">
        <v>19.149999999999999</v>
      </c>
      <c r="AH596">
        <v>18.29</v>
      </c>
      <c r="AI596">
        <v>18.72</v>
      </c>
      <c r="AM596">
        <v>115.02</v>
      </c>
      <c r="AN596">
        <v>113.36</v>
      </c>
      <c r="AO596">
        <v>114.19</v>
      </c>
      <c r="AP596">
        <v>40.06</v>
      </c>
      <c r="AQ596">
        <v>38.46</v>
      </c>
      <c r="AR596">
        <v>39.260000000000005</v>
      </c>
      <c r="AS596">
        <v>40.770000000000003</v>
      </c>
      <c r="AT596">
        <v>39.410000000000004</v>
      </c>
      <c r="AU596">
        <v>40.090000000000003</v>
      </c>
      <c r="AV596">
        <v>20.77</v>
      </c>
      <c r="AW596">
        <v>20.169999999999998</v>
      </c>
      <c r="AX596">
        <v>20.47</v>
      </c>
      <c r="AY596">
        <v>4.63</v>
      </c>
      <c r="AZ596">
        <v>4.47</v>
      </c>
      <c r="BA596">
        <v>4.55</v>
      </c>
      <c r="BB596">
        <v>1.84</v>
      </c>
      <c r="BC596">
        <v>1.54</v>
      </c>
      <c r="BD596">
        <v>1.69</v>
      </c>
      <c r="BE596">
        <v>0.67</v>
      </c>
      <c r="BF596">
        <v>0.37000000000000005</v>
      </c>
      <c r="BG596">
        <v>0.52</v>
      </c>
      <c r="BH596">
        <v>491.65</v>
      </c>
      <c r="BI596">
        <v>475.65</v>
      </c>
      <c r="BJ596">
        <v>483.65</v>
      </c>
      <c r="BK596">
        <v>41.13</v>
      </c>
      <c r="BL596">
        <v>39.770000000000003</v>
      </c>
      <c r="BM596">
        <v>40.450000000000003</v>
      </c>
      <c r="BN596">
        <v>1.02</v>
      </c>
      <c r="BO596">
        <v>0.78</v>
      </c>
      <c r="BP596">
        <v>0.9</v>
      </c>
      <c r="BQ596">
        <v>8.7799999999999994</v>
      </c>
      <c r="BR596">
        <v>6.7799999999999994</v>
      </c>
      <c r="BS596">
        <v>7.7799999999999994</v>
      </c>
      <c r="BT596">
        <v>10.83</v>
      </c>
      <c r="BU596">
        <v>10.43</v>
      </c>
      <c r="BV596">
        <v>10.629999999999999</v>
      </c>
      <c r="BW596">
        <v>2.73</v>
      </c>
      <c r="BX596">
        <v>2.4500000000000002</v>
      </c>
      <c r="BY596">
        <v>2.59</v>
      </c>
      <c r="BZ596">
        <v>9.7200000000000006</v>
      </c>
      <c r="CA596">
        <v>6.7200000000000006</v>
      </c>
      <c r="CB596">
        <v>8.2200000000000006</v>
      </c>
      <c r="CC596">
        <v>7.04</v>
      </c>
      <c r="CD596">
        <v>6.8</v>
      </c>
      <c r="CE596">
        <v>6.92</v>
      </c>
      <c r="CF596">
        <v>2.1</v>
      </c>
      <c r="CG596">
        <v>1.6</v>
      </c>
      <c r="CH596">
        <v>1.85</v>
      </c>
      <c r="CI596">
        <v>0.45</v>
      </c>
      <c r="CJ596">
        <v>0.41000000000000003</v>
      </c>
      <c r="CK596">
        <v>0.43000000000000005</v>
      </c>
      <c r="CL596">
        <v>41.01</v>
      </c>
      <c r="CM596">
        <v>38.61</v>
      </c>
      <c r="CN596">
        <v>39.81</v>
      </c>
      <c r="CO596">
        <v>6.12</v>
      </c>
      <c r="CP596">
        <v>1.1200000000000001</v>
      </c>
      <c r="CQ596">
        <v>3.62</v>
      </c>
    </row>
    <row r="597" spans="1:95">
      <c r="A597" s="642">
        <v>45875</v>
      </c>
      <c r="B597" t="s">
        <v>216</v>
      </c>
      <c r="C597">
        <v>148.63</v>
      </c>
      <c r="D597">
        <v>146.63</v>
      </c>
      <c r="E597">
        <v>147.63</v>
      </c>
      <c r="F597">
        <v>172.37</v>
      </c>
      <c r="G597">
        <v>169.37</v>
      </c>
      <c r="H597">
        <v>170.87</v>
      </c>
      <c r="I597">
        <v>108.8</v>
      </c>
      <c r="J597">
        <v>105.6</v>
      </c>
      <c r="K597">
        <v>107.19999999999999</v>
      </c>
      <c r="L597">
        <v>200.41</v>
      </c>
      <c r="M597">
        <v>192.41</v>
      </c>
      <c r="N597">
        <v>196.41</v>
      </c>
      <c r="O597">
        <v>183.72</v>
      </c>
      <c r="P597">
        <v>181.92</v>
      </c>
      <c r="Q597">
        <v>182.82</v>
      </c>
      <c r="R597">
        <v>23.2</v>
      </c>
      <c r="S597">
        <v>22.599999999999998</v>
      </c>
      <c r="T597">
        <v>22.9</v>
      </c>
      <c r="U597">
        <v>14.69</v>
      </c>
      <c r="V597">
        <v>14.09</v>
      </c>
      <c r="W597">
        <v>14.39</v>
      </c>
      <c r="X597">
        <v>15.67</v>
      </c>
      <c r="Y597">
        <v>14.87</v>
      </c>
      <c r="Z597">
        <v>15.27</v>
      </c>
      <c r="AA597">
        <v>97.65</v>
      </c>
      <c r="AB597">
        <v>93.65</v>
      </c>
      <c r="AC597">
        <v>95.65</v>
      </c>
      <c r="AD597">
        <v>89.26</v>
      </c>
      <c r="AE597">
        <v>85.26</v>
      </c>
      <c r="AF597">
        <v>87.26</v>
      </c>
      <c r="AG597">
        <v>19.23</v>
      </c>
      <c r="AH597">
        <v>18.37</v>
      </c>
      <c r="AI597">
        <v>18.8</v>
      </c>
      <c r="AM597">
        <v>115.49</v>
      </c>
      <c r="AN597">
        <v>113.83</v>
      </c>
      <c r="AO597">
        <v>114.66</v>
      </c>
      <c r="AP597">
        <v>40.229999999999997</v>
      </c>
      <c r="AQ597">
        <v>38.629999999999995</v>
      </c>
      <c r="AR597">
        <v>39.429999999999993</v>
      </c>
      <c r="AS597">
        <v>40.950000000000003</v>
      </c>
      <c r="AT597">
        <v>39.590000000000003</v>
      </c>
      <c r="AU597">
        <v>40.270000000000003</v>
      </c>
      <c r="AV597">
        <v>20.83</v>
      </c>
      <c r="AW597">
        <v>20.229999999999997</v>
      </c>
      <c r="AX597">
        <v>20.529999999999998</v>
      </c>
      <c r="AY597">
        <v>4.6399999999999997</v>
      </c>
      <c r="AZ597">
        <v>4.4799999999999995</v>
      </c>
      <c r="BA597">
        <v>4.5599999999999996</v>
      </c>
      <c r="BB597">
        <v>1.84</v>
      </c>
      <c r="BC597">
        <v>1.54</v>
      </c>
      <c r="BD597">
        <v>1.69</v>
      </c>
      <c r="BE597">
        <v>0.68</v>
      </c>
      <c r="BF597">
        <v>0.38000000000000006</v>
      </c>
      <c r="BG597">
        <v>0.53</v>
      </c>
      <c r="BH597">
        <v>493.47</v>
      </c>
      <c r="BI597">
        <v>477.47</v>
      </c>
      <c r="BJ597">
        <v>485.47</v>
      </c>
      <c r="BK597">
        <v>41.3</v>
      </c>
      <c r="BL597">
        <v>39.94</v>
      </c>
      <c r="BM597">
        <v>40.619999999999997</v>
      </c>
      <c r="BN597">
        <v>1.02</v>
      </c>
      <c r="BO597">
        <v>0.78</v>
      </c>
      <c r="BP597">
        <v>0.9</v>
      </c>
      <c r="BQ597">
        <v>8.89</v>
      </c>
      <c r="BR597">
        <v>6.8900000000000006</v>
      </c>
      <c r="BS597">
        <v>7.8900000000000006</v>
      </c>
      <c r="BT597">
        <v>10.83</v>
      </c>
      <c r="BU597">
        <v>10.43</v>
      </c>
      <c r="BV597">
        <v>10.629999999999999</v>
      </c>
      <c r="BW597">
        <v>2.73</v>
      </c>
      <c r="BX597">
        <v>2.4500000000000002</v>
      </c>
      <c r="BY597">
        <v>2.59</v>
      </c>
      <c r="BZ597">
        <v>9.75</v>
      </c>
      <c r="CA597">
        <v>6.75</v>
      </c>
      <c r="CB597">
        <v>8.25</v>
      </c>
      <c r="CC597">
        <v>7.07</v>
      </c>
      <c r="CD597">
        <v>6.83</v>
      </c>
      <c r="CE597">
        <v>6.95</v>
      </c>
      <c r="CF597">
        <v>2.1</v>
      </c>
      <c r="CG597">
        <v>1.6</v>
      </c>
      <c r="CH597">
        <v>1.85</v>
      </c>
      <c r="CI597">
        <v>0.45</v>
      </c>
      <c r="CJ597">
        <v>0.41000000000000003</v>
      </c>
      <c r="CK597">
        <v>0.43000000000000005</v>
      </c>
      <c r="CL597">
        <v>41.14</v>
      </c>
      <c r="CM597">
        <v>38.74</v>
      </c>
      <c r="CN597">
        <v>39.94</v>
      </c>
      <c r="CO597">
        <v>6.13</v>
      </c>
      <c r="CP597">
        <v>1.1299999999999999</v>
      </c>
      <c r="CQ597">
        <v>3.63</v>
      </c>
    </row>
    <row r="598" spans="1:95">
      <c r="A598" s="642">
        <v>45876</v>
      </c>
      <c r="B598" t="s">
        <v>217</v>
      </c>
      <c r="C598">
        <v>148.66999999999999</v>
      </c>
      <c r="D598">
        <v>146.66999999999999</v>
      </c>
      <c r="E598">
        <v>147.66999999999999</v>
      </c>
      <c r="F598">
        <v>173.54</v>
      </c>
      <c r="G598">
        <v>170.54</v>
      </c>
      <c r="H598">
        <v>172.04</v>
      </c>
      <c r="I598">
        <v>109.06</v>
      </c>
      <c r="J598">
        <v>105.86</v>
      </c>
      <c r="K598">
        <v>107.46000000000001</v>
      </c>
      <c r="L598">
        <v>201.12</v>
      </c>
      <c r="M598">
        <v>193.12</v>
      </c>
      <c r="N598">
        <v>197.12</v>
      </c>
      <c r="O598">
        <v>183.84</v>
      </c>
      <c r="P598">
        <v>182.04</v>
      </c>
      <c r="Q598">
        <v>182.94</v>
      </c>
      <c r="R598">
        <v>23.35</v>
      </c>
      <c r="S598">
        <v>22.75</v>
      </c>
      <c r="T598">
        <v>23.05</v>
      </c>
      <c r="U598">
        <v>14.8</v>
      </c>
      <c r="V598">
        <v>14.200000000000001</v>
      </c>
      <c r="W598">
        <v>14.5</v>
      </c>
      <c r="X598">
        <v>15.77</v>
      </c>
      <c r="Y598">
        <v>14.969999999999999</v>
      </c>
      <c r="Z598">
        <v>15.37</v>
      </c>
      <c r="AA598">
        <v>97.96</v>
      </c>
      <c r="AB598">
        <v>93.96</v>
      </c>
      <c r="AC598">
        <v>95.96</v>
      </c>
      <c r="AD598">
        <v>89.55</v>
      </c>
      <c r="AE598">
        <v>85.55</v>
      </c>
      <c r="AF598">
        <v>87.55</v>
      </c>
      <c r="AG598">
        <v>19.239999999999998</v>
      </c>
      <c r="AH598">
        <v>18.38</v>
      </c>
      <c r="AI598">
        <v>18.809999999999999</v>
      </c>
      <c r="AM598">
        <v>115.65</v>
      </c>
      <c r="AN598">
        <v>113.99000000000001</v>
      </c>
      <c r="AO598">
        <v>114.82000000000001</v>
      </c>
      <c r="AP598">
        <v>40.24</v>
      </c>
      <c r="AQ598">
        <v>38.64</v>
      </c>
      <c r="AR598">
        <v>39.44</v>
      </c>
      <c r="AS598">
        <v>40.96</v>
      </c>
      <c r="AT598">
        <v>39.6</v>
      </c>
      <c r="AU598">
        <v>40.28</v>
      </c>
      <c r="AV598">
        <v>20.85</v>
      </c>
      <c r="AW598">
        <v>20.25</v>
      </c>
      <c r="AX598">
        <v>20.55</v>
      </c>
      <c r="AY598">
        <v>4.6500000000000004</v>
      </c>
      <c r="AZ598">
        <v>4.49</v>
      </c>
      <c r="BA598">
        <v>4.57</v>
      </c>
      <c r="BB598">
        <v>1.84</v>
      </c>
      <c r="BC598">
        <v>1.54</v>
      </c>
      <c r="BD598">
        <v>1.69</v>
      </c>
      <c r="BE598">
        <v>0.68</v>
      </c>
      <c r="BF598">
        <v>0.38000000000000006</v>
      </c>
      <c r="BG598">
        <v>0.53</v>
      </c>
      <c r="BH598">
        <v>488.85</v>
      </c>
      <c r="BI598">
        <v>472.85</v>
      </c>
      <c r="BJ598">
        <v>480.85</v>
      </c>
      <c r="BK598">
        <v>41.32</v>
      </c>
      <c r="BL598">
        <v>39.96</v>
      </c>
      <c r="BM598">
        <v>40.64</v>
      </c>
      <c r="BN598">
        <v>1.03</v>
      </c>
      <c r="BO598">
        <v>0.79</v>
      </c>
      <c r="BP598">
        <v>0.91</v>
      </c>
      <c r="BQ598">
        <v>8.94</v>
      </c>
      <c r="BR598">
        <v>6.9399999999999995</v>
      </c>
      <c r="BS598">
        <v>7.9399999999999995</v>
      </c>
      <c r="BT598">
        <v>10.86</v>
      </c>
      <c r="BU598">
        <v>10.459999999999999</v>
      </c>
      <c r="BV598">
        <v>10.66</v>
      </c>
      <c r="BW598">
        <v>2.74</v>
      </c>
      <c r="BX598">
        <v>2.46</v>
      </c>
      <c r="BY598">
        <v>2.6</v>
      </c>
      <c r="BZ598">
        <v>9.8000000000000007</v>
      </c>
      <c r="CA598">
        <v>6.8000000000000007</v>
      </c>
      <c r="CB598">
        <v>8.3000000000000007</v>
      </c>
      <c r="CC598">
        <v>7.13</v>
      </c>
      <c r="CD598">
        <v>6.89</v>
      </c>
      <c r="CE598">
        <v>7.01</v>
      </c>
      <c r="CF598">
        <v>2.1</v>
      </c>
      <c r="CG598">
        <v>1.6</v>
      </c>
      <c r="CH598">
        <v>1.85</v>
      </c>
      <c r="CI598">
        <v>0.45</v>
      </c>
      <c r="CJ598">
        <v>0.41000000000000003</v>
      </c>
      <c r="CK598">
        <v>0.43000000000000005</v>
      </c>
      <c r="CL598">
        <v>41.49</v>
      </c>
      <c r="CM598">
        <v>39.090000000000003</v>
      </c>
      <c r="CN598">
        <v>40.290000000000006</v>
      </c>
      <c r="CO598">
        <v>6.14</v>
      </c>
      <c r="CP598">
        <v>1.1399999999999997</v>
      </c>
      <c r="CQ598">
        <v>3.6399999999999997</v>
      </c>
    </row>
    <row r="599" spans="1:95">
      <c r="A599" s="642">
        <v>45877</v>
      </c>
      <c r="B599" t="s">
        <v>218</v>
      </c>
      <c r="C599">
        <v>148.26</v>
      </c>
      <c r="D599">
        <v>146.26</v>
      </c>
      <c r="E599">
        <v>147.26</v>
      </c>
      <c r="F599">
        <v>173.34</v>
      </c>
      <c r="G599">
        <v>170.34</v>
      </c>
      <c r="H599">
        <v>171.84</v>
      </c>
      <c r="I599">
        <v>108.78</v>
      </c>
      <c r="J599">
        <v>105.58</v>
      </c>
      <c r="K599">
        <v>107.18</v>
      </c>
      <c r="L599">
        <v>202.05</v>
      </c>
      <c r="M599">
        <v>194.05</v>
      </c>
      <c r="N599">
        <v>198.05</v>
      </c>
      <c r="O599">
        <v>183.49</v>
      </c>
      <c r="P599">
        <v>181.69</v>
      </c>
      <c r="Q599">
        <v>182.59</v>
      </c>
      <c r="R599">
        <v>23.32</v>
      </c>
      <c r="S599">
        <v>22.72</v>
      </c>
      <c r="T599">
        <v>23.02</v>
      </c>
      <c r="U599">
        <v>14.71</v>
      </c>
      <c r="V599">
        <v>14.110000000000001</v>
      </c>
      <c r="W599">
        <v>14.41</v>
      </c>
      <c r="X599">
        <v>15.81</v>
      </c>
      <c r="Y599">
        <v>15.01</v>
      </c>
      <c r="Z599">
        <v>15.41</v>
      </c>
      <c r="AA599">
        <v>98.01</v>
      </c>
      <c r="AB599">
        <v>94.01</v>
      </c>
      <c r="AC599">
        <v>96.01</v>
      </c>
      <c r="AD599">
        <v>89.8</v>
      </c>
      <c r="AE599">
        <v>85.8</v>
      </c>
      <c r="AF599">
        <v>87.8</v>
      </c>
      <c r="AG599">
        <v>19.18</v>
      </c>
      <c r="AH599">
        <v>18.32</v>
      </c>
      <c r="AI599">
        <v>18.75</v>
      </c>
      <c r="AM599">
        <v>115.61</v>
      </c>
      <c r="AN599">
        <v>113.95</v>
      </c>
      <c r="AO599">
        <v>114.78</v>
      </c>
      <c r="AP599">
        <v>40.119999999999997</v>
      </c>
      <c r="AQ599">
        <v>38.519999999999996</v>
      </c>
      <c r="AR599">
        <v>39.319999999999993</v>
      </c>
      <c r="AS599">
        <v>40.85</v>
      </c>
      <c r="AT599">
        <v>39.49</v>
      </c>
      <c r="AU599">
        <v>40.17</v>
      </c>
      <c r="AV599">
        <v>20.8</v>
      </c>
      <c r="AW599">
        <v>20.2</v>
      </c>
      <c r="AX599">
        <v>20.5</v>
      </c>
      <c r="AY599">
        <v>4.6399999999999997</v>
      </c>
      <c r="AZ599">
        <v>4.4799999999999995</v>
      </c>
      <c r="BA599">
        <v>4.5599999999999996</v>
      </c>
      <c r="BB599">
        <v>1.85</v>
      </c>
      <c r="BC599">
        <v>1.55</v>
      </c>
      <c r="BD599">
        <v>1.7000000000000002</v>
      </c>
      <c r="BE599">
        <v>0.67</v>
      </c>
      <c r="BF599">
        <v>0.37000000000000005</v>
      </c>
      <c r="BG599">
        <v>0.52</v>
      </c>
      <c r="BH599">
        <v>492.41</v>
      </c>
      <c r="BI599">
        <v>476.41</v>
      </c>
      <c r="BJ599">
        <v>484.41</v>
      </c>
      <c r="BK599">
        <v>41.21</v>
      </c>
      <c r="BL599">
        <v>39.85</v>
      </c>
      <c r="BM599">
        <v>40.53</v>
      </c>
      <c r="BN599">
        <v>1.03</v>
      </c>
      <c r="BO599">
        <v>0.79</v>
      </c>
      <c r="BP599">
        <v>0.91</v>
      </c>
      <c r="BQ599">
        <v>8.91</v>
      </c>
      <c r="BR599">
        <v>6.91</v>
      </c>
      <c r="BS599">
        <v>7.91</v>
      </c>
      <c r="BT599">
        <v>10.87</v>
      </c>
      <c r="BU599">
        <v>10.469999999999999</v>
      </c>
      <c r="BV599">
        <v>10.669999999999998</v>
      </c>
      <c r="BW599">
        <v>2.75</v>
      </c>
      <c r="BX599">
        <v>2.4699999999999998</v>
      </c>
      <c r="BY599">
        <v>2.61</v>
      </c>
      <c r="BZ599">
        <v>9.82</v>
      </c>
      <c r="CA599">
        <v>6.82</v>
      </c>
      <c r="CB599">
        <v>8.32</v>
      </c>
      <c r="CC599">
        <v>7.15</v>
      </c>
      <c r="CD599">
        <v>6.91</v>
      </c>
      <c r="CE599">
        <v>7.03</v>
      </c>
      <c r="CF599">
        <v>2.11</v>
      </c>
      <c r="CG599">
        <v>1.6099999999999999</v>
      </c>
      <c r="CH599">
        <v>1.8599999999999999</v>
      </c>
      <c r="CI599">
        <v>0.45</v>
      </c>
      <c r="CJ599">
        <v>0.41000000000000003</v>
      </c>
      <c r="CK599">
        <v>0.43000000000000005</v>
      </c>
      <c r="CL599">
        <v>41.58</v>
      </c>
      <c r="CM599">
        <v>39.18</v>
      </c>
      <c r="CN599">
        <v>40.379999999999995</v>
      </c>
      <c r="CO599">
        <v>6.13</v>
      </c>
      <c r="CP599">
        <v>1.1299999999999999</v>
      </c>
      <c r="CQ599">
        <v>3.63</v>
      </c>
    </row>
    <row r="600" spans="1:95">
      <c r="A600" s="642">
        <v>45878</v>
      </c>
      <c r="B600" t="s">
        <v>219</v>
      </c>
    </row>
    <row r="601" spans="1:95">
      <c r="A601" s="642">
        <v>45879</v>
      </c>
      <c r="B601" t="s">
        <v>220</v>
      </c>
    </row>
    <row r="602" spans="1:95">
      <c r="A602" s="642">
        <v>45880</v>
      </c>
      <c r="B602" t="s">
        <v>214</v>
      </c>
    </row>
    <row r="603" spans="1:95">
      <c r="A603" s="642">
        <v>45881</v>
      </c>
      <c r="B603" t="s">
        <v>215</v>
      </c>
      <c r="C603">
        <v>149.46</v>
      </c>
      <c r="D603">
        <v>147.46</v>
      </c>
      <c r="E603">
        <v>148.46</v>
      </c>
      <c r="F603">
        <v>173.95</v>
      </c>
      <c r="G603">
        <v>170.95</v>
      </c>
      <c r="H603">
        <v>172.45</v>
      </c>
      <c r="I603">
        <v>109.36</v>
      </c>
      <c r="J603">
        <v>106.16</v>
      </c>
      <c r="K603">
        <v>107.75999999999999</v>
      </c>
      <c r="L603">
        <v>203.41</v>
      </c>
      <c r="M603">
        <v>195.41</v>
      </c>
      <c r="N603">
        <v>199.41</v>
      </c>
      <c r="O603">
        <v>183.76</v>
      </c>
      <c r="P603">
        <v>181.95999999999998</v>
      </c>
      <c r="Q603">
        <v>182.85999999999999</v>
      </c>
      <c r="R603">
        <v>23.41</v>
      </c>
      <c r="S603">
        <v>22.81</v>
      </c>
      <c r="T603">
        <v>23.11</v>
      </c>
      <c r="U603">
        <v>14.84</v>
      </c>
      <c r="V603">
        <v>14.24</v>
      </c>
      <c r="W603">
        <v>14.54</v>
      </c>
      <c r="X603">
        <v>15.82</v>
      </c>
      <c r="Y603">
        <v>15.02</v>
      </c>
      <c r="Z603">
        <v>15.42</v>
      </c>
      <c r="AA603">
        <v>98.78</v>
      </c>
      <c r="AB603">
        <v>94.78</v>
      </c>
      <c r="AC603">
        <v>96.78</v>
      </c>
      <c r="AD603">
        <v>90.24</v>
      </c>
      <c r="AE603">
        <v>86.24</v>
      </c>
      <c r="AF603">
        <v>88.24</v>
      </c>
      <c r="AG603">
        <v>19.34</v>
      </c>
      <c r="AH603">
        <v>18.48</v>
      </c>
      <c r="AI603">
        <v>18.91</v>
      </c>
      <c r="AM603">
        <v>116.22</v>
      </c>
      <c r="AN603">
        <v>114.56</v>
      </c>
      <c r="AO603">
        <v>115.39</v>
      </c>
      <c r="AP603">
        <v>40.44</v>
      </c>
      <c r="AQ603">
        <v>38.839999999999996</v>
      </c>
      <c r="AR603">
        <v>39.64</v>
      </c>
      <c r="AS603">
        <v>41.18</v>
      </c>
      <c r="AT603">
        <v>39.82</v>
      </c>
      <c r="AU603">
        <v>40.5</v>
      </c>
      <c r="AV603">
        <v>20.94</v>
      </c>
      <c r="AW603">
        <v>20.34</v>
      </c>
      <c r="AX603">
        <v>20.64</v>
      </c>
      <c r="AY603">
        <v>4.6399999999999997</v>
      </c>
      <c r="AZ603">
        <v>4.4799999999999995</v>
      </c>
      <c r="BA603">
        <v>4.5599999999999996</v>
      </c>
      <c r="BB603">
        <v>1.85</v>
      </c>
      <c r="BC603">
        <v>1.55</v>
      </c>
      <c r="BD603">
        <v>1.7000000000000002</v>
      </c>
      <c r="BE603">
        <v>0.68</v>
      </c>
      <c r="BF603">
        <v>0.38000000000000006</v>
      </c>
      <c r="BG603">
        <v>0.53</v>
      </c>
      <c r="BH603">
        <v>496.03</v>
      </c>
      <c r="BI603">
        <v>480.03</v>
      </c>
      <c r="BJ603">
        <v>488.03</v>
      </c>
      <c r="BK603">
        <v>41.53</v>
      </c>
      <c r="BL603">
        <v>40.17</v>
      </c>
      <c r="BM603">
        <v>40.85</v>
      </c>
      <c r="BN603">
        <v>1.04</v>
      </c>
      <c r="BO603">
        <v>0.8</v>
      </c>
      <c r="BP603">
        <v>0.92</v>
      </c>
      <c r="BQ603">
        <v>8.9499999999999993</v>
      </c>
      <c r="BR603">
        <v>6.9499999999999993</v>
      </c>
      <c r="BS603">
        <v>7.9499999999999993</v>
      </c>
      <c r="BT603">
        <v>10.87</v>
      </c>
      <c r="BU603">
        <v>10.469999999999999</v>
      </c>
      <c r="BV603">
        <v>10.669999999999998</v>
      </c>
      <c r="BW603">
        <v>2.77</v>
      </c>
      <c r="BX603">
        <v>2.4900000000000002</v>
      </c>
      <c r="BY603">
        <v>2.63</v>
      </c>
      <c r="BZ603">
        <v>9.8699999999999992</v>
      </c>
      <c r="CA603">
        <v>6.8699999999999992</v>
      </c>
      <c r="CB603">
        <v>8.3699999999999992</v>
      </c>
      <c r="CC603">
        <v>7.17</v>
      </c>
      <c r="CD603">
        <v>6.93</v>
      </c>
      <c r="CE603">
        <v>7.05</v>
      </c>
      <c r="CF603">
        <v>2.12</v>
      </c>
      <c r="CG603">
        <v>1.62</v>
      </c>
      <c r="CH603">
        <v>1.87</v>
      </c>
      <c r="CI603">
        <v>0.46</v>
      </c>
      <c r="CJ603">
        <v>0.42000000000000004</v>
      </c>
      <c r="CK603">
        <v>0.44000000000000006</v>
      </c>
      <c r="CL603">
        <v>41.72</v>
      </c>
      <c r="CM603">
        <v>39.32</v>
      </c>
      <c r="CN603">
        <v>40.519999999999996</v>
      </c>
      <c r="CO603">
        <v>6.15</v>
      </c>
      <c r="CP603">
        <v>1.1500000000000004</v>
      </c>
      <c r="CQ603">
        <v>3.6500000000000004</v>
      </c>
    </row>
    <row r="604" spans="1:95">
      <c r="A604" s="642">
        <v>45882</v>
      </c>
      <c r="B604" t="s">
        <v>216</v>
      </c>
      <c r="C604">
        <v>148.84</v>
      </c>
      <c r="D604">
        <v>146.84</v>
      </c>
      <c r="E604">
        <v>147.84</v>
      </c>
      <c r="F604">
        <v>174.16</v>
      </c>
      <c r="G604">
        <v>171.16</v>
      </c>
      <c r="H604">
        <v>172.66</v>
      </c>
      <c r="I604">
        <v>108.92</v>
      </c>
      <c r="J604">
        <v>105.72</v>
      </c>
      <c r="K604">
        <v>107.32</v>
      </c>
      <c r="L604">
        <v>203.64</v>
      </c>
      <c r="M604">
        <v>195.64</v>
      </c>
      <c r="N604">
        <v>199.64</v>
      </c>
      <c r="O604">
        <v>184.21</v>
      </c>
      <c r="P604">
        <v>182.41</v>
      </c>
      <c r="Q604">
        <v>183.31</v>
      </c>
      <c r="R604">
        <v>23.44</v>
      </c>
      <c r="S604">
        <v>22.84</v>
      </c>
      <c r="T604">
        <v>23.14</v>
      </c>
      <c r="U604">
        <v>14.76</v>
      </c>
      <c r="V604">
        <v>14.16</v>
      </c>
      <c r="W604">
        <v>14.46</v>
      </c>
      <c r="X604">
        <v>15.89</v>
      </c>
      <c r="Y604">
        <v>15.09</v>
      </c>
      <c r="Z604">
        <v>15.49</v>
      </c>
      <c r="AA604">
        <v>98.5</v>
      </c>
      <c r="AB604">
        <v>94.5</v>
      </c>
      <c r="AC604">
        <v>96.5</v>
      </c>
      <c r="AD604">
        <v>90.04</v>
      </c>
      <c r="AE604">
        <v>86.04</v>
      </c>
      <c r="AF604">
        <v>88.04</v>
      </c>
      <c r="AG604">
        <v>19.260000000000002</v>
      </c>
      <c r="AH604">
        <v>18.400000000000002</v>
      </c>
      <c r="AI604">
        <v>18.830000000000002</v>
      </c>
      <c r="AM604">
        <v>116.04</v>
      </c>
      <c r="AN604">
        <v>114.38000000000001</v>
      </c>
      <c r="AO604">
        <v>115.21000000000001</v>
      </c>
      <c r="AP604">
        <v>40.28</v>
      </c>
      <c r="AQ604">
        <v>38.68</v>
      </c>
      <c r="AR604">
        <v>39.480000000000004</v>
      </c>
      <c r="AS604">
        <v>41.01</v>
      </c>
      <c r="AT604">
        <v>39.65</v>
      </c>
      <c r="AU604">
        <v>40.33</v>
      </c>
      <c r="AV604">
        <v>20.87</v>
      </c>
      <c r="AW604">
        <v>20.27</v>
      </c>
      <c r="AX604">
        <v>20.57</v>
      </c>
      <c r="AY604">
        <v>4.6500000000000004</v>
      </c>
      <c r="AZ604">
        <v>4.49</v>
      </c>
      <c r="BA604">
        <v>4.57</v>
      </c>
      <c r="BB604">
        <v>1.85</v>
      </c>
      <c r="BC604">
        <v>1.55</v>
      </c>
      <c r="BD604">
        <v>1.7000000000000002</v>
      </c>
      <c r="BE604">
        <v>0.68</v>
      </c>
      <c r="BF604">
        <v>0.38000000000000006</v>
      </c>
      <c r="BG604">
        <v>0.53</v>
      </c>
      <c r="BH604">
        <v>494.64</v>
      </c>
      <c r="BI604">
        <v>478.64</v>
      </c>
      <c r="BJ604">
        <v>486.64</v>
      </c>
      <c r="BK604">
        <v>41.37</v>
      </c>
      <c r="BL604">
        <v>40.01</v>
      </c>
      <c r="BM604">
        <v>40.69</v>
      </c>
      <c r="BN604">
        <v>1.03</v>
      </c>
      <c r="BO604">
        <v>0.79</v>
      </c>
      <c r="BP604">
        <v>0.91</v>
      </c>
      <c r="BQ604">
        <v>8.9600000000000009</v>
      </c>
      <c r="BR604">
        <v>6.9600000000000009</v>
      </c>
      <c r="BS604">
        <v>7.9600000000000009</v>
      </c>
      <c r="BT604">
        <v>10.91</v>
      </c>
      <c r="BU604">
        <v>10.51</v>
      </c>
      <c r="BV604">
        <v>10.71</v>
      </c>
      <c r="BW604">
        <v>2.76</v>
      </c>
      <c r="BX604">
        <v>2.4799999999999995</v>
      </c>
      <c r="BY604">
        <v>2.6199999999999997</v>
      </c>
      <c r="BZ604">
        <v>9.91</v>
      </c>
      <c r="CA604">
        <v>6.91</v>
      </c>
      <c r="CB604">
        <v>8.41</v>
      </c>
      <c r="CC604">
        <v>7.18</v>
      </c>
      <c r="CD604">
        <v>6.9399999999999995</v>
      </c>
      <c r="CE604">
        <v>7.06</v>
      </c>
      <c r="CF604">
        <v>2.11</v>
      </c>
      <c r="CG604">
        <v>1.6099999999999999</v>
      </c>
      <c r="CH604">
        <v>1.8599999999999999</v>
      </c>
      <c r="CI604">
        <v>0.46</v>
      </c>
      <c r="CJ604">
        <v>0.42000000000000004</v>
      </c>
      <c r="CK604">
        <v>0.44000000000000006</v>
      </c>
      <c r="CL604">
        <v>41.8</v>
      </c>
      <c r="CM604">
        <v>39.4</v>
      </c>
      <c r="CN604">
        <v>40.599999999999994</v>
      </c>
      <c r="CO604">
        <v>6.13</v>
      </c>
      <c r="CP604">
        <v>1.1299999999999999</v>
      </c>
      <c r="CQ604">
        <v>3.63</v>
      </c>
    </row>
    <row r="605" spans="1:95">
      <c r="A605" s="642">
        <v>45883</v>
      </c>
      <c r="B605" t="s">
        <v>217</v>
      </c>
      <c r="C605">
        <v>147.69</v>
      </c>
      <c r="D605">
        <v>145.69</v>
      </c>
      <c r="E605">
        <v>146.69</v>
      </c>
      <c r="F605">
        <v>173.27</v>
      </c>
      <c r="G605">
        <v>170.27</v>
      </c>
      <c r="H605">
        <v>171.77</v>
      </c>
      <c r="I605">
        <v>108.26</v>
      </c>
      <c r="J605">
        <v>105.06</v>
      </c>
      <c r="K605">
        <v>106.66</v>
      </c>
      <c r="L605">
        <v>203.29</v>
      </c>
      <c r="M605">
        <v>195.29</v>
      </c>
      <c r="N605">
        <v>199.29</v>
      </c>
      <c r="O605">
        <v>183.08</v>
      </c>
      <c r="P605">
        <v>181.28</v>
      </c>
      <c r="Q605">
        <v>182.18</v>
      </c>
      <c r="R605">
        <v>23.32</v>
      </c>
      <c r="S605">
        <v>22.72</v>
      </c>
      <c r="T605">
        <v>23.02</v>
      </c>
      <c r="U605">
        <v>14.7</v>
      </c>
      <c r="V605">
        <v>14.1</v>
      </c>
      <c r="W605">
        <v>14.399999999999999</v>
      </c>
      <c r="X605">
        <v>15.77</v>
      </c>
      <c r="Y605">
        <v>14.969999999999999</v>
      </c>
      <c r="Z605">
        <v>15.37</v>
      </c>
      <c r="AA605">
        <v>98.1</v>
      </c>
      <c r="AB605">
        <v>94.1</v>
      </c>
      <c r="AC605">
        <v>96.1</v>
      </c>
      <c r="AD605">
        <v>89.76</v>
      </c>
      <c r="AE605">
        <v>85.76</v>
      </c>
      <c r="AF605">
        <v>87.76</v>
      </c>
      <c r="AG605">
        <v>19.11</v>
      </c>
      <c r="AH605">
        <v>18.25</v>
      </c>
      <c r="AI605">
        <v>18.68</v>
      </c>
      <c r="AM605">
        <v>115.49</v>
      </c>
      <c r="AN605">
        <v>113.83</v>
      </c>
      <c r="AO605">
        <v>114.66</v>
      </c>
      <c r="AP605">
        <v>39.979999999999997</v>
      </c>
      <c r="AQ605">
        <v>38.379999999999995</v>
      </c>
      <c r="AR605">
        <v>39.179999999999993</v>
      </c>
      <c r="AS605">
        <v>40.69</v>
      </c>
      <c r="AT605">
        <v>39.33</v>
      </c>
      <c r="AU605">
        <v>40.01</v>
      </c>
      <c r="AV605">
        <v>20.73</v>
      </c>
      <c r="AW605">
        <v>20.13</v>
      </c>
      <c r="AX605">
        <v>20.43</v>
      </c>
      <c r="AY605">
        <v>4.62</v>
      </c>
      <c r="AZ605">
        <v>4.46</v>
      </c>
      <c r="BA605">
        <v>4.54</v>
      </c>
      <c r="BB605">
        <v>1.84</v>
      </c>
      <c r="BC605">
        <v>1.54</v>
      </c>
      <c r="BD605">
        <v>1.69</v>
      </c>
      <c r="BE605">
        <v>0.67</v>
      </c>
      <c r="BF605">
        <v>0.37000000000000005</v>
      </c>
      <c r="BG605">
        <v>0.52</v>
      </c>
      <c r="BH605">
        <v>486.44</v>
      </c>
      <c r="BI605">
        <v>470.44</v>
      </c>
      <c r="BJ605">
        <v>478.44</v>
      </c>
      <c r="BK605">
        <v>41.06</v>
      </c>
      <c r="BL605">
        <v>39.700000000000003</v>
      </c>
      <c r="BM605">
        <v>40.380000000000003</v>
      </c>
      <c r="BN605">
        <v>1.03</v>
      </c>
      <c r="BO605">
        <v>0.79</v>
      </c>
      <c r="BP605">
        <v>0.91</v>
      </c>
      <c r="BQ605">
        <v>8.8800000000000008</v>
      </c>
      <c r="BR605">
        <v>6.8800000000000008</v>
      </c>
      <c r="BS605">
        <v>7.8800000000000008</v>
      </c>
      <c r="BT605">
        <v>10.86</v>
      </c>
      <c r="BU605">
        <v>10.459999999999999</v>
      </c>
      <c r="BV605">
        <v>10.66</v>
      </c>
      <c r="BW605">
        <v>2.75</v>
      </c>
      <c r="BX605">
        <v>2.4699999999999998</v>
      </c>
      <c r="BY605">
        <v>2.61</v>
      </c>
      <c r="BZ605">
        <v>9.89</v>
      </c>
      <c r="CA605">
        <v>6.8900000000000006</v>
      </c>
      <c r="CB605">
        <v>8.39</v>
      </c>
      <c r="CC605">
        <v>7.15</v>
      </c>
      <c r="CD605">
        <v>6.91</v>
      </c>
      <c r="CE605">
        <v>7.03</v>
      </c>
      <c r="CF605">
        <v>2.1</v>
      </c>
      <c r="CG605">
        <v>1.6</v>
      </c>
      <c r="CH605">
        <v>1.85</v>
      </c>
      <c r="CI605">
        <v>0.46</v>
      </c>
      <c r="CJ605">
        <v>0.42000000000000004</v>
      </c>
      <c r="CK605">
        <v>0.44000000000000006</v>
      </c>
      <c r="CL605">
        <v>41.62</v>
      </c>
      <c r="CM605">
        <v>39.22</v>
      </c>
      <c r="CN605">
        <v>40.42</v>
      </c>
      <c r="CO605">
        <v>6.1</v>
      </c>
      <c r="CP605">
        <v>1.0999999999999996</v>
      </c>
      <c r="CQ605">
        <v>3.5999999999999996</v>
      </c>
    </row>
    <row r="606" spans="1:95">
      <c r="A606" s="642">
        <v>45884</v>
      </c>
      <c r="B606" t="s">
        <v>218</v>
      </c>
      <c r="C606">
        <v>148.66</v>
      </c>
      <c r="D606">
        <v>146.66</v>
      </c>
      <c r="E606">
        <v>147.66</v>
      </c>
      <c r="F606">
        <v>173.51</v>
      </c>
      <c r="G606">
        <v>170.51</v>
      </c>
      <c r="H606">
        <v>172.01</v>
      </c>
      <c r="I606">
        <v>108.5</v>
      </c>
      <c r="J606">
        <v>105.3</v>
      </c>
      <c r="K606">
        <v>106.9</v>
      </c>
      <c r="L606">
        <v>203.81</v>
      </c>
      <c r="M606">
        <v>195.81</v>
      </c>
      <c r="N606">
        <v>199.81</v>
      </c>
      <c r="O606">
        <v>183.65</v>
      </c>
      <c r="P606">
        <v>181.85</v>
      </c>
      <c r="Q606">
        <v>182.75</v>
      </c>
      <c r="R606">
        <v>23.34</v>
      </c>
      <c r="S606">
        <v>22.74</v>
      </c>
      <c r="T606">
        <v>23.04</v>
      </c>
      <c r="U606">
        <v>14.75</v>
      </c>
      <c r="V606">
        <v>14.15</v>
      </c>
      <c r="W606">
        <v>14.45</v>
      </c>
      <c r="X606">
        <v>15.8</v>
      </c>
      <c r="Y606">
        <v>15</v>
      </c>
      <c r="Z606">
        <v>15.4</v>
      </c>
      <c r="AA606">
        <v>97.95</v>
      </c>
      <c r="AB606">
        <v>93.95</v>
      </c>
      <c r="AC606">
        <v>95.95</v>
      </c>
      <c r="AD606">
        <v>89.43</v>
      </c>
      <c r="AE606">
        <v>85.43</v>
      </c>
      <c r="AF606">
        <v>87.43</v>
      </c>
      <c r="AG606">
        <v>19.27</v>
      </c>
      <c r="AH606">
        <v>18.41</v>
      </c>
      <c r="AI606">
        <v>18.84</v>
      </c>
      <c r="AM606">
        <v>115.79</v>
      </c>
      <c r="AN606">
        <v>114.13000000000001</v>
      </c>
      <c r="AO606">
        <v>114.96000000000001</v>
      </c>
      <c r="AP606">
        <v>40.25</v>
      </c>
      <c r="AQ606">
        <v>38.65</v>
      </c>
      <c r="AR606">
        <v>39.450000000000003</v>
      </c>
      <c r="AS606">
        <v>40.96</v>
      </c>
      <c r="AT606">
        <v>39.6</v>
      </c>
      <c r="AU606">
        <v>40.28</v>
      </c>
      <c r="AV606">
        <v>20.86</v>
      </c>
      <c r="AW606">
        <v>20.259999999999998</v>
      </c>
      <c r="AX606">
        <v>20.56</v>
      </c>
      <c r="AY606">
        <v>4.6399999999999997</v>
      </c>
      <c r="AZ606">
        <v>4.4799999999999995</v>
      </c>
      <c r="BA606">
        <v>4.5599999999999996</v>
      </c>
      <c r="BB606">
        <v>1.84</v>
      </c>
      <c r="BC606">
        <v>1.54</v>
      </c>
      <c r="BD606">
        <v>1.69</v>
      </c>
      <c r="BE606">
        <v>0.68</v>
      </c>
      <c r="BF606">
        <v>0.38000000000000006</v>
      </c>
      <c r="BG606">
        <v>0.53</v>
      </c>
      <c r="BH606">
        <v>493.56</v>
      </c>
      <c r="BI606">
        <v>477.56</v>
      </c>
      <c r="BJ606">
        <v>485.56</v>
      </c>
      <c r="BK606">
        <v>41.32</v>
      </c>
      <c r="BL606">
        <v>39.96</v>
      </c>
      <c r="BM606">
        <v>40.64</v>
      </c>
      <c r="BN606">
        <v>1.04</v>
      </c>
      <c r="BO606">
        <v>0.8</v>
      </c>
      <c r="BP606">
        <v>0.92</v>
      </c>
      <c r="BQ606">
        <v>8.86</v>
      </c>
      <c r="BR606">
        <v>6.8599999999999994</v>
      </c>
      <c r="BS606">
        <v>7.8599999999999994</v>
      </c>
      <c r="BT606">
        <v>10.83</v>
      </c>
      <c r="BU606">
        <v>10.43</v>
      </c>
      <c r="BV606">
        <v>10.629999999999999</v>
      </c>
      <c r="BW606">
        <v>2.76</v>
      </c>
      <c r="BX606">
        <v>2.4799999999999995</v>
      </c>
      <c r="BY606">
        <v>2.6199999999999997</v>
      </c>
      <c r="BZ606">
        <v>9.9</v>
      </c>
      <c r="CA606">
        <v>6.9</v>
      </c>
      <c r="CB606">
        <v>8.4</v>
      </c>
      <c r="CC606">
        <v>7.15</v>
      </c>
      <c r="CD606">
        <v>6.91</v>
      </c>
      <c r="CE606">
        <v>7.03</v>
      </c>
      <c r="CF606">
        <v>2.11</v>
      </c>
      <c r="CG606">
        <v>1.6099999999999999</v>
      </c>
      <c r="CH606">
        <v>1.8599999999999999</v>
      </c>
      <c r="CI606">
        <v>0.45</v>
      </c>
      <c r="CJ606">
        <v>0.41000000000000003</v>
      </c>
      <c r="CK606">
        <v>0.43000000000000005</v>
      </c>
      <c r="CL606">
        <v>41.62</v>
      </c>
      <c r="CM606">
        <v>39.22</v>
      </c>
      <c r="CN606">
        <v>40.42</v>
      </c>
      <c r="CO606">
        <v>6.12</v>
      </c>
      <c r="CP606">
        <v>1.1200000000000001</v>
      </c>
      <c r="CQ606">
        <v>3.62</v>
      </c>
    </row>
    <row r="607" spans="1:95">
      <c r="A607" s="642">
        <v>45885</v>
      </c>
      <c r="B607" t="s">
        <v>219</v>
      </c>
    </row>
    <row r="608" spans="1:95">
      <c r="A608" s="642">
        <v>45886</v>
      </c>
      <c r="B608" t="s">
        <v>220</v>
      </c>
    </row>
    <row r="609" spans="1:95">
      <c r="A609" s="642">
        <v>45887</v>
      </c>
      <c r="B609" t="s">
        <v>214</v>
      </c>
      <c r="C609">
        <v>148.5</v>
      </c>
      <c r="D609">
        <v>146.5</v>
      </c>
      <c r="E609">
        <v>147.5</v>
      </c>
      <c r="F609">
        <v>174.06</v>
      </c>
      <c r="G609">
        <v>171.06</v>
      </c>
      <c r="H609">
        <v>172.56</v>
      </c>
      <c r="I609">
        <v>108.41</v>
      </c>
      <c r="J609">
        <v>105.21</v>
      </c>
      <c r="K609">
        <v>106.81</v>
      </c>
      <c r="L609">
        <v>203.92</v>
      </c>
      <c r="M609">
        <v>195.92</v>
      </c>
      <c r="N609">
        <v>199.92</v>
      </c>
      <c r="O609">
        <v>183.72</v>
      </c>
      <c r="P609">
        <v>181.92</v>
      </c>
      <c r="Q609">
        <v>182.82</v>
      </c>
      <c r="R609">
        <v>23.42</v>
      </c>
      <c r="S609">
        <v>22.82</v>
      </c>
      <c r="T609">
        <v>23.12</v>
      </c>
      <c r="U609">
        <v>14.78</v>
      </c>
      <c r="V609">
        <v>14.18</v>
      </c>
      <c r="W609">
        <v>14.48</v>
      </c>
      <c r="X609">
        <v>15.85</v>
      </c>
      <c r="Y609">
        <v>15.049999999999999</v>
      </c>
      <c r="Z609">
        <v>15.45</v>
      </c>
      <c r="AA609">
        <v>98.04</v>
      </c>
      <c r="AB609">
        <v>94.04</v>
      </c>
      <c r="AC609">
        <v>96.04</v>
      </c>
      <c r="AD609">
        <v>89.48</v>
      </c>
      <c r="AE609">
        <v>85.48</v>
      </c>
      <c r="AF609">
        <v>87.48</v>
      </c>
      <c r="AG609">
        <v>19.27</v>
      </c>
      <c r="AH609">
        <v>18.41</v>
      </c>
      <c r="AI609">
        <v>18.84</v>
      </c>
      <c r="AM609">
        <v>115.76</v>
      </c>
      <c r="AN609">
        <v>114.10000000000001</v>
      </c>
      <c r="AO609">
        <v>114.93</v>
      </c>
      <c r="AP609">
        <v>40.19</v>
      </c>
      <c r="AQ609">
        <v>38.589999999999996</v>
      </c>
      <c r="AR609">
        <v>39.39</v>
      </c>
      <c r="AS609">
        <v>40.770000000000003</v>
      </c>
      <c r="AT609">
        <v>39.410000000000004</v>
      </c>
      <c r="AU609">
        <v>40.090000000000003</v>
      </c>
      <c r="AV609">
        <v>20.82</v>
      </c>
      <c r="AW609">
        <v>20.22</v>
      </c>
      <c r="AX609">
        <v>20.52</v>
      </c>
      <c r="AY609">
        <v>4.62</v>
      </c>
      <c r="AZ609">
        <v>4.46</v>
      </c>
      <c r="BA609">
        <v>4.54</v>
      </c>
      <c r="BB609">
        <v>1.85</v>
      </c>
      <c r="BC609">
        <v>1.55</v>
      </c>
      <c r="BD609">
        <v>1.7000000000000002</v>
      </c>
      <c r="BE609">
        <v>0.68</v>
      </c>
      <c r="BF609">
        <v>0.38000000000000006</v>
      </c>
      <c r="BG609">
        <v>0.53</v>
      </c>
      <c r="BH609">
        <v>493.36</v>
      </c>
      <c r="BI609">
        <v>477.36</v>
      </c>
      <c r="BJ609">
        <v>485.36</v>
      </c>
      <c r="BK609">
        <v>41.28</v>
      </c>
      <c r="BL609">
        <v>39.92</v>
      </c>
      <c r="BM609">
        <v>40.6</v>
      </c>
      <c r="BN609">
        <v>1.04</v>
      </c>
      <c r="BO609">
        <v>0.8</v>
      </c>
      <c r="BP609">
        <v>0.92</v>
      </c>
      <c r="BQ609">
        <v>8.8699999999999992</v>
      </c>
      <c r="BR609">
        <v>6.8699999999999992</v>
      </c>
      <c r="BS609">
        <v>7.8699999999999992</v>
      </c>
      <c r="BT609">
        <v>10.84</v>
      </c>
      <c r="BU609">
        <v>10.44</v>
      </c>
      <c r="BV609">
        <v>10.64</v>
      </c>
      <c r="BW609">
        <v>2.75</v>
      </c>
      <c r="BX609">
        <v>2.4699999999999998</v>
      </c>
      <c r="BY609">
        <v>2.61</v>
      </c>
      <c r="BZ609">
        <v>9.89</v>
      </c>
      <c r="CA609">
        <v>6.8900000000000006</v>
      </c>
      <c r="CB609">
        <v>8.39</v>
      </c>
      <c r="CC609">
        <v>7.17</v>
      </c>
      <c r="CD609">
        <v>6.93</v>
      </c>
      <c r="CE609">
        <v>7.05</v>
      </c>
      <c r="CF609">
        <v>2.09</v>
      </c>
      <c r="CG609">
        <v>1.5899999999999999</v>
      </c>
      <c r="CH609">
        <v>1.8399999999999999</v>
      </c>
      <c r="CI609">
        <v>0.46</v>
      </c>
      <c r="CJ609">
        <v>0.42000000000000004</v>
      </c>
      <c r="CK609">
        <v>0.44000000000000006</v>
      </c>
      <c r="CL609">
        <v>41.7</v>
      </c>
      <c r="CM609">
        <v>39.300000000000004</v>
      </c>
      <c r="CN609">
        <v>40.5</v>
      </c>
      <c r="CO609">
        <v>6.11</v>
      </c>
      <c r="CP609">
        <v>1.1100000000000003</v>
      </c>
      <c r="CQ609">
        <v>3.6100000000000003</v>
      </c>
    </row>
    <row r="610" spans="1:95">
      <c r="A610" s="642">
        <v>45888</v>
      </c>
      <c r="B610" t="s">
        <v>215</v>
      </c>
      <c r="C610">
        <v>148.9</v>
      </c>
      <c r="D610">
        <v>146.9</v>
      </c>
      <c r="E610">
        <v>147.9</v>
      </c>
      <c r="F610">
        <v>173.88</v>
      </c>
      <c r="G610">
        <v>170.88</v>
      </c>
      <c r="H610">
        <v>172.38</v>
      </c>
      <c r="I610">
        <v>108.69</v>
      </c>
      <c r="J610">
        <v>105.49</v>
      </c>
      <c r="K610">
        <v>107.09</v>
      </c>
      <c r="L610">
        <v>203.67</v>
      </c>
      <c r="M610">
        <v>195.67</v>
      </c>
      <c r="N610">
        <v>199.67</v>
      </c>
      <c r="O610">
        <v>184.04</v>
      </c>
      <c r="P610">
        <v>182.23999999999998</v>
      </c>
      <c r="Q610">
        <v>183.14</v>
      </c>
      <c r="R610">
        <v>23.39</v>
      </c>
      <c r="S610">
        <v>22.79</v>
      </c>
      <c r="T610">
        <v>23.09</v>
      </c>
      <c r="U610">
        <v>14.77</v>
      </c>
      <c r="V610">
        <v>14.17</v>
      </c>
      <c r="W610">
        <v>14.469999999999999</v>
      </c>
      <c r="X610">
        <v>15.87</v>
      </c>
      <c r="Y610">
        <v>15.069999999999999</v>
      </c>
      <c r="Z610">
        <v>15.469999999999999</v>
      </c>
      <c r="AA610">
        <v>97.99</v>
      </c>
      <c r="AB610">
        <v>93.99</v>
      </c>
      <c r="AC610">
        <v>95.99</v>
      </c>
      <c r="AD610">
        <v>89.65</v>
      </c>
      <c r="AE610">
        <v>85.65</v>
      </c>
      <c r="AF610">
        <v>87.65</v>
      </c>
      <c r="AG610">
        <v>19.34</v>
      </c>
      <c r="AH610">
        <v>18.48</v>
      </c>
      <c r="AI610">
        <v>18.91</v>
      </c>
      <c r="AM610">
        <v>115.95</v>
      </c>
      <c r="AN610">
        <v>114.29</v>
      </c>
      <c r="AO610">
        <v>115.12</v>
      </c>
      <c r="AP610">
        <v>40.299999999999997</v>
      </c>
      <c r="AQ610">
        <v>38.699999999999996</v>
      </c>
      <c r="AR610">
        <v>39.5</v>
      </c>
      <c r="AS610">
        <v>41.02</v>
      </c>
      <c r="AT610">
        <v>39.660000000000004</v>
      </c>
      <c r="AU610">
        <v>40.340000000000003</v>
      </c>
      <c r="AV610">
        <v>20.88</v>
      </c>
      <c r="AW610">
        <v>20.279999999999998</v>
      </c>
      <c r="AX610">
        <v>20.58</v>
      </c>
      <c r="AY610">
        <v>4.62</v>
      </c>
      <c r="AZ610">
        <v>4.46</v>
      </c>
      <c r="BA610">
        <v>4.54</v>
      </c>
      <c r="BB610">
        <v>1.85</v>
      </c>
      <c r="BC610">
        <v>1.55</v>
      </c>
      <c r="BD610">
        <v>1.7000000000000002</v>
      </c>
      <c r="BE610">
        <v>0.68</v>
      </c>
      <c r="BF610">
        <v>0.38000000000000006</v>
      </c>
      <c r="BG610">
        <v>0.53</v>
      </c>
      <c r="BH610">
        <v>494.19</v>
      </c>
      <c r="BI610">
        <v>478.19</v>
      </c>
      <c r="BJ610">
        <v>486.19</v>
      </c>
      <c r="BK610">
        <v>41.39</v>
      </c>
      <c r="BL610">
        <v>40.03</v>
      </c>
      <c r="BM610">
        <v>40.71</v>
      </c>
      <c r="BN610">
        <v>1.04</v>
      </c>
      <c r="BO610">
        <v>0.8</v>
      </c>
      <c r="BP610">
        <v>0.92</v>
      </c>
      <c r="BQ610">
        <v>8.8699999999999992</v>
      </c>
      <c r="BR610">
        <v>6.8699999999999992</v>
      </c>
      <c r="BS610">
        <v>7.8699999999999992</v>
      </c>
      <c r="BT610">
        <v>10.86</v>
      </c>
      <c r="BU610">
        <v>10.459999999999999</v>
      </c>
      <c r="BV610">
        <v>10.66</v>
      </c>
      <c r="BW610">
        <v>2.76</v>
      </c>
      <c r="BX610">
        <v>2.4799999999999995</v>
      </c>
      <c r="BY610">
        <v>2.6199999999999997</v>
      </c>
      <c r="BZ610">
        <v>9.8800000000000008</v>
      </c>
      <c r="CA610">
        <v>6.8800000000000008</v>
      </c>
      <c r="CB610">
        <v>8.3800000000000008</v>
      </c>
      <c r="CC610">
        <v>7.17</v>
      </c>
      <c r="CD610">
        <v>6.93</v>
      </c>
      <c r="CE610">
        <v>7.05</v>
      </c>
      <c r="CF610">
        <v>2.1</v>
      </c>
      <c r="CG610">
        <v>1.6</v>
      </c>
      <c r="CH610">
        <v>1.85</v>
      </c>
      <c r="CI610">
        <v>0.46</v>
      </c>
      <c r="CJ610">
        <v>0.42000000000000004</v>
      </c>
      <c r="CK610">
        <v>0.44000000000000006</v>
      </c>
      <c r="CL610">
        <v>41.81</v>
      </c>
      <c r="CM610">
        <v>39.410000000000004</v>
      </c>
      <c r="CN610">
        <v>40.61</v>
      </c>
      <c r="CO610">
        <v>6.12</v>
      </c>
      <c r="CP610">
        <v>1.1200000000000001</v>
      </c>
      <c r="CQ610">
        <v>3.62</v>
      </c>
    </row>
    <row r="611" spans="1:95">
      <c r="A611" s="642">
        <v>45889</v>
      </c>
      <c r="B611" t="s">
        <v>216</v>
      </c>
      <c r="C611">
        <v>148.72999999999999</v>
      </c>
      <c r="D611">
        <v>146.72999999999999</v>
      </c>
      <c r="E611">
        <v>147.72999999999999</v>
      </c>
      <c r="F611">
        <v>173.4</v>
      </c>
      <c r="G611">
        <v>170.4</v>
      </c>
      <c r="H611">
        <v>171.9</v>
      </c>
      <c r="I611">
        <v>108.09</v>
      </c>
      <c r="J611">
        <v>104.89</v>
      </c>
      <c r="K611">
        <v>106.49000000000001</v>
      </c>
      <c r="L611">
        <v>203.08</v>
      </c>
      <c r="M611">
        <v>195.08</v>
      </c>
      <c r="N611">
        <v>199.08</v>
      </c>
      <c r="O611">
        <v>183.62</v>
      </c>
      <c r="P611">
        <v>181.82</v>
      </c>
      <c r="Q611">
        <v>182.72</v>
      </c>
      <c r="R611">
        <v>23.33</v>
      </c>
      <c r="S611">
        <v>22.729999999999997</v>
      </c>
      <c r="T611">
        <v>23.029999999999998</v>
      </c>
      <c r="U611">
        <v>14.65</v>
      </c>
      <c r="V611">
        <v>14.05</v>
      </c>
      <c r="W611">
        <v>14.350000000000001</v>
      </c>
      <c r="X611">
        <v>15.76</v>
      </c>
      <c r="Y611">
        <v>14.959999999999999</v>
      </c>
      <c r="Z611">
        <v>15.36</v>
      </c>
      <c r="AA611">
        <v>97.3</v>
      </c>
      <c r="AB611">
        <v>93.3</v>
      </c>
      <c r="AC611">
        <v>95.3</v>
      </c>
      <c r="AD611">
        <v>89.04</v>
      </c>
      <c r="AE611">
        <v>85.04</v>
      </c>
      <c r="AF611">
        <v>87.04</v>
      </c>
      <c r="AG611">
        <v>19.36</v>
      </c>
      <c r="AH611">
        <v>18.5</v>
      </c>
      <c r="AI611">
        <v>18.93</v>
      </c>
      <c r="AM611">
        <v>115.73</v>
      </c>
      <c r="AN611">
        <v>114.07000000000001</v>
      </c>
      <c r="AO611">
        <v>114.9</v>
      </c>
      <c r="AP611">
        <v>40.26</v>
      </c>
      <c r="AQ611">
        <v>38.659999999999997</v>
      </c>
      <c r="AR611">
        <v>39.459999999999994</v>
      </c>
      <c r="AS611">
        <v>40.98</v>
      </c>
      <c r="AT611">
        <v>39.619999999999997</v>
      </c>
      <c r="AU611">
        <v>40.299999999999997</v>
      </c>
      <c r="AV611">
        <v>20.85</v>
      </c>
      <c r="AW611">
        <v>20.25</v>
      </c>
      <c r="AX611">
        <v>20.55</v>
      </c>
      <c r="AY611">
        <v>4.62</v>
      </c>
      <c r="AZ611">
        <v>4.46</v>
      </c>
      <c r="BA611">
        <v>4.54</v>
      </c>
      <c r="BB611">
        <v>1.86</v>
      </c>
      <c r="BC611">
        <v>1.56</v>
      </c>
      <c r="BD611">
        <v>1.71</v>
      </c>
      <c r="BE611">
        <v>0.68</v>
      </c>
      <c r="BF611">
        <v>0.38000000000000006</v>
      </c>
      <c r="BG611">
        <v>0.53</v>
      </c>
      <c r="BH611">
        <v>493.63</v>
      </c>
      <c r="BI611">
        <v>477.63</v>
      </c>
      <c r="BJ611">
        <v>485.63</v>
      </c>
      <c r="BK611">
        <v>41.34</v>
      </c>
      <c r="BL611">
        <v>39.980000000000004</v>
      </c>
      <c r="BM611">
        <v>40.660000000000004</v>
      </c>
      <c r="BN611">
        <v>1.03</v>
      </c>
      <c r="BO611">
        <v>0.79</v>
      </c>
      <c r="BP611">
        <v>0.91</v>
      </c>
      <c r="BQ611">
        <v>8.84</v>
      </c>
      <c r="BR611">
        <v>6.84</v>
      </c>
      <c r="BS611">
        <v>7.84</v>
      </c>
      <c r="BT611">
        <v>10.8</v>
      </c>
      <c r="BU611">
        <v>10.4</v>
      </c>
      <c r="BV611">
        <v>10.600000000000001</v>
      </c>
      <c r="BW611">
        <v>2.76</v>
      </c>
      <c r="BX611">
        <v>2.4799999999999995</v>
      </c>
      <c r="BY611">
        <v>2.6199999999999997</v>
      </c>
      <c r="BZ611">
        <v>9.84</v>
      </c>
      <c r="CA611">
        <v>6.84</v>
      </c>
      <c r="CB611">
        <v>8.34</v>
      </c>
      <c r="CC611">
        <v>7.15</v>
      </c>
      <c r="CD611">
        <v>6.91</v>
      </c>
      <c r="CE611">
        <v>7.03</v>
      </c>
      <c r="CF611">
        <v>2.08</v>
      </c>
      <c r="CG611">
        <v>1.58</v>
      </c>
      <c r="CH611">
        <v>1.83</v>
      </c>
      <c r="CI611">
        <v>0.46</v>
      </c>
      <c r="CJ611">
        <v>0.42000000000000004</v>
      </c>
      <c r="CK611">
        <v>0.44000000000000006</v>
      </c>
      <c r="CL611">
        <v>41.62</v>
      </c>
      <c r="CM611">
        <v>39.22</v>
      </c>
      <c r="CN611">
        <v>40.42</v>
      </c>
      <c r="CO611">
        <v>6.11</v>
      </c>
      <c r="CP611">
        <v>1.1100000000000003</v>
      </c>
      <c r="CQ611">
        <v>3.6100000000000003</v>
      </c>
    </row>
    <row r="612" spans="1:95">
      <c r="A612" s="642">
        <v>45890</v>
      </c>
      <c r="B612" t="s">
        <v>217</v>
      </c>
      <c r="C612">
        <v>148.5</v>
      </c>
      <c r="D612">
        <v>146.5</v>
      </c>
      <c r="E612">
        <v>147.5</v>
      </c>
      <c r="F612">
        <v>173.19</v>
      </c>
      <c r="G612">
        <v>170.19</v>
      </c>
      <c r="H612">
        <v>171.69</v>
      </c>
      <c r="I612">
        <v>107.85</v>
      </c>
      <c r="J612">
        <v>104.64999999999999</v>
      </c>
      <c r="K612">
        <v>106.25</v>
      </c>
      <c r="L612">
        <v>202.45</v>
      </c>
      <c r="M612">
        <v>194.45</v>
      </c>
      <c r="N612">
        <v>198.45</v>
      </c>
      <c r="O612">
        <v>184.11</v>
      </c>
      <c r="P612">
        <v>182.31</v>
      </c>
      <c r="Q612">
        <v>183.21</v>
      </c>
      <c r="R612">
        <v>23.3</v>
      </c>
      <c r="S612">
        <v>22.7</v>
      </c>
      <c r="T612">
        <v>23</v>
      </c>
      <c r="U612">
        <v>14.71</v>
      </c>
      <c r="V612">
        <v>14.110000000000001</v>
      </c>
      <c r="W612">
        <v>14.41</v>
      </c>
      <c r="X612">
        <v>15.78</v>
      </c>
      <c r="Y612">
        <v>14.979999999999999</v>
      </c>
      <c r="Z612">
        <v>15.379999999999999</v>
      </c>
      <c r="AA612">
        <v>96.77</v>
      </c>
      <c r="AB612">
        <v>92.77</v>
      </c>
      <c r="AC612">
        <v>94.77</v>
      </c>
      <c r="AD612">
        <v>87.85</v>
      </c>
      <c r="AE612">
        <v>83.85</v>
      </c>
      <c r="AF612">
        <v>85.85</v>
      </c>
      <c r="AG612">
        <v>19.309999999999999</v>
      </c>
      <c r="AH612">
        <v>18.45</v>
      </c>
      <c r="AI612">
        <v>18.88</v>
      </c>
      <c r="AM612">
        <v>115.51</v>
      </c>
      <c r="AN612">
        <v>113.85000000000001</v>
      </c>
      <c r="AO612">
        <v>114.68</v>
      </c>
      <c r="AP612">
        <v>40.19</v>
      </c>
      <c r="AQ612">
        <v>38.589999999999996</v>
      </c>
      <c r="AR612">
        <v>39.39</v>
      </c>
      <c r="AS612">
        <v>40.909999999999997</v>
      </c>
      <c r="AT612">
        <v>39.549999999999997</v>
      </c>
      <c r="AU612">
        <v>40.229999999999997</v>
      </c>
      <c r="AV612">
        <v>20.83</v>
      </c>
      <c r="AW612">
        <v>20.229999999999997</v>
      </c>
      <c r="AX612">
        <v>20.529999999999998</v>
      </c>
      <c r="AY612">
        <v>4.6100000000000003</v>
      </c>
      <c r="AZ612">
        <v>4.45</v>
      </c>
      <c r="BA612">
        <v>4.53</v>
      </c>
      <c r="BB612">
        <v>1.86</v>
      </c>
      <c r="BC612">
        <v>1.56</v>
      </c>
      <c r="BD612">
        <v>1.71</v>
      </c>
      <c r="BE612">
        <v>0.68</v>
      </c>
      <c r="BF612">
        <v>0.38000000000000006</v>
      </c>
      <c r="BG612">
        <v>0.53</v>
      </c>
      <c r="BH612">
        <v>493.2</v>
      </c>
      <c r="BI612">
        <v>477.2</v>
      </c>
      <c r="BJ612">
        <v>485.2</v>
      </c>
      <c r="BK612">
        <v>41.28</v>
      </c>
      <c r="BL612">
        <v>39.92</v>
      </c>
      <c r="BM612">
        <v>40.6</v>
      </c>
      <c r="BN612">
        <v>1.03</v>
      </c>
      <c r="BO612">
        <v>0.79</v>
      </c>
      <c r="BP612">
        <v>0.91</v>
      </c>
      <c r="BQ612">
        <v>8.86</v>
      </c>
      <c r="BR612">
        <v>6.8599999999999994</v>
      </c>
      <c r="BS612">
        <v>7.8599999999999994</v>
      </c>
      <c r="BT612">
        <v>10.76</v>
      </c>
      <c r="BU612">
        <v>10.36</v>
      </c>
      <c r="BV612">
        <v>10.559999999999999</v>
      </c>
      <c r="BW612">
        <v>2.76</v>
      </c>
      <c r="BX612">
        <v>2.4799999999999995</v>
      </c>
      <c r="BY612">
        <v>2.6199999999999997</v>
      </c>
      <c r="BZ612">
        <v>9.85</v>
      </c>
      <c r="CA612">
        <v>6.85</v>
      </c>
      <c r="CB612">
        <v>8.35</v>
      </c>
      <c r="CC612">
        <v>7.14</v>
      </c>
      <c r="CD612">
        <v>6.8999999999999995</v>
      </c>
      <c r="CE612">
        <v>7.02</v>
      </c>
      <c r="CF612">
        <v>2.08</v>
      </c>
      <c r="CG612">
        <v>1.58</v>
      </c>
      <c r="CH612">
        <v>1.83</v>
      </c>
      <c r="CI612">
        <v>0.46</v>
      </c>
      <c r="CJ612">
        <v>0.42000000000000004</v>
      </c>
      <c r="CK612">
        <v>0.44000000000000006</v>
      </c>
      <c r="CL612">
        <v>41.65</v>
      </c>
      <c r="CM612">
        <v>39.25</v>
      </c>
      <c r="CN612">
        <v>40.450000000000003</v>
      </c>
      <c r="CO612">
        <v>6.11</v>
      </c>
      <c r="CP612">
        <v>1.1100000000000003</v>
      </c>
      <c r="CQ612">
        <v>3.6100000000000003</v>
      </c>
    </row>
    <row r="613" spans="1:95">
      <c r="A613" s="642">
        <v>45891</v>
      </c>
      <c r="B613" t="s">
        <v>218</v>
      </c>
      <c r="C613">
        <v>149.53</v>
      </c>
      <c r="D613">
        <v>147.53</v>
      </c>
      <c r="E613">
        <v>148.53</v>
      </c>
      <c r="F613">
        <v>173.96</v>
      </c>
      <c r="G613">
        <v>170.96</v>
      </c>
      <c r="H613">
        <v>172.46</v>
      </c>
      <c r="I613">
        <v>108.39</v>
      </c>
      <c r="J613">
        <v>105.19</v>
      </c>
      <c r="K613">
        <v>106.78999999999999</v>
      </c>
      <c r="L613">
        <v>203.33</v>
      </c>
      <c r="M613">
        <v>195.33</v>
      </c>
      <c r="N613">
        <v>199.33</v>
      </c>
      <c r="O613">
        <v>184.43</v>
      </c>
      <c r="P613">
        <v>182.63</v>
      </c>
      <c r="Q613">
        <v>183.53</v>
      </c>
      <c r="R613">
        <v>23.4</v>
      </c>
      <c r="S613">
        <v>22.799999999999997</v>
      </c>
      <c r="T613">
        <v>23.099999999999998</v>
      </c>
      <c r="U613">
        <v>14.9</v>
      </c>
      <c r="V613">
        <v>14.3</v>
      </c>
      <c r="W613">
        <v>14.600000000000001</v>
      </c>
      <c r="X613">
        <v>15.85</v>
      </c>
      <c r="Y613">
        <v>15.049999999999999</v>
      </c>
      <c r="Z613">
        <v>15.45</v>
      </c>
      <c r="AA613">
        <v>97.43</v>
      </c>
      <c r="AB613">
        <v>93.43</v>
      </c>
      <c r="AC613">
        <v>95.43</v>
      </c>
      <c r="AD613">
        <v>88.37</v>
      </c>
      <c r="AE613">
        <v>84.37</v>
      </c>
      <c r="AF613">
        <v>86.37</v>
      </c>
      <c r="AG613">
        <v>19.440000000000001</v>
      </c>
      <c r="AH613">
        <v>18.580000000000002</v>
      </c>
      <c r="AI613">
        <v>19.010000000000002</v>
      </c>
      <c r="AM613">
        <v>116.08</v>
      </c>
      <c r="AN613">
        <v>114.42</v>
      </c>
      <c r="AO613">
        <v>115.25</v>
      </c>
      <c r="AP613">
        <v>40.46</v>
      </c>
      <c r="AQ613">
        <v>38.86</v>
      </c>
      <c r="AR613">
        <v>39.659999999999997</v>
      </c>
      <c r="AS613">
        <v>41.2</v>
      </c>
      <c r="AT613">
        <v>39.840000000000003</v>
      </c>
      <c r="AU613">
        <v>40.520000000000003</v>
      </c>
      <c r="AV613">
        <v>20.97</v>
      </c>
      <c r="AW613">
        <v>20.369999999999997</v>
      </c>
      <c r="AX613">
        <v>20.669999999999998</v>
      </c>
      <c r="AY613">
        <v>4.62</v>
      </c>
      <c r="AZ613">
        <v>4.46</v>
      </c>
      <c r="BA613">
        <v>4.54</v>
      </c>
      <c r="BB613">
        <v>1.86</v>
      </c>
      <c r="BC613">
        <v>1.56</v>
      </c>
      <c r="BD613">
        <v>1.71</v>
      </c>
      <c r="BE613">
        <v>0.68</v>
      </c>
      <c r="BF613">
        <v>0.38000000000000006</v>
      </c>
      <c r="BG613">
        <v>0.53</v>
      </c>
      <c r="BH613">
        <v>496.1</v>
      </c>
      <c r="BI613">
        <v>480.1</v>
      </c>
      <c r="BJ613">
        <v>488.1</v>
      </c>
      <c r="BK613">
        <v>41.55</v>
      </c>
      <c r="BL613">
        <v>40.19</v>
      </c>
      <c r="BM613">
        <v>40.869999999999997</v>
      </c>
      <c r="BN613">
        <v>1.04</v>
      </c>
      <c r="BO613">
        <v>0.8</v>
      </c>
      <c r="BP613">
        <v>0.92</v>
      </c>
      <c r="BQ613">
        <v>8.93</v>
      </c>
      <c r="BR613">
        <v>6.93</v>
      </c>
      <c r="BS613">
        <v>7.93</v>
      </c>
      <c r="BT613">
        <v>10.83</v>
      </c>
      <c r="BU613">
        <v>10.43</v>
      </c>
      <c r="BV613">
        <v>10.629999999999999</v>
      </c>
      <c r="BW613">
        <v>2.78</v>
      </c>
      <c r="BX613">
        <v>2.5</v>
      </c>
      <c r="BY613">
        <v>2.6399999999999997</v>
      </c>
      <c r="BZ613">
        <v>9.89</v>
      </c>
      <c r="CA613">
        <v>6.8900000000000006</v>
      </c>
      <c r="CB613">
        <v>8.39</v>
      </c>
      <c r="CC613">
        <v>7.14</v>
      </c>
      <c r="CD613">
        <v>6.8999999999999995</v>
      </c>
      <c r="CE613">
        <v>7.02</v>
      </c>
      <c r="CF613">
        <v>2.1</v>
      </c>
      <c r="CG613">
        <v>1.6</v>
      </c>
      <c r="CH613">
        <v>1.85</v>
      </c>
      <c r="CI613">
        <v>0.46</v>
      </c>
      <c r="CJ613">
        <v>0.42000000000000004</v>
      </c>
      <c r="CK613">
        <v>0.44000000000000006</v>
      </c>
      <c r="CL613">
        <v>41.78</v>
      </c>
      <c r="CM613">
        <v>39.380000000000003</v>
      </c>
      <c r="CN613">
        <v>40.58</v>
      </c>
      <c r="CO613">
        <v>6.13</v>
      </c>
      <c r="CP613">
        <v>1.1299999999999999</v>
      </c>
      <c r="CQ613">
        <v>3.63</v>
      </c>
    </row>
    <row r="614" spans="1:95">
      <c r="A614" s="642">
        <v>45892</v>
      </c>
      <c r="B614" t="s">
        <v>219</v>
      </c>
    </row>
    <row r="615" spans="1:95">
      <c r="A615" s="642">
        <v>45893</v>
      </c>
      <c r="B615" t="s">
        <v>220</v>
      </c>
    </row>
    <row r="616" spans="1:95">
      <c r="A616" s="642">
        <v>45894</v>
      </c>
      <c r="B616" t="s">
        <v>214</v>
      </c>
      <c r="C616">
        <v>148.44999999999999</v>
      </c>
      <c r="D616">
        <v>146.44999999999999</v>
      </c>
      <c r="E616">
        <v>147.44999999999999</v>
      </c>
      <c r="F616">
        <v>173.94</v>
      </c>
      <c r="G616">
        <v>170.94</v>
      </c>
      <c r="H616">
        <v>172.44</v>
      </c>
      <c r="I616">
        <v>108.17</v>
      </c>
      <c r="J616">
        <v>104.97</v>
      </c>
      <c r="K616">
        <v>106.57</v>
      </c>
      <c r="L616">
        <v>202.98</v>
      </c>
      <c r="M616">
        <v>194.98</v>
      </c>
      <c r="N616">
        <v>198.98</v>
      </c>
      <c r="O616">
        <v>184.55</v>
      </c>
      <c r="P616">
        <v>182.75</v>
      </c>
      <c r="Q616">
        <v>183.65</v>
      </c>
      <c r="R616">
        <v>23.4</v>
      </c>
      <c r="S616">
        <v>22.799999999999997</v>
      </c>
      <c r="T616">
        <v>23.099999999999998</v>
      </c>
      <c r="U616">
        <v>14.92</v>
      </c>
      <c r="V616">
        <v>14.32</v>
      </c>
      <c r="W616">
        <v>14.620000000000001</v>
      </c>
      <c r="X616">
        <v>15.91</v>
      </c>
      <c r="Y616">
        <v>15.11</v>
      </c>
      <c r="Z616">
        <v>15.51</v>
      </c>
      <c r="AA616">
        <v>97.61</v>
      </c>
      <c r="AB616">
        <v>93.61</v>
      </c>
      <c r="AC616">
        <v>95.61</v>
      </c>
      <c r="AD616">
        <v>88.46</v>
      </c>
      <c r="AE616">
        <v>84.46</v>
      </c>
      <c r="AF616">
        <v>86.46</v>
      </c>
      <c r="AG616">
        <v>19.3</v>
      </c>
      <c r="AH616">
        <v>18.440000000000001</v>
      </c>
      <c r="AI616">
        <v>18.87</v>
      </c>
      <c r="AM616">
        <v>115.77</v>
      </c>
      <c r="AN616">
        <v>114.11</v>
      </c>
      <c r="AO616">
        <v>114.94</v>
      </c>
      <c r="AP616">
        <v>40.18</v>
      </c>
      <c r="AQ616">
        <v>38.58</v>
      </c>
      <c r="AR616">
        <v>39.379999999999995</v>
      </c>
      <c r="AS616">
        <v>40.89</v>
      </c>
      <c r="AT616">
        <v>39.53</v>
      </c>
      <c r="AU616">
        <v>40.21</v>
      </c>
      <c r="AV616">
        <v>20.87</v>
      </c>
      <c r="AW616">
        <v>20.27</v>
      </c>
      <c r="AX616">
        <v>20.57</v>
      </c>
      <c r="AY616">
        <v>4.6399999999999997</v>
      </c>
      <c r="AZ616">
        <v>4.4799999999999995</v>
      </c>
      <c r="BA616">
        <v>4.5599999999999996</v>
      </c>
      <c r="BB616">
        <v>1.85</v>
      </c>
      <c r="BC616">
        <v>1.55</v>
      </c>
      <c r="BD616">
        <v>1.7000000000000002</v>
      </c>
      <c r="BE616">
        <v>0.68</v>
      </c>
      <c r="BF616">
        <v>0.38000000000000006</v>
      </c>
      <c r="BG616">
        <v>0.53</v>
      </c>
      <c r="BH616">
        <v>493.19</v>
      </c>
      <c r="BI616">
        <v>477.19</v>
      </c>
      <c r="BJ616">
        <v>485.19</v>
      </c>
      <c r="BK616">
        <v>41.26</v>
      </c>
      <c r="BL616">
        <v>39.9</v>
      </c>
      <c r="BM616">
        <v>40.58</v>
      </c>
      <c r="BN616">
        <v>1.03</v>
      </c>
      <c r="BO616">
        <v>0.79</v>
      </c>
      <c r="BP616">
        <v>0.91</v>
      </c>
      <c r="BQ616">
        <v>8.92</v>
      </c>
      <c r="BR616">
        <v>6.92</v>
      </c>
      <c r="BS616">
        <v>7.92</v>
      </c>
      <c r="BT616">
        <v>10.85</v>
      </c>
      <c r="BU616">
        <v>10.45</v>
      </c>
      <c r="BV616">
        <v>10.649999999999999</v>
      </c>
      <c r="BW616">
        <v>2.76</v>
      </c>
      <c r="BX616">
        <v>2.4799999999999995</v>
      </c>
      <c r="BY616">
        <v>2.6199999999999997</v>
      </c>
      <c r="BZ616">
        <v>9.94</v>
      </c>
      <c r="CA616">
        <v>6.9399999999999995</v>
      </c>
      <c r="CB616">
        <v>8.44</v>
      </c>
      <c r="CC616">
        <v>7.15</v>
      </c>
      <c r="CD616">
        <v>6.91</v>
      </c>
      <c r="CE616">
        <v>7.03</v>
      </c>
      <c r="CF616">
        <v>2.08</v>
      </c>
      <c r="CG616">
        <v>1.58</v>
      </c>
      <c r="CH616">
        <v>1.83</v>
      </c>
      <c r="CI616">
        <v>0.46</v>
      </c>
      <c r="CJ616">
        <v>0.42000000000000004</v>
      </c>
      <c r="CK616">
        <v>0.44000000000000006</v>
      </c>
      <c r="CL616">
        <v>41.65</v>
      </c>
      <c r="CM616">
        <v>39.25</v>
      </c>
      <c r="CN616">
        <v>40.450000000000003</v>
      </c>
      <c r="CO616">
        <v>6.1</v>
      </c>
      <c r="CP616">
        <v>1.0999999999999996</v>
      </c>
      <c r="CQ616">
        <v>3.5999999999999996</v>
      </c>
    </row>
    <row r="617" spans="1:95">
      <c r="A617" s="642">
        <v>45895</v>
      </c>
      <c r="B617" t="s">
        <v>215</v>
      </c>
      <c r="C617">
        <v>148.16</v>
      </c>
      <c r="D617">
        <v>146.16</v>
      </c>
      <c r="E617">
        <v>147.16</v>
      </c>
      <c r="F617">
        <v>172.97</v>
      </c>
      <c r="G617">
        <v>169.97</v>
      </c>
      <c r="H617">
        <v>171.47</v>
      </c>
      <c r="I617">
        <v>107.88</v>
      </c>
      <c r="J617">
        <v>104.67999999999999</v>
      </c>
      <c r="K617">
        <v>106.28</v>
      </c>
      <c r="L617">
        <v>202.43</v>
      </c>
      <c r="M617">
        <v>194.43</v>
      </c>
      <c r="N617">
        <v>198.43</v>
      </c>
      <c r="O617">
        <v>184.12</v>
      </c>
      <c r="P617">
        <v>182.32</v>
      </c>
      <c r="Q617">
        <v>183.22</v>
      </c>
      <c r="R617">
        <v>23.27</v>
      </c>
      <c r="S617">
        <v>22.669999999999998</v>
      </c>
      <c r="T617">
        <v>22.97</v>
      </c>
      <c r="U617">
        <v>14.86</v>
      </c>
      <c r="V617">
        <v>14.26</v>
      </c>
      <c r="W617">
        <v>14.559999999999999</v>
      </c>
      <c r="X617">
        <v>15.79</v>
      </c>
      <c r="Y617">
        <v>14.989999999999998</v>
      </c>
      <c r="Z617">
        <v>15.389999999999999</v>
      </c>
      <c r="AA617">
        <v>97.52</v>
      </c>
      <c r="AB617">
        <v>93.52</v>
      </c>
      <c r="AC617">
        <v>95.52</v>
      </c>
      <c r="AD617">
        <v>88.16</v>
      </c>
      <c r="AE617">
        <v>84.16</v>
      </c>
      <c r="AF617">
        <v>86.16</v>
      </c>
      <c r="AG617">
        <v>19.28</v>
      </c>
      <c r="AH617">
        <v>18.420000000000002</v>
      </c>
      <c r="AI617">
        <v>18.850000000000001</v>
      </c>
      <c r="AM617">
        <v>115.44</v>
      </c>
      <c r="AN617">
        <v>113.78</v>
      </c>
      <c r="AO617">
        <v>114.61</v>
      </c>
      <c r="AP617">
        <v>40.11</v>
      </c>
      <c r="AQ617">
        <v>38.51</v>
      </c>
      <c r="AR617">
        <v>39.31</v>
      </c>
      <c r="AS617">
        <v>40.82</v>
      </c>
      <c r="AT617">
        <v>39.46</v>
      </c>
      <c r="AU617">
        <v>40.14</v>
      </c>
      <c r="AV617">
        <v>20.88</v>
      </c>
      <c r="AW617">
        <v>20.279999999999998</v>
      </c>
      <c r="AX617">
        <v>20.58</v>
      </c>
      <c r="AY617">
        <v>4.62</v>
      </c>
      <c r="AZ617">
        <v>4.46</v>
      </c>
      <c r="BA617">
        <v>4.54</v>
      </c>
      <c r="BB617">
        <v>1.84</v>
      </c>
      <c r="BC617">
        <v>1.54</v>
      </c>
      <c r="BD617">
        <v>1.69</v>
      </c>
      <c r="BE617">
        <v>0.67</v>
      </c>
      <c r="BF617">
        <v>0.37000000000000005</v>
      </c>
      <c r="BG617">
        <v>0.52</v>
      </c>
      <c r="BH617">
        <v>492.24</v>
      </c>
      <c r="BI617">
        <v>476.24</v>
      </c>
      <c r="BJ617">
        <v>484.24</v>
      </c>
      <c r="BK617">
        <v>40.950000000000003</v>
      </c>
      <c r="BL617">
        <v>39.590000000000003</v>
      </c>
      <c r="BM617">
        <v>40.270000000000003</v>
      </c>
      <c r="BN617">
        <v>1.03</v>
      </c>
      <c r="BO617">
        <v>0.79</v>
      </c>
      <c r="BP617">
        <v>0.91</v>
      </c>
      <c r="BQ617">
        <v>8.89</v>
      </c>
      <c r="BR617">
        <v>6.8900000000000006</v>
      </c>
      <c r="BS617">
        <v>7.8900000000000006</v>
      </c>
      <c r="BT617">
        <v>10.8</v>
      </c>
      <c r="BU617">
        <v>10.4</v>
      </c>
      <c r="BV617">
        <v>10.600000000000001</v>
      </c>
      <c r="BW617">
        <v>2.75</v>
      </c>
      <c r="BX617">
        <v>2.4699999999999998</v>
      </c>
      <c r="BY617">
        <v>2.61</v>
      </c>
      <c r="BZ617">
        <v>9.8699999999999992</v>
      </c>
      <c r="CA617">
        <v>6.8699999999999992</v>
      </c>
      <c r="CB617">
        <v>8.3699999999999992</v>
      </c>
      <c r="CC617">
        <v>7.11</v>
      </c>
      <c r="CD617">
        <v>6.87</v>
      </c>
      <c r="CE617">
        <v>6.99</v>
      </c>
      <c r="CF617">
        <v>2.08</v>
      </c>
      <c r="CG617">
        <v>1.58</v>
      </c>
      <c r="CH617">
        <v>1.83</v>
      </c>
      <c r="CI617">
        <v>0.45</v>
      </c>
      <c r="CJ617">
        <v>0.41000000000000003</v>
      </c>
      <c r="CK617">
        <v>0.43000000000000005</v>
      </c>
      <c r="CL617">
        <v>41.48</v>
      </c>
      <c r="CM617">
        <v>39.08</v>
      </c>
      <c r="CN617">
        <v>40.28</v>
      </c>
      <c r="CO617">
        <v>6.09</v>
      </c>
      <c r="CP617">
        <v>1.0899999999999999</v>
      </c>
      <c r="CQ617">
        <v>3.59</v>
      </c>
    </row>
    <row r="618" spans="1:95">
      <c r="A618" s="642">
        <v>45896</v>
      </c>
      <c r="B618" t="s">
        <v>216</v>
      </c>
      <c r="C618">
        <v>148.55000000000001</v>
      </c>
      <c r="D618">
        <v>146.55000000000001</v>
      </c>
      <c r="E618">
        <v>147.55000000000001</v>
      </c>
      <c r="F618">
        <v>173.12</v>
      </c>
      <c r="G618">
        <v>170.12</v>
      </c>
      <c r="H618">
        <v>171.62</v>
      </c>
      <c r="I618">
        <v>108.23</v>
      </c>
      <c r="J618">
        <v>105.03</v>
      </c>
      <c r="K618">
        <v>106.63</v>
      </c>
      <c r="L618">
        <v>202.71</v>
      </c>
      <c r="M618">
        <v>194.71</v>
      </c>
      <c r="N618">
        <v>198.71</v>
      </c>
      <c r="O618">
        <v>184.4</v>
      </c>
      <c r="P618">
        <v>182.6</v>
      </c>
      <c r="Q618">
        <v>183.5</v>
      </c>
      <c r="R618">
        <v>23.29</v>
      </c>
      <c r="S618">
        <v>22.689999999999998</v>
      </c>
      <c r="T618">
        <v>22.99</v>
      </c>
      <c r="U618">
        <v>14.85</v>
      </c>
      <c r="V618">
        <v>14.25</v>
      </c>
      <c r="W618">
        <v>14.55</v>
      </c>
      <c r="X618">
        <v>15.83</v>
      </c>
      <c r="Y618">
        <v>15.03</v>
      </c>
      <c r="Z618">
        <v>15.43</v>
      </c>
      <c r="AA618">
        <v>97.77</v>
      </c>
      <c r="AB618">
        <v>93.77</v>
      </c>
      <c r="AC618">
        <v>95.77</v>
      </c>
      <c r="AD618">
        <v>88.41</v>
      </c>
      <c r="AE618">
        <v>84.41</v>
      </c>
      <c r="AF618">
        <v>86.41</v>
      </c>
      <c r="AG618">
        <v>19.38</v>
      </c>
      <c r="AH618">
        <v>18.52</v>
      </c>
      <c r="AI618">
        <v>18.95</v>
      </c>
      <c r="AM618">
        <v>115.53</v>
      </c>
      <c r="AN618">
        <v>113.87</v>
      </c>
      <c r="AO618">
        <v>114.7</v>
      </c>
      <c r="AP618">
        <v>40.21</v>
      </c>
      <c r="AQ618">
        <v>38.61</v>
      </c>
      <c r="AR618">
        <v>39.409999999999997</v>
      </c>
      <c r="AS618">
        <v>40.92</v>
      </c>
      <c r="AT618">
        <v>39.56</v>
      </c>
      <c r="AU618">
        <v>40.24</v>
      </c>
      <c r="AV618">
        <v>20.92</v>
      </c>
      <c r="AW618">
        <v>20.32</v>
      </c>
      <c r="AX618">
        <v>20.62</v>
      </c>
      <c r="AY618">
        <v>4.63</v>
      </c>
      <c r="AZ618">
        <v>4.47</v>
      </c>
      <c r="BA618">
        <v>4.55</v>
      </c>
      <c r="BB618">
        <v>1.84</v>
      </c>
      <c r="BC618">
        <v>1.54</v>
      </c>
      <c r="BD618">
        <v>1.69</v>
      </c>
      <c r="BE618">
        <v>0.68</v>
      </c>
      <c r="BF618">
        <v>0.38000000000000006</v>
      </c>
      <c r="BG618">
        <v>0.53</v>
      </c>
      <c r="BH618">
        <v>493.36</v>
      </c>
      <c r="BI618">
        <v>477.36</v>
      </c>
      <c r="BJ618">
        <v>485.36</v>
      </c>
      <c r="BK618">
        <v>41.28</v>
      </c>
      <c r="BL618">
        <v>39.92</v>
      </c>
      <c r="BM618">
        <v>40.6</v>
      </c>
      <c r="BN618">
        <v>1.03</v>
      </c>
      <c r="BO618">
        <v>0.79</v>
      </c>
      <c r="BP618">
        <v>0.91</v>
      </c>
      <c r="BQ618">
        <v>8.91</v>
      </c>
      <c r="BR618">
        <v>6.91</v>
      </c>
      <c r="BS618">
        <v>7.91</v>
      </c>
      <c r="BT618">
        <v>10.78</v>
      </c>
      <c r="BU618">
        <v>10.379999999999999</v>
      </c>
      <c r="BV618">
        <v>10.579999999999998</v>
      </c>
      <c r="BW618">
        <v>2.75</v>
      </c>
      <c r="BX618">
        <v>2.4699999999999998</v>
      </c>
      <c r="BY618">
        <v>2.61</v>
      </c>
      <c r="BZ618">
        <v>9.86</v>
      </c>
      <c r="CA618">
        <v>6.8599999999999994</v>
      </c>
      <c r="CB618">
        <v>8.36</v>
      </c>
      <c r="CC618">
        <v>7.12</v>
      </c>
      <c r="CD618">
        <v>6.88</v>
      </c>
      <c r="CE618">
        <v>7</v>
      </c>
      <c r="CF618">
        <v>2.09</v>
      </c>
      <c r="CG618">
        <v>1.5899999999999999</v>
      </c>
      <c r="CH618">
        <v>1.8399999999999999</v>
      </c>
      <c r="CI618">
        <v>0.45</v>
      </c>
      <c r="CJ618">
        <v>0.41000000000000003</v>
      </c>
      <c r="CK618">
        <v>0.43000000000000005</v>
      </c>
      <c r="CL618">
        <v>41.51</v>
      </c>
      <c r="CM618">
        <v>39.11</v>
      </c>
      <c r="CN618">
        <v>40.31</v>
      </c>
      <c r="CO618">
        <v>6.1</v>
      </c>
      <c r="CP618">
        <v>1.0999999999999996</v>
      </c>
      <c r="CQ618">
        <v>3.5999999999999996</v>
      </c>
    </row>
    <row r="619" spans="1:95">
      <c r="A619" s="642">
        <v>45897</v>
      </c>
      <c r="B619" t="s">
        <v>217</v>
      </c>
      <c r="C619">
        <v>148.41999999999999</v>
      </c>
      <c r="D619">
        <v>146.41999999999999</v>
      </c>
      <c r="E619">
        <v>147.41999999999999</v>
      </c>
      <c r="F619">
        <v>173.11</v>
      </c>
      <c r="G619">
        <v>170.11</v>
      </c>
      <c r="H619">
        <v>171.61</v>
      </c>
      <c r="I619">
        <v>108.57</v>
      </c>
      <c r="J619">
        <v>105.36999999999999</v>
      </c>
      <c r="K619">
        <v>106.97</v>
      </c>
      <c r="L619">
        <v>203.11</v>
      </c>
      <c r="M619">
        <v>195.11</v>
      </c>
      <c r="N619">
        <v>199.11</v>
      </c>
      <c r="O619">
        <v>184.67</v>
      </c>
      <c r="P619">
        <v>182.86999999999998</v>
      </c>
      <c r="Q619">
        <v>183.76999999999998</v>
      </c>
      <c r="R619">
        <v>23.29</v>
      </c>
      <c r="S619">
        <v>22.689999999999998</v>
      </c>
      <c r="T619">
        <v>22.99</v>
      </c>
      <c r="U619">
        <v>14.94</v>
      </c>
      <c r="V619">
        <v>14.34</v>
      </c>
      <c r="W619">
        <v>14.64</v>
      </c>
      <c r="X619">
        <v>15.87</v>
      </c>
      <c r="Y619">
        <v>15.069999999999999</v>
      </c>
      <c r="Z619">
        <v>15.469999999999999</v>
      </c>
      <c r="AA619">
        <v>98</v>
      </c>
      <c r="AB619">
        <v>94</v>
      </c>
      <c r="AC619">
        <v>96</v>
      </c>
      <c r="AD619">
        <v>88.37</v>
      </c>
      <c r="AE619">
        <v>84.37</v>
      </c>
      <c r="AF619">
        <v>86.37</v>
      </c>
      <c r="AG619">
        <v>19.37</v>
      </c>
      <c r="AH619">
        <v>18.510000000000002</v>
      </c>
      <c r="AI619">
        <v>18.940000000000001</v>
      </c>
      <c r="AM619">
        <v>115.52</v>
      </c>
      <c r="AN619">
        <v>113.86</v>
      </c>
      <c r="AO619">
        <v>114.69</v>
      </c>
      <c r="AP619">
        <v>40.18</v>
      </c>
      <c r="AQ619">
        <v>38.58</v>
      </c>
      <c r="AR619">
        <v>39.379999999999995</v>
      </c>
      <c r="AS619">
        <v>40.89</v>
      </c>
      <c r="AT619">
        <v>39.53</v>
      </c>
      <c r="AU619">
        <v>40.21</v>
      </c>
      <c r="AV619">
        <v>20.91</v>
      </c>
      <c r="AW619">
        <v>20.309999999999999</v>
      </c>
      <c r="AX619">
        <v>20.61</v>
      </c>
      <c r="AY619">
        <v>4.63</v>
      </c>
      <c r="AZ619">
        <v>4.47</v>
      </c>
      <c r="BA619">
        <v>4.55</v>
      </c>
      <c r="BB619">
        <v>1.84</v>
      </c>
      <c r="BC619">
        <v>1.54</v>
      </c>
      <c r="BD619">
        <v>1.69</v>
      </c>
      <c r="BE619">
        <v>0.68</v>
      </c>
      <c r="BF619">
        <v>0.38000000000000006</v>
      </c>
      <c r="BG619">
        <v>0.53</v>
      </c>
      <c r="BH619">
        <v>488.04</v>
      </c>
      <c r="BI619">
        <v>472.04</v>
      </c>
      <c r="BJ619">
        <v>480.04</v>
      </c>
      <c r="BK619">
        <v>41.25</v>
      </c>
      <c r="BL619">
        <v>39.89</v>
      </c>
      <c r="BM619">
        <v>40.57</v>
      </c>
      <c r="BN619">
        <v>1.02</v>
      </c>
      <c r="BO619">
        <v>0.78</v>
      </c>
      <c r="BP619">
        <v>0.9</v>
      </c>
      <c r="BQ619">
        <v>8.91</v>
      </c>
      <c r="BR619">
        <v>6.91</v>
      </c>
      <c r="BS619">
        <v>7.91</v>
      </c>
      <c r="BT619">
        <v>10.82</v>
      </c>
      <c r="BU619">
        <v>10.42</v>
      </c>
      <c r="BV619">
        <v>10.620000000000001</v>
      </c>
      <c r="BW619">
        <v>2.75</v>
      </c>
      <c r="BX619">
        <v>2.4699999999999998</v>
      </c>
      <c r="BY619">
        <v>2.61</v>
      </c>
      <c r="BZ619">
        <v>9.83</v>
      </c>
      <c r="CA619">
        <v>6.83</v>
      </c>
      <c r="CB619">
        <v>8.33</v>
      </c>
      <c r="CC619">
        <v>7.12</v>
      </c>
      <c r="CD619">
        <v>6.88</v>
      </c>
      <c r="CE619">
        <v>7</v>
      </c>
      <c r="CF619">
        <v>2.09</v>
      </c>
      <c r="CG619">
        <v>1.5899999999999999</v>
      </c>
      <c r="CH619">
        <v>1.8399999999999999</v>
      </c>
      <c r="CI619">
        <v>0.45</v>
      </c>
      <c r="CJ619">
        <v>0.41000000000000003</v>
      </c>
      <c r="CK619">
        <v>0.43000000000000005</v>
      </c>
      <c r="CL619">
        <v>41.48</v>
      </c>
      <c r="CM619">
        <v>39.08</v>
      </c>
      <c r="CN619">
        <v>40.28</v>
      </c>
      <c r="CO619">
        <v>6.09</v>
      </c>
      <c r="CP619">
        <v>1.0899999999999999</v>
      </c>
      <c r="CQ619">
        <v>3.59</v>
      </c>
    </row>
    <row r="620" spans="1:95">
      <c r="A620" s="642">
        <v>45898</v>
      </c>
      <c r="B620" t="s">
        <v>218</v>
      </c>
      <c r="C620">
        <v>147.91999999999999</v>
      </c>
      <c r="D620">
        <v>145.91999999999999</v>
      </c>
      <c r="E620">
        <v>146.91999999999999</v>
      </c>
      <c r="F620">
        <v>172.97</v>
      </c>
      <c r="G620">
        <v>169.97</v>
      </c>
      <c r="H620">
        <v>171.47</v>
      </c>
      <c r="I620">
        <v>108.44</v>
      </c>
      <c r="J620">
        <v>105.24</v>
      </c>
      <c r="K620">
        <v>106.84</v>
      </c>
      <c r="L620">
        <v>202.47</v>
      </c>
      <c r="M620">
        <v>194.47</v>
      </c>
      <c r="N620">
        <v>198.47</v>
      </c>
      <c r="O620">
        <v>184.09</v>
      </c>
      <c r="P620">
        <v>182.29</v>
      </c>
      <c r="Q620">
        <v>183.19</v>
      </c>
      <c r="R620">
        <v>23.27</v>
      </c>
      <c r="S620">
        <v>22.669999999999998</v>
      </c>
      <c r="T620">
        <v>22.97</v>
      </c>
      <c r="U620">
        <v>14.89</v>
      </c>
      <c r="V620">
        <v>14.290000000000001</v>
      </c>
      <c r="W620">
        <v>14.59</v>
      </c>
      <c r="X620">
        <v>15.89</v>
      </c>
      <c r="Y620">
        <v>15.09</v>
      </c>
      <c r="Z620">
        <v>15.49</v>
      </c>
      <c r="AA620">
        <v>97.98</v>
      </c>
      <c r="AB620">
        <v>93.98</v>
      </c>
      <c r="AC620">
        <v>95.98</v>
      </c>
      <c r="AD620">
        <v>88.46</v>
      </c>
      <c r="AE620">
        <v>84.46</v>
      </c>
      <c r="AF620">
        <v>86.46</v>
      </c>
      <c r="AG620">
        <v>19.29</v>
      </c>
      <c r="AH620">
        <v>18.43</v>
      </c>
      <c r="AI620">
        <v>18.86</v>
      </c>
      <c r="AM620">
        <v>115.36</v>
      </c>
      <c r="AN620">
        <v>113.7</v>
      </c>
      <c r="AO620">
        <v>114.53</v>
      </c>
      <c r="AP620">
        <v>40.04</v>
      </c>
      <c r="AQ620">
        <v>38.44</v>
      </c>
      <c r="AR620">
        <v>39.239999999999995</v>
      </c>
      <c r="AS620">
        <v>40.75</v>
      </c>
      <c r="AT620">
        <v>39.39</v>
      </c>
      <c r="AU620">
        <v>40.07</v>
      </c>
      <c r="AV620">
        <v>20.93</v>
      </c>
      <c r="AW620">
        <v>20.329999999999998</v>
      </c>
      <c r="AX620">
        <v>20.63</v>
      </c>
      <c r="AY620">
        <v>4.63</v>
      </c>
      <c r="AZ620">
        <v>4.47</v>
      </c>
      <c r="BA620">
        <v>4.55</v>
      </c>
      <c r="BB620">
        <v>1.84</v>
      </c>
      <c r="BC620">
        <v>1.54</v>
      </c>
      <c r="BD620">
        <v>1.69</v>
      </c>
      <c r="BE620">
        <v>0.67</v>
      </c>
      <c r="BF620">
        <v>0.37000000000000005</v>
      </c>
      <c r="BG620">
        <v>0.52</v>
      </c>
      <c r="BH620">
        <v>486.57</v>
      </c>
      <c r="BI620">
        <v>470.57</v>
      </c>
      <c r="BJ620">
        <v>478.57</v>
      </c>
      <c r="BK620">
        <v>41.11</v>
      </c>
      <c r="BL620">
        <v>39.75</v>
      </c>
      <c r="BM620">
        <v>40.43</v>
      </c>
      <c r="BN620">
        <v>1.02</v>
      </c>
      <c r="BO620">
        <v>0.78</v>
      </c>
      <c r="BP620">
        <v>0.9</v>
      </c>
      <c r="BQ620">
        <v>8.8800000000000008</v>
      </c>
      <c r="BR620">
        <v>6.8800000000000008</v>
      </c>
      <c r="BS620">
        <v>7.8800000000000008</v>
      </c>
      <c r="BT620">
        <v>10.82</v>
      </c>
      <c r="BU620">
        <v>10.42</v>
      </c>
      <c r="BV620">
        <v>10.620000000000001</v>
      </c>
      <c r="BW620">
        <v>2.74</v>
      </c>
      <c r="BX620">
        <v>2.46</v>
      </c>
      <c r="BY620">
        <v>2.6</v>
      </c>
      <c r="BZ620">
        <v>9.81</v>
      </c>
      <c r="CA620">
        <v>6.8100000000000005</v>
      </c>
      <c r="CB620">
        <v>8.31</v>
      </c>
      <c r="CC620">
        <v>7.11</v>
      </c>
      <c r="CD620">
        <v>6.87</v>
      </c>
      <c r="CE620">
        <v>6.99</v>
      </c>
      <c r="CF620">
        <v>2.08</v>
      </c>
      <c r="CG620">
        <v>1.58</v>
      </c>
      <c r="CH620">
        <v>1.83</v>
      </c>
      <c r="CI620">
        <v>0.45</v>
      </c>
      <c r="CJ620">
        <v>0.41000000000000003</v>
      </c>
      <c r="CK620">
        <v>0.43000000000000005</v>
      </c>
      <c r="CL620">
        <v>41.43</v>
      </c>
      <c r="CM620">
        <v>39.03</v>
      </c>
      <c r="CN620">
        <v>40.230000000000004</v>
      </c>
      <c r="CO620">
        <v>6.08</v>
      </c>
      <c r="CP620">
        <v>1.08</v>
      </c>
      <c r="CQ620">
        <v>3.58</v>
      </c>
    </row>
    <row r="621" spans="1:95">
      <c r="A621" s="642">
        <v>45899</v>
      </c>
      <c r="B621" t="s">
        <v>219</v>
      </c>
    </row>
    <row r="622" spans="1:95">
      <c r="A622" s="642">
        <v>45900</v>
      </c>
      <c r="B622" t="s">
        <v>220</v>
      </c>
    </row>
    <row r="623" spans="1:95">
      <c r="A623" s="642">
        <v>45901</v>
      </c>
      <c r="B623" t="s">
        <v>214</v>
      </c>
      <c r="C623">
        <v>148.28</v>
      </c>
      <c r="D623">
        <v>146.28</v>
      </c>
      <c r="E623">
        <v>147.28</v>
      </c>
      <c r="F623">
        <v>173.74</v>
      </c>
      <c r="G623">
        <v>170.74</v>
      </c>
      <c r="H623">
        <v>172.24</v>
      </c>
      <c r="I623">
        <v>108.83</v>
      </c>
      <c r="J623">
        <v>105.63</v>
      </c>
      <c r="K623">
        <v>107.22999999999999</v>
      </c>
      <c r="L623">
        <v>203.11</v>
      </c>
      <c r="M623">
        <v>195.11</v>
      </c>
      <c r="N623">
        <v>199.11</v>
      </c>
      <c r="O623">
        <v>184.79</v>
      </c>
      <c r="P623">
        <v>182.98999999999998</v>
      </c>
      <c r="Q623">
        <v>183.89</v>
      </c>
      <c r="R623">
        <v>23.37</v>
      </c>
      <c r="S623">
        <v>22.77</v>
      </c>
      <c r="T623">
        <v>23.07</v>
      </c>
      <c r="U623">
        <v>14.93</v>
      </c>
      <c r="V623">
        <v>14.33</v>
      </c>
      <c r="W623">
        <v>14.629999999999999</v>
      </c>
      <c r="X623">
        <v>15.99</v>
      </c>
      <c r="Y623">
        <v>15.19</v>
      </c>
      <c r="Z623">
        <v>15.59</v>
      </c>
      <c r="AA623">
        <v>98.45</v>
      </c>
      <c r="AB623">
        <v>94.45</v>
      </c>
      <c r="AC623">
        <v>96.45</v>
      </c>
      <c r="AD623">
        <v>88.98</v>
      </c>
      <c r="AE623">
        <v>84.98</v>
      </c>
      <c r="AF623">
        <v>86.98</v>
      </c>
      <c r="AG623">
        <v>19.329999999999998</v>
      </c>
      <c r="AH623">
        <v>18.47</v>
      </c>
      <c r="AI623">
        <v>18.899999999999999</v>
      </c>
      <c r="AM623">
        <v>115.57</v>
      </c>
      <c r="AN623">
        <v>113.91</v>
      </c>
      <c r="AO623">
        <v>114.74</v>
      </c>
      <c r="AP623">
        <v>40.130000000000003</v>
      </c>
      <c r="AQ623">
        <v>38.53</v>
      </c>
      <c r="AR623">
        <v>39.33</v>
      </c>
      <c r="AS623">
        <v>40.85</v>
      </c>
      <c r="AT623">
        <v>39.49</v>
      </c>
      <c r="AU623">
        <v>40.17</v>
      </c>
      <c r="AV623">
        <v>20.97</v>
      </c>
      <c r="AW623">
        <v>20.369999999999997</v>
      </c>
      <c r="AX623">
        <v>20.669999999999998</v>
      </c>
      <c r="AY623">
        <v>4.63</v>
      </c>
      <c r="AZ623">
        <v>4.47</v>
      </c>
      <c r="BA623">
        <v>4.55</v>
      </c>
      <c r="BB623">
        <v>1.83</v>
      </c>
      <c r="BC623">
        <v>1.53</v>
      </c>
      <c r="BD623">
        <v>1.6800000000000002</v>
      </c>
      <c r="BE623">
        <v>0.67</v>
      </c>
      <c r="BF623">
        <v>0.37000000000000005</v>
      </c>
      <c r="BG623">
        <v>0.52</v>
      </c>
      <c r="BH623">
        <v>492.63</v>
      </c>
      <c r="BI623">
        <v>476.63</v>
      </c>
      <c r="BJ623">
        <v>484.63</v>
      </c>
      <c r="BK623">
        <v>41.21</v>
      </c>
      <c r="BL623">
        <v>39.85</v>
      </c>
      <c r="BM623">
        <v>40.53</v>
      </c>
      <c r="BN623">
        <v>1.02</v>
      </c>
      <c r="BO623">
        <v>0.78</v>
      </c>
      <c r="BP623">
        <v>0.9</v>
      </c>
      <c r="BQ623">
        <v>8.89</v>
      </c>
      <c r="BR623">
        <v>6.8900000000000006</v>
      </c>
      <c r="BS623">
        <v>7.8900000000000006</v>
      </c>
      <c r="BT623">
        <v>10.79</v>
      </c>
      <c r="BU623">
        <v>10.389999999999999</v>
      </c>
      <c r="BV623">
        <v>10.59</v>
      </c>
      <c r="BW623">
        <v>2.75</v>
      </c>
      <c r="BX623">
        <v>2.4699999999999998</v>
      </c>
      <c r="BY623">
        <v>2.61</v>
      </c>
      <c r="BZ623">
        <v>9.84</v>
      </c>
      <c r="CA623">
        <v>6.84</v>
      </c>
      <c r="CB623">
        <v>8.34</v>
      </c>
      <c r="CC623">
        <v>7.17</v>
      </c>
      <c r="CD623">
        <v>6.93</v>
      </c>
      <c r="CE623">
        <v>7.05</v>
      </c>
      <c r="CF623">
        <v>2.1</v>
      </c>
      <c r="CG623">
        <v>1.6</v>
      </c>
      <c r="CH623">
        <v>1.85</v>
      </c>
      <c r="CI623">
        <v>0.45</v>
      </c>
      <c r="CJ623">
        <v>0.41000000000000003</v>
      </c>
      <c r="CK623">
        <v>0.43000000000000005</v>
      </c>
      <c r="CL623">
        <v>41.63</v>
      </c>
      <c r="CM623">
        <v>39.230000000000004</v>
      </c>
      <c r="CN623">
        <v>40.430000000000007</v>
      </c>
      <c r="CO623">
        <v>6.08</v>
      </c>
      <c r="CP623">
        <v>1.08</v>
      </c>
      <c r="CQ623">
        <v>3.58</v>
      </c>
    </row>
    <row r="624" spans="1:95">
      <c r="A624" s="642">
        <v>45902</v>
      </c>
      <c r="B624" t="s">
        <v>215</v>
      </c>
      <c r="C624">
        <v>148.34</v>
      </c>
      <c r="D624">
        <v>146.34</v>
      </c>
      <c r="E624">
        <v>147.34</v>
      </c>
      <c r="F624">
        <v>173.92</v>
      </c>
      <c r="G624">
        <v>170.92</v>
      </c>
      <c r="H624">
        <v>172.42</v>
      </c>
      <c r="I624">
        <v>108.77</v>
      </c>
      <c r="J624">
        <v>105.57</v>
      </c>
      <c r="K624">
        <v>107.16999999999999</v>
      </c>
      <c r="L624">
        <v>203.48</v>
      </c>
      <c r="M624">
        <v>195.48</v>
      </c>
      <c r="N624">
        <v>199.48</v>
      </c>
      <c r="O624">
        <v>184.75</v>
      </c>
      <c r="P624">
        <v>182.95</v>
      </c>
      <c r="Q624">
        <v>183.85</v>
      </c>
      <c r="R624">
        <v>23.4</v>
      </c>
      <c r="S624">
        <v>22.799999999999997</v>
      </c>
      <c r="T624">
        <v>23.099999999999998</v>
      </c>
      <c r="U624">
        <v>15.05</v>
      </c>
      <c r="V624">
        <v>14.450000000000001</v>
      </c>
      <c r="W624">
        <v>14.75</v>
      </c>
      <c r="X624">
        <v>16.079999999999998</v>
      </c>
      <c r="Y624">
        <v>15.279999999999998</v>
      </c>
      <c r="Z624">
        <v>15.679999999999998</v>
      </c>
      <c r="AA624">
        <v>98.54</v>
      </c>
      <c r="AB624">
        <v>94.54</v>
      </c>
      <c r="AC624">
        <v>96.54</v>
      </c>
      <c r="AD624">
        <v>88.96</v>
      </c>
      <c r="AE624">
        <v>84.96</v>
      </c>
      <c r="AF624">
        <v>86.96</v>
      </c>
      <c r="AG624">
        <v>19.329999999999998</v>
      </c>
      <c r="AH624">
        <v>18.47</v>
      </c>
      <c r="AI624">
        <v>18.899999999999999</v>
      </c>
      <c r="AM624">
        <v>115.54</v>
      </c>
      <c r="AN624">
        <v>113.88000000000001</v>
      </c>
      <c r="AO624">
        <v>114.71000000000001</v>
      </c>
      <c r="AP624">
        <v>40.14</v>
      </c>
      <c r="AQ624">
        <v>38.54</v>
      </c>
      <c r="AR624">
        <v>39.340000000000003</v>
      </c>
      <c r="AS624">
        <v>40.86</v>
      </c>
      <c r="AT624">
        <v>39.5</v>
      </c>
      <c r="AU624">
        <v>40.18</v>
      </c>
      <c r="AV624">
        <v>20.95</v>
      </c>
      <c r="AW624">
        <v>20.349999999999998</v>
      </c>
      <c r="AX624">
        <v>20.65</v>
      </c>
      <c r="AY624">
        <v>4.6399999999999997</v>
      </c>
      <c r="AZ624">
        <v>4.4799999999999995</v>
      </c>
      <c r="BA624">
        <v>4.5599999999999996</v>
      </c>
      <c r="BB624">
        <v>1.83</v>
      </c>
      <c r="BC624">
        <v>1.53</v>
      </c>
      <c r="BD624">
        <v>1.6800000000000002</v>
      </c>
      <c r="BE624">
        <v>0.67</v>
      </c>
      <c r="BF624">
        <v>0.37000000000000005</v>
      </c>
      <c r="BG624">
        <v>0.52</v>
      </c>
      <c r="BH624">
        <v>492.67</v>
      </c>
      <c r="BI624">
        <v>476.67</v>
      </c>
      <c r="BJ624">
        <v>484.67</v>
      </c>
      <c r="BK624">
        <v>41.22</v>
      </c>
      <c r="BL624">
        <v>39.86</v>
      </c>
      <c r="BM624">
        <v>40.54</v>
      </c>
      <c r="BN624">
        <v>1.02</v>
      </c>
      <c r="BO624">
        <v>0.78</v>
      </c>
      <c r="BP624">
        <v>0.9</v>
      </c>
      <c r="BQ624">
        <v>8.9</v>
      </c>
      <c r="BR624">
        <v>6.9</v>
      </c>
      <c r="BS624">
        <v>7.9</v>
      </c>
      <c r="BT624">
        <v>10.77</v>
      </c>
      <c r="BU624">
        <v>10.37</v>
      </c>
      <c r="BV624">
        <v>10.57</v>
      </c>
      <c r="BW624">
        <v>2.75</v>
      </c>
      <c r="BX624">
        <v>2.4699999999999998</v>
      </c>
      <c r="BY624">
        <v>2.61</v>
      </c>
      <c r="BZ624">
        <v>9.8800000000000008</v>
      </c>
      <c r="CA624">
        <v>6.8800000000000008</v>
      </c>
      <c r="CB624">
        <v>8.3800000000000008</v>
      </c>
      <c r="CC624">
        <v>7.18</v>
      </c>
      <c r="CD624">
        <v>6.9399999999999995</v>
      </c>
      <c r="CE624">
        <v>7.06</v>
      </c>
      <c r="CF624">
        <v>2.08</v>
      </c>
      <c r="CG624">
        <v>1.58</v>
      </c>
      <c r="CH624">
        <v>1.83</v>
      </c>
      <c r="CI624">
        <v>0.46</v>
      </c>
      <c r="CJ624">
        <v>0.42000000000000004</v>
      </c>
      <c r="CK624">
        <v>0.44000000000000006</v>
      </c>
      <c r="CL624">
        <v>41.65</v>
      </c>
      <c r="CM624">
        <v>39.25</v>
      </c>
      <c r="CN624">
        <v>40.450000000000003</v>
      </c>
      <c r="CO624">
        <v>6.08</v>
      </c>
      <c r="CP624">
        <v>1.08</v>
      </c>
      <c r="CQ624">
        <v>3.58</v>
      </c>
    </row>
    <row r="625" spans="1:95">
      <c r="A625" s="642">
        <v>45903</v>
      </c>
      <c r="B625" t="s">
        <v>216</v>
      </c>
      <c r="C625">
        <v>149.79</v>
      </c>
      <c r="D625">
        <v>147.79</v>
      </c>
      <c r="E625">
        <v>148.79</v>
      </c>
      <c r="F625">
        <v>174.63</v>
      </c>
      <c r="G625">
        <v>171.63</v>
      </c>
      <c r="H625">
        <v>173.13</v>
      </c>
      <c r="I625">
        <v>109.5</v>
      </c>
      <c r="J625">
        <v>106.3</v>
      </c>
      <c r="K625">
        <v>107.9</v>
      </c>
      <c r="L625">
        <v>203.02</v>
      </c>
      <c r="M625">
        <v>195.02</v>
      </c>
      <c r="N625">
        <v>199.02</v>
      </c>
      <c r="O625">
        <v>185.66</v>
      </c>
      <c r="P625">
        <v>183.85999999999999</v>
      </c>
      <c r="Q625">
        <v>184.76</v>
      </c>
      <c r="R625">
        <v>23.5</v>
      </c>
      <c r="S625">
        <v>22.9</v>
      </c>
      <c r="T625">
        <v>23.2</v>
      </c>
      <c r="U625">
        <v>15.12</v>
      </c>
      <c r="V625">
        <v>14.52</v>
      </c>
      <c r="W625">
        <v>14.82</v>
      </c>
      <c r="X625">
        <v>16.13</v>
      </c>
      <c r="Y625">
        <v>15.329999999999998</v>
      </c>
      <c r="Z625">
        <v>15.729999999999999</v>
      </c>
      <c r="AA625">
        <v>98.94</v>
      </c>
      <c r="AB625">
        <v>94.94</v>
      </c>
      <c r="AC625">
        <v>96.94</v>
      </c>
      <c r="AD625">
        <v>89.16</v>
      </c>
      <c r="AE625">
        <v>85.16</v>
      </c>
      <c r="AF625">
        <v>87.16</v>
      </c>
      <c r="AG625">
        <v>19.489999999999998</v>
      </c>
      <c r="AH625">
        <v>18.63</v>
      </c>
      <c r="AI625">
        <v>19.059999999999999</v>
      </c>
      <c r="AM625">
        <v>116.22</v>
      </c>
      <c r="AN625">
        <v>114.56</v>
      </c>
      <c r="AO625">
        <v>115.39</v>
      </c>
      <c r="AP625">
        <v>40.54</v>
      </c>
      <c r="AQ625">
        <v>38.94</v>
      </c>
      <c r="AR625">
        <v>39.739999999999995</v>
      </c>
      <c r="AS625">
        <v>41.27</v>
      </c>
      <c r="AT625">
        <v>39.910000000000004</v>
      </c>
      <c r="AU625">
        <v>40.590000000000003</v>
      </c>
      <c r="AV625">
        <v>21.14</v>
      </c>
      <c r="AW625">
        <v>20.54</v>
      </c>
      <c r="AX625">
        <v>20.84</v>
      </c>
      <c r="AY625">
        <v>4.68</v>
      </c>
      <c r="AZ625">
        <v>4.5199999999999996</v>
      </c>
      <c r="BA625">
        <v>4.5999999999999996</v>
      </c>
      <c r="BB625">
        <v>1.85</v>
      </c>
      <c r="BC625">
        <v>1.55</v>
      </c>
      <c r="BD625">
        <v>1.7000000000000002</v>
      </c>
      <c r="BE625">
        <v>0.68</v>
      </c>
      <c r="BF625">
        <v>0.38000000000000006</v>
      </c>
      <c r="BG625">
        <v>0.53</v>
      </c>
      <c r="BH625">
        <v>496.8</v>
      </c>
      <c r="BI625">
        <v>480.8</v>
      </c>
      <c r="BJ625">
        <v>488.8</v>
      </c>
      <c r="BK625">
        <v>41.62</v>
      </c>
      <c r="BL625">
        <v>40.26</v>
      </c>
      <c r="BM625">
        <v>40.94</v>
      </c>
      <c r="BN625">
        <v>1.03</v>
      </c>
      <c r="BO625">
        <v>0.79</v>
      </c>
      <c r="BP625">
        <v>0.91</v>
      </c>
      <c r="BQ625">
        <v>8.94</v>
      </c>
      <c r="BR625">
        <v>6.9399999999999995</v>
      </c>
      <c r="BS625">
        <v>7.9399999999999995</v>
      </c>
      <c r="BT625">
        <v>10.87</v>
      </c>
      <c r="BU625">
        <v>10.469999999999999</v>
      </c>
      <c r="BV625">
        <v>10.669999999999998</v>
      </c>
      <c r="BW625">
        <v>2.75</v>
      </c>
      <c r="BX625">
        <v>2.4699999999999998</v>
      </c>
      <c r="BY625">
        <v>2.61</v>
      </c>
      <c r="BZ625">
        <v>9.9</v>
      </c>
      <c r="CA625">
        <v>6.9</v>
      </c>
      <c r="CB625">
        <v>8.4</v>
      </c>
      <c r="CC625">
        <v>7.19</v>
      </c>
      <c r="CD625">
        <v>6.95</v>
      </c>
      <c r="CE625">
        <v>7.07</v>
      </c>
      <c r="CF625">
        <v>2.1</v>
      </c>
      <c r="CG625">
        <v>1.6</v>
      </c>
      <c r="CH625">
        <v>1.85</v>
      </c>
      <c r="CI625">
        <v>0.46</v>
      </c>
      <c r="CJ625">
        <v>0.42000000000000004</v>
      </c>
      <c r="CK625">
        <v>0.44000000000000006</v>
      </c>
      <c r="CL625">
        <v>41.8</v>
      </c>
      <c r="CM625">
        <v>39.4</v>
      </c>
      <c r="CN625">
        <v>40.599999999999994</v>
      </c>
      <c r="CO625">
        <v>6.12</v>
      </c>
      <c r="CP625">
        <v>1.1200000000000001</v>
      </c>
      <c r="CQ625">
        <v>3.62</v>
      </c>
    </row>
    <row r="626" spans="1:95">
      <c r="A626" s="642">
        <v>45904</v>
      </c>
      <c r="B626" t="s">
        <v>217</v>
      </c>
      <c r="C626">
        <v>149.02000000000001</v>
      </c>
      <c r="D626">
        <v>147.02000000000001</v>
      </c>
      <c r="E626">
        <v>148.02000000000001</v>
      </c>
      <c r="F626">
        <v>174</v>
      </c>
      <c r="G626">
        <v>171</v>
      </c>
      <c r="H626">
        <v>172.5</v>
      </c>
      <c r="I626">
        <v>108.9</v>
      </c>
      <c r="J626">
        <v>105.7</v>
      </c>
      <c r="K626">
        <v>107.30000000000001</v>
      </c>
      <c r="L626">
        <v>202.95</v>
      </c>
      <c r="M626">
        <v>194.95</v>
      </c>
      <c r="N626">
        <v>198.95</v>
      </c>
      <c r="O626">
        <v>184.91</v>
      </c>
      <c r="P626">
        <v>183.10999999999999</v>
      </c>
      <c r="Q626">
        <v>184.01</v>
      </c>
      <c r="R626">
        <v>23.41</v>
      </c>
      <c r="S626">
        <v>22.81</v>
      </c>
      <c r="T626">
        <v>23.11</v>
      </c>
      <c r="U626">
        <v>15.03</v>
      </c>
      <c r="V626">
        <v>14.43</v>
      </c>
      <c r="W626">
        <v>14.73</v>
      </c>
      <c r="X626">
        <v>16.09</v>
      </c>
      <c r="Y626">
        <v>15.29</v>
      </c>
      <c r="Z626">
        <v>15.69</v>
      </c>
      <c r="AA626">
        <v>98.94</v>
      </c>
      <c r="AB626">
        <v>94.94</v>
      </c>
      <c r="AC626">
        <v>96.94</v>
      </c>
      <c r="AD626">
        <v>89.11</v>
      </c>
      <c r="AE626">
        <v>85.11</v>
      </c>
      <c r="AF626">
        <v>87.11</v>
      </c>
      <c r="AG626">
        <v>19.41</v>
      </c>
      <c r="AH626">
        <v>18.55</v>
      </c>
      <c r="AI626">
        <v>18.98</v>
      </c>
      <c r="AM626">
        <v>115.74</v>
      </c>
      <c r="AN626">
        <v>114.08</v>
      </c>
      <c r="AO626">
        <v>114.91</v>
      </c>
      <c r="AP626">
        <v>40.340000000000003</v>
      </c>
      <c r="AQ626">
        <v>38.74</v>
      </c>
      <c r="AR626">
        <v>39.540000000000006</v>
      </c>
      <c r="AS626">
        <v>41.06</v>
      </c>
      <c r="AT626">
        <v>39.700000000000003</v>
      </c>
      <c r="AU626">
        <v>40.380000000000003</v>
      </c>
      <c r="AV626">
        <v>21.03</v>
      </c>
      <c r="AW626">
        <v>20.43</v>
      </c>
      <c r="AX626">
        <v>20.73</v>
      </c>
      <c r="AY626">
        <v>4.67</v>
      </c>
      <c r="AZ626">
        <v>4.51</v>
      </c>
      <c r="BA626">
        <v>4.59</v>
      </c>
      <c r="BB626">
        <v>1.84</v>
      </c>
      <c r="BC626">
        <v>1.54</v>
      </c>
      <c r="BD626">
        <v>1.69</v>
      </c>
      <c r="BE626">
        <v>0.68</v>
      </c>
      <c r="BF626">
        <v>0.38000000000000006</v>
      </c>
      <c r="BG626">
        <v>0.53</v>
      </c>
      <c r="BH626">
        <v>489.99</v>
      </c>
      <c r="BI626">
        <v>473.99</v>
      </c>
      <c r="BJ626">
        <v>481.99</v>
      </c>
      <c r="BK626">
        <v>41.41</v>
      </c>
      <c r="BL626">
        <v>40.049999999999997</v>
      </c>
      <c r="BM626">
        <v>40.729999999999997</v>
      </c>
      <c r="BN626">
        <v>1.02</v>
      </c>
      <c r="BO626">
        <v>0.78</v>
      </c>
      <c r="BP626">
        <v>0.9</v>
      </c>
      <c r="BQ626">
        <v>8.91</v>
      </c>
      <c r="BR626">
        <v>6.91</v>
      </c>
      <c r="BS626">
        <v>7.91</v>
      </c>
      <c r="BT626">
        <v>10.86</v>
      </c>
      <c r="BU626">
        <v>10.459999999999999</v>
      </c>
      <c r="BV626">
        <v>10.66</v>
      </c>
      <c r="BW626">
        <v>2.75</v>
      </c>
      <c r="BX626">
        <v>2.4699999999999998</v>
      </c>
      <c r="BY626">
        <v>2.61</v>
      </c>
      <c r="BZ626">
        <v>9.8800000000000008</v>
      </c>
      <c r="CA626">
        <v>6.8800000000000008</v>
      </c>
      <c r="CB626">
        <v>8.3800000000000008</v>
      </c>
      <c r="CC626">
        <v>7.18</v>
      </c>
      <c r="CD626">
        <v>6.9399999999999995</v>
      </c>
      <c r="CE626">
        <v>7.06</v>
      </c>
      <c r="CF626">
        <v>2.08</v>
      </c>
      <c r="CG626">
        <v>1.58</v>
      </c>
      <c r="CH626">
        <v>1.83</v>
      </c>
      <c r="CI626">
        <v>0.46</v>
      </c>
      <c r="CJ626">
        <v>0.42000000000000004</v>
      </c>
      <c r="CK626">
        <v>0.44000000000000006</v>
      </c>
      <c r="CL626">
        <v>41.76</v>
      </c>
      <c r="CM626">
        <v>39.36</v>
      </c>
      <c r="CN626">
        <v>40.56</v>
      </c>
      <c r="CO626">
        <v>6.1</v>
      </c>
      <c r="CP626">
        <v>1.0999999999999996</v>
      </c>
      <c r="CQ626">
        <v>3.5999999999999996</v>
      </c>
    </row>
    <row r="627" spans="1:95">
      <c r="A627" s="642">
        <v>45905</v>
      </c>
      <c r="B627" t="s">
        <v>218</v>
      </c>
      <c r="C627">
        <v>149.25</v>
      </c>
      <c r="D627">
        <v>147.25</v>
      </c>
      <c r="E627">
        <v>148.25</v>
      </c>
      <c r="F627">
        <v>174.21</v>
      </c>
      <c r="G627">
        <v>171.21</v>
      </c>
      <c r="H627">
        <v>172.71</v>
      </c>
      <c r="I627">
        <v>108.9</v>
      </c>
      <c r="J627">
        <v>105.7</v>
      </c>
      <c r="K627">
        <v>107.30000000000001</v>
      </c>
      <c r="L627">
        <v>203.32</v>
      </c>
      <c r="M627">
        <v>195.32</v>
      </c>
      <c r="N627">
        <v>199.32</v>
      </c>
      <c r="O627">
        <v>184.97</v>
      </c>
      <c r="P627">
        <v>183.17</v>
      </c>
      <c r="Q627">
        <v>184.07</v>
      </c>
      <c r="R627">
        <v>23.44</v>
      </c>
      <c r="S627">
        <v>22.84</v>
      </c>
      <c r="T627">
        <v>23.14</v>
      </c>
      <c r="U627">
        <v>15.01</v>
      </c>
      <c r="V627">
        <v>14.41</v>
      </c>
      <c r="W627">
        <v>14.71</v>
      </c>
      <c r="X627">
        <v>16.079999999999998</v>
      </c>
      <c r="Y627">
        <v>15.279999999999998</v>
      </c>
      <c r="Z627">
        <v>15.679999999999998</v>
      </c>
      <c r="AA627">
        <v>98.72</v>
      </c>
      <c r="AB627">
        <v>94.72</v>
      </c>
      <c r="AC627">
        <v>96.72</v>
      </c>
      <c r="AD627">
        <v>88.79</v>
      </c>
      <c r="AE627">
        <v>84.79</v>
      </c>
      <c r="AF627">
        <v>86.79</v>
      </c>
      <c r="AG627">
        <v>19.43</v>
      </c>
      <c r="AH627">
        <v>18.57</v>
      </c>
      <c r="AI627">
        <v>19</v>
      </c>
      <c r="AM627">
        <v>115.85</v>
      </c>
      <c r="AN627">
        <v>114.19</v>
      </c>
      <c r="AO627">
        <v>115.02</v>
      </c>
      <c r="AP627">
        <v>40.4</v>
      </c>
      <c r="AQ627">
        <v>38.799999999999997</v>
      </c>
      <c r="AR627">
        <v>39.599999999999994</v>
      </c>
      <c r="AS627">
        <v>41.12</v>
      </c>
      <c r="AT627">
        <v>39.76</v>
      </c>
      <c r="AU627">
        <v>40.44</v>
      </c>
      <c r="AV627">
        <v>21.07</v>
      </c>
      <c r="AW627">
        <v>20.47</v>
      </c>
      <c r="AX627">
        <v>20.77</v>
      </c>
      <c r="AY627">
        <v>4.67</v>
      </c>
      <c r="AZ627">
        <v>4.51</v>
      </c>
      <c r="BA627">
        <v>4.59</v>
      </c>
      <c r="BB627">
        <v>1.84</v>
      </c>
      <c r="BC627">
        <v>1.54</v>
      </c>
      <c r="BD627">
        <v>1.69</v>
      </c>
      <c r="BE627">
        <v>0.68</v>
      </c>
      <c r="BF627">
        <v>0.38000000000000006</v>
      </c>
      <c r="BG627">
        <v>0.53</v>
      </c>
      <c r="BH627">
        <v>495.34</v>
      </c>
      <c r="BI627">
        <v>479.34</v>
      </c>
      <c r="BJ627">
        <v>487.34</v>
      </c>
      <c r="BK627">
        <v>41.49</v>
      </c>
      <c r="BL627">
        <v>40.130000000000003</v>
      </c>
      <c r="BM627">
        <v>40.81</v>
      </c>
      <c r="BN627">
        <v>1.03</v>
      </c>
      <c r="BO627">
        <v>0.79</v>
      </c>
      <c r="BP627">
        <v>0.91</v>
      </c>
      <c r="BQ627">
        <v>8.92</v>
      </c>
      <c r="BR627">
        <v>6.92</v>
      </c>
      <c r="BS627">
        <v>7.92</v>
      </c>
      <c r="BT627">
        <v>10.87</v>
      </c>
      <c r="BU627">
        <v>10.469999999999999</v>
      </c>
      <c r="BV627">
        <v>10.669999999999998</v>
      </c>
      <c r="BW627">
        <v>2.77</v>
      </c>
      <c r="BX627">
        <v>2.4900000000000002</v>
      </c>
      <c r="BY627">
        <v>2.63</v>
      </c>
      <c r="BZ627">
        <v>9.85</v>
      </c>
      <c r="CA627">
        <v>6.85</v>
      </c>
      <c r="CB627">
        <v>8.35</v>
      </c>
      <c r="CC627">
        <v>7.19</v>
      </c>
      <c r="CD627">
        <v>6.95</v>
      </c>
      <c r="CE627">
        <v>7.07</v>
      </c>
      <c r="CF627">
        <v>2.08</v>
      </c>
      <c r="CG627">
        <v>1.58</v>
      </c>
      <c r="CH627">
        <v>1.83</v>
      </c>
      <c r="CI627">
        <v>0.46</v>
      </c>
      <c r="CJ627">
        <v>0.42000000000000004</v>
      </c>
      <c r="CK627">
        <v>0.44000000000000006</v>
      </c>
      <c r="CL627">
        <v>41.83</v>
      </c>
      <c r="CM627">
        <v>39.43</v>
      </c>
      <c r="CN627">
        <v>40.629999999999995</v>
      </c>
      <c r="CO627">
        <v>6.1</v>
      </c>
      <c r="CP627">
        <v>1.0999999999999996</v>
      </c>
      <c r="CQ627">
        <v>3.5999999999999996</v>
      </c>
    </row>
    <row r="628" spans="1:95">
      <c r="A628" s="642">
        <v>45906</v>
      </c>
      <c r="B628" t="s">
        <v>219</v>
      </c>
    </row>
    <row r="629" spans="1:95">
      <c r="A629" s="642">
        <v>45907</v>
      </c>
      <c r="B629" t="s">
        <v>220</v>
      </c>
    </row>
    <row r="630" spans="1:95">
      <c r="A630" s="642">
        <v>45908</v>
      </c>
      <c r="B630" t="s">
        <v>214</v>
      </c>
      <c r="C630">
        <v>149.47</v>
      </c>
      <c r="D630">
        <v>147.47</v>
      </c>
      <c r="E630">
        <v>148.47</v>
      </c>
      <c r="F630">
        <v>175.36</v>
      </c>
      <c r="G630">
        <v>172.36</v>
      </c>
      <c r="H630">
        <v>173.86</v>
      </c>
      <c r="I630">
        <v>108.89</v>
      </c>
      <c r="J630">
        <v>105.69</v>
      </c>
      <c r="K630">
        <v>107.28999999999999</v>
      </c>
      <c r="L630">
        <v>204.32</v>
      </c>
      <c r="M630">
        <v>196.32</v>
      </c>
      <c r="N630">
        <v>200.32</v>
      </c>
      <c r="O630">
        <v>186.81</v>
      </c>
      <c r="P630">
        <v>185.01</v>
      </c>
      <c r="Q630">
        <v>185.91</v>
      </c>
      <c r="R630">
        <v>23.59</v>
      </c>
      <c r="S630">
        <v>22.99</v>
      </c>
      <c r="T630">
        <v>23.29</v>
      </c>
      <c r="U630">
        <v>15.09</v>
      </c>
      <c r="V630">
        <v>14.49</v>
      </c>
      <c r="W630">
        <v>14.79</v>
      </c>
      <c r="X630">
        <v>16.22</v>
      </c>
      <c r="Y630">
        <v>15.419999999999998</v>
      </c>
      <c r="Z630">
        <v>15.819999999999999</v>
      </c>
      <c r="AA630">
        <v>99.31</v>
      </c>
      <c r="AB630">
        <v>95.31</v>
      </c>
      <c r="AC630">
        <v>97.31</v>
      </c>
      <c r="AD630">
        <v>89.48</v>
      </c>
      <c r="AE630">
        <v>85.48</v>
      </c>
      <c r="AF630">
        <v>87.48</v>
      </c>
      <c r="AG630">
        <v>19.47</v>
      </c>
      <c r="AH630">
        <v>18.61</v>
      </c>
      <c r="AI630">
        <v>19.04</v>
      </c>
      <c r="AM630">
        <v>116.34</v>
      </c>
      <c r="AN630">
        <v>114.68</v>
      </c>
      <c r="AO630">
        <v>115.51</v>
      </c>
      <c r="AP630">
        <v>40.46</v>
      </c>
      <c r="AQ630">
        <v>38.86</v>
      </c>
      <c r="AR630">
        <v>39.659999999999997</v>
      </c>
      <c r="AS630">
        <v>41.17</v>
      </c>
      <c r="AT630">
        <v>39.81</v>
      </c>
      <c r="AU630">
        <v>40.49</v>
      </c>
      <c r="AV630">
        <v>21.13</v>
      </c>
      <c r="AW630">
        <v>20.529999999999998</v>
      </c>
      <c r="AX630">
        <v>20.83</v>
      </c>
      <c r="AY630">
        <v>4.71</v>
      </c>
      <c r="AZ630">
        <v>4.55</v>
      </c>
      <c r="BA630">
        <v>4.63</v>
      </c>
      <c r="BB630">
        <v>1.84</v>
      </c>
      <c r="BC630">
        <v>1.54</v>
      </c>
      <c r="BD630">
        <v>1.69</v>
      </c>
      <c r="BE630">
        <v>0.68</v>
      </c>
      <c r="BF630">
        <v>0.38000000000000006</v>
      </c>
      <c r="BG630">
        <v>0.53</v>
      </c>
      <c r="BH630">
        <v>492.25</v>
      </c>
      <c r="BI630">
        <v>476.25</v>
      </c>
      <c r="BJ630">
        <v>484.25</v>
      </c>
      <c r="BK630">
        <v>41.54</v>
      </c>
      <c r="BL630">
        <v>40.18</v>
      </c>
      <c r="BM630">
        <v>40.86</v>
      </c>
      <c r="BN630">
        <v>1.03</v>
      </c>
      <c r="BO630">
        <v>0.79</v>
      </c>
      <c r="BP630">
        <v>0.91</v>
      </c>
      <c r="BQ630">
        <v>8.93</v>
      </c>
      <c r="BR630">
        <v>6.93</v>
      </c>
      <c r="BS630">
        <v>7.93</v>
      </c>
      <c r="BT630">
        <v>10.89</v>
      </c>
      <c r="BU630">
        <v>10.49</v>
      </c>
      <c r="BV630">
        <v>10.690000000000001</v>
      </c>
      <c r="BW630">
        <v>2.78</v>
      </c>
      <c r="BX630">
        <v>2.5</v>
      </c>
      <c r="BY630">
        <v>2.6399999999999997</v>
      </c>
      <c r="BZ630">
        <v>9.93</v>
      </c>
      <c r="CA630">
        <v>6.93</v>
      </c>
      <c r="CB630">
        <v>8.43</v>
      </c>
      <c r="CC630">
        <v>7.25</v>
      </c>
      <c r="CD630">
        <v>7.01</v>
      </c>
      <c r="CE630">
        <v>7.13</v>
      </c>
      <c r="CF630">
        <v>2.08</v>
      </c>
      <c r="CG630">
        <v>1.58</v>
      </c>
      <c r="CH630">
        <v>1.83</v>
      </c>
      <c r="CI630">
        <v>0.46</v>
      </c>
      <c r="CJ630">
        <v>0.42000000000000004</v>
      </c>
      <c r="CK630">
        <v>0.44000000000000006</v>
      </c>
      <c r="CL630">
        <v>42.09</v>
      </c>
      <c r="CM630">
        <v>39.690000000000005</v>
      </c>
      <c r="CN630">
        <v>40.89</v>
      </c>
      <c r="CO630">
        <v>6.1</v>
      </c>
      <c r="CP630">
        <v>1.0999999999999996</v>
      </c>
      <c r="CQ630">
        <v>3.5999999999999996</v>
      </c>
    </row>
    <row r="631" spans="1:95">
      <c r="A631" s="642">
        <v>45909</v>
      </c>
      <c r="B631" t="s">
        <v>215</v>
      </c>
      <c r="C631">
        <v>148.37</v>
      </c>
      <c r="D631">
        <v>146.37</v>
      </c>
      <c r="E631">
        <v>147.37</v>
      </c>
      <c r="F631">
        <v>175</v>
      </c>
      <c r="G631">
        <v>172</v>
      </c>
      <c r="H631">
        <v>173.5</v>
      </c>
      <c r="I631">
        <v>108.37</v>
      </c>
      <c r="J631">
        <v>105.17</v>
      </c>
      <c r="K631">
        <v>106.77000000000001</v>
      </c>
      <c r="L631">
        <v>203.83</v>
      </c>
      <c r="M631">
        <v>195.83</v>
      </c>
      <c r="N631">
        <v>199.83</v>
      </c>
      <c r="O631">
        <v>186.9</v>
      </c>
      <c r="P631">
        <v>185.1</v>
      </c>
      <c r="Q631">
        <v>186</v>
      </c>
      <c r="R631">
        <v>23.54</v>
      </c>
      <c r="S631">
        <v>22.939999999999998</v>
      </c>
      <c r="T631">
        <v>23.24</v>
      </c>
      <c r="U631">
        <v>15.08</v>
      </c>
      <c r="V631">
        <v>14.48</v>
      </c>
      <c r="W631">
        <v>14.780000000000001</v>
      </c>
      <c r="X631">
        <v>16.16</v>
      </c>
      <c r="Y631">
        <v>15.36</v>
      </c>
      <c r="Z631">
        <v>15.76</v>
      </c>
      <c r="AA631">
        <v>99.23</v>
      </c>
      <c r="AB631">
        <v>95.23</v>
      </c>
      <c r="AC631">
        <v>97.23</v>
      </c>
      <c r="AD631">
        <v>89.66</v>
      </c>
      <c r="AE631">
        <v>85.66</v>
      </c>
      <c r="AF631">
        <v>87.66</v>
      </c>
      <c r="AG631">
        <v>19.34</v>
      </c>
      <c r="AH631">
        <v>18.48</v>
      </c>
      <c r="AI631">
        <v>18.91</v>
      </c>
      <c r="AM631">
        <v>115.77</v>
      </c>
      <c r="AN631">
        <v>114.11</v>
      </c>
      <c r="AO631">
        <v>114.94</v>
      </c>
      <c r="AP631">
        <v>40.159999999999997</v>
      </c>
      <c r="AQ631">
        <v>38.559999999999995</v>
      </c>
      <c r="AR631">
        <v>39.36</v>
      </c>
      <c r="AS631">
        <v>40.880000000000003</v>
      </c>
      <c r="AT631">
        <v>39.520000000000003</v>
      </c>
      <c r="AU631">
        <v>40.200000000000003</v>
      </c>
      <c r="AV631">
        <v>21</v>
      </c>
      <c r="AW631">
        <v>20.399999999999999</v>
      </c>
      <c r="AX631">
        <v>20.7</v>
      </c>
      <c r="AY631">
        <v>4.7300000000000004</v>
      </c>
      <c r="AZ631">
        <v>4.57</v>
      </c>
      <c r="BA631">
        <v>4.6500000000000004</v>
      </c>
      <c r="BB631">
        <v>1.83</v>
      </c>
      <c r="BC631">
        <v>1.53</v>
      </c>
      <c r="BD631">
        <v>1.6800000000000002</v>
      </c>
      <c r="BE631">
        <v>0.67</v>
      </c>
      <c r="BF631">
        <v>0.37000000000000005</v>
      </c>
      <c r="BG631">
        <v>0.52</v>
      </c>
      <c r="BH631">
        <v>493.09</v>
      </c>
      <c r="BI631">
        <v>477.09</v>
      </c>
      <c r="BJ631">
        <v>485.09</v>
      </c>
      <c r="BK631">
        <v>41.23</v>
      </c>
      <c r="BL631">
        <v>39.869999999999997</v>
      </c>
      <c r="BM631">
        <v>40.549999999999997</v>
      </c>
      <c r="BN631">
        <v>1.03</v>
      </c>
      <c r="BO631">
        <v>0.79</v>
      </c>
      <c r="BP631">
        <v>0.91</v>
      </c>
      <c r="BQ631">
        <v>8.91</v>
      </c>
      <c r="BR631">
        <v>6.91</v>
      </c>
      <c r="BS631">
        <v>7.91</v>
      </c>
      <c r="BT631">
        <v>10.84</v>
      </c>
      <c r="BU631">
        <v>10.44</v>
      </c>
      <c r="BV631">
        <v>10.64</v>
      </c>
      <c r="BW631">
        <v>2.77</v>
      </c>
      <c r="BX631">
        <v>2.4900000000000002</v>
      </c>
      <c r="BY631">
        <v>2.63</v>
      </c>
      <c r="BZ631">
        <v>9.94</v>
      </c>
      <c r="CA631">
        <v>6.9399999999999995</v>
      </c>
      <c r="CB631">
        <v>8.44</v>
      </c>
      <c r="CC631">
        <v>7.25</v>
      </c>
      <c r="CD631">
        <v>7.01</v>
      </c>
      <c r="CE631">
        <v>7.13</v>
      </c>
      <c r="CF631">
        <v>2.04</v>
      </c>
      <c r="CG631">
        <v>1.54</v>
      </c>
      <c r="CH631">
        <v>1.79</v>
      </c>
      <c r="CI631">
        <v>0.46</v>
      </c>
      <c r="CJ631">
        <v>0.42000000000000004</v>
      </c>
      <c r="CK631">
        <v>0.44000000000000006</v>
      </c>
      <c r="CL631">
        <v>42.04</v>
      </c>
      <c r="CM631">
        <v>39.64</v>
      </c>
      <c r="CN631">
        <v>40.840000000000003</v>
      </c>
      <c r="CO631">
        <v>6.07</v>
      </c>
      <c r="CP631">
        <v>1.0700000000000003</v>
      </c>
      <c r="CQ631">
        <v>3.5700000000000003</v>
      </c>
    </row>
    <row r="632" spans="1:95">
      <c r="A632" s="642">
        <v>45910</v>
      </c>
      <c r="B632" t="s">
        <v>216</v>
      </c>
      <c r="C632">
        <v>148.52000000000001</v>
      </c>
      <c r="D632">
        <v>146.52000000000001</v>
      </c>
      <c r="E632">
        <v>147.52000000000001</v>
      </c>
      <c r="F632">
        <v>174.05</v>
      </c>
      <c r="G632">
        <v>171.05</v>
      </c>
      <c r="H632">
        <v>172.55</v>
      </c>
      <c r="I632">
        <v>108.04</v>
      </c>
      <c r="J632">
        <v>104.84</v>
      </c>
      <c r="K632">
        <v>106.44</v>
      </c>
      <c r="L632">
        <v>203.48</v>
      </c>
      <c r="M632">
        <v>195.48</v>
      </c>
      <c r="N632">
        <v>199.48</v>
      </c>
      <c r="O632">
        <v>185.81</v>
      </c>
      <c r="P632">
        <v>184.01</v>
      </c>
      <c r="Q632">
        <v>184.91</v>
      </c>
      <c r="R632">
        <v>23.41</v>
      </c>
      <c r="S632">
        <v>22.81</v>
      </c>
      <c r="T632">
        <v>23.11</v>
      </c>
      <c r="U632">
        <v>15.09</v>
      </c>
      <c r="V632">
        <v>14.49</v>
      </c>
      <c r="W632">
        <v>14.79</v>
      </c>
      <c r="X632">
        <v>16.12</v>
      </c>
      <c r="Y632">
        <v>15.32</v>
      </c>
      <c r="Z632">
        <v>15.72</v>
      </c>
      <c r="AA632">
        <v>99.16</v>
      </c>
      <c r="AB632">
        <v>95.16</v>
      </c>
      <c r="AC632">
        <v>97.16</v>
      </c>
      <c r="AD632">
        <v>89.42</v>
      </c>
      <c r="AE632">
        <v>85.42</v>
      </c>
      <c r="AF632">
        <v>87.42</v>
      </c>
      <c r="AG632">
        <v>19.37</v>
      </c>
      <c r="AH632">
        <v>18.510000000000002</v>
      </c>
      <c r="AI632">
        <v>18.940000000000001</v>
      </c>
      <c r="AM632">
        <v>115.77</v>
      </c>
      <c r="AN632">
        <v>114.11</v>
      </c>
      <c r="AO632">
        <v>114.94</v>
      </c>
      <c r="AP632">
        <v>40.200000000000003</v>
      </c>
      <c r="AQ632">
        <v>38.6</v>
      </c>
      <c r="AR632">
        <v>39.400000000000006</v>
      </c>
      <c r="AS632">
        <v>40.92</v>
      </c>
      <c r="AT632">
        <v>39.56</v>
      </c>
      <c r="AU632">
        <v>40.24</v>
      </c>
      <c r="AV632">
        <v>21</v>
      </c>
      <c r="AW632">
        <v>20.399999999999999</v>
      </c>
      <c r="AX632">
        <v>20.7</v>
      </c>
      <c r="AY632">
        <v>4.71</v>
      </c>
      <c r="AZ632">
        <v>4.55</v>
      </c>
      <c r="BA632">
        <v>4.63</v>
      </c>
      <c r="BB632">
        <v>1.83</v>
      </c>
      <c r="BC632">
        <v>1.53</v>
      </c>
      <c r="BD632">
        <v>1.6800000000000002</v>
      </c>
      <c r="BE632">
        <v>0.68</v>
      </c>
      <c r="BF632">
        <v>0.38000000000000006</v>
      </c>
      <c r="BG632">
        <v>0.53</v>
      </c>
      <c r="BH632">
        <v>493.42</v>
      </c>
      <c r="BI632">
        <v>477.42</v>
      </c>
      <c r="BJ632">
        <v>485.42</v>
      </c>
      <c r="BK632">
        <v>41.27</v>
      </c>
      <c r="BL632">
        <v>39.910000000000004</v>
      </c>
      <c r="BM632">
        <v>40.590000000000003</v>
      </c>
      <c r="BN632">
        <v>1.02</v>
      </c>
      <c r="BO632">
        <v>0.78</v>
      </c>
      <c r="BP632">
        <v>0.9</v>
      </c>
      <c r="BQ632">
        <v>8.92</v>
      </c>
      <c r="BR632">
        <v>6.92</v>
      </c>
      <c r="BS632">
        <v>7.92</v>
      </c>
      <c r="BT632">
        <v>10.84</v>
      </c>
      <c r="BU632">
        <v>10.44</v>
      </c>
      <c r="BV632">
        <v>10.64</v>
      </c>
      <c r="BW632">
        <v>2.76</v>
      </c>
      <c r="BX632">
        <v>2.4799999999999995</v>
      </c>
      <c r="BY632">
        <v>2.6199999999999997</v>
      </c>
      <c r="BZ632">
        <v>9.92</v>
      </c>
      <c r="CA632">
        <v>6.92</v>
      </c>
      <c r="CB632">
        <v>8.42</v>
      </c>
      <c r="CC632">
        <v>7.21</v>
      </c>
      <c r="CD632">
        <v>6.97</v>
      </c>
      <c r="CE632">
        <v>7.09</v>
      </c>
      <c r="CF632">
        <v>2.02</v>
      </c>
      <c r="CG632">
        <v>1.52</v>
      </c>
      <c r="CH632">
        <v>1.77</v>
      </c>
      <c r="CI632">
        <v>0.46</v>
      </c>
      <c r="CJ632">
        <v>0.42000000000000004</v>
      </c>
      <c r="CK632">
        <v>0.44000000000000006</v>
      </c>
      <c r="CL632">
        <v>41.8</v>
      </c>
      <c r="CM632">
        <v>39.4</v>
      </c>
      <c r="CN632">
        <v>40.599999999999994</v>
      </c>
      <c r="CO632">
        <v>6.08</v>
      </c>
      <c r="CP632">
        <v>1.08</v>
      </c>
      <c r="CQ632">
        <v>3.58</v>
      </c>
    </row>
    <row r="633" spans="1:95">
      <c r="A633" s="642">
        <v>45911</v>
      </c>
      <c r="B633" t="s">
        <v>217</v>
      </c>
      <c r="C633">
        <v>148.56</v>
      </c>
      <c r="D633">
        <v>146.56</v>
      </c>
      <c r="E633">
        <v>147.56</v>
      </c>
      <c r="F633">
        <v>174.03</v>
      </c>
      <c r="G633">
        <v>171.03</v>
      </c>
      <c r="H633">
        <v>172.53</v>
      </c>
      <c r="I633">
        <v>108</v>
      </c>
      <c r="J633">
        <v>104.8</v>
      </c>
      <c r="K633">
        <v>106.4</v>
      </c>
      <c r="L633">
        <v>203.65</v>
      </c>
      <c r="M633">
        <v>195.65</v>
      </c>
      <c r="N633">
        <v>199.65</v>
      </c>
      <c r="O633">
        <v>185.49</v>
      </c>
      <c r="P633">
        <v>183.69</v>
      </c>
      <c r="Q633">
        <v>184.59</v>
      </c>
      <c r="R633">
        <v>23.41</v>
      </c>
      <c r="S633">
        <v>22.81</v>
      </c>
      <c r="T633">
        <v>23.11</v>
      </c>
      <c r="U633">
        <v>15.16</v>
      </c>
      <c r="V633">
        <v>14.56</v>
      </c>
      <c r="W633">
        <v>14.86</v>
      </c>
      <c r="X633">
        <v>16.18</v>
      </c>
      <c r="Y633">
        <v>15.379999999999999</v>
      </c>
      <c r="Z633">
        <v>15.78</v>
      </c>
      <c r="AA633">
        <v>99.57</v>
      </c>
      <c r="AB633">
        <v>95.57</v>
      </c>
      <c r="AC633">
        <v>97.57</v>
      </c>
      <c r="AD633">
        <v>89.61</v>
      </c>
      <c r="AE633">
        <v>85.61</v>
      </c>
      <c r="AF633">
        <v>87.61</v>
      </c>
      <c r="AG633">
        <v>19.37</v>
      </c>
      <c r="AH633">
        <v>18.510000000000002</v>
      </c>
      <c r="AI633">
        <v>18.940000000000001</v>
      </c>
      <c r="AM633">
        <v>115.85</v>
      </c>
      <c r="AN633">
        <v>114.19</v>
      </c>
      <c r="AO633">
        <v>115.02</v>
      </c>
      <c r="AP633">
        <v>40.21</v>
      </c>
      <c r="AQ633">
        <v>38.61</v>
      </c>
      <c r="AR633">
        <v>39.409999999999997</v>
      </c>
      <c r="AS633">
        <v>40.93</v>
      </c>
      <c r="AT633">
        <v>39.57</v>
      </c>
      <c r="AU633">
        <v>40.25</v>
      </c>
      <c r="AV633">
        <v>21.03</v>
      </c>
      <c r="AW633">
        <v>20.43</v>
      </c>
      <c r="AX633">
        <v>20.73</v>
      </c>
      <c r="AY633">
        <v>4.7300000000000004</v>
      </c>
      <c r="AZ633">
        <v>4.57</v>
      </c>
      <c r="BA633">
        <v>4.6500000000000004</v>
      </c>
      <c r="BB633">
        <v>1.84</v>
      </c>
      <c r="BC633">
        <v>1.54</v>
      </c>
      <c r="BD633">
        <v>1.69</v>
      </c>
      <c r="BE633">
        <v>0.68</v>
      </c>
      <c r="BF633">
        <v>0.38000000000000006</v>
      </c>
      <c r="BG633">
        <v>0.53</v>
      </c>
      <c r="BH633">
        <v>488.49</v>
      </c>
      <c r="BI633">
        <v>472.49</v>
      </c>
      <c r="BJ633">
        <v>480.49</v>
      </c>
      <c r="BK633">
        <v>41.06</v>
      </c>
      <c r="BL633">
        <v>39.700000000000003</v>
      </c>
      <c r="BM633">
        <v>40.380000000000003</v>
      </c>
      <c r="BN633">
        <v>1.02</v>
      </c>
      <c r="BO633">
        <v>0.78</v>
      </c>
      <c r="BP633">
        <v>0.9</v>
      </c>
      <c r="BQ633">
        <v>8.94</v>
      </c>
      <c r="BR633">
        <v>6.9399999999999995</v>
      </c>
      <c r="BS633">
        <v>7.9399999999999995</v>
      </c>
      <c r="BT633">
        <v>10.85</v>
      </c>
      <c r="BU633">
        <v>10.45</v>
      </c>
      <c r="BV633">
        <v>10.649999999999999</v>
      </c>
      <c r="BW633">
        <v>2.75</v>
      </c>
      <c r="BX633">
        <v>2.4699999999999998</v>
      </c>
      <c r="BY633">
        <v>2.61</v>
      </c>
      <c r="BZ633">
        <v>9.94</v>
      </c>
      <c r="CA633">
        <v>6.9399999999999995</v>
      </c>
      <c r="CB633">
        <v>8.44</v>
      </c>
      <c r="CC633">
        <v>7.2</v>
      </c>
      <c r="CD633">
        <v>6.96</v>
      </c>
      <c r="CE633">
        <v>7.08</v>
      </c>
      <c r="CF633">
        <v>2</v>
      </c>
      <c r="CG633">
        <v>1.5</v>
      </c>
      <c r="CH633">
        <v>1.75</v>
      </c>
      <c r="CI633">
        <v>0.46</v>
      </c>
      <c r="CJ633">
        <v>0.42000000000000004</v>
      </c>
      <c r="CK633">
        <v>0.44000000000000006</v>
      </c>
      <c r="CL633">
        <v>41.69</v>
      </c>
      <c r="CM633">
        <v>39.29</v>
      </c>
      <c r="CN633">
        <v>40.489999999999995</v>
      </c>
      <c r="CO633">
        <v>6.08</v>
      </c>
      <c r="CP633">
        <v>1.08</v>
      </c>
      <c r="CQ633">
        <v>3.58</v>
      </c>
    </row>
    <row r="634" spans="1:95">
      <c r="A634" s="642">
        <v>45912</v>
      </c>
      <c r="B634" t="s">
        <v>218</v>
      </c>
      <c r="C634">
        <v>148.30000000000001</v>
      </c>
      <c r="D634">
        <v>146.30000000000001</v>
      </c>
      <c r="E634">
        <v>147.30000000000001</v>
      </c>
      <c r="F634">
        <v>174.31</v>
      </c>
      <c r="G634">
        <v>171.31</v>
      </c>
      <c r="H634">
        <v>172.81</v>
      </c>
      <c r="I634">
        <v>108.03</v>
      </c>
      <c r="J634">
        <v>104.83</v>
      </c>
      <c r="K634">
        <v>106.43</v>
      </c>
      <c r="L634">
        <v>203.95</v>
      </c>
      <c r="M634">
        <v>195.95</v>
      </c>
      <c r="N634">
        <v>199.95</v>
      </c>
      <c r="O634">
        <v>185.9</v>
      </c>
      <c r="P634">
        <v>184.1</v>
      </c>
      <c r="Q634">
        <v>185</v>
      </c>
      <c r="R634">
        <v>23.45</v>
      </c>
      <c r="S634">
        <v>22.849999999999998</v>
      </c>
      <c r="T634">
        <v>23.15</v>
      </c>
      <c r="U634">
        <v>15.23</v>
      </c>
      <c r="V634">
        <v>14.63</v>
      </c>
      <c r="W634">
        <v>14.93</v>
      </c>
      <c r="X634">
        <v>16.21</v>
      </c>
      <c r="Y634">
        <v>15.41</v>
      </c>
      <c r="Z634">
        <v>15.81</v>
      </c>
      <c r="AA634">
        <v>100.19</v>
      </c>
      <c r="AB634">
        <v>96.19</v>
      </c>
      <c r="AC634">
        <v>98.19</v>
      </c>
      <c r="AD634">
        <v>89.98</v>
      </c>
      <c r="AE634">
        <v>85.98</v>
      </c>
      <c r="AF634">
        <v>87.98</v>
      </c>
      <c r="AG634">
        <v>19.34</v>
      </c>
      <c r="AH634">
        <v>18.48</v>
      </c>
      <c r="AI634">
        <v>18.91</v>
      </c>
      <c r="AM634">
        <v>115.7</v>
      </c>
      <c r="AN634">
        <v>114.04</v>
      </c>
      <c r="AO634">
        <v>114.87</v>
      </c>
      <c r="AP634">
        <v>40.15</v>
      </c>
      <c r="AQ634">
        <v>38.549999999999997</v>
      </c>
      <c r="AR634">
        <v>39.349999999999994</v>
      </c>
      <c r="AS634">
        <v>40.86</v>
      </c>
      <c r="AT634">
        <v>39.5</v>
      </c>
      <c r="AU634">
        <v>40.18</v>
      </c>
      <c r="AV634">
        <v>21</v>
      </c>
      <c r="AW634">
        <v>20.399999999999999</v>
      </c>
      <c r="AX634">
        <v>20.7</v>
      </c>
      <c r="AY634">
        <v>4.7300000000000004</v>
      </c>
      <c r="AZ634">
        <v>4.57</v>
      </c>
      <c r="BA634">
        <v>4.6500000000000004</v>
      </c>
      <c r="BB634">
        <v>1.83</v>
      </c>
      <c r="BC634">
        <v>1.53</v>
      </c>
      <c r="BD634">
        <v>1.6800000000000002</v>
      </c>
      <c r="BE634">
        <v>0.67</v>
      </c>
      <c r="BF634">
        <v>0.37000000000000005</v>
      </c>
      <c r="BG634">
        <v>0.52</v>
      </c>
      <c r="BH634">
        <v>492.86</v>
      </c>
      <c r="BI634">
        <v>476.86</v>
      </c>
      <c r="BJ634">
        <v>484.86</v>
      </c>
      <c r="BK634">
        <v>41.21</v>
      </c>
      <c r="BL634">
        <v>39.85</v>
      </c>
      <c r="BM634">
        <v>40.53</v>
      </c>
      <c r="BN634">
        <v>1.02</v>
      </c>
      <c r="BO634">
        <v>0.78</v>
      </c>
      <c r="BP634">
        <v>0.9</v>
      </c>
      <c r="BQ634">
        <v>8.98</v>
      </c>
      <c r="BR634">
        <v>6.98</v>
      </c>
      <c r="BS634">
        <v>7.98</v>
      </c>
      <c r="BT634">
        <v>10.82</v>
      </c>
      <c r="BU634">
        <v>10.42</v>
      </c>
      <c r="BV634">
        <v>10.620000000000001</v>
      </c>
      <c r="BW634">
        <v>2.74</v>
      </c>
      <c r="BX634">
        <v>2.46</v>
      </c>
      <c r="BY634">
        <v>2.6</v>
      </c>
      <c r="BZ634">
        <v>9.9700000000000006</v>
      </c>
      <c r="CA634">
        <v>6.9700000000000006</v>
      </c>
      <c r="CB634">
        <v>8.4700000000000006</v>
      </c>
      <c r="CC634">
        <v>7.22</v>
      </c>
      <c r="CD634">
        <v>6.9799999999999995</v>
      </c>
      <c r="CE634">
        <v>7.1</v>
      </c>
      <c r="CF634">
        <v>2</v>
      </c>
      <c r="CG634">
        <v>1.5</v>
      </c>
      <c r="CH634">
        <v>1.75</v>
      </c>
      <c r="CI634">
        <v>0.46</v>
      </c>
      <c r="CJ634">
        <v>0.42000000000000004</v>
      </c>
      <c r="CK634">
        <v>0.44000000000000006</v>
      </c>
      <c r="CL634">
        <v>41.85</v>
      </c>
      <c r="CM634">
        <v>39.450000000000003</v>
      </c>
      <c r="CN634">
        <v>40.650000000000006</v>
      </c>
      <c r="CO634">
        <v>6.07</v>
      </c>
      <c r="CP634">
        <v>1.0700000000000003</v>
      </c>
      <c r="CQ634">
        <v>3.5700000000000003</v>
      </c>
    </row>
    <row r="635" spans="1:95">
      <c r="A635" s="642">
        <v>45913</v>
      </c>
      <c r="B635" t="s">
        <v>219</v>
      </c>
    </row>
    <row r="636" spans="1:95">
      <c r="A636" s="642">
        <v>45914</v>
      </c>
      <c r="B636" t="s">
        <v>220</v>
      </c>
    </row>
    <row r="637" spans="1:95">
      <c r="A637" s="642">
        <v>45915</v>
      </c>
      <c r="B637" t="s">
        <v>214</v>
      </c>
    </row>
    <row r="638" spans="1:95">
      <c r="A638" s="642">
        <v>45916</v>
      </c>
      <c r="B638" t="s">
        <v>215</v>
      </c>
      <c r="C638">
        <v>148.53</v>
      </c>
      <c r="D638">
        <v>146.53</v>
      </c>
      <c r="E638">
        <v>147.53</v>
      </c>
      <c r="F638">
        <v>174.92</v>
      </c>
      <c r="G638">
        <v>171.92</v>
      </c>
      <c r="H638">
        <v>173.42</v>
      </c>
      <c r="I638">
        <v>108.69</v>
      </c>
      <c r="J638">
        <v>105.49</v>
      </c>
      <c r="K638">
        <v>107.09</v>
      </c>
      <c r="L638">
        <v>204.64</v>
      </c>
      <c r="M638">
        <v>196.64</v>
      </c>
      <c r="N638">
        <v>200.64</v>
      </c>
      <c r="O638">
        <v>186.52</v>
      </c>
      <c r="P638">
        <v>184.72</v>
      </c>
      <c r="Q638">
        <v>185.62</v>
      </c>
      <c r="R638">
        <v>23.54</v>
      </c>
      <c r="S638">
        <v>22.939999999999998</v>
      </c>
      <c r="T638">
        <v>23.24</v>
      </c>
      <c r="U638">
        <v>15.31</v>
      </c>
      <c r="V638">
        <v>14.71</v>
      </c>
      <c r="W638">
        <v>15.010000000000002</v>
      </c>
      <c r="X638">
        <v>16.29</v>
      </c>
      <c r="Y638">
        <v>15.489999999999998</v>
      </c>
      <c r="Z638">
        <v>15.889999999999999</v>
      </c>
      <c r="AA638">
        <v>100.36</v>
      </c>
      <c r="AB638">
        <v>96.36</v>
      </c>
      <c r="AC638">
        <v>98.36</v>
      </c>
      <c r="AD638">
        <v>89.96</v>
      </c>
      <c r="AE638">
        <v>85.96</v>
      </c>
      <c r="AF638">
        <v>87.96</v>
      </c>
      <c r="AG638">
        <v>19.39</v>
      </c>
      <c r="AH638">
        <v>18.53</v>
      </c>
      <c r="AI638">
        <v>18.96</v>
      </c>
      <c r="AM638">
        <v>115.97</v>
      </c>
      <c r="AN638">
        <v>114.31</v>
      </c>
      <c r="AO638">
        <v>115.14</v>
      </c>
      <c r="AP638">
        <v>40.21</v>
      </c>
      <c r="AQ638">
        <v>38.61</v>
      </c>
      <c r="AR638">
        <v>39.409999999999997</v>
      </c>
      <c r="AS638">
        <v>40.81</v>
      </c>
      <c r="AT638">
        <v>39.450000000000003</v>
      </c>
      <c r="AU638">
        <v>40.130000000000003</v>
      </c>
      <c r="AV638">
        <v>21.02</v>
      </c>
      <c r="AW638">
        <v>20.419999999999998</v>
      </c>
      <c r="AX638">
        <v>20.72</v>
      </c>
      <c r="AY638">
        <v>4.72</v>
      </c>
      <c r="AZ638">
        <v>4.5599999999999996</v>
      </c>
      <c r="BA638">
        <v>4.6399999999999997</v>
      </c>
      <c r="BB638">
        <v>1.83</v>
      </c>
      <c r="BC638">
        <v>1.53</v>
      </c>
      <c r="BD638">
        <v>1.6800000000000002</v>
      </c>
      <c r="BE638">
        <v>0.68</v>
      </c>
      <c r="BF638">
        <v>0.38000000000000006</v>
      </c>
      <c r="BG638">
        <v>0.53</v>
      </c>
      <c r="BH638">
        <v>488.71</v>
      </c>
      <c r="BI638">
        <v>472.71</v>
      </c>
      <c r="BJ638">
        <v>480.71</v>
      </c>
      <c r="BK638">
        <v>41.28</v>
      </c>
      <c r="BL638">
        <v>39.92</v>
      </c>
      <c r="BM638">
        <v>40.6</v>
      </c>
      <c r="BN638">
        <v>1.02</v>
      </c>
      <c r="BO638">
        <v>0.78</v>
      </c>
      <c r="BP638">
        <v>0.9</v>
      </c>
      <c r="BQ638">
        <v>9.0299999999999994</v>
      </c>
      <c r="BR638">
        <v>7.0299999999999994</v>
      </c>
      <c r="BS638">
        <v>8.0299999999999994</v>
      </c>
      <c r="BT638">
        <v>10.86</v>
      </c>
      <c r="BU638">
        <v>10.459999999999999</v>
      </c>
      <c r="BV638">
        <v>10.66</v>
      </c>
      <c r="BW638">
        <v>2.75</v>
      </c>
      <c r="BX638">
        <v>2.4699999999999998</v>
      </c>
      <c r="BY638">
        <v>2.61</v>
      </c>
      <c r="BZ638">
        <v>9.99</v>
      </c>
      <c r="CA638">
        <v>6.99</v>
      </c>
      <c r="CB638">
        <v>8.49</v>
      </c>
      <c r="CC638">
        <v>7.25</v>
      </c>
      <c r="CD638">
        <v>7.01</v>
      </c>
      <c r="CE638">
        <v>7.13</v>
      </c>
      <c r="CF638">
        <v>2.0299999999999998</v>
      </c>
      <c r="CG638">
        <v>1.5299999999999998</v>
      </c>
      <c r="CH638">
        <v>1.7799999999999998</v>
      </c>
      <c r="CI638">
        <v>0.47</v>
      </c>
      <c r="CJ638">
        <v>0.43</v>
      </c>
      <c r="CK638">
        <v>0.44999999999999996</v>
      </c>
      <c r="CL638">
        <v>42.06</v>
      </c>
      <c r="CM638">
        <v>39.660000000000004</v>
      </c>
      <c r="CN638">
        <v>40.86</v>
      </c>
      <c r="CO638">
        <v>6.07</v>
      </c>
      <c r="CP638">
        <v>1.0700000000000003</v>
      </c>
      <c r="CQ638">
        <v>3.5700000000000003</v>
      </c>
    </row>
    <row r="639" spans="1:95">
      <c r="A639" s="642">
        <v>45917</v>
      </c>
      <c r="B639" t="s">
        <v>216</v>
      </c>
      <c r="C639">
        <v>147.55000000000001</v>
      </c>
      <c r="D639">
        <v>145.55000000000001</v>
      </c>
      <c r="E639">
        <v>146.55000000000001</v>
      </c>
      <c r="F639">
        <v>175.29</v>
      </c>
      <c r="G639">
        <v>172.29</v>
      </c>
      <c r="H639">
        <v>173.79</v>
      </c>
      <c r="I639">
        <v>108.25</v>
      </c>
      <c r="J639">
        <v>105.05</v>
      </c>
      <c r="K639">
        <v>106.65</v>
      </c>
      <c r="L639">
        <v>204.01</v>
      </c>
      <c r="M639">
        <v>196.01</v>
      </c>
      <c r="N639">
        <v>200.01</v>
      </c>
      <c r="O639">
        <v>187.18</v>
      </c>
      <c r="P639">
        <v>185.38</v>
      </c>
      <c r="Q639">
        <v>186.28</v>
      </c>
      <c r="R639">
        <v>23.58</v>
      </c>
      <c r="S639">
        <v>22.979999999999997</v>
      </c>
      <c r="T639">
        <v>23.279999999999998</v>
      </c>
      <c r="U639">
        <v>15.3</v>
      </c>
      <c r="V639">
        <v>14.700000000000001</v>
      </c>
      <c r="W639">
        <v>15</v>
      </c>
      <c r="X639">
        <v>16.28</v>
      </c>
      <c r="Y639">
        <v>15.48</v>
      </c>
      <c r="Z639">
        <v>15.88</v>
      </c>
      <c r="AA639">
        <v>99.91</v>
      </c>
      <c r="AB639">
        <v>95.91</v>
      </c>
      <c r="AC639">
        <v>97.91</v>
      </c>
      <c r="AD639">
        <v>89.68</v>
      </c>
      <c r="AE639">
        <v>85.68</v>
      </c>
      <c r="AF639">
        <v>87.68</v>
      </c>
      <c r="AG639">
        <v>19.27</v>
      </c>
      <c r="AH639">
        <v>18.41</v>
      </c>
      <c r="AI639">
        <v>18.84</v>
      </c>
      <c r="AM639">
        <v>115.66</v>
      </c>
      <c r="AN639">
        <v>114</v>
      </c>
      <c r="AO639">
        <v>114.83</v>
      </c>
      <c r="AP639">
        <v>39.950000000000003</v>
      </c>
      <c r="AQ639">
        <v>38.35</v>
      </c>
      <c r="AR639">
        <v>39.150000000000006</v>
      </c>
      <c r="AS639">
        <v>40.659999999999997</v>
      </c>
      <c r="AT639">
        <v>39.299999999999997</v>
      </c>
      <c r="AU639">
        <v>39.979999999999997</v>
      </c>
      <c r="AV639">
        <v>20.93</v>
      </c>
      <c r="AW639">
        <v>20.329999999999998</v>
      </c>
      <c r="AX639">
        <v>20.63</v>
      </c>
      <c r="AY639">
        <v>4.7</v>
      </c>
      <c r="AZ639">
        <v>4.54</v>
      </c>
      <c r="BA639">
        <v>4.62</v>
      </c>
      <c r="BB639">
        <v>1.83</v>
      </c>
      <c r="BC639">
        <v>1.53</v>
      </c>
      <c r="BD639">
        <v>1.6800000000000002</v>
      </c>
      <c r="BE639">
        <v>0.67</v>
      </c>
      <c r="BF639">
        <v>0.37000000000000005</v>
      </c>
      <c r="BG639">
        <v>0.52</v>
      </c>
      <c r="BH639">
        <v>491.03</v>
      </c>
      <c r="BI639">
        <v>475.03</v>
      </c>
      <c r="BJ639">
        <v>483.03</v>
      </c>
      <c r="BK639">
        <v>41.01</v>
      </c>
      <c r="BL639">
        <v>39.65</v>
      </c>
      <c r="BM639">
        <v>40.33</v>
      </c>
      <c r="BN639">
        <v>1.01</v>
      </c>
      <c r="BO639">
        <v>0.77</v>
      </c>
      <c r="BP639">
        <v>0.89</v>
      </c>
      <c r="BQ639">
        <v>9.01</v>
      </c>
      <c r="BR639">
        <v>7.01</v>
      </c>
      <c r="BS639">
        <v>8.01</v>
      </c>
      <c r="BT639">
        <v>10.83</v>
      </c>
      <c r="BU639">
        <v>10.43</v>
      </c>
      <c r="BV639">
        <v>10.629999999999999</v>
      </c>
      <c r="BW639">
        <v>2.74</v>
      </c>
      <c r="BX639">
        <v>2.46</v>
      </c>
      <c r="BY639">
        <v>2.6</v>
      </c>
      <c r="BZ639">
        <v>9.9499999999999993</v>
      </c>
      <c r="CA639">
        <v>6.9499999999999993</v>
      </c>
      <c r="CB639">
        <v>8.4499999999999993</v>
      </c>
      <c r="CC639">
        <v>7.27</v>
      </c>
      <c r="CD639">
        <v>7.0299999999999994</v>
      </c>
      <c r="CE639">
        <v>7.1499999999999995</v>
      </c>
      <c r="CF639">
        <v>2.0099999999999998</v>
      </c>
      <c r="CG639">
        <v>1.5099999999999998</v>
      </c>
      <c r="CH639">
        <v>1.7599999999999998</v>
      </c>
      <c r="CI639">
        <v>0.47</v>
      </c>
      <c r="CJ639">
        <v>0.43</v>
      </c>
      <c r="CK639">
        <v>0.44999999999999996</v>
      </c>
      <c r="CL639">
        <v>42.11</v>
      </c>
      <c r="CM639">
        <v>39.71</v>
      </c>
      <c r="CN639">
        <v>40.909999999999997</v>
      </c>
      <c r="CO639">
        <v>6.05</v>
      </c>
      <c r="CP639">
        <v>1.0499999999999998</v>
      </c>
      <c r="CQ639">
        <v>3.55</v>
      </c>
    </row>
    <row r="640" spans="1:95">
      <c r="A640" s="642">
        <v>45918</v>
      </c>
      <c r="B640" t="s">
        <v>217</v>
      </c>
      <c r="C640">
        <v>147.97999999999999</v>
      </c>
      <c r="D640">
        <v>145.97999999999999</v>
      </c>
      <c r="E640">
        <v>146.97999999999999</v>
      </c>
      <c r="F640">
        <v>175.29</v>
      </c>
      <c r="G640">
        <v>172.29</v>
      </c>
      <c r="H640">
        <v>173.79</v>
      </c>
      <c r="I640">
        <v>108.33</v>
      </c>
      <c r="J640">
        <v>105.13</v>
      </c>
      <c r="K640">
        <v>106.72999999999999</v>
      </c>
      <c r="L640">
        <v>204.32</v>
      </c>
      <c r="M640">
        <v>196.32</v>
      </c>
      <c r="N640">
        <v>200.32</v>
      </c>
      <c r="O640">
        <v>187.26</v>
      </c>
      <c r="P640">
        <v>185.45999999999998</v>
      </c>
      <c r="Q640">
        <v>186.35999999999999</v>
      </c>
      <c r="R640">
        <v>23.58</v>
      </c>
      <c r="S640">
        <v>22.979999999999997</v>
      </c>
      <c r="T640">
        <v>23.279999999999998</v>
      </c>
      <c r="U640">
        <v>15.27</v>
      </c>
      <c r="V640">
        <v>14.67</v>
      </c>
      <c r="W640">
        <v>14.969999999999999</v>
      </c>
      <c r="X640">
        <v>16.21</v>
      </c>
      <c r="Y640">
        <v>15.41</v>
      </c>
      <c r="Z640">
        <v>15.81</v>
      </c>
      <c r="AA640">
        <v>99.73</v>
      </c>
      <c r="AB640">
        <v>95.73</v>
      </c>
      <c r="AC640">
        <v>97.73</v>
      </c>
      <c r="AD640">
        <v>89.04</v>
      </c>
      <c r="AE640">
        <v>85.04</v>
      </c>
      <c r="AF640">
        <v>87.04</v>
      </c>
      <c r="AG640">
        <v>19.329999999999998</v>
      </c>
      <c r="AH640">
        <v>18.47</v>
      </c>
      <c r="AI640">
        <v>18.899999999999999</v>
      </c>
      <c r="AM640">
        <v>115.82</v>
      </c>
      <c r="AN640">
        <v>114.16</v>
      </c>
      <c r="AO640">
        <v>114.99</v>
      </c>
      <c r="AP640">
        <v>40.07</v>
      </c>
      <c r="AQ640">
        <v>38.47</v>
      </c>
      <c r="AR640">
        <v>39.269999999999996</v>
      </c>
      <c r="AS640">
        <v>40.770000000000003</v>
      </c>
      <c r="AT640">
        <v>39.410000000000004</v>
      </c>
      <c r="AU640">
        <v>40.090000000000003</v>
      </c>
      <c r="AV640">
        <v>20.99</v>
      </c>
      <c r="AW640">
        <v>20.389999999999997</v>
      </c>
      <c r="AX640">
        <v>20.689999999999998</v>
      </c>
      <c r="AY640">
        <v>4.7</v>
      </c>
      <c r="AZ640">
        <v>4.54</v>
      </c>
      <c r="BA640">
        <v>4.62</v>
      </c>
      <c r="BB640">
        <v>1.84</v>
      </c>
      <c r="BC640">
        <v>1.54</v>
      </c>
      <c r="BD640">
        <v>1.69</v>
      </c>
      <c r="BE640">
        <v>0.67</v>
      </c>
      <c r="BF640">
        <v>0.37000000000000005</v>
      </c>
      <c r="BG640">
        <v>0.52</v>
      </c>
      <c r="BH640">
        <v>492.28</v>
      </c>
      <c r="BI640">
        <v>476.28</v>
      </c>
      <c r="BJ640">
        <v>484.28</v>
      </c>
      <c r="BK640">
        <v>41.13</v>
      </c>
      <c r="BL640">
        <v>39.770000000000003</v>
      </c>
      <c r="BM640">
        <v>40.450000000000003</v>
      </c>
      <c r="BN640">
        <v>1.02</v>
      </c>
      <c r="BO640">
        <v>0.78</v>
      </c>
      <c r="BP640">
        <v>0.9</v>
      </c>
      <c r="BQ640">
        <v>9.0299999999999994</v>
      </c>
      <c r="BR640">
        <v>7.0299999999999994</v>
      </c>
      <c r="BS640">
        <v>8.0299999999999994</v>
      </c>
      <c r="BT640">
        <v>10.85</v>
      </c>
      <c r="BU640">
        <v>10.45</v>
      </c>
      <c r="BV640">
        <v>10.649999999999999</v>
      </c>
      <c r="BW640">
        <v>2.75</v>
      </c>
      <c r="BX640">
        <v>2.4699999999999998</v>
      </c>
      <c r="BY640">
        <v>2.61</v>
      </c>
      <c r="BZ640">
        <v>9.9600000000000009</v>
      </c>
      <c r="CA640">
        <v>6.9600000000000009</v>
      </c>
      <c r="CB640">
        <v>8.4600000000000009</v>
      </c>
      <c r="CC640">
        <v>7.27</v>
      </c>
      <c r="CD640">
        <v>7.0299999999999994</v>
      </c>
      <c r="CE640">
        <v>7.1499999999999995</v>
      </c>
      <c r="CF640">
        <v>2</v>
      </c>
      <c r="CG640">
        <v>1.5</v>
      </c>
      <c r="CH640">
        <v>1.75</v>
      </c>
      <c r="CI640">
        <v>0.47</v>
      </c>
      <c r="CJ640">
        <v>0.43</v>
      </c>
      <c r="CK640">
        <v>0.44999999999999996</v>
      </c>
      <c r="CL640">
        <v>41.99</v>
      </c>
      <c r="CM640">
        <v>39.590000000000003</v>
      </c>
      <c r="CN640">
        <v>40.790000000000006</v>
      </c>
      <c r="CO640">
        <v>6.06</v>
      </c>
      <c r="CP640">
        <v>1.0599999999999996</v>
      </c>
      <c r="CQ640">
        <v>3.5599999999999996</v>
      </c>
    </row>
    <row r="641" spans="1:95">
      <c r="A641" s="642">
        <v>45919</v>
      </c>
      <c r="B641" t="s">
        <v>218</v>
      </c>
      <c r="C641">
        <v>149.05000000000001</v>
      </c>
      <c r="D641">
        <v>147.05000000000001</v>
      </c>
      <c r="E641">
        <v>148.05000000000001</v>
      </c>
      <c r="F641">
        <v>176.01</v>
      </c>
      <c r="G641">
        <v>173.01</v>
      </c>
      <c r="H641">
        <v>174.51</v>
      </c>
      <c r="I641">
        <v>108.89</v>
      </c>
      <c r="J641">
        <v>105.69</v>
      </c>
      <c r="K641">
        <v>107.28999999999999</v>
      </c>
      <c r="L641">
        <v>204.59</v>
      </c>
      <c r="M641">
        <v>196.59</v>
      </c>
      <c r="N641">
        <v>200.59</v>
      </c>
      <c r="O641">
        <v>187.69</v>
      </c>
      <c r="P641">
        <v>185.89</v>
      </c>
      <c r="Q641">
        <v>186.79</v>
      </c>
      <c r="R641">
        <v>23.68</v>
      </c>
      <c r="S641">
        <v>23.08</v>
      </c>
      <c r="T641">
        <v>23.38</v>
      </c>
      <c r="U641">
        <v>15.28</v>
      </c>
      <c r="V641">
        <v>14.68</v>
      </c>
      <c r="W641">
        <v>14.98</v>
      </c>
      <c r="X641">
        <v>16.23</v>
      </c>
      <c r="Y641">
        <v>15.43</v>
      </c>
      <c r="Z641">
        <v>15.83</v>
      </c>
      <c r="AA641">
        <v>99.88</v>
      </c>
      <c r="AB641">
        <v>95.88</v>
      </c>
      <c r="AC641">
        <v>97.88</v>
      </c>
      <c r="AD641">
        <v>89.17</v>
      </c>
      <c r="AE641">
        <v>85.17</v>
      </c>
      <c r="AF641">
        <v>87.17</v>
      </c>
      <c r="AG641">
        <v>19.47</v>
      </c>
      <c r="AH641">
        <v>18.61</v>
      </c>
      <c r="AI641">
        <v>19.04</v>
      </c>
      <c r="AM641">
        <v>116.29</v>
      </c>
      <c r="AN641">
        <v>114.63000000000001</v>
      </c>
      <c r="AO641">
        <v>115.46000000000001</v>
      </c>
      <c r="AP641">
        <v>40.36</v>
      </c>
      <c r="AQ641">
        <v>38.76</v>
      </c>
      <c r="AR641">
        <v>39.56</v>
      </c>
      <c r="AS641">
        <v>40.92</v>
      </c>
      <c r="AT641">
        <v>39.56</v>
      </c>
      <c r="AU641">
        <v>40.24</v>
      </c>
      <c r="AV641">
        <v>21.12</v>
      </c>
      <c r="AW641">
        <v>20.52</v>
      </c>
      <c r="AX641">
        <v>20.82</v>
      </c>
      <c r="AY641">
        <v>4.72</v>
      </c>
      <c r="AZ641">
        <v>4.5599999999999996</v>
      </c>
      <c r="BA641">
        <v>4.6399999999999997</v>
      </c>
      <c r="BB641">
        <v>1.84</v>
      </c>
      <c r="BC641">
        <v>1.54</v>
      </c>
      <c r="BD641">
        <v>1.69</v>
      </c>
      <c r="BE641">
        <v>0.68</v>
      </c>
      <c r="BF641">
        <v>0.38000000000000006</v>
      </c>
      <c r="BG641">
        <v>0.53</v>
      </c>
      <c r="BH641">
        <v>495.65</v>
      </c>
      <c r="BI641">
        <v>479.65</v>
      </c>
      <c r="BJ641">
        <v>487.65</v>
      </c>
      <c r="BK641">
        <v>41.42</v>
      </c>
      <c r="BL641">
        <v>40.06</v>
      </c>
      <c r="BM641">
        <v>40.74</v>
      </c>
      <c r="BN641">
        <v>1.02</v>
      </c>
      <c r="BO641">
        <v>0.78</v>
      </c>
      <c r="BP641">
        <v>0.9</v>
      </c>
      <c r="BQ641">
        <v>9.06</v>
      </c>
      <c r="BR641">
        <v>7.0600000000000005</v>
      </c>
      <c r="BS641">
        <v>8.06</v>
      </c>
      <c r="BT641">
        <v>10.86</v>
      </c>
      <c r="BU641">
        <v>10.459999999999999</v>
      </c>
      <c r="BV641">
        <v>10.66</v>
      </c>
      <c r="BW641">
        <v>2.76</v>
      </c>
      <c r="BX641">
        <v>2.4799999999999995</v>
      </c>
      <c r="BY641">
        <v>2.6199999999999997</v>
      </c>
      <c r="BZ641">
        <v>10.029999999999999</v>
      </c>
      <c r="CA641">
        <v>7.0299999999999994</v>
      </c>
      <c r="CB641">
        <v>8.5299999999999994</v>
      </c>
      <c r="CC641">
        <v>7.31</v>
      </c>
      <c r="CD641">
        <v>7.0699999999999994</v>
      </c>
      <c r="CE641">
        <v>7.1899999999999995</v>
      </c>
      <c r="CF641">
        <v>2.0299999999999998</v>
      </c>
      <c r="CG641">
        <v>1.5299999999999998</v>
      </c>
      <c r="CH641">
        <v>1.7799999999999998</v>
      </c>
      <c r="CI641">
        <v>0.47</v>
      </c>
      <c r="CJ641">
        <v>0.43</v>
      </c>
      <c r="CK641">
        <v>0.44999999999999996</v>
      </c>
      <c r="CL641">
        <v>42.18</v>
      </c>
      <c r="CM641">
        <v>39.78</v>
      </c>
      <c r="CN641">
        <v>40.980000000000004</v>
      </c>
      <c r="CO641">
        <v>6.09</v>
      </c>
      <c r="CP641">
        <v>1.0899999999999999</v>
      </c>
      <c r="CQ641">
        <v>3.59</v>
      </c>
    </row>
    <row r="642" spans="1:95">
      <c r="A642" s="642">
        <v>45920</v>
      </c>
      <c r="B642" t="s">
        <v>219</v>
      </c>
    </row>
    <row r="643" spans="1:95">
      <c r="A643" s="642">
        <v>45921</v>
      </c>
      <c r="B643" t="s">
        <v>220</v>
      </c>
    </row>
    <row r="644" spans="1:95">
      <c r="A644" s="642">
        <v>45922</v>
      </c>
      <c r="B644" t="s">
        <v>214</v>
      </c>
      <c r="C644">
        <v>149.29</v>
      </c>
      <c r="D644">
        <v>147.29</v>
      </c>
      <c r="E644">
        <v>148.29</v>
      </c>
      <c r="F644">
        <v>175.38</v>
      </c>
      <c r="G644">
        <v>172.38</v>
      </c>
      <c r="H644">
        <v>173.88</v>
      </c>
      <c r="I644">
        <v>109.08</v>
      </c>
      <c r="J644">
        <v>105.88</v>
      </c>
      <c r="K644">
        <v>107.47999999999999</v>
      </c>
      <c r="L644">
        <v>203.6</v>
      </c>
      <c r="M644">
        <v>195.6</v>
      </c>
      <c r="N644">
        <v>199.6</v>
      </c>
      <c r="O644">
        <v>186.94</v>
      </c>
      <c r="P644">
        <v>185.14</v>
      </c>
      <c r="Q644">
        <v>186.04</v>
      </c>
      <c r="R644">
        <v>23.6</v>
      </c>
      <c r="S644">
        <v>23</v>
      </c>
      <c r="T644">
        <v>23.3</v>
      </c>
      <c r="U644">
        <v>15.2</v>
      </c>
      <c r="V644">
        <v>14.6</v>
      </c>
      <c r="W644">
        <v>14.899999999999999</v>
      </c>
      <c r="X644">
        <v>16.13</v>
      </c>
      <c r="Y644">
        <v>15.329999999999998</v>
      </c>
      <c r="Z644">
        <v>15.729999999999999</v>
      </c>
      <c r="AA644">
        <v>99.62</v>
      </c>
      <c r="AB644">
        <v>95.62</v>
      </c>
      <c r="AC644">
        <v>97.62</v>
      </c>
      <c r="AD644">
        <v>88.71</v>
      </c>
      <c r="AE644">
        <v>84.71</v>
      </c>
      <c r="AF644">
        <v>86.71</v>
      </c>
      <c r="AG644">
        <v>19.510000000000002</v>
      </c>
      <c r="AH644">
        <v>18.650000000000002</v>
      </c>
      <c r="AI644">
        <v>19.080000000000002</v>
      </c>
      <c r="AM644">
        <v>116.14</v>
      </c>
      <c r="AN644">
        <v>114.48</v>
      </c>
      <c r="AO644">
        <v>115.31</v>
      </c>
      <c r="AP644">
        <v>40.43</v>
      </c>
      <c r="AQ644">
        <v>38.83</v>
      </c>
      <c r="AR644">
        <v>39.629999999999995</v>
      </c>
      <c r="AS644">
        <v>41.12</v>
      </c>
      <c r="AT644">
        <v>39.76</v>
      </c>
      <c r="AU644">
        <v>40.44</v>
      </c>
      <c r="AV644">
        <v>21.13</v>
      </c>
      <c r="AW644">
        <v>20.529999999999998</v>
      </c>
      <c r="AX644">
        <v>20.83</v>
      </c>
      <c r="AY644">
        <v>4.74</v>
      </c>
      <c r="AZ644">
        <v>4.58</v>
      </c>
      <c r="BA644">
        <v>4.66</v>
      </c>
      <c r="BB644">
        <v>1.84</v>
      </c>
      <c r="BC644">
        <v>1.54</v>
      </c>
      <c r="BD644">
        <v>1.69</v>
      </c>
      <c r="BE644">
        <v>0.68</v>
      </c>
      <c r="BF644">
        <v>0.38000000000000006</v>
      </c>
      <c r="BG644">
        <v>0.53</v>
      </c>
      <c r="BH644">
        <v>496.92</v>
      </c>
      <c r="BI644">
        <v>480.92</v>
      </c>
      <c r="BJ644">
        <v>488.92</v>
      </c>
      <c r="BK644">
        <v>41.49</v>
      </c>
      <c r="BL644">
        <v>40.130000000000003</v>
      </c>
      <c r="BM644">
        <v>40.81</v>
      </c>
      <c r="BN644">
        <v>1.02</v>
      </c>
      <c r="BO644">
        <v>0.78</v>
      </c>
      <c r="BP644">
        <v>0.9</v>
      </c>
      <c r="BQ644">
        <v>9.0500000000000007</v>
      </c>
      <c r="BR644">
        <v>7.0500000000000007</v>
      </c>
      <c r="BS644">
        <v>8.0500000000000007</v>
      </c>
      <c r="BT644">
        <v>10.82</v>
      </c>
      <c r="BU644">
        <v>10.42</v>
      </c>
      <c r="BV644">
        <v>10.620000000000001</v>
      </c>
      <c r="BW644">
        <v>2.76</v>
      </c>
      <c r="BX644">
        <v>2.4799999999999995</v>
      </c>
      <c r="BY644">
        <v>2.6199999999999997</v>
      </c>
      <c r="BZ644">
        <v>10.039999999999999</v>
      </c>
      <c r="CA644">
        <v>7.0399999999999991</v>
      </c>
      <c r="CB644">
        <v>8.5399999999999991</v>
      </c>
      <c r="CC644">
        <v>7.28</v>
      </c>
      <c r="CD644">
        <v>7.04</v>
      </c>
      <c r="CE644">
        <v>7.16</v>
      </c>
      <c r="CF644">
        <v>2.0299999999999998</v>
      </c>
      <c r="CG644">
        <v>1.5299999999999998</v>
      </c>
      <c r="CH644">
        <v>1.7799999999999998</v>
      </c>
      <c r="CI644">
        <v>0.47</v>
      </c>
      <c r="CJ644">
        <v>0.43</v>
      </c>
      <c r="CK644">
        <v>0.44999999999999996</v>
      </c>
      <c r="CL644">
        <v>41.96</v>
      </c>
      <c r="CM644">
        <v>39.56</v>
      </c>
      <c r="CN644">
        <v>40.760000000000005</v>
      </c>
      <c r="CO644">
        <v>6.09</v>
      </c>
      <c r="CP644">
        <v>1.0899999999999999</v>
      </c>
      <c r="CQ644">
        <v>3.59</v>
      </c>
    </row>
    <row r="645" spans="1:95">
      <c r="A645" s="642">
        <v>45923</v>
      </c>
      <c r="B645" t="s">
        <v>215</v>
      </c>
    </row>
    <row r="646" spans="1:95">
      <c r="A646" s="642">
        <v>45924</v>
      </c>
      <c r="B646" t="s">
        <v>216</v>
      </c>
      <c r="C646">
        <v>148.85</v>
      </c>
      <c r="D646">
        <v>146.85</v>
      </c>
      <c r="E646">
        <v>147.85</v>
      </c>
      <c r="F646">
        <v>176.01</v>
      </c>
      <c r="G646">
        <v>173.01</v>
      </c>
      <c r="H646">
        <v>174.51</v>
      </c>
      <c r="I646">
        <v>108.37</v>
      </c>
      <c r="J646">
        <v>105.17</v>
      </c>
      <c r="K646">
        <v>106.77000000000001</v>
      </c>
      <c r="L646">
        <v>203.83</v>
      </c>
      <c r="M646">
        <v>195.83</v>
      </c>
      <c r="N646">
        <v>199.83</v>
      </c>
      <c r="O646">
        <v>187.56</v>
      </c>
      <c r="P646">
        <v>185.76</v>
      </c>
      <c r="Q646">
        <v>186.66</v>
      </c>
      <c r="R646">
        <v>23.68</v>
      </c>
      <c r="S646">
        <v>23.08</v>
      </c>
      <c r="T646">
        <v>23.38</v>
      </c>
      <c r="U646">
        <v>15.24</v>
      </c>
      <c r="V646">
        <v>14.64</v>
      </c>
      <c r="W646">
        <v>14.940000000000001</v>
      </c>
      <c r="X646">
        <v>16.22</v>
      </c>
      <c r="Y646">
        <v>15.419999999999998</v>
      </c>
      <c r="Z646">
        <v>15.819999999999999</v>
      </c>
      <c r="AA646">
        <v>99.45</v>
      </c>
      <c r="AB646">
        <v>95.45</v>
      </c>
      <c r="AC646">
        <v>97.45</v>
      </c>
      <c r="AD646">
        <v>88.55</v>
      </c>
      <c r="AE646">
        <v>84.55</v>
      </c>
      <c r="AF646">
        <v>86.55</v>
      </c>
      <c r="AG646">
        <v>19.45</v>
      </c>
      <c r="AH646">
        <v>18.59</v>
      </c>
      <c r="AI646">
        <v>19.02</v>
      </c>
      <c r="AM646">
        <v>115.94</v>
      </c>
      <c r="AN646">
        <v>114.28</v>
      </c>
      <c r="AO646">
        <v>115.11</v>
      </c>
      <c r="AP646">
        <v>40.299999999999997</v>
      </c>
      <c r="AQ646">
        <v>38.699999999999996</v>
      </c>
      <c r="AR646">
        <v>39.5</v>
      </c>
      <c r="AS646">
        <v>41.01</v>
      </c>
      <c r="AT646">
        <v>39.65</v>
      </c>
      <c r="AU646">
        <v>40.33</v>
      </c>
      <c r="AV646">
        <v>21.08</v>
      </c>
      <c r="AW646">
        <v>20.479999999999997</v>
      </c>
      <c r="AX646">
        <v>20.779999999999998</v>
      </c>
      <c r="AY646">
        <v>4.71</v>
      </c>
      <c r="AZ646">
        <v>4.55</v>
      </c>
      <c r="BA646">
        <v>4.63</v>
      </c>
      <c r="BB646">
        <v>1.82</v>
      </c>
      <c r="BC646">
        <v>1.52</v>
      </c>
      <c r="BD646">
        <v>1.67</v>
      </c>
      <c r="BE646">
        <v>0.68</v>
      </c>
      <c r="BF646">
        <v>0.38000000000000006</v>
      </c>
      <c r="BG646">
        <v>0.53</v>
      </c>
      <c r="BH646">
        <v>495.79</v>
      </c>
      <c r="BI646">
        <v>479.79</v>
      </c>
      <c r="BJ646">
        <v>487.79</v>
      </c>
      <c r="BK646">
        <v>41.37</v>
      </c>
      <c r="BL646">
        <v>40.01</v>
      </c>
      <c r="BM646">
        <v>40.69</v>
      </c>
      <c r="BN646">
        <v>1.01</v>
      </c>
      <c r="BO646">
        <v>0.77</v>
      </c>
      <c r="BP646">
        <v>0.89</v>
      </c>
      <c r="BQ646">
        <v>9.06</v>
      </c>
      <c r="BR646">
        <v>7.0600000000000005</v>
      </c>
      <c r="BS646">
        <v>8.06</v>
      </c>
      <c r="BT646">
        <v>10.81</v>
      </c>
      <c r="BU646">
        <v>10.41</v>
      </c>
      <c r="BV646">
        <v>10.61</v>
      </c>
      <c r="BW646">
        <v>2.75</v>
      </c>
      <c r="BX646">
        <v>2.4699999999999998</v>
      </c>
      <c r="BY646">
        <v>2.61</v>
      </c>
      <c r="BZ646">
        <v>10.07</v>
      </c>
      <c r="CA646">
        <v>7.07</v>
      </c>
      <c r="CB646">
        <v>8.57</v>
      </c>
      <c r="CC646">
        <v>7.32</v>
      </c>
      <c r="CD646">
        <v>7.08</v>
      </c>
      <c r="CE646">
        <v>7.2</v>
      </c>
      <c r="CF646">
        <v>2.02</v>
      </c>
      <c r="CG646">
        <v>1.52</v>
      </c>
      <c r="CH646">
        <v>1.77</v>
      </c>
      <c r="CI646">
        <v>0.47</v>
      </c>
      <c r="CJ646">
        <v>0.43</v>
      </c>
      <c r="CK646">
        <v>0.44999999999999996</v>
      </c>
      <c r="CL646">
        <v>42.2</v>
      </c>
      <c r="CM646">
        <v>39.800000000000004</v>
      </c>
      <c r="CN646">
        <v>41</v>
      </c>
      <c r="CO646">
        <v>6.07</v>
      </c>
      <c r="CP646">
        <v>1.0700000000000003</v>
      </c>
      <c r="CQ646">
        <v>3.5700000000000003</v>
      </c>
    </row>
    <row r="647" spans="1:95">
      <c r="A647" s="642">
        <v>45925</v>
      </c>
      <c r="B647" t="s">
        <v>217</v>
      </c>
      <c r="C647">
        <v>149.77000000000001</v>
      </c>
      <c r="D647">
        <v>147.77000000000001</v>
      </c>
      <c r="E647">
        <v>148.77000000000001</v>
      </c>
      <c r="F647">
        <v>176.19</v>
      </c>
      <c r="G647">
        <v>173.19</v>
      </c>
      <c r="H647">
        <v>174.69</v>
      </c>
      <c r="I647">
        <v>108.67</v>
      </c>
      <c r="J647">
        <v>105.47</v>
      </c>
      <c r="K647">
        <v>107.07</v>
      </c>
      <c r="L647">
        <v>204.13</v>
      </c>
      <c r="M647">
        <v>196.13</v>
      </c>
      <c r="N647">
        <v>200.13</v>
      </c>
      <c r="O647">
        <v>188.06</v>
      </c>
      <c r="P647">
        <v>186.26</v>
      </c>
      <c r="Q647">
        <v>187.16</v>
      </c>
      <c r="R647">
        <v>23.7</v>
      </c>
      <c r="S647">
        <v>23.099999999999998</v>
      </c>
      <c r="T647">
        <v>23.4</v>
      </c>
      <c r="U647">
        <v>15.27</v>
      </c>
      <c r="V647">
        <v>14.67</v>
      </c>
      <c r="W647">
        <v>14.969999999999999</v>
      </c>
      <c r="X647">
        <v>16.22</v>
      </c>
      <c r="Y647">
        <v>15.419999999999998</v>
      </c>
      <c r="Z647">
        <v>15.819999999999999</v>
      </c>
      <c r="AA647">
        <v>100.04</v>
      </c>
      <c r="AB647">
        <v>96.04</v>
      </c>
      <c r="AC647">
        <v>98.04</v>
      </c>
      <c r="AD647">
        <v>88.47</v>
      </c>
      <c r="AE647">
        <v>84.47</v>
      </c>
      <c r="AF647">
        <v>86.47</v>
      </c>
      <c r="AG647">
        <v>19.559999999999999</v>
      </c>
      <c r="AH647">
        <v>18.7</v>
      </c>
      <c r="AI647">
        <v>19.13</v>
      </c>
      <c r="AM647">
        <v>116.36</v>
      </c>
      <c r="AN647">
        <v>114.7</v>
      </c>
      <c r="AO647">
        <v>115.53</v>
      </c>
      <c r="AP647">
        <v>40.39</v>
      </c>
      <c r="AQ647">
        <v>38.79</v>
      </c>
      <c r="AR647">
        <v>39.590000000000003</v>
      </c>
      <c r="AS647">
        <v>41.26</v>
      </c>
      <c r="AT647">
        <v>39.9</v>
      </c>
      <c r="AU647">
        <v>40.58</v>
      </c>
      <c r="AV647">
        <v>21.15</v>
      </c>
      <c r="AW647">
        <v>20.549999999999997</v>
      </c>
      <c r="AX647">
        <v>20.849999999999998</v>
      </c>
      <c r="AY647">
        <v>4.7300000000000004</v>
      </c>
      <c r="AZ647">
        <v>4.57</v>
      </c>
      <c r="BA647">
        <v>4.6500000000000004</v>
      </c>
      <c r="BB647">
        <v>1.84</v>
      </c>
      <c r="BC647">
        <v>1.54</v>
      </c>
      <c r="BD647">
        <v>1.69</v>
      </c>
      <c r="BE647">
        <v>0.68</v>
      </c>
      <c r="BF647">
        <v>0.38000000000000006</v>
      </c>
      <c r="BG647">
        <v>0.53</v>
      </c>
      <c r="BH647">
        <v>497.7</v>
      </c>
      <c r="BI647">
        <v>481.7</v>
      </c>
      <c r="BJ647">
        <v>489.7</v>
      </c>
      <c r="BK647">
        <v>41.63</v>
      </c>
      <c r="BL647">
        <v>40.270000000000003</v>
      </c>
      <c r="BM647">
        <v>40.950000000000003</v>
      </c>
      <c r="BN647">
        <v>1.02</v>
      </c>
      <c r="BO647">
        <v>0.78</v>
      </c>
      <c r="BP647">
        <v>0.9</v>
      </c>
      <c r="BQ647">
        <v>9.08</v>
      </c>
      <c r="BR647">
        <v>7.08</v>
      </c>
      <c r="BS647">
        <v>8.08</v>
      </c>
      <c r="BT647">
        <v>10.84</v>
      </c>
      <c r="BU647">
        <v>10.44</v>
      </c>
      <c r="BV647">
        <v>10.64</v>
      </c>
      <c r="BW647">
        <v>2.76</v>
      </c>
      <c r="BX647">
        <v>2.4799999999999995</v>
      </c>
      <c r="BY647">
        <v>2.6199999999999997</v>
      </c>
      <c r="BZ647">
        <v>10.08</v>
      </c>
      <c r="CA647">
        <v>7.08</v>
      </c>
      <c r="CB647">
        <v>8.58</v>
      </c>
      <c r="CC647">
        <v>7.31</v>
      </c>
      <c r="CD647">
        <v>7.0699999999999994</v>
      </c>
      <c r="CE647">
        <v>7.1899999999999995</v>
      </c>
      <c r="CF647">
        <v>2.0299999999999998</v>
      </c>
      <c r="CG647">
        <v>1.5299999999999998</v>
      </c>
      <c r="CH647">
        <v>1.7799999999999998</v>
      </c>
      <c r="CI647">
        <v>0.47</v>
      </c>
      <c r="CJ647">
        <v>0.43</v>
      </c>
      <c r="CK647">
        <v>0.44999999999999996</v>
      </c>
      <c r="CL647">
        <v>42.15</v>
      </c>
      <c r="CM647">
        <v>39.75</v>
      </c>
      <c r="CN647">
        <v>40.950000000000003</v>
      </c>
      <c r="CO647">
        <v>6.09</v>
      </c>
      <c r="CP647">
        <v>1.0899999999999999</v>
      </c>
      <c r="CQ647">
        <v>3.59</v>
      </c>
    </row>
    <row r="648" spans="1:95">
      <c r="A648" s="642">
        <v>45926</v>
      </c>
      <c r="B648" t="s">
        <v>218</v>
      </c>
      <c r="C648">
        <v>150.79</v>
      </c>
      <c r="D648">
        <v>148.79</v>
      </c>
      <c r="E648">
        <v>149.79</v>
      </c>
      <c r="F648">
        <v>176.19</v>
      </c>
      <c r="G648">
        <v>173.19</v>
      </c>
      <c r="H648">
        <v>174.69</v>
      </c>
      <c r="I648">
        <v>109.01</v>
      </c>
      <c r="J648">
        <v>105.81</v>
      </c>
      <c r="K648">
        <v>107.41</v>
      </c>
      <c r="L648">
        <v>203.8</v>
      </c>
      <c r="M648">
        <v>195.8</v>
      </c>
      <c r="N648">
        <v>199.8</v>
      </c>
      <c r="O648">
        <v>188.07</v>
      </c>
      <c r="P648">
        <v>186.26999999999998</v>
      </c>
      <c r="Q648">
        <v>187.17</v>
      </c>
      <c r="R648">
        <v>23.7</v>
      </c>
      <c r="S648">
        <v>23.099999999999998</v>
      </c>
      <c r="T648">
        <v>23.4</v>
      </c>
      <c r="U648">
        <v>15.21</v>
      </c>
      <c r="V648">
        <v>14.610000000000001</v>
      </c>
      <c r="W648">
        <v>14.91</v>
      </c>
      <c r="X648">
        <v>16.22</v>
      </c>
      <c r="Y648">
        <v>15.419999999999998</v>
      </c>
      <c r="Z648">
        <v>15.819999999999999</v>
      </c>
      <c r="AA648">
        <v>99.84</v>
      </c>
      <c r="AB648">
        <v>95.84</v>
      </c>
      <c r="AC648">
        <v>97.84</v>
      </c>
      <c r="AD648">
        <v>88.28</v>
      </c>
      <c r="AE648">
        <v>84.28</v>
      </c>
      <c r="AF648">
        <v>86.28</v>
      </c>
      <c r="AG648">
        <v>19.68</v>
      </c>
      <c r="AH648">
        <v>18.82</v>
      </c>
      <c r="AI648">
        <v>19.25</v>
      </c>
      <c r="AM648">
        <v>116.59</v>
      </c>
      <c r="AN648">
        <v>114.93</v>
      </c>
      <c r="AO648">
        <v>115.76</v>
      </c>
      <c r="AP648">
        <v>40.83</v>
      </c>
      <c r="AQ648">
        <v>39.229999999999997</v>
      </c>
      <c r="AR648">
        <v>40.03</v>
      </c>
      <c r="AS648">
        <v>41.54</v>
      </c>
      <c r="AT648">
        <v>40.18</v>
      </c>
      <c r="AU648">
        <v>40.86</v>
      </c>
      <c r="AV648">
        <v>21.26</v>
      </c>
      <c r="AW648">
        <v>20.66</v>
      </c>
      <c r="AX648">
        <v>20.96</v>
      </c>
      <c r="AY648">
        <v>4.7300000000000004</v>
      </c>
      <c r="AZ648">
        <v>4.57</v>
      </c>
      <c r="BA648">
        <v>4.6500000000000004</v>
      </c>
      <c r="BB648">
        <v>1.85</v>
      </c>
      <c r="BC648">
        <v>1.55</v>
      </c>
      <c r="BD648">
        <v>1.7000000000000002</v>
      </c>
      <c r="BE648">
        <v>0.68</v>
      </c>
      <c r="BF648">
        <v>0.38000000000000006</v>
      </c>
      <c r="BG648">
        <v>0.53</v>
      </c>
      <c r="BH648">
        <v>500.41</v>
      </c>
      <c r="BI648">
        <v>484.41</v>
      </c>
      <c r="BJ648">
        <v>492.41</v>
      </c>
      <c r="BK648">
        <v>41.9</v>
      </c>
      <c r="BL648">
        <v>40.54</v>
      </c>
      <c r="BM648">
        <v>41.22</v>
      </c>
      <c r="BN648">
        <v>1.02</v>
      </c>
      <c r="BO648">
        <v>0.78</v>
      </c>
      <c r="BP648">
        <v>0.9</v>
      </c>
      <c r="BQ648">
        <v>9.11</v>
      </c>
      <c r="BR648">
        <v>7.1099999999999994</v>
      </c>
      <c r="BS648">
        <v>8.11</v>
      </c>
      <c r="BT648">
        <v>10.84</v>
      </c>
      <c r="BU648">
        <v>10.44</v>
      </c>
      <c r="BV648">
        <v>10.64</v>
      </c>
      <c r="BW648">
        <v>2.75</v>
      </c>
      <c r="BX648">
        <v>2.4699999999999998</v>
      </c>
      <c r="BY648">
        <v>2.61</v>
      </c>
      <c r="BZ648">
        <v>10.09</v>
      </c>
      <c r="CA648">
        <v>7.09</v>
      </c>
      <c r="CB648">
        <v>8.59</v>
      </c>
      <c r="CC648">
        <v>7.31</v>
      </c>
      <c r="CD648">
        <v>7.0699999999999994</v>
      </c>
      <c r="CE648">
        <v>7.1899999999999995</v>
      </c>
      <c r="CF648">
        <v>2.04</v>
      </c>
      <c r="CG648">
        <v>1.54</v>
      </c>
      <c r="CH648">
        <v>1.79</v>
      </c>
      <c r="CI648">
        <v>0.47</v>
      </c>
      <c r="CJ648">
        <v>0.43</v>
      </c>
      <c r="CK648">
        <v>0.44999999999999996</v>
      </c>
      <c r="CL648">
        <v>42.13</v>
      </c>
      <c r="CM648">
        <v>39.730000000000004</v>
      </c>
      <c r="CN648">
        <v>40.930000000000007</v>
      </c>
      <c r="CO648">
        <v>6.11</v>
      </c>
      <c r="CP648">
        <v>1.1100000000000003</v>
      </c>
      <c r="CQ648">
        <v>3.6100000000000003</v>
      </c>
    </row>
    <row r="649" spans="1:95">
      <c r="A649" s="642">
        <v>45927</v>
      </c>
      <c r="B649" t="s">
        <v>219</v>
      </c>
    </row>
    <row r="650" spans="1:95">
      <c r="A650" s="642">
        <v>45928</v>
      </c>
      <c r="B650" t="s">
        <v>220</v>
      </c>
    </row>
    <row r="651" spans="1:95">
      <c r="A651" s="642">
        <v>45929</v>
      </c>
      <c r="B651" t="s">
        <v>214</v>
      </c>
      <c r="C651">
        <v>150.21</v>
      </c>
      <c r="D651">
        <v>148.21</v>
      </c>
      <c r="E651">
        <v>149.21</v>
      </c>
      <c r="F651">
        <v>176.4</v>
      </c>
      <c r="G651">
        <v>173.4</v>
      </c>
      <c r="H651">
        <v>174.9</v>
      </c>
      <c r="I651">
        <v>108.74</v>
      </c>
      <c r="J651">
        <v>105.53999999999999</v>
      </c>
      <c r="K651">
        <v>107.13999999999999</v>
      </c>
      <c r="L651">
        <v>204.28</v>
      </c>
      <c r="M651">
        <v>196.28</v>
      </c>
      <c r="N651">
        <v>200.28</v>
      </c>
      <c r="O651">
        <v>188.19</v>
      </c>
      <c r="P651">
        <v>186.39</v>
      </c>
      <c r="Q651">
        <v>187.29</v>
      </c>
      <c r="R651">
        <v>23.73</v>
      </c>
      <c r="S651">
        <v>23.13</v>
      </c>
      <c r="T651">
        <v>23.43</v>
      </c>
      <c r="U651">
        <v>15.29</v>
      </c>
      <c r="V651">
        <v>14.69</v>
      </c>
      <c r="W651">
        <v>14.989999999999998</v>
      </c>
      <c r="X651">
        <v>16.27</v>
      </c>
      <c r="Y651">
        <v>15.469999999999999</v>
      </c>
      <c r="Z651">
        <v>15.87</v>
      </c>
      <c r="AA651">
        <v>99.85</v>
      </c>
      <c r="AB651">
        <v>95.85</v>
      </c>
      <c r="AC651">
        <v>97.85</v>
      </c>
      <c r="AD651">
        <v>88.27</v>
      </c>
      <c r="AE651">
        <v>84.27</v>
      </c>
      <c r="AF651">
        <v>86.27</v>
      </c>
      <c r="AG651">
        <v>19.61</v>
      </c>
      <c r="AH651">
        <v>18.75</v>
      </c>
      <c r="AI651">
        <v>19.18</v>
      </c>
      <c r="AM651">
        <v>116.47</v>
      </c>
      <c r="AN651">
        <v>114.81</v>
      </c>
      <c r="AO651">
        <v>115.64</v>
      </c>
      <c r="AP651">
        <v>40.67</v>
      </c>
      <c r="AQ651">
        <v>39.07</v>
      </c>
      <c r="AR651">
        <v>39.870000000000005</v>
      </c>
      <c r="AS651">
        <v>41.37</v>
      </c>
      <c r="AT651">
        <v>40.01</v>
      </c>
      <c r="AU651">
        <v>40.69</v>
      </c>
      <c r="AV651">
        <v>21.2</v>
      </c>
      <c r="AW651">
        <v>20.599999999999998</v>
      </c>
      <c r="AX651">
        <v>20.9</v>
      </c>
      <c r="AY651">
        <v>4.72</v>
      </c>
      <c r="AZ651">
        <v>4.5599999999999996</v>
      </c>
      <c r="BA651">
        <v>4.6399999999999997</v>
      </c>
      <c r="BB651">
        <v>1.84</v>
      </c>
      <c r="BC651">
        <v>1.54</v>
      </c>
      <c r="BD651">
        <v>1.69</v>
      </c>
      <c r="BE651">
        <v>0.68</v>
      </c>
      <c r="BF651">
        <v>0.38000000000000006</v>
      </c>
      <c r="BG651">
        <v>0.53</v>
      </c>
      <c r="BH651">
        <v>499.63</v>
      </c>
      <c r="BI651">
        <v>483.63</v>
      </c>
      <c r="BJ651">
        <v>491.63</v>
      </c>
      <c r="BK651">
        <v>41.74</v>
      </c>
      <c r="BL651">
        <v>40.380000000000003</v>
      </c>
      <c r="BM651">
        <v>41.06</v>
      </c>
      <c r="BN651">
        <v>1.01</v>
      </c>
      <c r="BO651">
        <v>0.77</v>
      </c>
      <c r="BP651">
        <v>0.89</v>
      </c>
      <c r="BQ651">
        <v>9.14</v>
      </c>
      <c r="BR651">
        <v>7.1400000000000006</v>
      </c>
      <c r="BS651">
        <v>8.14</v>
      </c>
      <c r="BT651">
        <v>10.83</v>
      </c>
      <c r="BU651">
        <v>10.43</v>
      </c>
      <c r="BV651">
        <v>10.629999999999999</v>
      </c>
      <c r="BW651">
        <v>2.73</v>
      </c>
      <c r="BX651">
        <v>2.4500000000000002</v>
      </c>
      <c r="BY651">
        <v>2.59</v>
      </c>
      <c r="BZ651">
        <v>10.119999999999999</v>
      </c>
      <c r="CA651">
        <v>7.1199999999999992</v>
      </c>
      <c r="CB651">
        <v>8.6199999999999992</v>
      </c>
      <c r="CC651">
        <v>7.33</v>
      </c>
      <c r="CD651">
        <v>7.09</v>
      </c>
      <c r="CE651">
        <v>7.21</v>
      </c>
      <c r="CF651">
        <v>2.04</v>
      </c>
      <c r="CG651">
        <v>1.54</v>
      </c>
      <c r="CH651">
        <v>1.79</v>
      </c>
      <c r="CI651">
        <v>0.47</v>
      </c>
      <c r="CJ651">
        <v>0.43</v>
      </c>
      <c r="CK651">
        <v>0.44999999999999996</v>
      </c>
      <c r="CL651">
        <v>42.19</v>
      </c>
      <c r="CM651">
        <v>39.79</v>
      </c>
      <c r="CN651">
        <v>40.989999999999995</v>
      </c>
      <c r="CO651">
        <v>6.09</v>
      </c>
      <c r="CP651">
        <v>1.0899999999999999</v>
      </c>
      <c r="CQ651">
        <v>3.59</v>
      </c>
    </row>
    <row r="652" spans="1:95">
      <c r="A652" s="642">
        <v>45930</v>
      </c>
      <c r="B652" t="s">
        <v>215</v>
      </c>
      <c r="C652">
        <v>149.88</v>
      </c>
      <c r="D652">
        <v>147.88</v>
      </c>
      <c r="E652">
        <v>148.88</v>
      </c>
      <c r="F652">
        <v>175.97</v>
      </c>
      <c r="G652">
        <v>172.97</v>
      </c>
      <c r="H652">
        <v>174.47</v>
      </c>
      <c r="I652">
        <v>108.51</v>
      </c>
      <c r="J652">
        <v>105.31</v>
      </c>
      <c r="K652">
        <v>106.91</v>
      </c>
      <c r="L652">
        <v>203.86</v>
      </c>
      <c r="M652">
        <v>195.86</v>
      </c>
      <c r="N652">
        <v>199.86</v>
      </c>
      <c r="O652">
        <v>187.42</v>
      </c>
      <c r="P652">
        <v>185.61999999999998</v>
      </c>
      <c r="Q652">
        <v>186.51999999999998</v>
      </c>
      <c r="R652">
        <v>23.68</v>
      </c>
      <c r="S652">
        <v>23.08</v>
      </c>
      <c r="T652">
        <v>23.38</v>
      </c>
      <c r="U652">
        <v>15.19</v>
      </c>
      <c r="V652">
        <v>14.59</v>
      </c>
      <c r="W652">
        <v>14.89</v>
      </c>
      <c r="X652">
        <v>16.18</v>
      </c>
      <c r="Y652">
        <v>15.379999999999999</v>
      </c>
      <c r="Z652">
        <v>15.78</v>
      </c>
      <c r="AA652">
        <v>99.89</v>
      </c>
      <c r="AB652">
        <v>95.89</v>
      </c>
      <c r="AC652">
        <v>97.89</v>
      </c>
      <c r="AD652">
        <v>88.01</v>
      </c>
      <c r="AE652">
        <v>84.01</v>
      </c>
      <c r="AF652">
        <v>86.01</v>
      </c>
      <c r="AG652">
        <v>19.559999999999999</v>
      </c>
      <c r="AH652">
        <v>18.7</v>
      </c>
      <c r="AI652">
        <v>19.13</v>
      </c>
      <c r="AM652">
        <v>116.16</v>
      </c>
      <c r="AN652">
        <v>114.5</v>
      </c>
      <c r="AO652">
        <v>115.33</v>
      </c>
      <c r="AP652">
        <v>40.58</v>
      </c>
      <c r="AQ652">
        <v>38.979999999999997</v>
      </c>
      <c r="AR652">
        <v>39.78</v>
      </c>
      <c r="AS652">
        <v>41.15</v>
      </c>
      <c r="AT652">
        <v>39.79</v>
      </c>
      <c r="AU652">
        <v>40.47</v>
      </c>
      <c r="AV652">
        <v>21.18</v>
      </c>
      <c r="AW652">
        <v>20.58</v>
      </c>
      <c r="AX652">
        <v>20.88</v>
      </c>
      <c r="AY652">
        <v>4.7</v>
      </c>
      <c r="AZ652">
        <v>4.54</v>
      </c>
      <c r="BA652">
        <v>4.62</v>
      </c>
      <c r="BB652">
        <v>1.84</v>
      </c>
      <c r="BC652">
        <v>1.54</v>
      </c>
      <c r="BD652">
        <v>1.69</v>
      </c>
      <c r="BE652">
        <v>0.68</v>
      </c>
      <c r="BF652">
        <v>0.38000000000000006</v>
      </c>
      <c r="BG652">
        <v>0.53</v>
      </c>
      <c r="BH652">
        <v>497.74</v>
      </c>
      <c r="BI652">
        <v>481.74</v>
      </c>
      <c r="BJ652">
        <v>489.74</v>
      </c>
      <c r="BK652">
        <v>41.65</v>
      </c>
      <c r="BL652">
        <v>40.29</v>
      </c>
      <c r="BM652">
        <v>40.97</v>
      </c>
      <c r="BN652">
        <v>1.02</v>
      </c>
      <c r="BO652">
        <v>0.78</v>
      </c>
      <c r="BP652">
        <v>0.9</v>
      </c>
      <c r="BQ652">
        <v>9.1</v>
      </c>
      <c r="BR652">
        <v>7.1</v>
      </c>
      <c r="BS652">
        <v>8.1</v>
      </c>
      <c r="BT652">
        <v>10.83</v>
      </c>
      <c r="BU652">
        <v>10.43</v>
      </c>
      <c r="BV652">
        <v>10.629999999999999</v>
      </c>
      <c r="BW652">
        <v>2.73</v>
      </c>
      <c r="BX652">
        <v>2.4500000000000002</v>
      </c>
      <c r="BY652">
        <v>2.59</v>
      </c>
      <c r="BZ652">
        <v>10.119999999999999</v>
      </c>
      <c r="CA652">
        <v>7.1199999999999992</v>
      </c>
      <c r="CB652">
        <v>8.6199999999999992</v>
      </c>
      <c r="CC652">
        <v>7.31</v>
      </c>
      <c r="CD652">
        <v>7.0699999999999994</v>
      </c>
      <c r="CE652">
        <v>7.1899999999999995</v>
      </c>
      <c r="CF652">
        <v>2.04</v>
      </c>
      <c r="CG652">
        <v>1.54</v>
      </c>
      <c r="CH652">
        <v>1.79</v>
      </c>
      <c r="CI652">
        <v>0.47</v>
      </c>
      <c r="CJ652">
        <v>0.43</v>
      </c>
      <c r="CK652">
        <v>0.44999999999999996</v>
      </c>
      <c r="CL652">
        <v>42.1</v>
      </c>
      <c r="CM652">
        <v>39.700000000000003</v>
      </c>
      <c r="CN652">
        <v>40.900000000000006</v>
      </c>
      <c r="CO652">
        <v>6.08</v>
      </c>
      <c r="CP652">
        <v>1.08</v>
      </c>
      <c r="CQ652">
        <v>3.58</v>
      </c>
    </row>
    <row r="653" spans="1:95">
      <c r="A653" s="642">
        <v>45931</v>
      </c>
      <c r="B653" t="s">
        <v>216</v>
      </c>
      <c r="C653">
        <v>149.16999999999999</v>
      </c>
      <c r="D653">
        <v>147.16999999999999</v>
      </c>
      <c r="E653">
        <v>148.16999999999999</v>
      </c>
      <c r="F653">
        <v>175.39</v>
      </c>
      <c r="G653">
        <v>172.39</v>
      </c>
      <c r="H653">
        <v>173.89</v>
      </c>
      <c r="I653">
        <v>107.98</v>
      </c>
      <c r="J653">
        <v>104.78</v>
      </c>
      <c r="K653">
        <v>106.38</v>
      </c>
      <c r="L653">
        <v>203.2</v>
      </c>
      <c r="M653">
        <v>195.2</v>
      </c>
      <c r="N653">
        <v>199.2</v>
      </c>
      <c r="O653">
        <v>186.95</v>
      </c>
      <c r="P653">
        <v>185.14999999999998</v>
      </c>
      <c r="Q653">
        <v>186.04999999999998</v>
      </c>
      <c r="R653">
        <v>23.6</v>
      </c>
      <c r="S653">
        <v>23</v>
      </c>
      <c r="T653">
        <v>23.3</v>
      </c>
      <c r="U653">
        <v>15.12</v>
      </c>
      <c r="V653">
        <v>14.52</v>
      </c>
      <c r="W653">
        <v>14.82</v>
      </c>
      <c r="X653">
        <v>16.14</v>
      </c>
      <c r="Y653">
        <v>15.34</v>
      </c>
      <c r="Z653">
        <v>15.74</v>
      </c>
      <c r="AA653">
        <v>99.85</v>
      </c>
      <c r="AB653">
        <v>95.85</v>
      </c>
      <c r="AC653">
        <v>97.85</v>
      </c>
      <c r="AD653">
        <v>87.79</v>
      </c>
      <c r="AE653">
        <v>83.79</v>
      </c>
      <c r="AF653">
        <v>85.79</v>
      </c>
      <c r="AG653">
        <v>19.47</v>
      </c>
      <c r="AH653">
        <v>18.61</v>
      </c>
      <c r="AI653">
        <v>19.04</v>
      </c>
      <c r="AM653">
        <v>115.62</v>
      </c>
      <c r="AN653">
        <v>113.96000000000001</v>
      </c>
      <c r="AO653">
        <v>114.79</v>
      </c>
      <c r="AP653">
        <v>40.4</v>
      </c>
      <c r="AQ653">
        <v>38.799999999999997</v>
      </c>
      <c r="AR653">
        <v>39.599999999999994</v>
      </c>
      <c r="AS653">
        <v>40.950000000000003</v>
      </c>
      <c r="AT653">
        <v>39.590000000000003</v>
      </c>
      <c r="AU653">
        <v>40.270000000000003</v>
      </c>
      <c r="AV653">
        <v>21.07</v>
      </c>
      <c r="AW653">
        <v>20.47</v>
      </c>
      <c r="AX653">
        <v>20.77</v>
      </c>
      <c r="AY653">
        <v>4.6399999999999997</v>
      </c>
      <c r="AZ653">
        <v>4.4799999999999995</v>
      </c>
      <c r="BA653">
        <v>4.5599999999999996</v>
      </c>
      <c r="BB653">
        <v>1.83</v>
      </c>
      <c r="BC653">
        <v>1.53</v>
      </c>
      <c r="BD653">
        <v>1.6800000000000002</v>
      </c>
      <c r="BE653">
        <v>0.68</v>
      </c>
      <c r="BF653">
        <v>0.38000000000000006</v>
      </c>
      <c r="BG653">
        <v>0.53</v>
      </c>
      <c r="BH653">
        <v>494.92</v>
      </c>
      <c r="BI653">
        <v>478.92</v>
      </c>
      <c r="BJ653">
        <v>486.92</v>
      </c>
      <c r="BK653">
        <v>41.26</v>
      </c>
      <c r="BL653">
        <v>39.9</v>
      </c>
      <c r="BM653">
        <v>40.58</v>
      </c>
      <c r="BN653">
        <v>1.01</v>
      </c>
      <c r="BO653">
        <v>0.77</v>
      </c>
      <c r="BP653">
        <v>0.89</v>
      </c>
      <c r="BQ653">
        <v>9.09</v>
      </c>
      <c r="BR653">
        <v>7.09</v>
      </c>
      <c r="BS653">
        <v>8.09</v>
      </c>
      <c r="BT653">
        <v>10.76</v>
      </c>
      <c r="BU653">
        <v>10.36</v>
      </c>
      <c r="BV653">
        <v>10.559999999999999</v>
      </c>
      <c r="BW653">
        <v>2.71</v>
      </c>
      <c r="BX653">
        <v>2.4299999999999997</v>
      </c>
      <c r="BY653">
        <v>2.57</v>
      </c>
      <c r="BZ653">
        <v>10.07</v>
      </c>
      <c r="CA653">
        <v>7.07</v>
      </c>
      <c r="CB653">
        <v>8.57</v>
      </c>
      <c r="CC653">
        <v>7.27</v>
      </c>
      <c r="CD653">
        <v>7.0299999999999994</v>
      </c>
      <c r="CE653">
        <v>7.1499999999999995</v>
      </c>
      <c r="CF653">
        <v>2.04</v>
      </c>
      <c r="CG653">
        <v>1.54</v>
      </c>
      <c r="CH653">
        <v>1.79</v>
      </c>
      <c r="CI653">
        <v>0.47</v>
      </c>
      <c r="CJ653">
        <v>0.43</v>
      </c>
      <c r="CK653">
        <v>0.44999999999999996</v>
      </c>
      <c r="CL653">
        <v>41.98</v>
      </c>
      <c r="CM653">
        <v>39.58</v>
      </c>
      <c r="CN653">
        <v>40.78</v>
      </c>
      <c r="CO653">
        <v>6.07</v>
      </c>
      <c r="CP653">
        <v>1.0700000000000003</v>
      </c>
      <c r="CQ653">
        <v>3.5700000000000003</v>
      </c>
    </row>
    <row r="654" spans="1:95">
      <c r="A654" s="642">
        <v>45932</v>
      </c>
      <c r="B654" t="s">
        <v>217</v>
      </c>
      <c r="C654">
        <v>148.19</v>
      </c>
      <c r="D654">
        <v>146.19</v>
      </c>
      <c r="E654">
        <v>147.19</v>
      </c>
      <c r="F654">
        <v>174.08</v>
      </c>
      <c r="G654">
        <v>171.08</v>
      </c>
      <c r="H654">
        <v>172.58</v>
      </c>
      <c r="I654">
        <v>107.16</v>
      </c>
      <c r="J654">
        <v>103.96</v>
      </c>
      <c r="K654">
        <v>105.56</v>
      </c>
      <c r="L654">
        <v>202.32</v>
      </c>
      <c r="M654">
        <v>194.32</v>
      </c>
      <c r="N654">
        <v>198.32</v>
      </c>
      <c r="O654">
        <v>185.44</v>
      </c>
      <c r="P654">
        <v>183.64</v>
      </c>
      <c r="Q654">
        <v>184.54</v>
      </c>
      <c r="R654">
        <v>23.41</v>
      </c>
      <c r="S654">
        <v>22.81</v>
      </c>
      <c r="T654">
        <v>23.11</v>
      </c>
      <c r="U654">
        <v>15.14</v>
      </c>
      <c r="V654">
        <v>14.540000000000001</v>
      </c>
      <c r="W654">
        <v>14.84</v>
      </c>
      <c r="X654">
        <v>16.079999999999998</v>
      </c>
      <c r="Y654">
        <v>15.279999999999998</v>
      </c>
      <c r="Z654">
        <v>15.679999999999998</v>
      </c>
      <c r="AA654">
        <v>99.28</v>
      </c>
      <c r="AB654">
        <v>95.28</v>
      </c>
      <c r="AC654">
        <v>97.28</v>
      </c>
      <c r="AD654">
        <v>87.64</v>
      </c>
      <c r="AE654">
        <v>83.64</v>
      </c>
      <c r="AF654">
        <v>85.64</v>
      </c>
      <c r="AG654">
        <v>19.350000000000001</v>
      </c>
      <c r="AH654">
        <v>18.490000000000002</v>
      </c>
      <c r="AI654">
        <v>18.920000000000002</v>
      </c>
      <c r="AM654">
        <v>115.09</v>
      </c>
      <c r="AN654">
        <v>113.43</v>
      </c>
      <c r="AO654">
        <v>114.26</v>
      </c>
      <c r="AP654">
        <v>40.119999999999997</v>
      </c>
      <c r="AQ654">
        <v>38.519999999999996</v>
      </c>
      <c r="AR654">
        <v>39.319999999999993</v>
      </c>
      <c r="AS654">
        <v>40.840000000000003</v>
      </c>
      <c r="AT654">
        <v>39.480000000000004</v>
      </c>
      <c r="AU654">
        <v>40.160000000000004</v>
      </c>
      <c r="AV654">
        <v>20.94</v>
      </c>
      <c r="AW654">
        <v>20.34</v>
      </c>
      <c r="AX654">
        <v>20.64</v>
      </c>
      <c r="AY654">
        <v>4.62</v>
      </c>
      <c r="AZ654">
        <v>4.46</v>
      </c>
      <c r="BA654">
        <v>4.54</v>
      </c>
      <c r="BB654">
        <v>1.82</v>
      </c>
      <c r="BC654">
        <v>1.52</v>
      </c>
      <c r="BD654">
        <v>1.67</v>
      </c>
      <c r="BE654">
        <v>0.68</v>
      </c>
      <c r="BF654">
        <v>0.38000000000000006</v>
      </c>
      <c r="BG654">
        <v>0.53</v>
      </c>
      <c r="BH654">
        <v>490.43</v>
      </c>
      <c r="BI654">
        <v>474.43</v>
      </c>
      <c r="BJ654">
        <v>482.43</v>
      </c>
      <c r="BK654">
        <v>41.14</v>
      </c>
      <c r="BL654">
        <v>39.78</v>
      </c>
      <c r="BM654">
        <v>40.46</v>
      </c>
      <c r="BN654">
        <v>1.01</v>
      </c>
      <c r="BO654">
        <v>0.77</v>
      </c>
      <c r="BP654">
        <v>0.89</v>
      </c>
      <c r="BQ654">
        <v>9.01</v>
      </c>
      <c r="BR654">
        <v>7.01</v>
      </c>
      <c r="BS654">
        <v>8.01</v>
      </c>
      <c r="BT654">
        <v>10.74</v>
      </c>
      <c r="BU654">
        <v>10.34</v>
      </c>
      <c r="BV654">
        <v>10.54</v>
      </c>
      <c r="BW654">
        <v>2.68</v>
      </c>
      <c r="BX654">
        <v>2.4000000000000004</v>
      </c>
      <c r="BY654">
        <v>2.54</v>
      </c>
      <c r="BZ654">
        <v>10.039999999999999</v>
      </c>
      <c r="CA654">
        <v>7.0399999999999991</v>
      </c>
      <c r="CB654">
        <v>8.5399999999999991</v>
      </c>
      <c r="CC654">
        <v>7.23</v>
      </c>
      <c r="CD654">
        <v>6.99</v>
      </c>
      <c r="CE654">
        <v>7.11</v>
      </c>
      <c r="CF654">
        <v>2.04</v>
      </c>
      <c r="CG654">
        <v>1.54</v>
      </c>
      <c r="CH654">
        <v>1.79</v>
      </c>
      <c r="CI654">
        <v>0.46</v>
      </c>
      <c r="CJ654">
        <v>0.42000000000000004</v>
      </c>
      <c r="CK654">
        <v>0.44000000000000006</v>
      </c>
      <c r="CL654">
        <v>41.7</v>
      </c>
      <c r="CM654">
        <v>39.300000000000004</v>
      </c>
      <c r="CN654">
        <v>40.5</v>
      </c>
      <c r="CO654">
        <v>6.04</v>
      </c>
      <c r="CP654">
        <v>1.04</v>
      </c>
      <c r="CQ654">
        <v>3.54</v>
      </c>
    </row>
    <row r="655" spans="1:95">
      <c r="A655" s="642">
        <v>45933</v>
      </c>
      <c r="B655" t="s">
        <v>218</v>
      </c>
      <c r="C655">
        <v>148.4</v>
      </c>
      <c r="D655">
        <v>146.4</v>
      </c>
      <c r="E655">
        <v>147.4</v>
      </c>
      <c r="F655">
        <v>174.3</v>
      </c>
      <c r="G655">
        <v>171.3</v>
      </c>
      <c r="H655">
        <v>172.8</v>
      </c>
      <c r="I655">
        <v>107.16</v>
      </c>
      <c r="J655">
        <v>103.96</v>
      </c>
      <c r="K655">
        <v>105.56</v>
      </c>
      <c r="L655">
        <v>202.19</v>
      </c>
      <c r="M655">
        <v>194.19</v>
      </c>
      <c r="N655">
        <v>198.19</v>
      </c>
      <c r="O655">
        <v>185.68</v>
      </c>
      <c r="P655">
        <v>183.88</v>
      </c>
      <c r="Q655">
        <v>184.78</v>
      </c>
      <c r="R655">
        <v>23.44</v>
      </c>
      <c r="S655">
        <v>22.84</v>
      </c>
      <c r="T655">
        <v>23.14</v>
      </c>
      <c r="U655">
        <v>15.08</v>
      </c>
      <c r="V655">
        <v>14.48</v>
      </c>
      <c r="W655">
        <v>14.780000000000001</v>
      </c>
      <c r="X655">
        <v>16.079999999999998</v>
      </c>
      <c r="Y655">
        <v>15.279999999999998</v>
      </c>
      <c r="Z655">
        <v>15.679999999999998</v>
      </c>
      <c r="AA655">
        <v>99.34</v>
      </c>
      <c r="AB655">
        <v>95.34</v>
      </c>
      <c r="AC655">
        <v>97.34</v>
      </c>
      <c r="AD655">
        <v>87.82</v>
      </c>
      <c r="AE655">
        <v>83.82</v>
      </c>
      <c r="AF655">
        <v>85.82</v>
      </c>
      <c r="AG655">
        <v>19.37</v>
      </c>
      <c r="AH655">
        <v>18.510000000000002</v>
      </c>
      <c r="AI655">
        <v>18.940000000000001</v>
      </c>
      <c r="AM655">
        <v>115.17</v>
      </c>
      <c r="AN655">
        <v>113.51</v>
      </c>
      <c r="AO655">
        <v>114.34</v>
      </c>
      <c r="AP655">
        <v>40.18</v>
      </c>
      <c r="AQ655">
        <v>38.58</v>
      </c>
      <c r="AR655">
        <v>39.379999999999995</v>
      </c>
      <c r="AS655">
        <v>40.9</v>
      </c>
      <c r="AT655">
        <v>39.54</v>
      </c>
      <c r="AU655">
        <v>40.22</v>
      </c>
      <c r="AV655">
        <v>20.95</v>
      </c>
      <c r="AW655">
        <v>20.349999999999998</v>
      </c>
      <c r="AX655">
        <v>20.65</v>
      </c>
      <c r="AY655">
        <v>4.62</v>
      </c>
      <c r="AZ655">
        <v>4.46</v>
      </c>
      <c r="BA655">
        <v>4.54</v>
      </c>
      <c r="BB655">
        <v>1.83</v>
      </c>
      <c r="BC655">
        <v>1.53</v>
      </c>
      <c r="BD655">
        <v>1.6800000000000002</v>
      </c>
      <c r="BE655">
        <v>0.68</v>
      </c>
      <c r="BF655">
        <v>0.38000000000000006</v>
      </c>
      <c r="BG655">
        <v>0.53</v>
      </c>
      <c r="BH655">
        <v>490.8</v>
      </c>
      <c r="BI655">
        <v>474.8</v>
      </c>
      <c r="BJ655">
        <v>482.8</v>
      </c>
      <c r="BK655">
        <v>41.2</v>
      </c>
      <c r="BL655">
        <v>39.840000000000003</v>
      </c>
      <c r="BM655">
        <v>40.520000000000003</v>
      </c>
      <c r="BN655">
        <v>1.01</v>
      </c>
      <c r="BO655">
        <v>0.77</v>
      </c>
      <c r="BP655">
        <v>0.89</v>
      </c>
      <c r="BQ655">
        <v>9</v>
      </c>
      <c r="BR655">
        <v>7</v>
      </c>
      <c r="BS655">
        <v>8</v>
      </c>
      <c r="BT655">
        <v>10.72</v>
      </c>
      <c r="BU655">
        <v>10.32</v>
      </c>
      <c r="BV655">
        <v>10.52</v>
      </c>
      <c r="BW655">
        <v>2.69</v>
      </c>
      <c r="BX655">
        <v>2.41</v>
      </c>
      <c r="BY655">
        <v>2.5499999999999998</v>
      </c>
      <c r="BZ655">
        <v>10.02</v>
      </c>
      <c r="CA655">
        <v>7.02</v>
      </c>
      <c r="CB655">
        <v>8.52</v>
      </c>
      <c r="CC655">
        <v>7.23</v>
      </c>
      <c r="CD655">
        <v>6.99</v>
      </c>
      <c r="CE655">
        <v>7.11</v>
      </c>
      <c r="CF655">
        <v>2.04</v>
      </c>
      <c r="CG655">
        <v>1.54</v>
      </c>
      <c r="CH655">
        <v>1.79</v>
      </c>
      <c r="CI655">
        <v>0.46</v>
      </c>
      <c r="CJ655">
        <v>0.42000000000000004</v>
      </c>
      <c r="CK655">
        <v>0.44000000000000006</v>
      </c>
      <c r="CL655">
        <v>41.8</v>
      </c>
      <c r="CM655">
        <v>39.4</v>
      </c>
      <c r="CN655">
        <v>40.599999999999994</v>
      </c>
      <c r="CO655">
        <v>6.05</v>
      </c>
      <c r="CP655">
        <v>1.0499999999999998</v>
      </c>
      <c r="CQ655">
        <v>3.55</v>
      </c>
    </row>
    <row r="656" spans="1:95">
      <c r="A656" s="642">
        <v>45934</v>
      </c>
      <c r="B656" t="s">
        <v>219</v>
      </c>
    </row>
    <row r="657" spans="1:95">
      <c r="A657" s="642">
        <v>45935</v>
      </c>
      <c r="B657" t="s">
        <v>220</v>
      </c>
    </row>
    <row r="658" spans="1:95">
      <c r="A658" s="642">
        <v>45936</v>
      </c>
      <c r="B658" t="s">
        <v>214</v>
      </c>
      <c r="C658">
        <v>150.78</v>
      </c>
      <c r="D658">
        <v>148.78</v>
      </c>
      <c r="E658">
        <v>149.78</v>
      </c>
      <c r="F658">
        <v>176.94</v>
      </c>
      <c r="G658">
        <v>173.94</v>
      </c>
      <c r="H658">
        <v>175.44</v>
      </c>
      <c r="I658">
        <v>108.89</v>
      </c>
      <c r="J658">
        <v>105.69</v>
      </c>
      <c r="K658">
        <v>107.28999999999999</v>
      </c>
      <c r="L658">
        <v>205.29</v>
      </c>
      <c r="M658">
        <v>197.29</v>
      </c>
      <c r="N658">
        <v>201.29</v>
      </c>
      <c r="O658">
        <v>188.92</v>
      </c>
      <c r="P658">
        <v>187.11999999999998</v>
      </c>
      <c r="Q658">
        <v>188.01999999999998</v>
      </c>
      <c r="R658">
        <v>23.8</v>
      </c>
      <c r="S658">
        <v>23.2</v>
      </c>
      <c r="T658">
        <v>23.5</v>
      </c>
      <c r="U658">
        <v>15.33</v>
      </c>
      <c r="V658">
        <v>14.73</v>
      </c>
      <c r="W658">
        <v>15.030000000000001</v>
      </c>
      <c r="X658">
        <v>16.350000000000001</v>
      </c>
      <c r="Y658">
        <v>15.55</v>
      </c>
      <c r="Z658">
        <v>15.950000000000001</v>
      </c>
      <c r="AA658">
        <v>100.81</v>
      </c>
      <c r="AB658">
        <v>96.81</v>
      </c>
      <c r="AC658">
        <v>98.81</v>
      </c>
      <c r="AD658">
        <v>89.31</v>
      </c>
      <c r="AE658">
        <v>85.31</v>
      </c>
      <c r="AF658">
        <v>87.31</v>
      </c>
      <c r="AG658">
        <v>19.68</v>
      </c>
      <c r="AH658">
        <v>18.82</v>
      </c>
      <c r="AI658">
        <v>19.25</v>
      </c>
      <c r="AM658">
        <v>116.76</v>
      </c>
      <c r="AN658">
        <v>115.10000000000001</v>
      </c>
      <c r="AO658">
        <v>115.93</v>
      </c>
      <c r="AP658">
        <v>40.83</v>
      </c>
      <c r="AQ658">
        <v>39.229999999999997</v>
      </c>
      <c r="AR658">
        <v>40.03</v>
      </c>
      <c r="AS658">
        <v>41.55</v>
      </c>
      <c r="AT658">
        <v>40.19</v>
      </c>
      <c r="AU658">
        <v>40.869999999999997</v>
      </c>
      <c r="AV658">
        <v>21.26</v>
      </c>
      <c r="AW658">
        <v>20.66</v>
      </c>
      <c r="AX658">
        <v>20.96</v>
      </c>
      <c r="AY658">
        <v>4.7</v>
      </c>
      <c r="AZ658">
        <v>4.54</v>
      </c>
      <c r="BA658">
        <v>4.62</v>
      </c>
      <c r="BB658">
        <v>1.85</v>
      </c>
      <c r="BC658">
        <v>1.55</v>
      </c>
      <c r="BD658">
        <v>1.7000000000000002</v>
      </c>
      <c r="BE658">
        <v>0.69</v>
      </c>
      <c r="BF658">
        <v>0.38999999999999996</v>
      </c>
      <c r="BG658">
        <v>0.53999999999999992</v>
      </c>
      <c r="BH658">
        <v>498.44</v>
      </c>
      <c r="BI658">
        <v>482.44</v>
      </c>
      <c r="BJ658">
        <v>490.44</v>
      </c>
      <c r="BK658">
        <v>41.85</v>
      </c>
      <c r="BL658">
        <v>40.49</v>
      </c>
      <c r="BM658">
        <v>41.17</v>
      </c>
      <c r="BN658">
        <v>1.03</v>
      </c>
      <c r="BO658">
        <v>0.79</v>
      </c>
      <c r="BP658">
        <v>0.91</v>
      </c>
      <c r="BQ658">
        <v>9.1300000000000008</v>
      </c>
      <c r="BR658">
        <v>7.1300000000000008</v>
      </c>
      <c r="BS658">
        <v>8.1300000000000008</v>
      </c>
      <c r="BT658">
        <v>10.84</v>
      </c>
      <c r="BU658">
        <v>10.44</v>
      </c>
      <c r="BV658">
        <v>10.64</v>
      </c>
      <c r="BW658">
        <v>2.74</v>
      </c>
      <c r="BX658">
        <v>2.46</v>
      </c>
      <c r="BY658">
        <v>2.6</v>
      </c>
      <c r="BZ658">
        <v>10.18</v>
      </c>
      <c r="CA658">
        <v>7.18</v>
      </c>
      <c r="CB658">
        <v>8.68</v>
      </c>
      <c r="CC658">
        <v>7.36</v>
      </c>
      <c r="CD658">
        <v>7.12</v>
      </c>
      <c r="CE658">
        <v>7.24</v>
      </c>
      <c r="CF658">
        <v>2.08</v>
      </c>
      <c r="CG658">
        <v>1.58</v>
      </c>
      <c r="CH658">
        <v>1.83</v>
      </c>
      <c r="CI658">
        <v>0.47</v>
      </c>
      <c r="CJ658">
        <v>0.43</v>
      </c>
      <c r="CK658">
        <v>0.44999999999999996</v>
      </c>
      <c r="CL658">
        <v>42.46</v>
      </c>
      <c r="CM658">
        <v>40.06</v>
      </c>
      <c r="CN658">
        <v>41.260000000000005</v>
      </c>
      <c r="CO658">
        <v>6.1</v>
      </c>
      <c r="CP658">
        <v>1.0999999999999996</v>
      </c>
      <c r="CQ658">
        <v>3.5999999999999996</v>
      </c>
    </row>
    <row r="659" spans="1:95">
      <c r="A659" s="642">
        <v>45937</v>
      </c>
      <c r="B659" t="s">
        <v>215</v>
      </c>
      <c r="C659">
        <v>151.47</v>
      </c>
      <c r="D659">
        <v>149.47</v>
      </c>
      <c r="E659">
        <v>150.47</v>
      </c>
      <c r="F659">
        <v>177.6</v>
      </c>
      <c r="G659">
        <v>174.6</v>
      </c>
      <c r="H659">
        <v>176.1</v>
      </c>
      <c r="I659">
        <v>109.47</v>
      </c>
      <c r="J659">
        <v>106.27</v>
      </c>
      <c r="K659">
        <v>107.87</v>
      </c>
      <c r="L659">
        <v>206.86</v>
      </c>
      <c r="M659">
        <v>198.86</v>
      </c>
      <c r="N659">
        <v>202.86</v>
      </c>
      <c r="O659">
        <v>190.08</v>
      </c>
      <c r="P659">
        <v>188.28</v>
      </c>
      <c r="Q659">
        <v>189.18</v>
      </c>
      <c r="R659">
        <v>23.89</v>
      </c>
      <c r="S659">
        <v>23.29</v>
      </c>
      <c r="T659">
        <v>23.59</v>
      </c>
      <c r="U659">
        <v>15.46</v>
      </c>
      <c r="V659">
        <v>14.860000000000001</v>
      </c>
      <c r="W659">
        <v>15.16</v>
      </c>
      <c r="X659">
        <v>16.440000000000001</v>
      </c>
      <c r="Y659">
        <v>15.64</v>
      </c>
      <c r="Z659">
        <v>16.04</v>
      </c>
      <c r="AA659">
        <v>101.43</v>
      </c>
      <c r="AB659">
        <v>97.43</v>
      </c>
      <c r="AC659">
        <v>99.43</v>
      </c>
      <c r="AD659">
        <v>89.72</v>
      </c>
      <c r="AE659">
        <v>85.72</v>
      </c>
      <c r="AF659">
        <v>87.72</v>
      </c>
      <c r="AG659">
        <v>19.760000000000002</v>
      </c>
      <c r="AH659">
        <v>18.900000000000002</v>
      </c>
      <c r="AI659">
        <v>19.330000000000002</v>
      </c>
      <c r="AM659">
        <v>117.31</v>
      </c>
      <c r="AN659">
        <v>115.65</v>
      </c>
      <c r="AO659">
        <v>116.48</v>
      </c>
      <c r="AP659">
        <v>40.99</v>
      </c>
      <c r="AQ659">
        <v>39.39</v>
      </c>
      <c r="AR659">
        <v>40.19</v>
      </c>
      <c r="AS659">
        <v>41.74</v>
      </c>
      <c r="AT659">
        <v>40.380000000000003</v>
      </c>
      <c r="AU659">
        <v>41.06</v>
      </c>
      <c r="AV659">
        <v>21.37</v>
      </c>
      <c r="AW659">
        <v>20.77</v>
      </c>
      <c r="AX659">
        <v>21.07</v>
      </c>
      <c r="AY659">
        <v>4.72</v>
      </c>
      <c r="AZ659">
        <v>4.5599999999999996</v>
      </c>
      <c r="BA659">
        <v>4.6399999999999997</v>
      </c>
      <c r="BB659">
        <v>1.86</v>
      </c>
      <c r="BC659">
        <v>1.56</v>
      </c>
      <c r="BD659">
        <v>1.71</v>
      </c>
      <c r="BE659">
        <v>0.69</v>
      </c>
      <c r="BF659">
        <v>0.38999999999999996</v>
      </c>
      <c r="BG659">
        <v>0.53999999999999992</v>
      </c>
      <c r="BH659">
        <v>500.38</v>
      </c>
      <c r="BI659">
        <v>484.38</v>
      </c>
      <c r="BJ659">
        <v>492.38</v>
      </c>
      <c r="BK659">
        <v>42.04</v>
      </c>
      <c r="BL659">
        <v>40.68</v>
      </c>
      <c r="BM659">
        <v>41.36</v>
      </c>
      <c r="BN659">
        <v>1.03</v>
      </c>
      <c r="BO659">
        <v>0.79</v>
      </c>
      <c r="BP659">
        <v>0.91</v>
      </c>
      <c r="BQ659">
        <v>9.1999999999999993</v>
      </c>
      <c r="BR659">
        <v>7.1999999999999993</v>
      </c>
      <c r="BS659">
        <v>8.1999999999999993</v>
      </c>
      <c r="BT659">
        <v>10.88</v>
      </c>
      <c r="BU659">
        <v>10.48</v>
      </c>
      <c r="BV659">
        <v>10.68</v>
      </c>
      <c r="BW659">
        <v>2.73</v>
      </c>
      <c r="BX659">
        <v>2.4500000000000002</v>
      </c>
      <c r="BY659">
        <v>2.59</v>
      </c>
      <c r="BZ659">
        <v>10.26</v>
      </c>
      <c r="CA659">
        <v>7.26</v>
      </c>
      <c r="CB659">
        <v>8.76</v>
      </c>
      <c r="CC659">
        <v>7.37</v>
      </c>
      <c r="CD659">
        <v>7.13</v>
      </c>
      <c r="CE659">
        <v>7.25</v>
      </c>
      <c r="CF659">
        <v>2.0699999999999998</v>
      </c>
      <c r="CG659">
        <v>1.5699999999999998</v>
      </c>
      <c r="CH659">
        <v>1.8199999999999998</v>
      </c>
      <c r="CI659">
        <v>0.47</v>
      </c>
      <c r="CJ659">
        <v>0.43</v>
      </c>
      <c r="CK659">
        <v>0.44999999999999996</v>
      </c>
      <c r="CL659">
        <v>42.62</v>
      </c>
      <c r="CM659">
        <v>40.22</v>
      </c>
      <c r="CN659">
        <v>41.42</v>
      </c>
      <c r="CO659">
        <v>6.11</v>
      </c>
      <c r="CP659">
        <v>1.1100000000000003</v>
      </c>
      <c r="CQ659">
        <v>3.6100000000000003</v>
      </c>
    </row>
    <row r="660" spans="1:95">
      <c r="A660" s="642">
        <v>45938</v>
      </c>
      <c r="B660" t="s">
        <v>216</v>
      </c>
      <c r="C660">
        <v>153.31</v>
      </c>
      <c r="D660">
        <v>151.31</v>
      </c>
      <c r="E660">
        <v>152.31</v>
      </c>
      <c r="F660">
        <v>178.9</v>
      </c>
      <c r="G660">
        <v>175.9</v>
      </c>
      <c r="H660">
        <v>177.4</v>
      </c>
      <c r="I660">
        <v>110.75</v>
      </c>
      <c r="J660">
        <v>107.55</v>
      </c>
      <c r="K660">
        <v>109.15</v>
      </c>
      <c r="L660">
        <v>208.35</v>
      </c>
      <c r="M660">
        <v>200.35</v>
      </c>
      <c r="N660">
        <v>204.35</v>
      </c>
      <c r="O660">
        <v>191.55</v>
      </c>
      <c r="P660">
        <v>189.75</v>
      </c>
      <c r="Q660">
        <v>190.65</v>
      </c>
      <c r="R660">
        <v>24.06</v>
      </c>
      <c r="S660">
        <v>23.459999999999997</v>
      </c>
      <c r="T660">
        <v>23.759999999999998</v>
      </c>
      <c r="U660">
        <v>15.58</v>
      </c>
      <c r="V660">
        <v>14.98</v>
      </c>
      <c r="W660">
        <v>15.280000000000001</v>
      </c>
      <c r="X660">
        <v>16.59</v>
      </c>
      <c r="Y660">
        <v>15.79</v>
      </c>
      <c r="Z660">
        <v>16.189999999999998</v>
      </c>
      <c r="AA660">
        <v>102.17</v>
      </c>
      <c r="AB660">
        <v>98.17</v>
      </c>
      <c r="AC660">
        <v>100.17</v>
      </c>
      <c r="AD660">
        <v>90.31</v>
      </c>
      <c r="AE660">
        <v>86.31</v>
      </c>
      <c r="AF660">
        <v>88.31</v>
      </c>
      <c r="AG660">
        <v>20</v>
      </c>
      <c r="AH660">
        <v>19.14</v>
      </c>
      <c r="AI660">
        <v>19.57</v>
      </c>
      <c r="AM660">
        <v>118.56</v>
      </c>
      <c r="AN660">
        <v>116.9</v>
      </c>
      <c r="AO660">
        <v>117.73</v>
      </c>
      <c r="AP660">
        <v>41.48</v>
      </c>
      <c r="AQ660">
        <v>39.879999999999995</v>
      </c>
      <c r="AR660">
        <v>40.679999999999993</v>
      </c>
      <c r="AS660">
        <v>42.24</v>
      </c>
      <c r="AT660">
        <v>40.880000000000003</v>
      </c>
      <c r="AU660">
        <v>41.56</v>
      </c>
      <c r="AV660">
        <v>21.61</v>
      </c>
      <c r="AW660">
        <v>21.009999999999998</v>
      </c>
      <c r="AX660">
        <v>21.31</v>
      </c>
      <c r="AY660">
        <v>4.7699999999999996</v>
      </c>
      <c r="AZ660">
        <v>4.6099999999999994</v>
      </c>
      <c r="BA660">
        <v>4.6899999999999995</v>
      </c>
      <c r="BB660">
        <v>1.88</v>
      </c>
      <c r="BC660">
        <v>1.5799999999999998</v>
      </c>
      <c r="BD660">
        <v>1.73</v>
      </c>
      <c r="BE660">
        <v>0.7</v>
      </c>
      <c r="BF660">
        <v>0.39999999999999997</v>
      </c>
      <c r="BG660">
        <v>0.54999999999999993</v>
      </c>
      <c r="BH660">
        <v>504.45</v>
      </c>
      <c r="BI660">
        <v>488.45</v>
      </c>
      <c r="BJ660">
        <v>496.45</v>
      </c>
      <c r="BK660">
        <v>42.55</v>
      </c>
      <c r="BL660">
        <v>41.19</v>
      </c>
      <c r="BM660">
        <v>41.87</v>
      </c>
      <c r="BN660">
        <v>1.04</v>
      </c>
      <c r="BO660">
        <v>0.8</v>
      </c>
      <c r="BP660">
        <v>0.92</v>
      </c>
      <c r="BQ660">
        <v>9.2799999999999994</v>
      </c>
      <c r="BR660">
        <v>7.2799999999999994</v>
      </c>
      <c r="BS660">
        <v>8.2799999999999994</v>
      </c>
      <c r="BT660">
        <v>10.97</v>
      </c>
      <c r="BU660">
        <v>10.57</v>
      </c>
      <c r="BV660">
        <v>10.77</v>
      </c>
      <c r="BW660">
        <v>2.77</v>
      </c>
      <c r="BX660">
        <v>2.4900000000000002</v>
      </c>
      <c r="BY660">
        <v>2.63</v>
      </c>
      <c r="BZ660">
        <v>10.34</v>
      </c>
      <c r="CA660">
        <v>7.34</v>
      </c>
      <c r="CB660">
        <v>8.84</v>
      </c>
      <c r="CC660">
        <v>7.39</v>
      </c>
      <c r="CD660">
        <v>7.1499999999999995</v>
      </c>
      <c r="CE660">
        <v>7.27</v>
      </c>
      <c r="CF660">
        <v>2.11</v>
      </c>
      <c r="CG660">
        <v>1.6099999999999999</v>
      </c>
      <c r="CH660">
        <v>1.8599999999999999</v>
      </c>
      <c r="CI660">
        <v>0.47</v>
      </c>
      <c r="CJ660">
        <v>0.43</v>
      </c>
      <c r="CK660">
        <v>0.44999999999999996</v>
      </c>
      <c r="CL660">
        <v>42.93</v>
      </c>
      <c r="CM660">
        <v>40.53</v>
      </c>
      <c r="CN660">
        <v>41.730000000000004</v>
      </c>
      <c r="CO660">
        <v>6.15</v>
      </c>
      <c r="CP660">
        <v>1.1500000000000004</v>
      </c>
      <c r="CQ660">
        <v>3.6500000000000004</v>
      </c>
    </row>
    <row r="661" spans="1:95">
      <c r="A661" s="642">
        <v>45939</v>
      </c>
      <c r="B661" t="s">
        <v>217</v>
      </c>
      <c r="C661">
        <v>153.74</v>
      </c>
      <c r="D661">
        <v>151.74</v>
      </c>
      <c r="E661">
        <v>152.74</v>
      </c>
      <c r="F661">
        <v>179.24</v>
      </c>
      <c r="G661">
        <v>176.24</v>
      </c>
      <c r="H661">
        <v>177.74</v>
      </c>
      <c r="I661">
        <v>111.11</v>
      </c>
      <c r="J661">
        <v>107.91</v>
      </c>
      <c r="K661">
        <v>109.50999999999999</v>
      </c>
      <c r="L661">
        <v>208.85</v>
      </c>
      <c r="M661">
        <v>200.85</v>
      </c>
      <c r="N661">
        <v>204.85</v>
      </c>
      <c r="O661">
        <v>191.56</v>
      </c>
      <c r="P661">
        <v>189.76</v>
      </c>
      <c r="Q661">
        <v>190.66</v>
      </c>
      <c r="R661">
        <v>24.11</v>
      </c>
      <c r="S661">
        <v>23.509999999999998</v>
      </c>
      <c r="T661">
        <v>23.81</v>
      </c>
      <c r="U661">
        <v>15.61</v>
      </c>
      <c r="V661">
        <v>15.01</v>
      </c>
      <c r="W661">
        <v>15.309999999999999</v>
      </c>
      <c r="X661">
        <v>16.61</v>
      </c>
      <c r="Y661">
        <v>15.809999999999999</v>
      </c>
      <c r="Z661">
        <v>16.21</v>
      </c>
      <c r="AA661">
        <v>102.72</v>
      </c>
      <c r="AB661">
        <v>98.72</v>
      </c>
      <c r="AC661">
        <v>100.72</v>
      </c>
      <c r="AD661">
        <v>90.44</v>
      </c>
      <c r="AE661">
        <v>86.44</v>
      </c>
      <c r="AF661">
        <v>88.44</v>
      </c>
      <c r="AG661">
        <v>20.059999999999999</v>
      </c>
      <c r="AH661">
        <v>19.2</v>
      </c>
      <c r="AI661">
        <v>19.63</v>
      </c>
      <c r="AM661">
        <v>118.78</v>
      </c>
      <c r="AN661">
        <v>117.12</v>
      </c>
      <c r="AO661">
        <v>117.95</v>
      </c>
      <c r="AP661">
        <v>41.61</v>
      </c>
      <c r="AQ661">
        <v>40.01</v>
      </c>
      <c r="AR661">
        <v>40.81</v>
      </c>
      <c r="AS661">
        <v>42.36</v>
      </c>
      <c r="AT661">
        <v>41</v>
      </c>
      <c r="AU661">
        <v>41.68</v>
      </c>
      <c r="AV661">
        <v>21.67</v>
      </c>
      <c r="AW661">
        <v>21.07</v>
      </c>
      <c r="AX661">
        <v>21.37</v>
      </c>
      <c r="AY661">
        <v>4.7699999999999996</v>
      </c>
      <c r="AZ661">
        <v>4.6099999999999994</v>
      </c>
      <c r="BA661">
        <v>4.6899999999999995</v>
      </c>
      <c r="BB661">
        <v>1.89</v>
      </c>
      <c r="BC661">
        <v>1.5899999999999999</v>
      </c>
      <c r="BD661">
        <v>1.7399999999999998</v>
      </c>
      <c r="BE661">
        <v>0.7</v>
      </c>
      <c r="BF661">
        <v>0.39999999999999997</v>
      </c>
      <c r="BG661">
        <v>0.54999999999999993</v>
      </c>
      <c r="BH661">
        <v>507.48</v>
      </c>
      <c r="BI661">
        <v>491.48</v>
      </c>
      <c r="BJ661">
        <v>499.48</v>
      </c>
      <c r="BK661">
        <v>42.66</v>
      </c>
      <c r="BL661">
        <v>41.3</v>
      </c>
      <c r="BM661">
        <v>41.98</v>
      </c>
      <c r="BN661">
        <v>1.05</v>
      </c>
      <c r="BO661">
        <v>0.81</v>
      </c>
      <c r="BP661">
        <v>0.93</v>
      </c>
      <c r="BQ661">
        <v>9.33</v>
      </c>
      <c r="BR661">
        <v>7.33</v>
      </c>
      <c r="BS661">
        <v>8.33</v>
      </c>
      <c r="BT661">
        <v>10.96</v>
      </c>
      <c r="BU661">
        <v>10.56</v>
      </c>
      <c r="BV661">
        <v>10.760000000000002</v>
      </c>
      <c r="BW661">
        <v>2.79</v>
      </c>
      <c r="BX661">
        <v>2.5099999999999998</v>
      </c>
      <c r="BY661">
        <v>2.65</v>
      </c>
      <c r="BZ661">
        <v>10.42</v>
      </c>
      <c r="CA661">
        <v>7.42</v>
      </c>
      <c r="CB661">
        <v>8.92</v>
      </c>
      <c r="CC661">
        <v>7.42</v>
      </c>
      <c r="CD661">
        <v>7.18</v>
      </c>
      <c r="CE661">
        <v>7.3</v>
      </c>
      <c r="CF661">
        <v>2.13</v>
      </c>
      <c r="CG661">
        <v>1.63</v>
      </c>
      <c r="CH661">
        <v>1.88</v>
      </c>
      <c r="CI661">
        <v>0.47</v>
      </c>
      <c r="CJ661">
        <v>0.43</v>
      </c>
      <c r="CK661">
        <v>0.44999999999999996</v>
      </c>
      <c r="CL661">
        <v>42.98</v>
      </c>
      <c r="CM661">
        <v>40.58</v>
      </c>
      <c r="CN661">
        <v>41.78</v>
      </c>
      <c r="CO661">
        <v>6.16</v>
      </c>
      <c r="CP661">
        <v>1.1600000000000001</v>
      </c>
      <c r="CQ661">
        <v>3.66</v>
      </c>
    </row>
    <row r="662" spans="1:95">
      <c r="A662" s="642">
        <v>45940</v>
      </c>
      <c r="B662" t="s">
        <v>218</v>
      </c>
      <c r="C662">
        <v>154.09</v>
      </c>
      <c r="D662">
        <v>152.09</v>
      </c>
      <c r="E662">
        <v>153.09</v>
      </c>
      <c r="F662">
        <v>178.61</v>
      </c>
      <c r="G662">
        <v>175.61</v>
      </c>
      <c r="H662">
        <v>177.11</v>
      </c>
      <c r="I662">
        <v>110.79</v>
      </c>
      <c r="J662">
        <v>107.59</v>
      </c>
      <c r="K662">
        <v>109.19</v>
      </c>
      <c r="L662">
        <v>207.69</v>
      </c>
      <c r="M662">
        <v>199.69</v>
      </c>
      <c r="N662">
        <v>203.69</v>
      </c>
      <c r="O662">
        <v>190.7</v>
      </c>
      <c r="P662">
        <v>188.89999999999998</v>
      </c>
      <c r="Q662">
        <v>189.79999999999998</v>
      </c>
      <c r="R662">
        <v>24.02</v>
      </c>
      <c r="S662">
        <v>23.419999999999998</v>
      </c>
      <c r="T662">
        <v>23.72</v>
      </c>
      <c r="U662">
        <v>15.52</v>
      </c>
      <c r="V662">
        <v>14.92</v>
      </c>
      <c r="W662">
        <v>15.219999999999999</v>
      </c>
      <c r="X662">
        <v>16.47</v>
      </c>
      <c r="Y662">
        <v>15.669999999999998</v>
      </c>
      <c r="Z662">
        <v>16.07</v>
      </c>
      <c r="AA662">
        <v>102.53</v>
      </c>
      <c r="AB662">
        <v>98.53</v>
      </c>
      <c r="AC662">
        <v>100.53</v>
      </c>
      <c r="AD662">
        <v>90.06</v>
      </c>
      <c r="AE662">
        <v>86.06</v>
      </c>
      <c r="AF662">
        <v>88.06</v>
      </c>
      <c r="AG662">
        <v>20.100000000000001</v>
      </c>
      <c r="AH662">
        <v>19.240000000000002</v>
      </c>
      <c r="AI662">
        <v>19.670000000000002</v>
      </c>
      <c r="AM662">
        <v>118.72</v>
      </c>
      <c r="AN662">
        <v>117.06</v>
      </c>
      <c r="AO662">
        <v>117.89</v>
      </c>
      <c r="AP662">
        <v>41.7</v>
      </c>
      <c r="AQ662">
        <v>40.1</v>
      </c>
      <c r="AR662">
        <v>40.900000000000006</v>
      </c>
      <c r="AS662">
        <v>42.45</v>
      </c>
      <c r="AT662">
        <v>41.09</v>
      </c>
      <c r="AU662">
        <v>41.77</v>
      </c>
      <c r="AV662">
        <v>21.75</v>
      </c>
      <c r="AW662">
        <v>21.15</v>
      </c>
      <c r="AX662">
        <v>21.45</v>
      </c>
      <c r="AY662">
        <v>4.76</v>
      </c>
      <c r="AZ662">
        <v>4.5999999999999996</v>
      </c>
      <c r="BA662">
        <v>4.68</v>
      </c>
      <c r="BB662">
        <v>1.89</v>
      </c>
      <c r="BC662">
        <v>1.5899999999999999</v>
      </c>
      <c r="BD662">
        <v>1.7399999999999998</v>
      </c>
      <c r="BE662">
        <v>0.7</v>
      </c>
      <c r="BF662">
        <v>0.39999999999999997</v>
      </c>
      <c r="BG662">
        <v>0.54999999999999993</v>
      </c>
      <c r="BH662">
        <v>509.77</v>
      </c>
      <c r="BI662">
        <v>493.77</v>
      </c>
      <c r="BJ662">
        <v>501.77</v>
      </c>
      <c r="BK662">
        <v>42.76</v>
      </c>
      <c r="BL662">
        <v>41.4</v>
      </c>
      <c r="BM662">
        <v>42.08</v>
      </c>
      <c r="BN662">
        <v>1.05</v>
      </c>
      <c r="BO662">
        <v>0.81</v>
      </c>
      <c r="BP662">
        <v>0.93</v>
      </c>
      <c r="BQ662">
        <v>9.34</v>
      </c>
      <c r="BR662">
        <v>7.34</v>
      </c>
      <c r="BS662">
        <v>8.34</v>
      </c>
      <c r="BT662">
        <v>11</v>
      </c>
      <c r="BU662">
        <v>10.6</v>
      </c>
      <c r="BV662">
        <v>10.8</v>
      </c>
      <c r="BW662">
        <v>2.78</v>
      </c>
      <c r="BX662">
        <v>2.5</v>
      </c>
      <c r="BY662">
        <v>2.6399999999999997</v>
      </c>
      <c r="BZ662">
        <v>10.41</v>
      </c>
      <c r="CA662">
        <v>7.41</v>
      </c>
      <c r="CB662">
        <v>8.91</v>
      </c>
      <c r="CC662">
        <v>7.38</v>
      </c>
      <c r="CD662">
        <v>7.14</v>
      </c>
      <c r="CE662">
        <v>7.26</v>
      </c>
      <c r="CF662">
        <v>2.14</v>
      </c>
      <c r="CG662">
        <v>1.6400000000000001</v>
      </c>
      <c r="CH662">
        <v>1.8900000000000001</v>
      </c>
      <c r="CI662">
        <v>0.47</v>
      </c>
      <c r="CJ662">
        <v>0.43</v>
      </c>
      <c r="CK662">
        <v>0.44999999999999996</v>
      </c>
      <c r="CL662">
        <v>42.82</v>
      </c>
      <c r="CM662">
        <v>40.42</v>
      </c>
      <c r="CN662">
        <v>41.620000000000005</v>
      </c>
      <c r="CO662">
        <v>6.17</v>
      </c>
      <c r="CP662">
        <v>1.17</v>
      </c>
      <c r="CQ662">
        <v>3.67</v>
      </c>
    </row>
    <row r="663" spans="1:95">
      <c r="A663" s="642">
        <v>45941</v>
      </c>
      <c r="B663" t="s">
        <v>219</v>
      </c>
    </row>
    <row r="664" spans="1:95">
      <c r="A664" s="642">
        <v>45942</v>
      </c>
      <c r="B664" t="s">
        <v>220</v>
      </c>
    </row>
    <row r="665" spans="1:95">
      <c r="A665" s="642">
        <v>45943</v>
      </c>
      <c r="B665" t="s">
        <v>214</v>
      </c>
    </row>
    <row r="666" spans="1:95">
      <c r="A666" s="642">
        <v>45944</v>
      </c>
      <c r="B666" t="s">
        <v>215</v>
      </c>
      <c r="C666">
        <v>153.49</v>
      </c>
      <c r="D666">
        <v>151.49</v>
      </c>
      <c r="E666">
        <v>152.49</v>
      </c>
      <c r="F666">
        <v>177.73</v>
      </c>
      <c r="G666">
        <v>174.73</v>
      </c>
      <c r="H666">
        <v>176.23</v>
      </c>
      <c r="I666">
        <v>110.23</v>
      </c>
      <c r="J666">
        <v>107.03</v>
      </c>
      <c r="K666">
        <v>108.63</v>
      </c>
      <c r="L666">
        <v>207.38</v>
      </c>
      <c r="M666">
        <v>199.38</v>
      </c>
      <c r="N666">
        <v>203.38</v>
      </c>
      <c r="O666">
        <v>190.38</v>
      </c>
      <c r="P666">
        <v>188.57999999999998</v>
      </c>
      <c r="Q666">
        <v>189.48</v>
      </c>
      <c r="R666">
        <v>23.9</v>
      </c>
      <c r="S666">
        <v>23.299999999999997</v>
      </c>
      <c r="T666">
        <v>23.599999999999998</v>
      </c>
      <c r="U666">
        <v>15.4</v>
      </c>
      <c r="V666">
        <v>14.8</v>
      </c>
      <c r="W666">
        <v>15.100000000000001</v>
      </c>
      <c r="X666">
        <v>16.43</v>
      </c>
      <c r="Y666">
        <v>15.629999999999999</v>
      </c>
      <c r="Z666">
        <v>16.03</v>
      </c>
      <c r="AA666">
        <v>101.36</v>
      </c>
      <c r="AB666">
        <v>97.36</v>
      </c>
      <c r="AC666">
        <v>99.36</v>
      </c>
      <c r="AD666">
        <v>89.22</v>
      </c>
      <c r="AE666">
        <v>85.22</v>
      </c>
      <c r="AF666">
        <v>87.22</v>
      </c>
      <c r="AG666">
        <v>20.04</v>
      </c>
      <c r="AH666">
        <v>19.18</v>
      </c>
      <c r="AI666">
        <v>19.61</v>
      </c>
      <c r="AM666">
        <v>118.24</v>
      </c>
      <c r="AN666">
        <v>116.58</v>
      </c>
      <c r="AO666">
        <v>117.41</v>
      </c>
      <c r="AP666">
        <v>41.54</v>
      </c>
      <c r="AQ666">
        <v>39.94</v>
      </c>
      <c r="AR666">
        <v>40.739999999999995</v>
      </c>
      <c r="AS666">
        <v>42.28</v>
      </c>
      <c r="AT666">
        <v>40.92</v>
      </c>
      <c r="AU666">
        <v>41.6</v>
      </c>
      <c r="AV666">
        <v>21.66</v>
      </c>
      <c r="AW666">
        <v>21.06</v>
      </c>
      <c r="AX666">
        <v>21.36</v>
      </c>
      <c r="AY666">
        <v>4.76</v>
      </c>
      <c r="AZ666">
        <v>4.5999999999999996</v>
      </c>
      <c r="BA666">
        <v>4.68</v>
      </c>
      <c r="BB666">
        <v>1.88</v>
      </c>
      <c r="BC666">
        <v>1.5799999999999998</v>
      </c>
      <c r="BD666">
        <v>1.73</v>
      </c>
      <c r="BE666">
        <v>0.7</v>
      </c>
      <c r="BF666">
        <v>0.39999999999999997</v>
      </c>
      <c r="BG666">
        <v>0.54999999999999993</v>
      </c>
      <c r="BH666">
        <v>504.23</v>
      </c>
      <c r="BI666">
        <v>488.23</v>
      </c>
      <c r="BJ666">
        <v>496.23</v>
      </c>
      <c r="BK666">
        <v>42.6</v>
      </c>
      <c r="BL666">
        <v>41.24</v>
      </c>
      <c r="BM666">
        <v>41.92</v>
      </c>
      <c r="BN666">
        <v>1.04</v>
      </c>
      <c r="BO666">
        <v>0.8</v>
      </c>
      <c r="BP666">
        <v>0.92</v>
      </c>
      <c r="BQ666">
        <v>9.26</v>
      </c>
      <c r="BR666">
        <v>7.26</v>
      </c>
      <c r="BS666">
        <v>8.26</v>
      </c>
      <c r="BT666">
        <v>10.89</v>
      </c>
      <c r="BU666">
        <v>10.49</v>
      </c>
      <c r="BV666">
        <v>10.690000000000001</v>
      </c>
      <c r="BW666">
        <v>2.77</v>
      </c>
      <c r="BX666">
        <v>2.4900000000000002</v>
      </c>
      <c r="BY666">
        <v>2.63</v>
      </c>
      <c r="BZ666">
        <v>10.32</v>
      </c>
      <c r="CA666">
        <v>7.32</v>
      </c>
      <c r="CB666">
        <v>8.82</v>
      </c>
      <c r="CC666">
        <v>7.36</v>
      </c>
      <c r="CD666">
        <v>7.12</v>
      </c>
      <c r="CE666">
        <v>7.24</v>
      </c>
      <c r="CF666">
        <v>2.13</v>
      </c>
      <c r="CG666">
        <v>1.63</v>
      </c>
      <c r="CH666">
        <v>1.88</v>
      </c>
      <c r="CI666">
        <v>0.47</v>
      </c>
      <c r="CJ666">
        <v>0.43</v>
      </c>
      <c r="CK666">
        <v>0.44999999999999996</v>
      </c>
      <c r="CL666">
        <v>42.59</v>
      </c>
      <c r="CM666">
        <v>40.190000000000005</v>
      </c>
      <c r="CN666">
        <v>41.39</v>
      </c>
      <c r="CO666">
        <v>6.15</v>
      </c>
      <c r="CP666">
        <v>1.1500000000000004</v>
      </c>
      <c r="CQ666">
        <v>3.6500000000000004</v>
      </c>
    </row>
    <row r="667" spans="1:95">
      <c r="A667" s="642">
        <v>45945</v>
      </c>
      <c r="B667" t="s">
        <v>216</v>
      </c>
      <c r="C667">
        <v>152.66999999999999</v>
      </c>
      <c r="D667">
        <v>150.66999999999999</v>
      </c>
      <c r="E667">
        <v>151.66999999999999</v>
      </c>
      <c r="F667">
        <v>177.62</v>
      </c>
      <c r="G667">
        <v>174.62</v>
      </c>
      <c r="H667">
        <v>176.12</v>
      </c>
      <c r="I667">
        <v>109.57</v>
      </c>
      <c r="J667">
        <v>106.36999999999999</v>
      </c>
      <c r="K667">
        <v>107.97</v>
      </c>
      <c r="L667">
        <v>206.18</v>
      </c>
      <c r="M667">
        <v>198.18</v>
      </c>
      <c r="N667">
        <v>202.18</v>
      </c>
      <c r="O667">
        <v>190.25</v>
      </c>
      <c r="P667">
        <v>188.45</v>
      </c>
      <c r="Q667">
        <v>189.35</v>
      </c>
      <c r="R667">
        <v>23.88</v>
      </c>
      <c r="S667">
        <v>23.279999999999998</v>
      </c>
      <c r="T667">
        <v>23.58</v>
      </c>
      <c r="U667">
        <v>15.24</v>
      </c>
      <c r="V667">
        <v>14.64</v>
      </c>
      <c r="W667">
        <v>14.940000000000001</v>
      </c>
      <c r="X667">
        <v>16.309999999999999</v>
      </c>
      <c r="Y667">
        <v>15.509999999999998</v>
      </c>
      <c r="Z667">
        <v>15.909999999999998</v>
      </c>
      <c r="AA667">
        <v>100.51</v>
      </c>
      <c r="AB667">
        <v>96.51</v>
      </c>
      <c r="AC667">
        <v>98.51</v>
      </c>
      <c r="AD667">
        <v>88.63</v>
      </c>
      <c r="AE667">
        <v>84.63</v>
      </c>
      <c r="AF667">
        <v>86.63</v>
      </c>
      <c r="AG667">
        <v>19.940000000000001</v>
      </c>
      <c r="AH667">
        <v>19.080000000000002</v>
      </c>
      <c r="AI667">
        <v>19.510000000000002</v>
      </c>
      <c r="AM667">
        <v>117.71</v>
      </c>
      <c r="AN667">
        <v>116.05</v>
      </c>
      <c r="AO667">
        <v>116.88</v>
      </c>
      <c r="AP667">
        <v>41.32</v>
      </c>
      <c r="AQ667">
        <v>39.72</v>
      </c>
      <c r="AR667">
        <v>40.519999999999996</v>
      </c>
      <c r="AS667">
        <v>42.06</v>
      </c>
      <c r="AT667">
        <v>40.700000000000003</v>
      </c>
      <c r="AU667">
        <v>41.38</v>
      </c>
      <c r="AV667">
        <v>21.54</v>
      </c>
      <c r="AW667">
        <v>20.939999999999998</v>
      </c>
      <c r="AX667">
        <v>21.24</v>
      </c>
      <c r="AY667">
        <v>4.7300000000000004</v>
      </c>
      <c r="AZ667">
        <v>4.57</v>
      </c>
      <c r="BA667">
        <v>4.6500000000000004</v>
      </c>
      <c r="BB667">
        <v>1.87</v>
      </c>
      <c r="BC667">
        <v>1.57</v>
      </c>
      <c r="BD667">
        <v>1.7200000000000002</v>
      </c>
      <c r="BE667">
        <v>0.69</v>
      </c>
      <c r="BF667">
        <v>0.38999999999999996</v>
      </c>
      <c r="BG667">
        <v>0.53999999999999992</v>
      </c>
      <c r="BH667">
        <v>503.33</v>
      </c>
      <c r="BI667">
        <v>487.33</v>
      </c>
      <c r="BJ667">
        <v>495.33</v>
      </c>
      <c r="BK667">
        <v>42.37</v>
      </c>
      <c r="BL667">
        <v>41.01</v>
      </c>
      <c r="BM667">
        <v>41.69</v>
      </c>
      <c r="BN667">
        <v>1.04</v>
      </c>
      <c r="BO667">
        <v>0.8</v>
      </c>
      <c r="BP667">
        <v>0.92</v>
      </c>
      <c r="BQ667">
        <v>9.1999999999999993</v>
      </c>
      <c r="BR667">
        <v>7.1999999999999993</v>
      </c>
      <c r="BS667">
        <v>8.1999999999999993</v>
      </c>
      <c r="BT667">
        <v>10.83</v>
      </c>
      <c r="BU667">
        <v>10.43</v>
      </c>
      <c r="BV667">
        <v>10.629999999999999</v>
      </c>
      <c r="BW667">
        <v>2.76</v>
      </c>
      <c r="BX667">
        <v>2.4799999999999995</v>
      </c>
      <c r="BY667">
        <v>2.6199999999999997</v>
      </c>
      <c r="BZ667">
        <v>10.23</v>
      </c>
      <c r="CA667">
        <v>7.23</v>
      </c>
      <c r="CB667">
        <v>8.73</v>
      </c>
      <c r="CC667">
        <v>7.37</v>
      </c>
      <c r="CD667">
        <v>7.13</v>
      </c>
      <c r="CE667">
        <v>7.25</v>
      </c>
      <c r="CF667">
        <v>2.16</v>
      </c>
      <c r="CG667">
        <v>1.6600000000000001</v>
      </c>
      <c r="CH667">
        <v>1.9100000000000001</v>
      </c>
      <c r="CI667">
        <v>0.47</v>
      </c>
      <c r="CJ667">
        <v>0.43</v>
      </c>
      <c r="CK667">
        <v>0.44999999999999996</v>
      </c>
      <c r="CL667">
        <v>42.55</v>
      </c>
      <c r="CM667">
        <v>40.15</v>
      </c>
      <c r="CN667">
        <v>41.349999999999994</v>
      </c>
      <c r="CO667">
        <v>6.13</v>
      </c>
      <c r="CP667">
        <v>1.1299999999999999</v>
      </c>
      <c r="CQ667">
        <v>3.63</v>
      </c>
    </row>
    <row r="668" spans="1:95">
      <c r="A668" s="642">
        <v>45946</v>
      </c>
      <c r="B668" t="s">
        <v>217</v>
      </c>
      <c r="C668">
        <v>151.72999999999999</v>
      </c>
      <c r="D668">
        <v>149.72999999999999</v>
      </c>
      <c r="E668">
        <v>150.72999999999999</v>
      </c>
      <c r="F668">
        <v>177.24</v>
      </c>
      <c r="G668">
        <v>174.24</v>
      </c>
      <c r="H668">
        <v>175.74</v>
      </c>
      <c r="I668">
        <v>108.96</v>
      </c>
      <c r="J668">
        <v>105.75999999999999</v>
      </c>
      <c r="K668">
        <v>107.35999999999999</v>
      </c>
      <c r="L668">
        <v>206.34</v>
      </c>
      <c r="M668">
        <v>198.34</v>
      </c>
      <c r="N668">
        <v>202.34</v>
      </c>
      <c r="O668">
        <v>190.35</v>
      </c>
      <c r="P668">
        <v>188.54999999999998</v>
      </c>
      <c r="Q668">
        <v>189.45</v>
      </c>
      <c r="R668">
        <v>23.83</v>
      </c>
      <c r="S668">
        <v>23.229999999999997</v>
      </c>
      <c r="T668">
        <v>23.529999999999998</v>
      </c>
      <c r="U668">
        <v>15.24</v>
      </c>
      <c r="V668">
        <v>14.64</v>
      </c>
      <c r="W668">
        <v>14.940000000000001</v>
      </c>
      <c r="X668">
        <v>16.32</v>
      </c>
      <c r="Y668">
        <v>15.52</v>
      </c>
      <c r="Z668">
        <v>15.92</v>
      </c>
      <c r="AA668">
        <v>99.75</v>
      </c>
      <c r="AB668">
        <v>95.75</v>
      </c>
      <c r="AC668">
        <v>97.75</v>
      </c>
      <c r="AD668">
        <v>88.32</v>
      </c>
      <c r="AE668">
        <v>84.32</v>
      </c>
      <c r="AF668">
        <v>86.32</v>
      </c>
      <c r="AG668">
        <v>19.82</v>
      </c>
      <c r="AH668">
        <v>18.96</v>
      </c>
      <c r="AI668">
        <v>19.39</v>
      </c>
      <c r="AM668">
        <v>117.26</v>
      </c>
      <c r="AN668">
        <v>115.60000000000001</v>
      </c>
      <c r="AO668">
        <v>116.43</v>
      </c>
      <c r="AP668">
        <v>41.07</v>
      </c>
      <c r="AQ668">
        <v>39.47</v>
      </c>
      <c r="AR668">
        <v>40.269999999999996</v>
      </c>
      <c r="AS668">
        <v>41.81</v>
      </c>
      <c r="AT668">
        <v>40.450000000000003</v>
      </c>
      <c r="AU668">
        <v>41.13</v>
      </c>
      <c r="AV668">
        <v>21.45</v>
      </c>
      <c r="AW668">
        <v>20.849999999999998</v>
      </c>
      <c r="AX668">
        <v>21.15</v>
      </c>
      <c r="AY668">
        <v>4.72</v>
      </c>
      <c r="AZ668">
        <v>4.5599999999999996</v>
      </c>
      <c r="BA668">
        <v>4.6399999999999997</v>
      </c>
      <c r="BB668">
        <v>1.88</v>
      </c>
      <c r="BC668">
        <v>1.5799999999999998</v>
      </c>
      <c r="BD668">
        <v>1.73</v>
      </c>
      <c r="BE668">
        <v>0.69</v>
      </c>
      <c r="BF668">
        <v>0.38999999999999996</v>
      </c>
      <c r="BG668">
        <v>0.53999999999999992</v>
      </c>
      <c r="BH668">
        <v>501.55</v>
      </c>
      <c r="BI668">
        <v>485.55</v>
      </c>
      <c r="BJ668">
        <v>493.55</v>
      </c>
      <c r="BK668">
        <v>42.11</v>
      </c>
      <c r="BL668">
        <v>40.75</v>
      </c>
      <c r="BM668">
        <v>41.43</v>
      </c>
      <c r="BN668">
        <v>1.03</v>
      </c>
      <c r="BO668">
        <v>0.79</v>
      </c>
      <c r="BP668">
        <v>0.91</v>
      </c>
      <c r="BQ668">
        <v>9.17</v>
      </c>
      <c r="BR668">
        <v>7.17</v>
      </c>
      <c r="BS668">
        <v>8.17</v>
      </c>
      <c r="BT668">
        <v>10.83</v>
      </c>
      <c r="BU668">
        <v>10.43</v>
      </c>
      <c r="BV668">
        <v>10.629999999999999</v>
      </c>
      <c r="BW668">
        <v>2.75</v>
      </c>
      <c r="BX668">
        <v>2.4699999999999998</v>
      </c>
      <c r="BY668">
        <v>2.61</v>
      </c>
      <c r="BZ668">
        <v>10.199999999999999</v>
      </c>
      <c r="CA668">
        <v>7.1999999999999993</v>
      </c>
      <c r="CB668">
        <v>8.6999999999999993</v>
      </c>
      <c r="CC668">
        <v>7.36</v>
      </c>
      <c r="CD668">
        <v>7.12</v>
      </c>
      <c r="CE668">
        <v>7.24</v>
      </c>
      <c r="CF668">
        <v>2.17</v>
      </c>
      <c r="CG668">
        <v>1.67</v>
      </c>
      <c r="CH668">
        <v>1.92</v>
      </c>
      <c r="CI668">
        <v>0.47</v>
      </c>
      <c r="CJ668">
        <v>0.43</v>
      </c>
      <c r="CK668">
        <v>0.44999999999999996</v>
      </c>
      <c r="CL668">
        <v>42.54</v>
      </c>
      <c r="CM668">
        <v>40.14</v>
      </c>
      <c r="CN668">
        <v>41.34</v>
      </c>
      <c r="CO668">
        <v>6.1</v>
      </c>
      <c r="CP668">
        <v>1.0999999999999996</v>
      </c>
      <c r="CQ668">
        <v>3.5999999999999996</v>
      </c>
    </row>
    <row r="669" spans="1:95">
      <c r="A669" s="642">
        <v>45947</v>
      </c>
      <c r="B669" t="s">
        <v>218</v>
      </c>
      <c r="C669">
        <v>151.18</v>
      </c>
      <c r="D669">
        <v>149.18</v>
      </c>
      <c r="E669">
        <v>150.18</v>
      </c>
      <c r="F669">
        <v>177.32</v>
      </c>
      <c r="G669">
        <v>174.32</v>
      </c>
      <c r="H669">
        <v>175.82</v>
      </c>
      <c r="I669">
        <v>108.56</v>
      </c>
      <c r="J669">
        <v>105.36</v>
      </c>
      <c r="K669">
        <v>106.96000000000001</v>
      </c>
      <c r="L669">
        <v>205.96</v>
      </c>
      <c r="M669">
        <v>197.96</v>
      </c>
      <c r="N669">
        <v>201.96</v>
      </c>
      <c r="O669">
        <v>190.71</v>
      </c>
      <c r="P669">
        <v>188.91</v>
      </c>
      <c r="Q669">
        <v>189.81</v>
      </c>
      <c r="R669">
        <v>23.84</v>
      </c>
      <c r="S669">
        <v>23.24</v>
      </c>
      <c r="T669">
        <v>23.54</v>
      </c>
      <c r="U669">
        <v>15.23</v>
      </c>
      <c r="V669">
        <v>14.63</v>
      </c>
      <c r="W669">
        <v>14.93</v>
      </c>
      <c r="X669">
        <v>16.350000000000001</v>
      </c>
      <c r="Y669">
        <v>15.55</v>
      </c>
      <c r="Z669">
        <v>15.950000000000001</v>
      </c>
      <c r="AA669">
        <v>99.41</v>
      </c>
      <c r="AB669">
        <v>95.41</v>
      </c>
      <c r="AC669">
        <v>97.41</v>
      </c>
      <c r="AD669">
        <v>88.02</v>
      </c>
      <c r="AE669">
        <v>84.02</v>
      </c>
      <c r="AF669">
        <v>86.02</v>
      </c>
      <c r="AG669">
        <v>19.760000000000002</v>
      </c>
      <c r="AH669">
        <v>18.900000000000002</v>
      </c>
      <c r="AI669">
        <v>19.330000000000002</v>
      </c>
      <c r="AM669">
        <v>117.01</v>
      </c>
      <c r="AN669">
        <v>115.35000000000001</v>
      </c>
      <c r="AO669">
        <v>116.18</v>
      </c>
      <c r="AP669">
        <v>40.92</v>
      </c>
      <c r="AQ669">
        <v>39.32</v>
      </c>
      <c r="AR669">
        <v>40.120000000000005</v>
      </c>
      <c r="AS669">
        <v>41.66</v>
      </c>
      <c r="AT669">
        <v>40.299999999999997</v>
      </c>
      <c r="AU669">
        <v>40.98</v>
      </c>
      <c r="AV669">
        <v>21.4</v>
      </c>
      <c r="AW669">
        <v>20.799999999999997</v>
      </c>
      <c r="AX669">
        <v>21.099999999999998</v>
      </c>
      <c r="AY669">
        <v>4.71</v>
      </c>
      <c r="AZ669">
        <v>4.55</v>
      </c>
      <c r="BA669">
        <v>4.63</v>
      </c>
      <c r="BB669">
        <v>1.87</v>
      </c>
      <c r="BC669">
        <v>1.57</v>
      </c>
      <c r="BD669">
        <v>1.7200000000000002</v>
      </c>
      <c r="BE669">
        <v>0.69</v>
      </c>
      <c r="BF669">
        <v>0.38999999999999996</v>
      </c>
      <c r="BG669">
        <v>0.53999999999999992</v>
      </c>
      <c r="BH669">
        <v>500.23</v>
      </c>
      <c r="BI669">
        <v>484.23</v>
      </c>
      <c r="BJ669">
        <v>492.23</v>
      </c>
      <c r="BK669">
        <v>41.96</v>
      </c>
      <c r="BL669">
        <v>40.6</v>
      </c>
      <c r="BM669">
        <v>41.28</v>
      </c>
      <c r="BN669">
        <v>1.03</v>
      </c>
      <c r="BO669">
        <v>0.79</v>
      </c>
      <c r="BP669">
        <v>0.91</v>
      </c>
      <c r="BQ669">
        <v>9.15</v>
      </c>
      <c r="BR669">
        <v>7.15</v>
      </c>
      <c r="BS669">
        <v>8.15</v>
      </c>
      <c r="BT669">
        <v>10.81</v>
      </c>
      <c r="BU669">
        <v>10.41</v>
      </c>
      <c r="BV669">
        <v>10.61</v>
      </c>
      <c r="BW669">
        <v>2.74</v>
      </c>
      <c r="BX669">
        <v>2.46</v>
      </c>
      <c r="BY669">
        <v>2.6</v>
      </c>
      <c r="BZ669">
        <v>10.18</v>
      </c>
      <c r="CA669">
        <v>7.18</v>
      </c>
      <c r="CB669">
        <v>8.68</v>
      </c>
      <c r="CC669">
        <v>7.37</v>
      </c>
      <c r="CD669">
        <v>7.13</v>
      </c>
      <c r="CE669">
        <v>7.25</v>
      </c>
      <c r="CF669">
        <v>2.13</v>
      </c>
      <c r="CG669">
        <v>1.63</v>
      </c>
      <c r="CH669">
        <v>1.88</v>
      </c>
      <c r="CI669">
        <v>0.47</v>
      </c>
      <c r="CJ669">
        <v>0.43</v>
      </c>
      <c r="CK669">
        <v>0.44999999999999996</v>
      </c>
      <c r="CL669">
        <v>42.53</v>
      </c>
      <c r="CM669">
        <v>40.130000000000003</v>
      </c>
      <c r="CN669">
        <v>41.33</v>
      </c>
      <c r="CO669">
        <v>6.1</v>
      </c>
      <c r="CP669">
        <v>1.0999999999999996</v>
      </c>
      <c r="CQ669">
        <v>3.5999999999999996</v>
      </c>
    </row>
    <row r="670" spans="1:95">
      <c r="A670" s="642">
        <v>45948</v>
      </c>
      <c r="B670" t="s">
        <v>219</v>
      </c>
    </row>
    <row r="671" spans="1:95">
      <c r="A671" s="642">
        <v>45949</v>
      </c>
      <c r="B671" t="s">
        <v>220</v>
      </c>
    </row>
    <row r="672" spans="1:95">
      <c r="A672" s="642">
        <v>45950</v>
      </c>
      <c r="B672" t="s">
        <v>214</v>
      </c>
      <c r="C672">
        <v>152</v>
      </c>
      <c r="D672">
        <v>150</v>
      </c>
      <c r="E672">
        <v>151</v>
      </c>
      <c r="F672">
        <v>177.61</v>
      </c>
      <c r="G672">
        <v>174.61</v>
      </c>
      <c r="H672">
        <v>176.11</v>
      </c>
      <c r="I672">
        <v>109.34</v>
      </c>
      <c r="J672">
        <v>106.14</v>
      </c>
      <c r="K672">
        <v>107.74000000000001</v>
      </c>
      <c r="L672">
        <v>206.79</v>
      </c>
      <c r="M672">
        <v>198.79</v>
      </c>
      <c r="N672">
        <v>202.79</v>
      </c>
      <c r="O672">
        <v>191.36</v>
      </c>
      <c r="P672">
        <v>189.56</v>
      </c>
      <c r="Q672">
        <v>190.46</v>
      </c>
      <c r="R672">
        <v>23.88</v>
      </c>
      <c r="S672">
        <v>23.279999999999998</v>
      </c>
      <c r="T672">
        <v>23.58</v>
      </c>
      <c r="U672">
        <v>15.32</v>
      </c>
      <c r="V672">
        <v>14.72</v>
      </c>
      <c r="W672">
        <v>15.02</v>
      </c>
      <c r="X672">
        <v>16.43</v>
      </c>
      <c r="Y672">
        <v>15.629999999999999</v>
      </c>
      <c r="Z672">
        <v>16.03</v>
      </c>
      <c r="AA672">
        <v>100.21</v>
      </c>
      <c r="AB672">
        <v>96.21</v>
      </c>
      <c r="AC672">
        <v>98.21</v>
      </c>
      <c r="AD672">
        <v>88.58</v>
      </c>
      <c r="AE672">
        <v>84.58</v>
      </c>
      <c r="AF672">
        <v>86.58</v>
      </c>
      <c r="AG672">
        <v>19.87</v>
      </c>
      <c r="AH672">
        <v>19.010000000000002</v>
      </c>
      <c r="AI672">
        <v>19.440000000000001</v>
      </c>
      <c r="AM672">
        <v>117.4</v>
      </c>
      <c r="AN672">
        <v>115.74000000000001</v>
      </c>
      <c r="AO672">
        <v>116.57000000000001</v>
      </c>
      <c r="AP672">
        <v>41.14</v>
      </c>
      <c r="AQ672">
        <v>39.54</v>
      </c>
      <c r="AR672">
        <v>40.340000000000003</v>
      </c>
      <c r="AS672">
        <v>41.87</v>
      </c>
      <c r="AT672">
        <v>40.51</v>
      </c>
      <c r="AU672">
        <v>41.19</v>
      </c>
      <c r="AV672">
        <v>21.49</v>
      </c>
      <c r="AW672">
        <v>20.889999999999997</v>
      </c>
      <c r="AX672">
        <v>21.189999999999998</v>
      </c>
      <c r="AY672">
        <v>4.6900000000000004</v>
      </c>
      <c r="AZ672">
        <v>4.53</v>
      </c>
      <c r="BA672">
        <v>4.6100000000000003</v>
      </c>
      <c r="BB672">
        <v>1.88</v>
      </c>
      <c r="BC672">
        <v>1.5799999999999998</v>
      </c>
      <c r="BD672">
        <v>1.73</v>
      </c>
      <c r="BE672">
        <v>0.69</v>
      </c>
      <c r="BF672">
        <v>0.38999999999999996</v>
      </c>
      <c r="BG672">
        <v>0.53999999999999992</v>
      </c>
      <c r="BH672">
        <v>502.43</v>
      </c>
      <c r="BI672">
        <v>486.43</v>
      </c>
      <c r="BJ672">
        <v>494.43</v>
      </c>
      <c r="BK672">
        <v>42.19</v>
      </c>
      <c r="BL672">
        <v>40.83</v>
      </c>
      <c r="BM672">
        <v>41.51</v>
      </c>
      <c r="BN672">
        <v>1.03</v>
      </c>
      <c r="BO672">
        <v>0.79</v>
      </c>
      <c r="BP672">
        <v>0.91</v>
      </c>
      <c r="BQ672">
        <v>9.2200000000000006</v>
      </c>
      <c r="BR672">
        <v>7.2200000000000006</v>
      </c>
      <c r="BS672">
        <v>8.2200000000000006</v>
      </c>
      <c r="BT672">
        <v>10.83</v>
      </c>
      <c r="BU672">
        <v>10.43</v>
      </c>
      <c r="BV672">
        <v>10.629999999999999</v>
      </c>
      <c r="BW672">
        <v>2.75</v>
      </c>
      <c r="BX672">
        <v>2.4699999999999998</v>
      </c>
      <c r="BY672">
        <v>2.61</v>
      </c>
      <c r="BZ672">
        <v>10.199999999999999</v>
      </c>
      <c r="CA672">
        <v>7.1999999999999993</v>
      </c>
      <c r="CB672">
        <v>8.6999999999999993</v>
      </c>
      <c r="CC672">
        <v>7.37</v>
      </c>
      <c r="CD672">
        <v>7.13</v>
      </c>
      <c r="CE672">
        <v>7.25</v>
      </c>
      <c r="CF672">
        <v>2.11</v>
      </c>
      <c r="CG672">
        <v>1.6099999999999999</v>
      </c>
      <c r="CH672">
        <v>1.8599999999999999</v>
      </c>
      <c r="CI672">
        <v>0.47</v>
      </c>
      <c r="CJ672">
        <v>0.43</v>
      </c>
      <c r="CK672">
        <v>0.44999999999999996</v>
      </c>
      <c r="CL672">
        <v>42.73</v>
      </c>
      <c r="CM672">
        <v>40.33</v>
      </c>
      <c r="CN672">
        <v>41.53</v>
      </c>
      <c r="CO672">
        <v>6.1</v>
      </c>
      <c r="CP672">
        <v>1.0999999999999996</v>
      </c>
      <c r="CQ672">
        <v>3.5999999999999996</v>
      </c>
    </row>
    <row r="673" spans="1:95">
      <c r="A673" s="642">
        <v>45951</v>
      </c>
      <c r="B673" t="s">
        <v>215</v>
      </c>
      <c r="C673">
        <v>151.56</v>
      </c>
      <c r="D673">
        <v>149.56</v>
      </c>
      <c r="E673">
        <v>150.56</v>
      </c>
      <c r="F673">
        <v>176.95</v>
      </c>
      <c r="G673">
        <v>173.95</v>
      </c>
      <c r="H673">
        <v>175.45</v>
      </c>
      <c r="I673">
        <v>108.89</v>
      </c>
      <c r="J673">
        <v>105.69</v>
      </c>
      <c r="K673">
        <v>107.28999999999999</v>
      </c>
      <c r="L673">
        <v>205.98</v>
      </c>
      <c r="M673">
        <v>197.98</v>
      </c>
      <c r="N673">
        <v>201.98</v>
      </c>
      <c r="O673">
        <v>191.1</v>
      </c>
      <c r="P673">
        <v>189.29999999999998</v>
      </c>
      <c r="Q673">
        <v>190.2</v>
      </c>
      <c r="R673">
        <v>23.79</v>
      </c>
      <c r="S673">
        <v>23.189999999999998</v>
      </c>
      <c r="T673">
        <v>23.49</v>
      </c>
      <c r="U673">
        <v>15.29</v>
      </c>
      <c r="V673">
        <v>14.69</v>
      </c>
      <c r="W673">
        <v>14.989999999999998</v>
      </c>
      <c r="X673">
        <v>16.39</v>
      </c>
      <c r="Y673">
        <v>15.59</v>
      </c>
      <c r="Z673">
        <v>15.99</v>
      </c>
      <c r="AA673">
        <v>100.24</v>
      </c>
      <c r="AB673">
        <v>96.24</v>
      </c>
      <c r="AC673">
        <v>98.24</v>
      </c>
      <c r="AD673">
        <v>88.6</v>
      </c>
      <c r="AE673">
        <v>84.6</v>
      </c>
      <c r="AF673">
        <v>86.6</v>
      </c>
      <c r="AG673">
        <v>19.809999999999999</v>
      </c>
      <c r="AH673">
        <v>18.95</v>
      </c>
      <c r="AI673">
        <v>19.38</v>
      </c>
      <c r="AM673">
        <v>117.3</v>
      </c>
      <c r="AN673">
        <v>115.64</v>
      </c>
      <c r="AO673">
        <v>116.47</v>
      </c>
      <c r="AP673">
        <v>40.93</v>
      </c>
      <c r="AQ673">
        <v>39.33</v>
      </c>
      <c r="AR673">
        <v>40.129999999999995</v>
      </c>
      <c r="AS673">
        <v>41.76</v>
      </c>
      <c r="AT673">
        <v>40.4</v>
      </c>
      <c r="AU673">
        <v>41.08</v>
      </c>
      <c r="AV673">
        <v>21.44</v>
      </c>
      <c r="AW673">
        <v>20.84</v>
      </c>
      <c r="AX673">
        <v>21.14</v>
      </c>
      <c r="AY673">
        <v>4.7</v>
      </c>
      <c r="AZ673">
        <v>4.54</v>
      </c>
      <c r="BA673">
        <v>4.62</v>
      </c>
      <c r="BB673">
        <v>1.88</v>
      </c>
      <c r="BC673">
        <v>1.5799999999999998</v>
      </c>
      <c r="BD673">
        <v>1.73</v>
      </c>
      <c r="BE673">
        <v>0.69</v>
      </c>
      <c r="BF673">
        <v>0.38999999999999996</v>
      </c>
      <c r="BG673">
        <v>0.53999999999999992</v>
      </c>
      <c r="BH673">
        <v>501.15</v>
      </c>
      <c r="BI673">
        <v>485.15</v>
      </c>
      <c r="BJ673">
        <v>493.15</v>
      </c>
      <c r="BK673">
        <v>42.07</v>
      </c>
      <c r="BL673">
        <v>40.71</v>
      </c>
      <c r="BM673">
        <v>41.39</v>
      </c>
      <c r="BN673">
        <v>1.03</v>
      </c>
      <c r="BO673">
        <v>0.79</v>
      </c>
      <c r="BP673">
        <v>0.91</v>
      </c>
      <c r="BQ673">
        <v>9.19</v>
      </c>
      <c r="BR673">
        <v>7.1899999999999995</v>
      </c>
      <c r="BS673">
        <v>8.19</v>
      </c>
      <c r="BT673">
        <v>10.81</v>
      </c>
      <c r="BU673">
        <v>10.41</v>
      </c>
      <c r="BV673">
        <v>10.61</v>
      </c>
      <c r="BW673">
        <v>2.74</v>
      </c>
      <c r="BX673">
        <v>2.46</v>
      </c>
      <c r="BY673">
        <v>2.6</v>
      </c>
      <c r="BZ673">
        <v>10.26</v>
      </c>
      <c r="CA673">
        <v>7.26</v>
      </c>
      <c r="CB673">
        <v>8.76</v>
      </c>
      <c r="CC673">
        <v>7.34</v>
      </c>
      <c r="CD673">
        <v>7.1</v>
      </c>
      <c r="CE673">
        <v>7.22</v>
      </c>
      <c r="CF673">
        <v>2.12</v>
      </c>
      <c r="CG673">
        <v>1.62</v>
      </c>
      <c r="CH673">
        <v>1.87</v>
      </c>
      <c r="CI673">
        <v>0.47</v>
      </c>
      <c r="CJ673">
        <v>0.43</v>
      </c>
      <c r="CK673">
        <v>0.44999999999999996</v>
      </c>
      <c r="CL673">
        <v>42.65</v>
      </c>
      <c r="CM673">
        <v>40.25</v>
      </c>
      <c r="CN673">
        <v>41.45</v>
      </c>
      <c r="CO673">
        <v>6.09</v>
      </c>
      <c r="CP673">
        <v>1.0899999999999999</v>
      </c>
      <c r="CQ673">
        <v>3.59</v>
      </c>
    </row>
    <row r="674" spans="1:95">
      <c r="A674" s="642">
        <v>45952</v>
      </c>
      <c r="B674" t="s">
        <v>216</v>
      </c>
      <c r="C674">
        <v>152.71</v>
      </c>
      <c r="D674">
        <v>150.71</v>
      </c>
      <c r="E674">
        <v>151.71</v>
      </c>
      <c r="F674">
        <v>177.57</v>
      </c>
      <c r="G674">
        <v>174.57</v>
      </c>
      <c r="H674">
        <v>176.07</v>
      </c>
      <c r="I674">
        <v>109.86</v>
      </c>
      <c r="J674">
        <v>106.66</v>
      </c>
      <c r="K674">
        <v>108.25999999999999</v>
      </c>
      <c r="L674">
        <v>206.9</v>
      </c>
      <c r="M674">
        <v>198.9</v>
      </c>
      <c r="N674">
        <v>202.9</v>
      </c>
      <c r="O674">
        <v>191.44</v>
      </c>
      <c r="P674">
        <v>189.64</v>
      </c>
      <c r="Q674">
        <v>190.54</v>
      </c>
      <c r="R674">
        <v>23.88</v>
      </c>
      <c r="S674">
        <v>23.279999999999998</v>
      </c>
      <c r="T674">
        <v>23.58</v>
      </c>
      <c r="U674">
        <v>15.39</v>
      </c>
      <c r="V674">
        <v>14.790000000000001</v>
      </c>
      <c r="W674">
        <v>15.09</v>
      </c>
      <c r="X674">
        <v>16.489999999999998</v>
      </c>
      <c r="Y674">
        <v>15.689999999999998</v>
      </c>
      <c r="Z674">
        <v>16.089999999999996</v>
      </c>
      <c r="AA674">
        <v>100.46</v>
      </c>
      <c r="AB674">
        <v>96.46</v>
      </c>
      <c r="AC674">
        <v>98.46</v>
      </c>
      <c r="AD674">
        <v>89.16</v>
      </c>
      <c r="AE674">
        <v>85.16</v>
      </c>
      <c r="AF674">
        <v>87.16</v>
      </c>
      <c r="AG674">
        <v>19.95</v>
      </c>
      <c r="AH674">
        <v>19.09</v>
      </c>
      <c r="AI674">
        <v>19.52</v>
      </c>
      <c r="AM674">
        <v>117.67</v>
      </c>
      <c r="AN674">
        <v>116.01</v>
      </c>
      <c r="AO674">
        <v>116.84</v>
      </c>
      <c r="AP674">
        <v>41.33</v>
      </c>
      <c r="AQ674">
        <v>39.729999999999997</v>
      </c>
      <c r="AR674">
        <v>40.53</v>
      </c>
      <c r="AS674">
        <v>42.07</v>
      </c>
      <c r="AT674">
        <v>40.71</v>
      </c>
      <c r="AU674">
        <v>41.39</v>
      </c>
      <c r="AV674">
        <v>21.59</v>
      </c>
      <c r="AW674">
        <v>20.99</v>
      </c>
      <c r="AX674">
        <v>21.29</v>
      </c>
      <c r="AY674">
        <v>4.7</v>
      </c>
      <c r="AZ674">
        <v>4.54</v>
      </c>
      <c r="BA674">
        <v>4.62</v>
      </c>
      <c r="BB674">
        <v>1.89</v>
      </c>
      <c r="BC674">
        <v>1.5899999999999999</v>
      </c>
      <c r="BD674">
        <v>1.7399999999999998</v>
      </c>
      <c r="BE674">
        <v>0.69</v>
      </c>
      <c r="BF674">
        <v>0.38999999999999996</v>
      </c>
      <c r="BG674">
        <v>0.53999999999999992</v>
      </c>
      <c r="BH674">
        <v>502.49</v>
      </c>
      <c r="BI674">
        <v>486.49</v>
      </c>
      <c r="BJ674">
        <v>494.49</v>
      </c>
      <c r="BK674">
        <v>42.38</v>
      </c>
      <c r="BL674">
        <v>41.02</v>
      </c>
      <c r="BM674">
        <v>41.7</v>
      </c>
      <c r="BN674">
        <v>1.04</v>
      </c>
      <c r="BO674">
        <v>0.8</v>
      </c>
      <c r="BP674">
        <v>0.92</v>
      </c>
      <c r="BQ674">
        <v>9.23</v>
      </c>
      <c r="BR674">
        <v>7.23</v>
      </c>
      <c r="BS674">
        <v>8.23</v>
      </c>
      <c r="BT674">
        <v>10.82</v>
      </c>
      <c r="BU674">
        <v>10.42</v>
      </c>
      <c r="BV674">
        <v>10.620000000000001</v>
      </c>
      <c r="BW674">
        <v>2.76</v>
      </c>
      <c r="BX674">
        <v>2.4799999999999995</v>
      </c>
      <c r="BY674">
        <v>2.6199999999999997</v>
      </c>
      <c r="BZ674">
        <v>10.220000000000001</v>
      </c>
      <c r="CA674">
        <v>7.2200000000000006</v>
      </c>
      <c r="CB674">
        <v>8.7200000000000006</v>
      </c>
      <c r="CC674">
        <v>7.37</v>
      </c>
      <c r="CD674">
        <v>7.13</v>
      </c>
      <c r="CE674">
        <v>7.25</v>
      </c>
      <c r="CF674">
        <v>2.12</v>
      </c>
      <c r="CG674">
        <v>1.62</v>
      </c>
      <c r="CH674">
        <v>1.87</v>
      </c>
      <c r="CI674">
        <v>0.47</v>
      </c>
      <c r="CJ674">
        <v>0.43</v>
      </c>
      <c r="CK674">
        <v>0.44999999999999996</v>
      </c>
      <c r="CL674">
        <v>42.76</v>
      </c>
      <c r="CM674">
        <v>40.36</v>
      </c>
      <c r="CN674">
        <v>41.56</v>
      </c>
      <c r="CO674">
        <v>6.12</v>
      </c>
      <c r="CP674">
        <v>1.1200000000000001</v>
      </c>
      <c r="CQ674">
        <v>3.62</v>
      </c>
    </row>
    <row r="675" spans="1:95">
      <c r="A675" s="642">
        <v>45953</v>
      </c>
      <c r="B675" t="s">
        <v>217</v>
      </c>
      <c r="C675">
        <v>153.26</v>
      </c>
      <c r="D675">
        <v>151.26</v>
      </c>
      <c r="E675">
        <v>152.26</v>
      </c>
      <c r="F675">
        <v>178.2</v>
      </c>
      <c r="G675">
        <v>175.2</v>
      </c>
      <c r="H675">
        <v>176.7</v>
      </c>
      <c r="I675">
        <v>110.42</v>
      </c>
      <c r="J675">
        <v>107.22</v>
      </c>
      <c r="K675">
        <v>108.82</v>
      </c>
      <c r="L675">
        <v>207.21</v>
      </c>
      <c r="M675">
        <v>199.21</v>
      </c>
      <c r="N675">
        <v>203.21</v>
      </c>
      <c r="O675">
        <v>192.01</v>
      </c>
      <c r="P675">
        <v>190.20999999999998</v>
      </c>
      <c r="Q675">
        <v>191.10999999999999</v>
      </c>
      <c r="R675">
        <v>23.95</v>
      </c>
      <c r="S675">
        <v>23.349999999999998</v>
      </c>
      <c r="T675">
        <v>23.65</v>
      </c>
      <c r="U675">
        <v>15.5</v>
      </c>
      <c r="V675">
        <v>14.9</v>
      </c>
      <c r="W675">
        <v>15.2</v>
      </c>
      <c r="X675">
        <v>16.579999999999998</v>
      </c>
      <c r="Y675">
        <v>15.779999999999998</v>
      </c>
      <c r="Z675">
        <v>16.18</v>
      </c>
      <c r="AA675">
        <v>100.85</v>
      </c>
      <c r="AB675">
        <v>96.85</v>
      </c>
      <c r="AC675">
        <v>98.85</v>
      </c>
      <c r="AD675">
        <v>89.38</v>
      </c>
      <c r="AE675">
        <v>85.38</v>
      </c>
      <c r="AF675">
        <v>87.38</v>
      </c>
      <c r="AG675">
        <v>20.02</v>
      </c>
      <c r="AH675">
        <v>19.16</v>
      </c>
      <c r="AI675">
        <v>19.59</v>
      </c>
      <c r="AM675">
        <v>118.08</v>
      </c>
      <c r="AN675">
        <v>116.42</v>
      </c>
      <c r="AO675">
        <v>117.25</v>
      </c>
      <c r="AP675">
        <v>41.48</v>
      </c>
      <c r="AQ675">
        <v>39.879999999999995</v>
      </c>
      <c r="AR675">
        <v>40.679999999999993</v>
      </c>
      <c r="AS675">
        <v>42.22</v>
      </c>
      <c r="AT675">
        <v>40.86</v>
      </c>
      <c r="AU675">
        <v>41.54</v>
      </c>
      <c r="AV675">
        <v>21.66</v>
      </c>
      <c r="AW675">
        <v>21.06</v>
      </c>
      <c r="AX675">
        <v>21.36</v>
      </c>
      <c r="AY675">
        <v>4.72</v>
      </c>
      <c r="AZ675">
        <v>4.5599999999999996</v>
      </c>
      <c r="BA675">
        <v>4.6399999999999997</v>
      </c>
      <c r="BB675">
        <v>1.9</v>
      </c>
      <c r="BC675">
        <v>1.5999999999999999</v>
      </c>
      <c r="BD675">
        <v>1.75</v>
      </c>
      <c r="BE675">
        <v>0.7</v>
      </c>
      <c r="BF675">
        <v>0.39999999999999997</v>
      </c>
      <c r="BG675">
        <v>0.54999999999999993</v>
      </c>
      <c r="BH675">
        <v>505.74</v>
      </c>
      <c r="BI675">
        <v>489.74</v>
      </c>
      <c r="BJ675">
        <v>497.74</v>
      </c>
      <c r="BK675">
        <v>42.53</v>
      </c>
      <c r="BL675">
        <v>41.17</v>
      </c>
      <c r="BM675">
        <v>41.85</v>
      </c>
      <c r="BN675">
        <v>1.04</v>
      </c>
      <c r="BO675">
        <v>0.8</v>
      </c>
      <c r="BP675">
        <v>0.92</v>
      </c>
      <c r="BQ675">
        <v>9.26</v>
      </c>
      <c r="BR675">
        <v>7.26</v>
      </c>
      <c r="BS675">
        <v>8.26</v>
      </c>
      <c r="BT675">
        <v>10.85</v>
      </c>
      <c r="BU675">
        <v>10.45</v>
      </c>
      <c r="BV675">
        <v>10.649999999999999</v>
      </c>
      <c r="BW675">
        <v>2.76</v>
      </c>
      <c r="BX675">
        <v>2.4799999999999995</v>
      </c>
      <c r="BY675">
        <v>2.6199999999999997</v>
      </c>
      <c r="BZ675">
        <v>10.23</v>
      </c>
      <c r="CA675">
        <v>7.23</v>
      </c>
      <c r="CB675">
        <v>8.73</v>
      </c>
      <c r="CC675">
        <v>7.4</v>
      </c>
      <c r="CD675">
        <v>7.16</v>
      </c>
      <c r="CE675">
        <v>7.28</v>
      </c>
      <c r="CF675">
        <v>2.12</v>
      </c>
      <c r="CG675">
        <v>1.62</v>
      </c>
      <c r="CH675">
        <v>1.87</v>
      </c>
      <c r="CI675">
        <v>0.47</v>
      </c>
      <c r="CJ675">
        <v>0.43</v>
      </c>
      <c r="CK675">
        <v>0.44999999999999996</v>
      </c>
      <c r="CL675">
        <v>42.95</v>
      </c>
      <c r="CM675">
        <v>40.550000000000004</v>
      </c>
      <c r="CN675">
        <v>41.75</v>
      </c>
      <c r="CO675">
        <v>6.13</v>
      </c>
      <c r="CP675">
        <v>1.1299999999999999</v>
      </c>
      <c r="CQ675">
        <v>3.63</v>
      </c>
    </row>
    <row r="676" spans="1:95">
      <c r="A676" s="642">
        <v>45954</v>
      </c>
      <c r="B676" t="s">
        <v>218</v>
      </c>
      <c r="C676">
        <v>153.69</v>
      </c>
      <c r="D676">
        <v>151.69</v>
      </c>
      <c r="E676">
        <v>152.69</v>
      </c>
      <c r="F676">
        <v>178.88</v>
      </c>
      <c r="G676">
        <v>175.88</v>
      </c>
      <c r="H676">
        <v>177.38</v>
      </c>
      <c r="I676">
        <v>110.73</v>
      </c>
      <c r="J676">
        <v>107.53</v>
      </c>
      <c r="K676">
        <v>109.13</v>
      </c>
      <c r="L676">
        <v>207.52</v>
      </c>
      <c r="M676">
        <v>199.52</v>
      </c>
      <c r="N676">
        <v>203.52</v>
      </c>
      <c r="O676">
        <v>192.89</v>
      </c>
      <c r="P676">
        <v>191.08999999999997</v>
      </c>
      <c r="Q676">
        <v>191.98999999999998</v>
      </c>
      <c r="R676">
        <v>24.05</v>
      </c>
      <c r="S676">
        <v>23.45</v>
      </c>
      <c r="T676">
        <v>23.75</v>
      </c>
      <c r="U676">
        <v>15.62</v>
      </c>
      <c r="V676">
        <v>15.02</v>
      </c>
      <c r="W676">
        <v>15.32</v>
      </c>
      <c r="X676">
        <v>16.690000000000001</v>
      </c>
      <c r="Y676">
        <v>15.89</v>
      </c>
      <c r="Z676">
        <v>16.29</v>
      </c>
      <c r="AA676">
        <v>101.46</v>
      </c>
      <c r="AB676">
        <v>97.46</v>
      </c>
      <c r="AC676">
        <v>99.46</v>
      </c>
      <c r="AD676">
        <v>89.86</v>
      </c>
      <c r="AE676">
        <v>85.86</v>
      </c>
      <c r="AF676">
        <v>87.86</v>
      </c>
      <c r="AG676">
        <v>20.07</v>
      </c>
      <c r="AH676">
        <v>19.21</v>
      </c>
      <c r="AI676">
        <v>19.64</v>
      </c>
      <c r="AM676">
        <v>118.44</v>
      </c>
      <c r="AN676">
        <v>116.78</v>
      </c>
      <c r="AO676">
        <v>117.61</v>
      </c>
      <c r="AP676">
        <v>41.59</v>
      </c>
      <c r="AQ676">
        <v>39.99</v>
      </c>
      <c r="AR676">
        <v>40.790000000000006</v>
      </c>
      <c r="AS676">
        <v>42.33</v>
      </c>
      <c r="AT676">
        <v>40.97</v>
      </c>
      <c r="AU676">
        <v>41.65</v>
      </c>
      <c r="AV676">
        <v>21.73</v>
      </c>
      <c r="AW676">
        <v>21.13</v>
      </c>
      <c r="AX676">
        <v>21.43</v>
      </c>
      <c r="AY676">
        <v>4.75</v>
      </c>
      <c r="AZ676">
        <v>4.59</v>
      </c>
      <c r="BA676">
        <v>4.67</v>
      </c>
      <c r="BB676">
        <v>1.91</v>
      </c>
      <c r="BC676">
        <v>1.6099999999999999</v>
      </c>
      <c r="BD676">
        <v>1.7599999999999998</v>
      </c>
      <c r="BE676">
        <v>0.7</v>
      </c>
      <c r="BF676">
        <v>0.39999999999999997</v>
      </c>
      <c r="BG676">
        <v>0.54999999999999993</v>
      </c>
      <c r="BH676">
        <v>506.99</v>
      </c>
      <c r="BI676">
        <v>490.99</v>
      </c>
      <c r="BJ676">
        <v>498.99</v>
      </c>
      <c r="BK676">
        <v>42.65</v>
      </c>
      <c r="BL676">
        <v>41.29</v>
      </c>
      <c r="BM676">
        <v>41.97</v>
      </c>
      <c r="BN676">
        <v>1.04</v>
      </c>
      <c r="BO676">
        <v>0.8</v>
      </c>
      <c r="BP676">
        <v>0.92</v>
      </c>
      <c r="BQ676">
        <v>9.3000000000000007</v>
      </c>
      <c r="BR676">
        <v>7.3000000000000007</v>
      </c>
      <c r="BS676">
        <v>8.3000000000000007</v>
      </c>
      <c r="BT676">
        <v>10.86</v>
      </c>
      <c r="BU676">
        <v>10.459999999999999</v>
      </c>
      <c r="BV676">
        <v>10.66</v>
      </c>
      <c r="BW676">
        <v>2.76</v>
      </c>
      <c r="BX676">
        <v>2.4799999999999995</v>
      </c>
      <c r="BY676">
        <v>2.6199999999999997</v>
      </c>
      <c r="BZ676">
        <v>10.31</v>
      </c>
      <c r="CA676">
        <v>7.3100000000000005</v>
      </c>
      <c r="CB676">
        <v>8.81</v>
      </c>
      <c r="CC676">
        <v>7.42</v>
      </c>
      <c r="CD676">
        <v>7.18</v>
      </c>
      <c r="CE676">
        <v>7.3</v>
      </c>
      <c r="CF676">
        <v>2.14</v>
      </c>
      <c r="CG676">
        <v>1.6400000000000001</v>
      </c>
      <c r="CH676">
        <v>1.8900000000000001</v>
      </c>
      <c r="CI676">
        <v>0.48</v>
      </c>
      <c r="CJ676">
        <v>0.44</v>
      </c>
      <c r="CK676">
        <v>0.45999999999999996</v>
      </c>
      <c r="CL676">
        <v>43.15</v>
      </c>
      <c r="CM676">
        <v>40.75</v>
      </c>
      <c r="CN676">
        <v>41.95</v>
      </c>
      <c r="CO676">
        <v>6.14</v>
      </c>
      <c r="CP676">
        <v>1.1399999999999997</v>
      </c>
      <c r="CQ676">
        <v>3.6399999999999997</v>
      </c>
    </row>
    <row r="677" spans="1:95">
      <c r="A677" s="642">
        <v>45955</v>
      </c>
      <c r="B677" t="s">
        <v>219</v>
      </c>
    </row>
    <row r="678" spans="1:95">
      <c r="A678" s="642">
        <v>45956</v>
      </c>
      <c r="B678" t="s">
        <v>220</v>
      </c>
    </row>
    <row r="679" spans="1:95">
      <c r="A679" s="642">
        <v>45957</v>
      </c>
      <c r="B679" t="s">
        <v>214</v>
      </c>
      <c r="C679">
        <v>154</v>
      </c>
      <c r="D679">
        <v>152</v>
      </c>
      <c r="E679">
        <v>153</v>
      </c>
      <c r="F679">
        <v>179.5</v>
      </c>
      <c r="G679">
        <v>176.5</v>
      </c>
      <c r="H679">
        <v>178</v>
      </c>
      <c r="I679">
        <v>110.98</v>
      </c>
      <c r="J679">
        <v>107.78</v>
      </c>
      <c r="K679">
        <v>109.38</v>
      </c>
      <c r="L679">
        <v>207.84</v>
      </c>
      <c r="M679">
        <v>199.84</v>
      </c>
      <c r="N679">
        <v>203.84</v>
      </c>
      <c r="O679">
        <v>193.18</v>
      </c>
      <c r="P679">
        <v>191.38</v>
      </c>
      <c r="Q679">
        <v>192.28</v>
      </c>
      <c r="R679">
        <v>24.13</v>
      </c>
      <c r="S679">
        <v>23.529999999999998</v>
      </c>
      <c r="T679">
        <v>23.83</v>
      </c>
      <c r="U679">
        <v>15.6</v>
      </c>
      <c r="V679">
        <v>15</v>
      </c>
      <c r="W679">
        <v>15.3</v>
      </c>
      <c r="X679">
        <v>16.71</v>
      </c>
      <c r="Y679">
        <v>15.91</v>
      </c>
      <c r="Z679">
        <v>16.310000000000002</v>
      </c>
      <c r="AA679">
        <v>101.97</v>
      </c>
      <c r="AB679">
        <v>97.97</v>
      </c>
      <c r="AC679">
        <v>99.97</v>
      </c>
      <c r="AD679">
        <v>90.16</v>
      </c>
      <c r="AE679">
        <v>86.16</v>
      </c>
      <c r="AF679">
        <v>88.16</v>
      </c>
      <c r="AG679">
        <v>20.13</v>
      </c>
      <c r="AH679">
        <v>19.27</v>
      </c>
      <c r="AI679">
        <v>19.7</v>
      </c>
      <c r="AM679">
        <v>118.79</v>
      </c>
      <c r="AN679">
        <v>117.13000000000001</v>
      </c>
      <c r="AO679">
        <v>117.96000000000001</v>
      </c>
      <c r="AP679">
        <v>41.68</v>
      </c>
      <c r="AQ679">
        <v>40.08</v>
      </c>
      <c r="AR679">
        <v>40.879999999999995</v>
      </c>
      <c r="AS679">
        <v>42.43</v>
      </c>
      <c r="AT679">
        <v>41.07</v>
      </c>
      <c r="AU679">
        <v>41.75</v>
      </c>
      <c r="AV679">
        <v>21.8</v>
      </c>
      <c r="AW679">
        <v>21.2</v>
      </c>
      <c r="AX679">
        <v>21.5</v>
      </c>
      <c r="AY679">
        <v>4.76</v>
      </c>
      <c r="AZ679">
        <v>4.5999999999999996</v>
      </c>
      <c r="BA679">
        <v>4.68</v>
      </c>
      <c r="BB679">
        <v>1.91</v>
      </c>
      <c r="BC679">
        <v>1.6099999999999999</v>
      </c>
      <c r="BD679">
        <v>1.7599999999999998</v>
      </c>
      <c r="BE679">
        <v>0.7</v>
      </c>
      <c r="BF679">
        <v>0.39999999999999997</v>
      </c>
      <c r="BG679">
        <v>0.54999999999999993</v>
      </c>
      <c r="BH679">
        <v>508</v>
      </c>
      <c r="BI679">
        <v>492</v>
      </c>
      <c r="BJ679">
        <v>500</v>
      </c>
      <c r="BK679">
        <v>42.74</v>
      </c>
      <c r="BL679">
        <v>41.38</v>
      </c>
      <c r="BM679">
        <v>42.06</v>
      </c>
      <c r="BN679">
        <v>1.05</v>
      </c>
      <c r="BO679">
        <v>0.81</v>
      </c>
      <c r="BP679">
        <v>0.93</v>
      </c>
      <c r="BQ679">
        <v>9.31</v>
      </c>
      <c r="BR679">
        <v>7.3100000000000005</v>
      </c>
      <c r="BS679">
        <v>8.31</v>
      </c>
      <c r="BT679">
        <v>10.89</v>
      </c>
      <c r="BU679">
        <v>10.49</v>
      </c>
      <c r="BV679">
        <v>10.690000000000001</v>
      </c>
      <c r="BW679">
        <v>2.76</v>
      </c>
      <c r="BX679">
        <v>2.4799999999999995</v>
      </c>
      <c r="BY679">
        <v>2.6199999999999997</v>
      </c>
      <c r="BZ679">
        <v>10.4</v>
      </c>
      <c r="CA679">
        <v>7.4</v>
      </c>
      <c r="CB679">
        <v>8.9</v>
      </c>
      <c r="CC679">
        <v>7.45</v>
      </c>
      <c r="CD679">
        <v>7.21</v>
      </c>
      <c r="CE679">
        <v>7.33</v>
      </c>
      <c r="CF679">
        <v>2.17</v>
      </c>
      <c r="CG679">
        <v>1.67</v>
      </c>
      <c r="CH679">
        <v>1.92</v>
      </c>
      <c r="CI679">
        <v>0.48</v>
      </c>
      <c r="CJ679">
        <v>0.44</v>
      </c>
      <c r="CK679">
        <v>0.45999999999999996</v>
      </c>
      <c r="CL679">
        <v>43.17</v>
      </c>
      <c r="CM679">
        <v>40.770000000000003</v>
      </c>
      <c r="CN679">
        <v>41.97</v>
      </c>
      <c r="CO679">
        <v>6.15</v>
      </c>
      <c r="CP679">
        <v>1.1500000000000004</v>
      </c>
      <c r="CQ679">
        <v>3.6500000000000004</v>
      </c>
    </row>
    <row r="680" spans="1:95">
      <c r="A680" s="642">
        <v>45958</v>
      </c>
      <c r="B680" t="s">
        <v>215</v>
      </c>
      <c r="C680">
        <v>153.57</v>
      </c>
      <c r="D680">
        <v>151.57</v>
      </c>
      <c r="E680">
        <v>152.57</v>
      </c>
      <c r="F680">
        <v>179.32</v>
      </c>
      <c r="G680">
        <v>176.32</v>
      </c>
      <c r="H680">
        <v>177.82</v>
      </c>
      <c r="I680">
        <v>110.67</v>
      </c>
      <c r="J680">
        <v>107.47</v>
      </c>
      <c r="K680">
        <v>109.07</v>
      </c>
      <c r="L680">
        <v>207.71</v>
      </c>
      <c r="M680">
        <v>199.71</v>
      </c>
      <c r="N680">
        <v>203.71</v>
      </c>
      <c r="O680">
        <v>192.96</v>
      </c>
      <c r="P680">
        <v>191.16</v>
      </c>
      <c r="Q680">
        <v>192.06</v>
      </c>
      <c r="R680">
        <v>24.11</v>
      </c>
      <c r="S680">
        <v>23.509999999999998</v>
      </c>
      <c r="T680">
        <v>23.81</v>
      </c>
      <c r="U680">
        <v>15.58</v>
      </c>
      <c r="V680">
        <v>14.98</v>
      </c>
      <c r="W680">
        <v>15.280000000000001</v>
      </c>
      <c r="X680">
        <v>16.68</v>
      </c>
      <c r="Y680">
        <v>15.879999999999999</v>
      </c>
      <c r="Z680">
        <v>16.28</v>
      </c>
      <c r="AA680">
        <v>102.07</v>
      </c>
      <c r="AB680">
        <v>98.07</v>
      </c>
      <c r="AC680">
        <v>100.07</v>
      </c>
      <c r="AD680">
        <v>90.17</v>
      </c>
      <c r="AE680">
        <v>86.17</v>
      </c>
      <c r="AF680">
        <v>88.17</v>
      </c>
      <c r="AG680">
        <v>20.07</v>
      </c>
      <c r="AH680">
        <v>19.21</v>
      </c>
      <c r="AI680">
        <v>19.64</v>
      </c>
      <c r="AM680">
        <v>118.57</v>
      </c>
      <c r="AN680">
        <v>116.91</v>
      </c>
      <c r="AO680">
        <v>117.74</v>
      </c>
      <c r="AP680">
        <v>41.56</v>
      </c>
      <c r="AQ680">
        <v>39.96</v>
      </c>
      <c r="AR680">
        <v>40.760000000000005</v>
      </c>
      <c r="AS680">
        <v>42.3</v>
      </c>
      <c r="AT680">
        <v>40.94</v>
      </c>
      <c r="AU680">
        <v>41.62</v>
      </c>
      <c r="AV680">
        <v>21.77</v>
      </c>
      <c r="AW680">
        <v>21.169999999999998</v>
      </c>
      <c r="AX680">
        <v>21.47</v>
      </c>
      <c r="AY680">
        <v>4.76</v>
      </c>
      <c r="AZ680">
        <v>4.5999999999999996</v>
      </c>
      <c r="BA680">
        <v>4.68</v>
      </c>
      <c r="BB680">
        <v>1.89</v>
      </c>
      <c r="BC680">
        <v>1.5899999999999999</v>
      </c>
      <c r="BD680">
        <v>1.7399999999999998</v>
      </c>
      <c r="BE680">
        <v>0.7</v>
      </c>
      <c r="BF680">
        <v>0.39999999999999997</v>
      </c>
      <c r="BG680">
        <v>0.54999999999999993</v>
      </c>
      <c r="BH680">
        <v>506.76</v>
      </c>
      <c r="BI680">
        <v>490.76</v>
      </c>
      <c r="BJ680">
        <v>498.76</v>
      </c>
      <c r="BK680">
        <v>42.62</v>
      </c>
      <c r="BL680">
        <v>41.26</v>
      </c>
      <c r="BM680">
        <v>41.94</v>
      </c>
      <c r="BN680">
        <v>1.04</v>
      </c>
      <c r="BO680">
        <v>0.8</v>
      </c>
      <c r="BP680">
        <v>0.92</v>
      </c>
      <c r="BQ680">
        <v>9.3000000000000007</v>
      </c>
      <c r="BR680">
        <v>7.3000000000000007</v>
      </c>
      <c r="BS680">
        <v>8.3000000000000007</v>
      </c>
      <c r="BT680">
        <v>10.87</v>
      </c>
      <c r="BU680">
        <v>10.469999999999999</v>
      </c>
      <c r="BV680">
        <v>10.669999999999998</v>
      </c>
      <c r="BW680">
        <v>2.74</v>
      </c>
      <c r="BX680">
        <v>2.46</v>
      </c>
      <c r="BY680">
        <v>2.6</v>
      </c>
      <c r="BZ680">
        <v>10.35</v>
      </c>
      <c r="CA680">
        <v>7.35</v>
      </c>
      <c r="CB680">
        <v>8.85</v>
      </c>
      <c r="CC680">
        <v>7.43</v>
      </c>
      <c r="CD680">
        <v>7.1899999999999995</v>
      </c>
      <c r="CE680">
        <v>7.31</v>
      </c>
      <c r="CF680">
        <v>2.1800000000000002</v>
      </c>
      <c r="CG680">
        <v>1.6800000000000002</v>
      </c>
      <c r="CH680">
        <v>1.9300000000000002</v>
      </c>
      <c r="CI680">
        <v>0.48</v>
      </c>
      <c r="CJ680">
        <v>0.44</v>
      </c>
      <c r="CK680">
        <v>0.45999999999999996</v>
      </c>
      <c r="CL680">
        <v>43.21</v>
      </c>
      <c r="CM680">
        <v>40.81</v>
      </c>
      <c r="CN680">
        <v>42.010000000000005</v>
      </c>
      <c r="CO680">
        <v>6.14</v>
      </c>
      <c r="CP680">
        <v>1.1399999999999997</v>
      </c>
      <c r="CQ680">
        <v>3.6399999999999997</v>
      </c>
    </row>
    <row r="681" spans="1:95">
      <c r="A681" s="642">
        <v>45959</v>
      </c>
      <c r="B681" t="s">
        <v>216</v>
      </c>
      <c r="C681">
        <v>152.6</v>
      </c>
      <c r="D681">
        <v>150.6</v>
      </c>
      <c r="E681">
        <v>151.6</v>
      </c>
      <c r="F681">
        <v>178.14</v>
      </c>
      <c r="G681">
        <v>175.14</v>
      </c>
      <c r="H681">
        <v>176.64</v>
      </c>
      <c r="I681">
        <v>110.35</v>
      </c>
      <c r="J681">
        <v>107.14999999999999</v>
      </c>
      <c r="K681">
        <v>108.75</v>
      </c>
      <c r="L681">
        <v>205.14</v>
      </c>
      <c r="M681">
        <v>197.14</v>
      </c>
      <c r="N681">
        <v>201.14</v>
      </c>
      <c r="O681">
        <v>192.07</v>
      </c>
      <c r="P681">
        <v>190.26999999999998</v>
      </c>
      <c r="Q681">
        <v>191.17</v>
      </c>
      <c r="R681">
        <v>23.95</v>
      </c>
      <c r="S681">
        <v>23.349999999999998</v>
      </c>
      <c r="T681">
        <v>23.65</v>
      </c>
      <c r="U681">
        <v>15.49</v>
      </c>
      <c r="V681">
        <v>14.89</v>
      </c>
      <c r="W681">
        <v>15.190000000000001</v>
      </c>
      <c r="X681">
        <v>16.57</v>
      </c>
      <c r="Y681">
        <v>15.77</v>
      </c>
      <c r="Z681">
        <v>16.170000000000002</v>
      </c>
      <c r="AA681">
        <v>101.97</v>
      </c>
      <c r="AB681">
        <v>97.97</v>
      </c>
      <c r="AC681">
        <v>99.97</v>
      </c>
      <c r="AD681">
        <v>89.61</v>
      </c>
      <c r="AE681">
        <v>85.61</v>
      </c>
      <c r="AF681">
        <v>87.61</v>
      </c>
      <c r="AG681">
        <v>19.940000000000001</v>
      </c>
      <c r="AH681">
        <v>19.080000000000002</v>
      </c>
      <c r="AI681">
        <v>19.510000000000002</v>
      </c>
      <c r="AM681">
        <v>117.97</v>
      </c>
      <c r="AN681">
        <v>116.31</v>
      </c>
      <c r="AO681">
        <v>117.14</v>
      </c>
      <c r="AP681">
        <v>41.3</v>
      </c>
      <c r="AQ681">
        <v>39.699999999999996</v>
      </c>
      <c r="AR681">
        <v>40.5</v>
      </c>
      <c r="AS681">
        <v>42.04</v>
      </c>
      <c r="AT681">
        <v>40.68</v>
      </c>
      <c r="AU681">
        <v>41.36</v>
      </c>
      <c r="AV681">
        <v>21.67</v>
      </c>
      <c r="AW681">
        <v>21.07</v>
      </c>
      <c r="AX681">
        <v>21.37</v>
      </c>
      <c r="AY681">
        <v>4.76</v>
      </c>
      <c r="AZ681">
        <v>4.5999999999999996</v>
      </c>
      <c r="BA681">
        <v>4.68</v>
      </c>
      <c r="BB681">
        <v>1.88</v>
      </c>
      <c r="BC681">
        <v>1.5799999999999998</v>
      </c>
      <c r="BD681">
        <v>1.73</v>
      </c>
      <c r="BE681">
        <v>0.69</v>
      </c>
      <c r="BF681">
        <v>0.38999999999999996</v>
      </c>
      <c r="BG681">
        <v>0.53999999999999992</v>
      </c>
      <c r="BH681">
        <v>503.42</v>
      </c>
      <c r="BI681">
        <v>487.42</v>
      </c>
      <c r="BJ681">
        <v>495.42</v>
      </c>
      <c r="BK681">
        <v>42.35</v>
      </c>
      <c r="BL681">
        <v>40.99</v>
      </c>
      <c r="BM681">
        <v>41.67</v>
      </c>
      <c r="BN681">
        <v>1.04</v>
      </c>
      <c r="BO681">
        <v>0.8</v>
      </c>
      <c r="BP681">
        <v>0.92</v>
      </c>
      <c r="BQ681">
        <v>9.2200000000000006</v>
      </c>
      <c r="BR681">
        <v>7.2200000000000006</v>
      </c>
      <c r="BS681">
        <v>8.2200000000000006</v>
      </c>
      <c r="BT681">
        <v>10.79</v>
      </c>
      <c r="BU681">
        <v>10.389999999999999</v>
      </c>
      <c r="BV681">
        <v>10.59</v>
      </c>
      <c r="BW681">
        <v>2.71</v>
      </c>
      <c r="BX681">
        <v>2.4299999999999997</v>
      </c>
      <c r="BY681">
        <v>2.57</v>
      </c>
      <c r="BZ681">
        <v>10.35</v>
      </c>
      <c r="CA681">
        <v>7.35</v>
      </c>
      <c r="CB681">
        <v>8.85</v>
      </c>
      <c r="CC681">
        <v>7.39</v>
      </c>
      <c r="CD681">
        <v>7.1499999999999995</v>
      </c>
      <c r="CE681">
        <v>7.27</v>
      </c>
      <c r="CF681">
        <v>2.17</v>
      </c>
      <c r="CG681">
        <v>1.67</v>
      </c>
      <c r="CH681">
        <v>1.92</v>
      </c>
      <c r="CI681">
        <v>0.48</v>
      </c>
      <c r="CJ681">
        <v>0.44</v>
      </c>
      <c r="CK681">
        <v>0.45999999999999996</v>
      </c>
      <c r="CL681">
        <v>42.93</v>
      </c>
      <c r="CM681">
        <v>40.53</v>
      </c>
      <c r="CN681">
        <v>41.730000000000004</v>
      </c>
      <c r="CO681">
        <v>6.12</v>
      </c>
      <c r="CP681">
        <v>1.1200000000000001</v>
      </c>
      <c r="CQ681">
        <v>3.62</v>
      </c>
    </row>
    <row r="682" spans="1:95">
      <c r="A682" s="642">
        <v>45960</v>
      </c>
      <c r="B682" t="s">
        <v>217</v>
      </c>
      <c r="C682">
        <v>153.80000000000001</v>
      </c>
      <c r="D682">
        <v>151.80000000000001</v>
      </c>
      <c r="E682">
        <v>152.80000000000001</v>
      </c>
      <c r="F682">
        <v>178.9</v>
      </c>
      <c r="G682">
        <v>175.9</v>
      </c>
      <c r="H682">
        <v>177.4</v>
      </c>
      <c r="I682">
        <v>111.23</v>
      </c>
      <c r="J682">
        <v>108.03</v>
      </c>
      <c r="K682">
        <v>109.63</v>
      </c>
      <c r="L682">
        <v>205.79</v>
      </c>
      <c r="M682">
        <v>197.79</v>
      </c>
      <c r="N682">
        <v>201.79</v>
      </c>
      <c r="O682">
        <v>191.88</v>
      </c>
      <c r="P682">
        <v>190.07999999999998</v>
      </c>
      <c r="Q682">
        <v>190.98</v>
      </c>
      <c r="R682">
        <v>24.05</v>
      </c>
      <c r="S682">
        <v>23.45</v>
      </c>
      <c r="T682">
        <v>23.75</v>
      </c>
      <c r="U682">
        <v>15.59</v>
      </c>
      <c r="V682">
        <v>14.99</v>
      </c>
      <c r="W682">
        <v>15.29</v>
      </c>
      <c r="X682">
        <v>16.649999999999999</v>
      </c>
      <c r="Y682">
        <v>15.849999999999998</v>
      </c>
      <c r="Z682">
        <v>16.25</v>
      </c>
      <c r="AA682">
        <v>102.65</v>
      </c>
      <c r="AB682">
        <v>98.65</v>
      </c>
      <c r="AC682">
        <v>100.65</v>
      </c>
      <c r="AD682">
        <v>90.26</v>
      </c>
      <c r="AE682">
        <v>86.26</v>
      </c>
      <c r="AF682">
        <v>88.26</v>
      </c>
      <c r="AG682">
        <v>20.100000000000001</v>
      </c>
      <c r="AH682">
        <v>19.240000000000002</v>
      </c>
      <c r="AI682">
        <v>19.670000000000002</v>
      </c>
      <c r="AM682">
        <v>118.62</v>
      </c>
      <c r="AN682">
        <v>116.96000000000001</v>
      </c>
      <c r="AO682">
        <v>117.79</v>
      </c>
      <c r="AP682">
        <v>41.62</v>
      </c>
      <c r="AQ682">
        <v>40.019999999999996</v>
      </c>
      <c r="AR682">
        <v>40.819999999999993</v>
      </c>
      <c r="AS682">
        <v>42.37</v>
      </c>
      <c r="AT682">
        <v>41.01</v>
      </c>
      <c r="AU682">
        <v>41.69</v>
      </c>
      <c r="AV682">
        <v>21.82</v>
      </c>
      <c r="AW682">
        <v>21.22</v>
      </c>
      <c r="AX682">
        <v>21.52</v>
      </c>
      <c r="AY682">
        <v>4.8</v>
      </c>
      <c r="AZ682">
        <v>4.6399999999999997</v>
      </c>
      <c r="BA682">
        <v>4.72</v>
      </c>
      <c r="BB682">
        <v>1.9</v>
      </c>
      <c r="BC682">
        <v>1.5999999999999999</v>
      </c>
      <c r="BD682">
        <v>1.75</v>
      </c>
      <c r="BE682">
        <v>0.7</v>
      </c>
      <c r="BF682">
        <v>0.39999999999999997</v>
      </c>
      <c r="BG682">
        <v>0.54999999999999993</v>
      </c>
      <c r="BH682">
        <v>507.02</v>
      </c>
      <c r="BI682">
        <v>491.02</v>
      </c>
      <c r="BJ682">
        <v>499.02</v>
      </c>
      <c r="BK682">
        <v>42.69</v>
      </c>
      <c r="BL682">
        <v>41.33</v>
      </c>
      <c r="BM682">
        <v>42.01</v>
      </c>
      <c r="BN682">
        <v>1.04</v>
      </c>
      <c r="BO682">
        <v>0.8</v>
      </c>
      <c r="BP682">
        <v>0.92</v>
      </c>
      <c r="BQ682">
        <v>9.2799999999999994</v>
      </c>
      <c r="BR682">
        <v>7.2799999999999994</v>
      </c>
      <c r="BS682">
        <v>8.2799999999999994</v>
      </c>
      <c r="BT682">
        <v>10.95</v>
      </c>
      <c r="BU682">
        <v>10.549999999999999</v>
      </c>
      <c r="BV682">
        <v>10.75</v>
      </c>
      <c r="BW682">
        <v>2.76</v>
      </c>
      <c r="BX682">
        <v>2.4799999999999995</v>
      </c>
      <c r="BY682">
        <v>2.6199999999999997</v>
      </c>
      <c r="BZ682">
        <v>10.4</v>
      </c>
      <c r="CA682">
        <v>7.4</v>
      </c>
      <c r="CB682">
        <v>8.9</v>
      </c>
      <c r="CC682">
        <v>7.4</v>
      </c>
      <c r="CD682">
        <v>7.16</v>
      </c>
      <c r="CE682">
        <v>7.28</v>
      </c>
      <c r="CF682">
        <v>2.16</v>
      </c>
      <c r="CG682">
        <v>1.6600000000000001</v>
      </c>
      <c r="CH682">
        <v>1.9100000000000001</v>
      </c>
      <c r="CI682">
        <v>0.48</v>
      </c>
      <c r="CJ682">
        <v>0.44</v>
      </c>
      <c r="CK682">
        <v>0.45999999999999996</v>
      </c>
      <c r="CL682">
        <v>43.04</v>
      </c>
      <c r="CM682">
        <v>40.64</v>
      </c>
      <c r="CN682">
        <v>41.84</v>
      </c>
      <c r="CO682">
        <v>6.15</v>
      </c>
      <c r="CP682">
        <v>1.1500000000000004</v>
      </c>
      <c r="CQ682">
        <v>3.6500000000000004</v>
      </c>
    </row>
    <row r="683" spans="1:95">
      <c r="A683" s="642">
        <v>45961</v>
      </c>
      <c r="B683" t="s">
        <v>218</v>
      </c>
      <c r="C683">
        <v>155.1</v>
      </c>
      <c r="D683">
        <v>153.1</v>
      </c>
      <c r="E683">
        <v>154.1</v>
      </c>
      <c r="F683">
        <v>179.81</v>
      </c>
      <c r="G683">
        <v>176.81</v>
      </c>
      <c r="H683">
        <v>178.31</v>
      </c>
      <c r="I683">
        <v>111.79</v>
      </c>
      <c r="J683">
        <v>108.59</v>
      </c>
      <c r="K683">
        <v>110.19</v>
      </c>
      <c r="L683">
        <v>206.78</v>
      </c>
      <c r="M683">
        <v>198.78</v>
      </c>
      <c r="N683">
        <v>202.78</v>
      </c>
      <c r="O683">
        <v>193.14</v>
      </c>
      <c r="P683">
        <v>191.33999999999997</v>
      </c>
      <c r="Q683">
        <v>192.23999999999998</v>
      </c>
      <c r="R683">
        <v>24.18</v>
      </c>
      <c r="S683">
        <v>23.58</v>
      </c>
      <c r="T683">
        <v>23.88</v>
      </c>
      <c r="U683">
        <v>15.62</v>
      </c>
      <c r="V683">
        <v>15.02</v>
      </c>
      <c r="W683">
        <v>15.32</v>
      </c>
      <c r="X683">
        <v>16.72</v>
      </c>
      <c r="Y683">
        <v>15.919999999999998</v>
      </c>
      <c r="Z683">
        <v>16.32</v>
      </c>
      <c r="AA683">
        <v>103.07</v>
      </c>
      <c r="AB683">
        <v>99.07</v>
      </c>
      <c r="AC683">
        <v>101.07</v>
      </c>
      <c r="AD683">
        <v>90.47</v>
      </c>
      <c r="AE683">
        <v>86.47</v>
      </c>
      <c r="AF683">
        <v>88.47</v>
      </c>
      <c r="AG683">
        <v>20.260000000000002</v>
      </c>
      <c r="AH683">
        <v>19.400000000000002</v>
      </c>
      <c r="AI683">
        <v>19.830000000000002</v>
      </c>
      <c r="AM683">
        <v>119.4</v>
      </c>
      <c r="AN683">
        <v>117.74000000000001</v>
      </c>
      <c r="AO683">
        <v>118.57000000000001</v>
      </c>
      <c r="AP683">
        <v>41.97</v>
      </c>
      <c r="AQ683">
        <v>40.369999999999997</v>
      </c>
      <c r="AR683">
        <v>41.17</v>
      </c>
      <c r="AS683">
        <v>42.71</v>
      </c>
      <c r="AT683">
        <v>41.35</v>
      </c>
      <c r="AU683">
        <v>42.03</v>
      </c>
      <c r="AV683">
        <v>21.97</v>
      </c>
      <c r="AW683">
        <v>21.369999999999997</v>
      </c>
      <c r="AX683">
        <v>21.669999999999998</v>
      </c>
      <c r="AY683">
        <v>4.8499999999999996</v>
      </c>
      <c r="AZ683">
        <v>4.6899999999999995</v>
      </c>
      <c r="BA683">
        <v>4.7699999999999996</v>
      </c>
      <c r="BB683">
        <v>1.9</v>
      </c>
      <c r="BC683">
        <v>1.5999999999999999</v>
      </c>
      <c r="BD683">
        <v>1.75</v>
      </c>
      <c r="BE683">
        <v>0.7</v>
      </c>
      <c r="BF683">
        <v>0.39999999999999997</v>
      </c>
      <c r="BG683">
        <v>0.54999999999999993</v>
      </c>
      <c r="BH683">
        <v>511.59</v>
      </c>
      <c r="BI683">
        <v>495.59</v>
      </c>
      <c r="BJ683">
        <v>503.59</v>
      </c>
      <c r="BK683">
        <v>43.04</v>
      </c>
      <c r="BL683">
        <v>41.68</v>
      </c>
      <c r="BM683">
        <v>42.36</v>
      </c>
      <c r="BN683">
        <v>1.05</v>
      </c>
      <c r="BO683">
        <v>0.81</v>
      </c>
      <c r="BP683">
        <v>0.93</v>
      </c>
      <c r="BQ683">
        <v>9.32</v>
      </c>
      <c r="BR683">
        <v>7.32</v>
      </c>
      <c r="BS683">
        <v>8.32</v>
      </c>
      <c r="BT683">
        <v>11.01</v>
      </c>
      <c r="BU683">
        <v>10.61</v>
      </c>
      <c r="BV683">
        <v>10.809999999999999</v>
      </c>
      <c r="BW683">
        <v>2.77</v>
      </c>
      <c r="BX683">
        <v>2.4900000000000002</v>
      </c>
      <c r="BY683">
        <v>2.63</v>
      </c>
      <c r="BZ683">
        <v>10.42</v>
      </c>
      <c r="CA683">
        <v>7.42</v>
      </c>
      <c r="CB683">
        <v>8.92</v>
      </c>
      <c r="CC683">
        <v>7.45</v>
      </c>
      <c r="CD683">
        <v>7.21</v>
      </c>
      <c r="CE683">
        <v>7.33</v>
      </c>
      <c r="CF683">
        <v>2.19</v>
      </c>
      <c r="CG683">
        <v>1.69</v>
      </c>
      <c r="CH683">
        <v>1.94</v>
      </c>
      <c r="CI683">
        <v>0.48</v>
      </c>
      <c r="CJ683">
        <v>0.44</v>
      </c>
      <c r="CK683">
        <v>0.45999999999999996</v>
      </c>
      <c r="CL683">
        <v>43.26</v>
      </c>
      <c r="CM683">
        <v>40.86</v>
      </c>
      <c r="CN683">
        <v>42.06</v>
      </c>
      <c r="CO683">
        <v>6.18</v>
      </c>
      <c r="CP683">
        <v>1.1799999999999997</v>
      </c>
      <c r="CQ683">
        <v>3.6799999999999997</v>
      </c>
    </row>
    <row r="684" spans="1:95">
      <c r="A684" s="642">
        <v>45962</v>
      </c>
      <c r="B684" t="s">
        <v>219</v>
      </c>
    </row>
    <row r="685" spans="1:95">
      <c r="A685" s="642">
        <v>45963</v>
      </c>
      <c r="B685" t="s">
        <v>220</v>
      </c>
    </row>
    <row r="686" spans="1:95">
      <c r="A686" s="642">
        <v>45964</v>
      </c>
      <c r="B686" t="s">
        <v>214</v>
      </c>
    </row>
    <row r="687" spans="1:95">
      <c r="A687" s="642">
        <v>45965</v>
      </c>
      <c r="B687" t="s">
        <v>215</v>
      </c>
      <c r="C687">
        <v>155.38</v>
      </c>
      <c r="D687">
        <v>153.38</v>
      </c>
      <c r="E687">
        <v>154.38</v>
      </c>
      <c r="F687">
        <v>179.11</v>
      </c>
      <c r="G687">
        <v>176.11</v>
      </c>
      <c r="H687">
        <v>177.61</v>
      </c>
      <c r="I687">
        <v>111.37</v>
      </c>
      <c r="J687">
        <v>108.17</v>
      </c>
      <c r="K687">
        <v>109.77000000000001</v>
      </c>
      <c r="L687">
        <v>206.64</v>
      </c>
      <c r="M687">
        <v>198.64</v>
      </c>
      <c r="N687">
        <v>202.64</v>
      </c>
      <c r="O687">
        <v>191.66</v>
      </c>
      <c r="P687">
        <v>189.85999999999999</v>
      </c>
      <c r="Q687">
        <v>190.76</v>
      </c>
      <c r="R687">
        <v>24.09</v>
      </c>
      <c r="S687">
        <v>23.49</v>
      </c>
      <c r="T687">
        <v>23.79</v>
      </c>
      <c r="U687">
        <v>15.55</v>
      </c>
      <c r="V687">
        <v>14.950000000000001</v>
      </c>
      <c r="W687">
        <v>15.25</v>
      </c>
      <c r="X687">
        <v>16.66</v>
      </c>
      <c r="Y687">
        <v>15.86</v>
      </c>
      <c r="Z687">
        <v>16.259999999999998</v>
      </c>
      <c r="AA687">
        <v>102.93</v>
      </c>
      <c r="AB687">
        <v>98.93</v>
      </c>
      <c r="AC687">
        <v>100.93</v>
      </c>
      <c r="AD687">
        <v>89.9</v>
      </c>
      <c r="AE687">
        <v>85.9</v>
      </c>
      <c r="AF687">
        <v>87.9</v>
      </c>
      <c r="AG687">
        <v>20.29</v>
      </c>
      <c r="AH687">
        <v>19.43</v>
      </c>
      <c r="AI687">
        <v>19.86</v>
      </c>
      <c r="AM687">
        <v>119.03</v>
      </c>
      <c r="AN687">
        <v>117.37</v>
      </c>
      <c r="AO687">
        <v>118.2</v>
      </c>
      <c r="AP687">
        <v>42.04</v>
      </c>
      <c r="AQ687">
        <v>40.44</v>
      </c>
      <c r="AR687">
        <v>41.239999999999995</v>
      </c>
      <c r="AS687">
        <v>42.8</v>
      </c>
      <c r="AT687">
        <v>41.44</v>
      </c>
      <c r="AU687">
        <v>42.12</v>
      </c>
      <c r="AV687">
        <v>21.96</v>
      </c>
      <c r="AW687">
        <v>21.36</v>
      </c>
      <c r="AX687">
        <v>21.66</v>
      </c>
      <c r="AY687">
        <v>4.83</v>
      </c>
      <c r="AZ687">
        <v>4.67</v>
      </c>
      <c r="BA687">
        <v>4.75</v>
      </c>
      <c r="BB687">
        <v>1.9</v>
      </c>
      <c r="BC687">
        <v>1.5999999999999999</v>
      </c>
      <c r="BD687">
        <v>1.75</v>
      </c>
      <c r="BE687">
        <v>0.71</v>
      </c>
      <c r="BF687">
        <v>0.41</v>
      </c>
      <c r="BG687">
        <v>0.55999999999999994</v>
      </c>
      <c r="BH687">
        <v>511.19</v>
      </c>
      <c r="BI687">
        <v>495.19</v>
      </c>
      <c r="BJ687">
        <v>503.19</v>
      </c>
      <c r="BK687">
        <v>43.12</v>
      </c>
      <c r="BL687">
        <v>41.76</v>
      </c>
      <c r="BM687">
        <v>42.44</v>
      </c>
      <c r="BN687">
        <v>1.05</v>
      </c>
      <c r="BO687">
        <v>0.81</v>
      </c>
      <c r="BP687">
        <v>0.93</v>
      </c>
      <c r="BQ687">
        <v>9.35</v>
      </c>
      <c r="BR687">
        <v>7.35</v>
      </c>
      <c r="BS687">
        <v>8.35</v>
      </c>
      <c r="BT687">
        <v>10.97</v>
      </c>
      <c r="BU687">
        <v>10.57</v>
      </c>
      <c r="BV687">
        <v>10.77</v>
      </c>
      <c r="BW687">
        <v>2.78</v>
      </c>
      <c r="BX687">
        <v>2.5</v>
      </c>
      <c r="BY687">
        <v>2.6399999999999997</v>
      </c>
      <c r="BZ687">
        <v>10.41</v>
      </c>
      <c r="CA687">
        <v>7.41</v>
      </c>
      <c r="CB687">
        <v>8.91</v>
      </c>
      <c r="CC687">
        <v>7.42</v>
      </c>
      <c r="CD687">
        <v>7.18</v>
      </c>
      <c r="CE687">
        <v>7.3</v>
      </c>
      <c r="CF687">
        <v>2.17</v>
      </c>
      <c r="CG687">
        <v>1.67</v>
      </c>
      <c r="CH687">
        <v>1.92</v>
      </c>
      <c r="CI687">
        <v>0.48</v>
      </c>
      <c r="CJ687">
        <v>0.44</v>
      </c>
      <c r="CK687">
        <v>0.45999999999999996</v>
      </c>
      <c r="CL687">
        <v>42.97</v>
      </c>
      <c r="CM687">
        <v>40.57</v>
      </c>
      <c r="CN687">
        <v>41.769999999999996</v>
      </c>
      <c r="CO687">
        <v>6.17</v>
      </c>
      <c r="CP687">
        <v>1.17</v>
      </c>
      <c r="CQ687">
        <v>3.67</v>
      </c>
    </row>
    <row r="688" spans="1:95">
      <c r="A688" s="642">
        <v>45966</v>
      </c>
      <c r="B688" t="s">
        <v>216</v>
      </c>
      <c r="C688">
        <v>154.49</v>
      </c>
      <c r="D688">
        <v>152.49</v>
      </c>
      <c r="E688">
        <v>153.49</v>
      </c>
      <c r="F688">
        <v>177.69</v>
      </c>
      <c r="G688">
        <v>174.69</v>
      </c>
      <c r="H688">
        <v>176.19</v>
      </c>
      <c r="I688">
        <v>110.43</v>
      </c>
      <c r="J688">
        <v>107.23</v>
      </c>
      <c r="K688">
        <v>108.83000000000001</v>
      </c>
      <c r="L688">
        <v>203.81</v>
      </c>
      <c r="M688">
        <v>195.81</v>
      </c>
      <c r="N688">
        <v>199.81</v>
      </c>
      <c r="O688">
        <v>190.37</v>
      </c>
      <c r="P688">
        <v>188.57</v>
      </c>
      <c r="Q688">
        <v>189.47</v>
      </c>
      <c r="R688">
        <v>23.9</v>
      </c>
      <c r="S688">
        <v>23.299999999999997</v>
      </c>
      <c r="T688">
        <v>23.599999999999998</v>
      </c>
      <c r="U688">
        <v>15.3</v>
      </c>
      <c r="V688">
        <v>14.700000000000001</v>
      </c>
      <c r="W688">
        <v>15</v>
      </c>
      <c r="X688">
        <v>16.41</v>
      </c>
      <c r="Y688">
        <v>15.61</v>
      </c>
      <c r="Z688">
        <v>16.009999999999998</v>
      </c>
      <c r="AA688">
        <v>101.4</v>
      </c>
      <c r="AB688">
        <v>97.4</v>
      </c>
      <c r="AC688">
        <v>99.4</v>
      </c>
      <c r="AD688">
        <v>88.58</v>
      </c>
      <c r="AE688">
        <v>84.58</v>
      </c>
      <c r="AF688">
        <v>86.58</v>
      </c>
      <c r="AG688">
        <v>20.170000000000002</v>
      </c>
      <c r="AH688">
        <v>19.310000000000002</v>
      </c>
      <c r="AI688">
        <v>19.740000000000002</v>
      </c>
      <c r="AM688">
        <v>118.17</v>
      </c>
      <c r="AN688">
        <v>116.51</v>
      </c>
      <c r="AO688">
        <v>117.34</v>
      </c>
      <c r="AP688">
        <v>41.81</v>
      </c>
      <c r="AQ688">
        <v>40.21</v>
      </c>
      <c r="AR688">
        <v>41.010000000000005</v>
      </c>
      <c r="AS688">
        <v>42.39</v>
      </c>
      <c r="AT688">
        <v>41.03</v>
      </c>
      <c r="AU688">
        <v>41.71</v>
      </c>
      <c r="AV688">
        <v>21.82</v>
      </c>
      <c r="AW688">
        <v>21.22</v>
      </c>
      <c r="AX688">
        <v>21.52</v>
      </c>
      <c r="AY688">
        <v>4.78</v>
      </c>
      <c r="AZ688">
        <v>4.62</v>
      </c>
      <c r="BA688">
        <v>4.7</v>
      </c>
      <c r="BB688">
        <v>1.89</v>
      </c>
      <c r="BC688">
        <v>1.5899999999999999</v>
      </c>
      <c r="BD688">
        <v>1.7399999999999998</v>
      </c>
      <c r="BE688">
        <v>0.7</v>
      </c>
      <c r="BF688">
        <v>0.39999999999999997</v>
      </c>
      <c r="BG688">
        <v>0.54999999999999993</v>
      </c>
      <c r="BH688">
        <v>508.62</v>
      </c>
      <c r="BI688">
        <v>492.62</v>
      </c>
      <c r="BJ688">
        <v>500.62</v>
      </c>
      <c r="BK688">
        <v>42.88</v>
      </c>
      <c r="BL688">
        <v>41.52</v>
      </c>
      <c r="BM688">
        <v>42.2</v>
      </c>
      <c r="BN688">
        <v>1.04</v>
      </c>
      <c r="BO688">
        <v>0.8</v>
      </c>
      <c r="BP688">
        <v>0.92</v>
      </c>
      <c r="BQ688">
        <v>9.1999999999999993</v>
      </c>
      <c r="BR688">
        <v>7.1999999999999993</v>
      </c>
      <c r="BS688">
        <v>8.1999999999999993</v>
      </c>
      <c r="BT688">
        <v>10.81</v>
      </c>
      <c r="BU688">
        <v>10.41</v>
      </c>
      <c r="BV688">
        <v>10.61</v>
      </c>
      <c r="BW688">
        <v>2.78</v>
      </c>
      <c r="BX688">
        <v>2.5</v>
      </c>
      <c r="BY688">
        <v>2.6399999999999997</v>
      </c>
      <c r="BZ688">
        <v>10.25</v>
      </c>
      <c r="CA688">
        <v>7.25</v>
      </c>
      <c r="CB688">
        <v>8.75</v>
      </c>
      <c r="CC688">
        <v>7.35</v>
      </c>
      <c r="CD688">
        <v>7.1099999999999994</v>
      </c>
      <c r="CE688">
        <v>7.2299999999999995</v>
      </c>
      <c r="CF688">
        <v>2.15</v>
      </c>
      <c r="CG688">
        <v>1.65</v>
      </c>
      <c r="CH688">
        <v>1.9</v>
      </c>
      <c r="CI688">
        <v>0.47</v>
      </c>
      <c r="CJ688">
        <v>0.43</v>
      </c>
      <c r="CK688">
        <v>0.44999999999999996</v>
      </c>
      <c r="CL688">
        <v>42.55</v>
      </c>
      <c r="CM688">
        <v>40.15</v>
      </c>
      <c r="CN688">
        <v>41.349999999999994</v>
      </c>
      <c r="CO688">
        <v>6.15</v>
      </c>
      <c r="CP688">
        <v>1.1500000000000004</v>
      </c>
      <c r="CQ688">
        <v>3.6500000000000004</v>
      </c>
    </row>
    <row r="689" spans="1:95">
      <c r="A689" s="642">
        <v>45967</v>
      </c>
      <c r="B689" t="s">
        <v>217</v>
      </c>
      <c r="C689">
        <v>155.04</v>
      </c>
      <c r="D689">
        <v>153.04</v>
      </c>
      <c r="E689">
        <v>154.04</v>
      </c>
      <c r="F689">
        <v>178.63</v>
      </c>
      <c r="G689">
        <v>175.63</v>
      </c>
      <c r="H689">
        <v>177.13</v>
      </c>
      <c r="I689">
        <v>110.83</v>
      </c>
      <c r="J689">
        <v>107.63</v>
      </c>
      <c r="K689">
        <v>109.22999999999999</v>
      </c>
      <c r="L689">
        <v>205.15</v>
      </c>
      <c r="M689">
        <v>197.15</v>
      </c>
      <c r="N689">
        <v>201.15</v>
      </c>
      <c r="O689">
        <v>191.21</v>
      </c>
      <c r="P689">
        <v>189.41</v>
      </c>
      <c r="Q689">
        <v>190.31</v>
      </c>
      <c r="R689">
        <v>24.03</v>
      </c>
      <c r="S689">
        <v>23.43</v>
      </c>
      <c r="T689">
        <v>23.73</v>
      </c>
      <c r="U689">
        <v>15.4</v>
      </c>
      <c r="V689">
        <v>14.8</v>
      </c>
      <c r="W689">
        <v>15.100000000000001</v>
      </c>
      <c r="X689">
        <v>16.52</v>
      </c>
      <c r="Y689">
        <v>15.719999999999999</v>
      </c>
      <c r="Z689">
        <v>16.119999999999997</v>
      </c>
      <c r="AA689">
        <v>102.17</v>
      </c>
      <c r="AB689">
        <v>98.17</v>
      </c>
      <c r="AC689">
        <v>100.17</v>
      </c>
      <c r="AD689">
        <v>89.19</v>
      </c>
      <c r="AE689">
        <v>85.19</v>
      </c>
      <c r="AF689">
        <v>87.19</v>
      </c>
      <c r="AG689">
        <v>20.239999999999998</v>
      </c>
      <c r="AH689">
        <v>19.38</v>
      </c>
      <c r="AI689">
        <v>19.809999999999999</v>
      </c>
      <c r="AM689">
        <v>118.73</v>
      </c>
      <c r="AN689">
        <v>117.07000000000001</v>
      </c>
      <c r="AO689">
        <v>117.9</v>
      </c>
      <c r="AP689">
        <v>41.95</v>
      </c>
      <c r="AQ689">
        <v>40.35</v>
      </c>
      <c r="AR689">
        <v>41.150000000000006</v>
      </c>
      <c r="AS689">
        <v>42.71</v>
      </c>
      <c r="AT689">
        <v>41.35</v>
      </c>
      <c r="AU689">
        <v>42.03</v>
      </c>
      <c r="AV689">
        <v>21.91</v>
      </c>
      <c r="AW689">
        <v>21.31</v>
      </c>
      <c r="AX689">
        <v>21.61</v>
      </c>
      <c r="AY689">
        <v>4.83</v>
      </c>
      <c r="AZ689">
        <v>4.67</v>
      </c>
      <c r="BA689">
        <v>4.75</v>
      </c>
      <c r="BB689">
        <v>1.9</v>
      </c>
      <c r="BC689">
        <v>1.5999999999999999</v>
      </c>
      <c r="BD689">
        <v>1.75</v>
      </c>
      <c r="BE689">
        <v>0.71</v>
      </c>
      <c r="BF689">
        <v>0.41</v>
      </c>
      <c r="BG689">
        <v>0.55999999999999994</v>
      </c>
      <c r="BH689">
        <v>510.25</v>
      </c>
      <c r="BI689">
        <v>494.25</v>
      </c>
      <c r="BJ689">
        <v>502.25</v>
      </c>
      <c r="BK689">
        <v>43.03</v>
      </c>
      <c r="BL689">
        <v>41.67</v>
      </c>
      <c r="BM689">
        <v>42.35</v>
      </c>
      <c r="BN689">
        <v>1.05</v>
      </c>
      <c r="BO689">
        <v>0.81</v>
      </c>
      <c r="BP689">
        <v>0.93</v>
      </c>
      <c r="BQ689">
        <v>9.2899999999999991</v>
      </c>
      <c r="BR689">
        <v>7.2899999999999991</v>
      </c>
      <c r="BS689">
        <v>8.2899999999999991</v>
      </c>
      <c r="BT689">
        <v>10.88</v>
      </c>
      <c r="BU689">
        <v>10.48</v>
      </c>
      <c r="BV689">
        <v>10.68</v>
      </c>
      <c r="BW689">
        <v>2.77</v>
      </c>
      <c r="BX689">
        <v>2.4900000000000002</v>
      </c>
      <c r="BY689">
        <v>2.63</v>
      </c>
      <c r="BZ689">
        <v>10.34</v>
      </c>
      <c r="CA689">
        <v>7.34</v>
      </c>
      <c r="CB689">
        <v>8.84</v>
      </c>
      <c r="CC689">
        <v>7.39</v>
      </c>
      <c r="CD689">
        <v>7.1499999999999995</v>
      </c>
      <c r="CE689">
        <v>7.27</v>
      </c>
      <c r="CF689">
        <v>2.15</v>
      </c>
      <c r="CG689">
        <v>1.65</v>
      </c>
      <c r="CH689">
        <v>1.9</v>
      </c>
      <c r="CI689">
        <v>0.48</v>
      </c>
      <c r="CJ689">
        <v>0.44</v>
      </c>
      <c r="CK689">
        <v>0.45999999999999996</v>
      </c>
      <c r="CL689">
        <v>42.83</v>
      </c>
      <c r="CM689">
        <v>40.43</v>
      </c>
      <c r="CN689">
        <v>41.629999999999995</v>
      </c>
      <c r="CO689">
        <v>6.16</v>
      </c>
      <c r="CP689">
        <v>1.1600000000000001</v>
      </c>
      <c r="CQ689">
        <v>3.66</v>
      </c>
    </row>
    <row r="690" spans="1:95">
      <c r="A690" s="642">
        <v>45968</v>
      </c>
      <c r="B690" t="s">
        <v>218</v>
      </c>
      <c r="C690">
        <v>154.24</v>
      </c>
      <c r="D690">
        <v>152.24</v>
      </c>
      <c r="E690">
        <v>153.24</v>
      </c>
      <c r="F690">
        <v>178.28</v>
      </c>
      <c r="G690">
        <v>175.28</v>
      </c>
      <c r="H690">
        <v>176.78</v>
      </c>
      <c r="I690">
        <v>110.13</v>
      </c>
      <c r="J690">
        <v>106.92999999999999</v>
      </c>
      <c r="K690">
        <v>108.53</v>
      </c>
      <c r="L690">
        <v>205.23</v>
      </c>
      <c r="M690">
        <v>197.23</v>
      </c>
      <c r="N690">
        <v>201.23</v>
      </c>
      <c r="O690">
        <v>190.69</v>
      </c>
      <c r="P690">
        <v>188.89</v>
      </c>
      <c r="Q690">
        <v>189.79</v>
      </c>
      <c r="R690">
        <v>23.97</v>
      </c>
      <c r="S690">
        <v>23.369999999999997</v>
      </c>
      <c r="T690">
        <v>23.669999999999998</v>
      </c>
      <c r="U690">
        <v>15.32</v>
      </c>
      <c r="V690">
        <v>14.72</v>
      </c>
      <c r="W690">
        <v>15.02</v>
      </c>
      <c r="X690">
        <v>16.399999999999999</v>
      </c>
      <c r="Y690">
        <v>15.599999999999998</v>
      </c>
      <c r="Z690">
        <v>15.999999999999998</v>
      </c>
      <c r="AA690">
        <v>101.33</v>
      </c>
      <c r="AB690">
        <v>97.33</v>
      </c>
      <c r="AC690">
        <v>99.33</v>
      </c>
      <c r="AD690">
        <v>88.29</v>
      </c>
      <c r="AE690">
        <v>84.29</v>
      </c>
      <c r="AF690">
        <v>86.29</v>
      </c>
      <c r="AG690">
        <v>20.14</v>
      </c>
      <c r="AH690">
        <v>19.28</v>
      </c>
      <c r="AI690">
        <v>19.71</v>
      </c>
      <c r="AM690">
        <v>118.25</v>
      </c>
      <c r="AN690">
        <v>116.59</v>
      </c>
      <c r="AO690">
        <v>117.42</v>
      </c>
      <c r="AP690">
        <v>41.74</v>
      </c>
      <c r="AQ690">
        <v>40.14</v>
      </c>
      <c r="AR690">
        <v>40.94</v>
      </c>
      <c r="AS690">
        <v>42.49</v>
      </c>
      <c r="AT690">
        <v>41.13</v>
      </c>
      <c r="AU690">
        <v>41.81</v>
      </c>
      <c r="AV690">
        <v>21.81</v>
      </c>
      <c r="AW690">
        <v>21.209999999999997</v>
      </c>
      <c r="AX690">
        <v>21.509999999999998</v>
      </c>
      <c r="AY690">
        <v>4.8</v>
      </c>
      <c r="AZ690">
        <v>4.6399999999999997</v>
      </c>
      <c r="BA690">
        <v>4.72</v>
      </c>
      <c r="BB690">
        <v>1.89</v>
      </c>
      <c r="BC690">
        <v>1.5899999999999999</v>
      </c>
      <c r="BD690">
        <v>1.7399999999999998</v>
      </c>
      <c r="BE690">
        <v>0.7</v>
      </c>
      <c r="BF690">
        <v>0.39999999999999997</v>
      </c>
      <c r="BG690">
        <v>0.54999999999999993</v>
      </c>
      <c r="BH690">
        <v>506.67</v>
      </c>
      <c r="BI690">
        <v>490.67</v>
      </c>
      <c r="BJ690">
        <v>498.67</v>
      </c>
      <c r="BK690">
        <v>42.81</v>
      </c>
      <c r="BL690">
        <v>41.45</v>
      </c>
      <c r="BM690">
        <v>42.13</v>
      </c>
      <c r="BN690">
        <v>1.04</v>
      </c>
      <c r="BO690">
        <v>0.8</v>
      </c>
      <c r="BP690">
        <v>0.92</v>
      </c>
      <c r="BQ690">
        <v>9.26</v>
      </c>
      <c r="BR690">
        <v>7.26</v>
      </c>
      <c r="BS690">
        <v>8.26</v>
      </c>
      <c r="BT690">
        <v>10.78</v>
      </c>
      <c r="BU690">
        <v>10.379999999999999</v>
      </c>
      <c r="BV690">
        <v>10.579999999999998</v>
      </c>
      <c r="BW690">
        <v>2.75</v>
      </c>
      <c r="BX690">
        <v>2.4699999999999998</v>
      </c>
      <c r="BY690">
        <v>2.61</v>
      </c>
      <c r="BZ690">
        <v>10.32</v>
      </c>
      <c r="CA690">
        <v>7.32</v>
      </c>
      <c r="CB690">
        <v>8.82</v>
      </c>
      <c r="CC690">
        <v>7.38</v>
      </c>
      <c r="CD690">
        <v>7.14</v>
      </c>
      <c r="CE690">
        <v>7.26</v>
      </c>
      <c r="CF690">
        <v>2.14</v>
      </c>
      <c r="CG690">
        <v>1.6400000000000001</v>
      </c>
      <c r="CH690">
        <v>1.8900000000000001</v>
      </c>
      <c r="CI690">
        <v>0.48</v>
      </c>
      <c r="CJ690">
        <v>0.44</v>
      </c>
      <c r="CK690">
        <v>0.45999999999999996</v>
      </c>
      <c r="CL690">
        <v>42.82</v>
      </c>
      <c r="CM690">
        <v>40.42</v>
      </c>
      <c r="CN690">
        <v>41.620000000000005</v>
      </c>
      <c r="CO690">
        <v>6.14</v>
      </c>
      <c r="CP690">
        <v>1.1399999999999997</v>
      </c>
      <c r="CQ690">
        <v>3.6399999999999997</v>
      </c>
    </row>
    <row r="691" spans="1:95">
      <c r="A691" s="642">
        <v>45969</v>
      </c>
      <c r="B691" t="s">
        <v>219</v>
      </c>
    </row>
    <row r="692" spans="1:95">
      <c r="A692" s="642">
        <v>45970</v>
      </c>
      <c r="B692" t="s">
        <v>220</v>
      </c>
    </row>
    <row r="693" spans="1:95">
      <c r="A693" s="642">
        <v>45971</v>
      </c>
      <c r="B693" t="s">
        <v>214</v>
      </c>
      <c r="C693">
        <v>154.93</v>
      </c>
      <c r="D693">
        <v>152.93</v>
      </c>
      <c r="E693">
        <v>153.93</v>
      </c>
      <c r="F693">
        <v>179.35</v>
      </c>
      <c r="G693">
        <v>176.35</v>
      </c>
      <c r="H693">
        <v>177.85</v>
      </c>
      <c r="I693">
        <v>111.24</v>
      </c>
      <c r="J693">
        <v>108.03999999999999</v>
      </c>
      <c r="K693">
        <v>109.63999999999999</v>
      </c>
      <c r="L693">
        <v>206.37</v>
      </c>
      <c r="M693">
        <v>198.37</v>
      </c>
      <c r="N693">
        <v>202.37</v>
      </c>
      <c r="O693">
        <v>191.79</v>
      </c>
      <c r="P693">
        <v>189.98999999999998</v>
      </c>
      <c r="Q693">
        <v>190.89</v>
      </c>
      <c r="R693">
        <v>24.12</v>
      </c>
      <c r="S693">
        <v>23.52</v>
      </c>
      <c r="T693">
        <v>23.82</v>
      </c>
      <c r="U693">
        <v>15.45</v>
      </c>
      <c r="V693">
        <v>14.85</v>
      </c>
      <c r="W693">
        <v>15.149999999999999</v>
      </c>
      <c r="X693">
        <v>16.54</v>
      </c>
      <c r="Y693">
        <v>15.739999999999998</v>
      </c>
      <c r="Z693">
        <v>16.14</v>
      </c>
      <c r="AA693">
        <v>102.21</v>
      </c>
      <c r="AB693">
        <v>98.21</v>
      </c>
      <c r="AC693">
        <v>100.21</v>
      </c>
      <c r="AD693">
        <v>88.57</v>
      </c>
      <c r="AE693">
        <v>84.57</v>
      </c>
      <c r="AF693">
        <v>86.57</v>
      </c>
      <c r="AG693">
        <v>20.22</v>
      </c>
      <c r="AH693">
        <v>19.36</v>
      </c>
      <c r="AI693">
        <v>19.79</v>
      </c>
      <c r="AM693">
        <v>119.01</v>
      </c>
      <c r="AN693">
        <v>117.35000000000001</v>
      </c>
      <c r="AO693">
        <v>118.18</v>
      </c>
      <c r="AP693">
        <v>41.92</v>
      </c>
      <c r="AQ693">
        <v>40.32</v>
      </c>
      <c r="AR693">
        <v>41.120000000000005</v>
      </c>
      <c r="AS693">
        <v>42.67</v>
      </c>
      <c r="AT693">
        <v>41.31</v>
      </c>
      <c r="AU693">
        <v>41.99</v>
      </c>
      <c r="AV693">
        <v>21.91</v>
      </c>
      <c r="AW693">
        <v>21.31</v>
      </c>
      <c r="AX693">
        <v>21.61</v>
      </c>
      <c r="AY693">
        <v>4.84</v>
      </c>
      <c r="AZ693">
        <v>4.68</v>
      </c>
      <c r="BA693">
        <v>4.76</v>
      </c>
      <c r="BB693">
        <v>1.9</v>
      </c>
      <c r="BC693">
        <v>1.5999999999999999</v>
      </c>
      <c r="BD693">
        <v>1.75</v>
      </c>
      <c r="BE693">
        <v>0.71</v>
      </c>
      <c r="BF693">
        <v>0.41</v>
      </c>
      <c r="BG693">
        <v>0.55999999999999994</v>
      </c>
      <c r="BH693">
        <v>510.22</v>
      </c>
      <c r="BI693">
        <v>494.22</v>
      </c>
      <c r="BJ693">
        <v>502.22</v>
      </c>
      <c r="BK693">
        <v>42.99</v>
      </c>
      <c r="BL693">
        <v>41.63</v>
      </c>
      <c r="BM693">
        <v>42.31</v>
      </c>
      <c r="BN693">
        <v>1.05</v>
      </c>
      <c r="BO693">
        <v>0.81</v>
      </c>
      <c r="BP693">
        <v>0.93</v>
      </c>
      <c r="BQ693">
        <v>9.35</v>
      </c>
      <c r="BR693">
        <v>7.35</v>
      </c>
      <c r="BS693">
        <v>8.35</v>
      </c>
      <c r="BT693">
        <v>10.79</v>
      </c>
      <c r="BU693">
        <v>10.389999999999999</v>
      </c>
      <c r="BV693">
        <v>10.59</v>
      </c>
      <c r="BW693">
        <v>2.76</v>
      </c>
      <c r="BX693">
        <v>2.4799999999999995</v>
      </c>
      <c r="BY693">
        <v>2.6199999999999997</v>
      </c>
      <c r="BZ693">
        <v>10.39</v>
      </c>
      <c r="CA693">
        <v>7.3900000000000006</v>
      </c>
      <c r="CB693">
        <v>8.89</v>
      </c>
      <c r="CC693">
        <v>7.44</v>
      </c>
      <c r="CD693">
        <v>7.2</v>
      </c>
      <c r="CE693">
        <v>7.32</v>
      </c>
      <c r="CF693">
        <v>2.16</v>
      </c>
      <c r="CG693">
        <v>1.6600000000000001</v>
      </c>
      <c r="CH693">
        <v>1.9100000000000001</v>
      </c>
      <c r="CI693">
        <v>0.48</v>
      </c>
      <c r="CJ693">
        <v>0.44</v>
      </c>
      <c r="CK693">
        <v>0.45999999999999996</v>
      </c>
      <c r="CL693">
        <v>43.17</v>
      </c>
      <c r="CM693">
        <v>40.770000000000003</v>
      </c>
      <c r="CN693">
        <v>41.97</v>
      </c>
      <c r="CO693">
        <v>6.15</v>
      </c>
      <c r="CP693">
        <v>1.1500000000000004</v>
      </c>
      <c r="CQ693">
        <v>3.6500000000000004</v>
      </c>
    </row>
    <row r="694" spans="1:95">
      <c r="A694" s="642">
        <v>45972</v>
      </c>
      <c r="B694" t="s">
        <v>215</v>
      </c>
      <c r="C694">
        <v>155.36000000000001</v>
      </c>
      <c r="D694">
        <v>153.36000000000001</v>
      </c>
      <c r="E694">
        <v>154.36000000000001</v>
      </c>
      <c r="F694">
        <v>179.79</v>
      </c>
      <c r="G694">
        <v>176.79</v>
      </c>
      <c r="H694">
        <v>178.29</v>
      </c>
      <c r="I694">
        <v>111.65</v>
      </c>
      <c r="J694">
        <v>108.45</v>
      </c>
      <c r="K694">
        <v>110.05000000000001</v>
      </c>
      <c r="L694">
        <v>207.28</v>
      </c>
      <c r="M694">
        <v>199.28</v>
      </c>
      <c r="N694">
        <v>203.28</v>
      </c>
      <c r="O694">
        <v>192.46</v>
      </c>
      <c r="P694">
        <v>190.66</v>
      </c>
      <c r="Q694">
        <v>191.56</v>
      </c>
      <c r="R694">
        <v>24.18</v>
      </c>
      <c r="S694">
        <v>23.58</v>
      </c>
      <c r="T694">
        <v>23.88</v>
      </c>
      <c r="U694">
        <v>15.53</v>
      </c>
      <c r="V694">
        <v>14.93</v>
      </c>
      <c r="W694">
        <v>15.23</v>
      </c>
      <c r="X694">
        <v>16.62</v>
      </c>
      <c r="Y694">
        <v>15.82</v>
      </c>
      <c r="Z694">
        <v>16.22</v>
      </c>
      <c r="AA694">
        <v>102.83</v>
      </c>
      <c r="AB694">
        <v>98.83</v>
      </c>
      <c r="AC694">
        <v>100.83</v>
      </c>
      <c r="AD694">
        <v>89.11</v>
      </c>
      <c r="AE694">
        <v>85.11</v>
      </c>
      <c r="AF694">
        <v>87.11</v>
      </c>
      <c r="AG694">
        <v>20.29</v>
      </c>
      <c r="AH694">
        <v>19.43</v>
      </c>
      <c r="AI694">
        <v>19.86</v>
      </c>
      <c r="AM694">
        <v>119.3</v>
      </c>
      <c r="AN694">
        <v>117.64</v>
      </c>
      <c r="AO694">
        <v>118.47</v>
      </c>
      <c r="AP694">
        <v>42.04</v>
      </c>
      <c r="AQ694">
        <v>40.44</v>
      </c>
      <c r="AR694">
        <v>41.239999999999995</v>
      </c>
      <c r="AS694">
        <v>42.8</v>
      </c>
      <c r="AT694">
        <v>41.44</v>
      </c>
      <c r="AU694">
        <v>42.12</v>
      </c>
      <c r="AV694">
        <v>21.97</v>
      </c>
      <c r="AW694">
        <v>21.369999999999997</v>
      </c>
      <c r="AX694">
        <v>21.669999999999998</v>
      </c>
      <c r="AY694">
        <v>4.8499999999999996</v>
      </c>
      <c r="AZ694">
        <v>4.6899999999999995</v>
      </c>
      <c r="BA694">
        <v>4.7699999999999996</v>
      </c>
      <c r="BB694">
        <v>1.9</v>
      </c>
      <c r="BC694">
        <v>1.5999999999999999</v>
      </c>
      <c r="BD694">
        <v>1.75</v>
      </c>
      <c r="BE694">
        <v>0.71</v>
      </c>
      <c r="BF694">
        <v>0.41</v>
      </c>
      <c r="BG694">
        <v>0.55999999999999994</v>
      </c>
      <c r="BH694">
        <v>511.46</v>
      </c>
      <c r="BI694">
        <v>495.46</v>
      </c>
      <c r="BJ694">
        <v>503.46</v>
      </c>
      <c r="BK694">
        <v>43.11</v>
      </c>
      <c r="BL694">
        <v>41.75</v>
      </c>
      <c r="BM694">
        <v>42.43</v>
      </c>
      <c r="BN694">
        <v>1.05</v>
      </c>
      <c r="BO694">
        <v>0.81</v>
      </c>
      <c r="BP694">
        <v>0.93</v>
      </c>
      <c r="BQ694">
        <v>9.4</v>
      </c>
      <c r="BR694">
        <v>7.4</v>
      </c>
      <c r="BS694">
        <v>8.4</v>
      </c>
      <c r="BT694">
        <v>10.78</v>
      </c>
      <c r="BU694">
        <v>10.379999999999999</v>
      </c>
      <c r="BV694">
        <v>10.579999999999998</v>
      </c>
      <c r="BW694">
        <v>2.77</v>
      </c>
      <c r="BX694">
        <v>2.4900000000000002</v>
      </c>
      <c r="BY694">
        <v>2.63</v>
      </c>
      <c r="BZ694">
        <v>10.5</v>
      </c>
      <c r="CA694">
        <v>7.5</v>
      </c>
      <c r="CB694">
        <v>9</v>
      </c>
      <c r="CC694">
        <v>7.46</v>
      </c>
      <c r="CD694">
        <v>7.22</v>
      </c>
      <c r="CE694">
        <v>7.34</v>
      </c>
      <c r="CF694">
        <v>2.15</v>
      </c>
      <c r="CG694">
        <v>1.65</v>
      </c>
      <c r="CH694">
        <v>1.9</v>
      </c>
      <c r="CI694">
        <v>0.49</v>
      </c>
      <c r="CJ694">
        <v>0.45</v>
      </c>
      <c r="CK694">
        <v>0.47</v>
      </c>
      <c r="CL694">
        <v>43.31</v>
      </c>
      <c r="CM694">
        <v>40.910000000000004</v>
      </c>
      <c r="CN694">
        <v>42.11</v>
      </c>
      <c r="CO694">
        <v>6.16</v>
      </c>
      <c r="CP694">
        <v>1.1600000000000001</v>
      </c>
      <c r="CQ694">
        <v>3.66</v>
      </c>
    </row>
    <row r="695" spans="1:95">
      <c r="A695" s="642">
        <v>45973</v>
      </c>
      <c r="B695" t="s">
        <v>216</v>
      </c>
      <c r="C695">
        <v>155.28</v>
      </c>
      <c r="D695">
        <v>153.28</v>
      </c>
      <c r="E695">
        <v>154.28</v>
      </c>
      <c r="F695">
        <v>180.16</v>
      </c>
      <c r="G695">
        <v>177.16</v>
      </c>
      <c r="H695">
        <v>178.66</v>
      </c>
      <c r="I695">
        <v>111.67</v>
      </c>
      <c r="J695">
        <v>108.47</v>
      </c>
      <c r="K695">
        <v>110.07</v>
      </c>
      <c r="L695">
        <v>206.82</v>
      </c>
      <c r="M695">
        <v>198.82</v>
      </c>
      <c r="N695">
        <v>202.82</v>
      </c>
      <c r="O695">
        <v>193.58</v>
      </c>
      <c r="P695">
        <v>191.78</v>
      </c>
      <c r="Q695">
        <v>192.68</v>
      </c>
      <c r="R695">
        <v>24.23</v>
      </c>
      <c r="S695">
        <v>23.63</v>
      </c>
      <c r="T695">
        <v>23.93</v>
      </c>
      <c r="U695">
        <v>15.65</v>
      </c>
      <c r="V695">
        <v>15.05</v>
      </c>
      <c r="W695">
        <v>15.350000000000001</v>
      </c>
      <c r="X695">
        <v>16.72</v>
      </c>
      <c r="Y695">
        <v>15.919999999999998</v>
      </c>
      <c r="Z695">
        <v>16.32</v>
      </c>
      <c r="AA695">
        <v>102.61</v>
      </c>
      <c r="AB695">
        <v>98.61</v>
      </c>
      <c r="AC695">
        <v>100.61</v>
      </c>
      <c r="AD695">
        <v>89.21</v>
      </c>
      <c r="AE695">
        <v>85.21</v>
      </c>
      <c r="AF695">
        <v>87.21</v>
      </c>
      <c r="AG695">
        <v>20.28</v>
      </c>
      <c r="AH695">
        <v>19.420000000000002</v>
      </c>
      <c r="AI695">
        <v>19.850000000000001</v>
      </c>
      <c r="AM695">
        <v>119.32</v>
      </c>
      <c r="AN695">
        <v>117.66</v>
      </c>
      <c r="AO695">
        <v>118.49</v>
      </c>
      <c r="AP695">
        <v>42.02</v>
      </c>
      <c r="AQ695">
        <v>40.42</v>
      </c>
      <c r="AR695">
        <v>41.22</v>
      </c>
      <c r="AS695">
        <v>42.76</v>
      </c>
      <c r="AT695">
        <v>41.4</v>
      </c>
      <c r="AU695">
        <v>42.08</v>
      </c>
      <c r="AV695">
        <v>21.96</v>
      </c>
      <c r="AW695">
        <v>21.36</v>
      </c>
      <c r="AX695">
        <v>21.66</v>
      </c>
      <c r="AY695">
        <v>4.8499999999999996</v>
      </c>
      <c r="AZ695">
        <v>4.6899999999999995</v>
      </c>
      <c r="BA695">
        <v>4.7699999999999996</v>
      </c>
      <c r="BB695">
        <v>1.91</v>
      </c>
      <c r="BC695">
        <v>1.6099999999999999</v>
      </c>
      <c r="BD695">
        <v>1.7599999999999998</v>
      </c>
      <c r="BE695">
        <v>0.71</v>
      </c>
      <c r="BF695">
        <v>0.41</v>
      </c>
      <c r="BG695">
        <v>0.55999999999999994</v>
      </c>
      <c r="BH695">
        <v>511.36</v>
      </c>
      <c r="BI695">
        <v>495.36</v>
      </c>
      <c r="BJ695">
        <v>503.36</v>
      </c>
      <c r="BK695">
        <v>43.1</v>
      </c>
      <c r="BL695">
        <v>41.74</v>
      </c>
      <c r="BM695">
        <v>42.42</v>
      </c>
      <c r="BN695">
        <v>1.05</v>
      </c>
      <c r="BO695">
        <v>0.81</v>
      </c>
      <c r="BP695">
        <v>0.93</v>
      </c>
      <c r="BQ695">
        <v>9.42</v>
      </c>
      <c r="BR695">
        <v>7.42</v>
      </c>
      <c r="BS695">
        <v>8.42</v>
      </c>
      <c r="BT695">
        <v>10.75</v>
      </c>
      <c r="BU695">
        <v>10.35</v>
      </c>
      <c r="BV695">
        <v>10.55</v>
      </c>
      <c r="BW695">
        <v>2.77</v>
      </c>
      <c r="BX695">
        <v>2.4900000000000002</v>
      </c>
      <c r="BY695">
        <v>2.63</v>
      </c>
      <c r="BZ695">
        <v>10.5</v>
      </c>
      <c r="CA695">
        <v>7.5</v>
      </c>
      <c r="CB695">
        <v>9</v>
      </c>
      <c r="CC695">
        <v>7.49</v>
      </c>
      <c r="CD695">
        <v>7.25</v>
      </c>
      <c r="CE695">
        <v>7.37</v>
      </c>
      <c r="CF695">
        <v>2.16</v>
      </c>
      <c r="CG695">
        <v>1.6600000000000001</v>
      </c>
      <c r="CH695">
        <v>1.9100000000000001</v>
      </c>
      <c r="CI695">
        <v>0.48</v>
      </c>
      <c r="CJ695">
        <v>0.44</v>
      </c>
      <c r="CK695">
        <v>0.45999999999999996</v>
      </c>
      <c r="CL695">
        <v>43.44</v>
      </c>
      <c r="CM695">
        <v>41.04</v>
      </c>
      <c r="CN695">
        <v>42.239999999999995</v>
      </c>
      <c r="CO695">
        <v>6.16</v>
      </c>
      <c r="CP695">
        <v>1.1600000000000001</v>
      </c>
      <c r="CQ695">
        <v>3.66</v>
      </c>
    </row>
    <row r="696" spans="1:95">
      <c r="A696" s="642">
        <v>45974</v>
      </c>
      <c r="B696" t="s">
        <v>217</v>
      </c>
      <c r="C696">
        <v>156.03</v>
      </c>
      <c r="D696">
        <v>154.03</v>
      </c>
      <c r="E696">
        <v>155.03</v>
      </c>
      <c r="F696">
        <v>181.02</v>
      </c>
      <c r="G696">
        <v>178.02</v>
      </c>
      <c r="H696">
        <v>179.52</v>
      </c>
      <c r="I696">
        <v>112.26</v>
      </c>
      <c r="J696">
        <v>109.06</v>
      </c>
      <c r="K696">
        <v>110.66</v>
      </c>
      <c r="L696">
        <v>207.34</v>
      </c>
      <c r="M696">
        <v>199.34</v>
      </c>
      <c r="N696">
        <v>203.34</v>
      </c>
      <c r="O696">
        <v>195.03</v>
      </c>
      <c r="P696">
        <v>193.23</v>
      </c>
      <c r="Q696">
        <v>194.13</v>
      </c>
      <c r="R696">
        <v>24.34</v>
      </c>
      <c r="S696">
        <v>23.74</v>
      </c>
      <c r="T696">
        <v>24.04</v>
      </c>
      <c r="U696">
        <v>15.67</v>
      </c>
      <c r="V696">
        <v>15.07</v>
      </c>
      <c r="W696">
        <v>15.370000000000001</v>
      </c>
      <c r="X696">
        <v>16.8</v>
      </c>
      <c r="Y696">
        <v>16</v>
      </c>
      <c r="Z696">
        <v>16.399999999999999</v>
      </c>
      <c r="AA696">
        <v>103.56</v>
      </c>
      <c r="AB696">
        <v>99.56</v>
      </c>
      <c r="AC696">
        <v>101.56</v>
      </c>
      <c r="AD696">
        <v>89.56</v>
      </c>
      <c r="AE696">
        <v>85.56</v>
      </c>
      <c r="AF696">
        <v>87.56</v>
      </c>
      <c r="AG696">
        <v>20.38</v>
      </c>
      <c r="AH696">
        <v>19.52</v>
      </c>
      <c r="AI696">
        <v>19.95</v>
      </c>
      <c r="AM696">
        <v>119.85</v>
      </c>
      <c r="AN696">
        <v>118.19</v>
      </c>
      <c r="AO696">
        <v>119.02</v>
      </c>
      <c r="AP696">
        <v>42.22</v>
      </c>
      <c r="AQ696">
        <v>40.619999999999997</v>
      </c>
      <c r="AR696">
        <v>41.42</v>
      </c>
      <c r="AS696">
        <v>42.98</v>
      </c>
      <c r="AT696">
        <v>41.62</v>
      </c>
      <c r="AU696">
        <v>42.3</v>
      </c>
      <c r="AV696">
        <v>22.09</v>
      </c>
      <c r="AW696">
        <v>21.49</v>
      </c>
      <c r="AX696">
        <v>21.79</v>
      </c>
      <c r="AY696">
        <v>4.87</v>
      </c>
      <c r="AZ696">
        <v>4.71</v>
      </c>
      <c r="BA696">
        <v>4.79</v>
      </c>
      <c r="BB696">
        <v>1.91</v>
      </c>
      <c r="BC696">
        <v>1.6099999999999999</v>
      </c>
      <c r="BD696">
        <v>1.7599999999999998</v>
      </c>
      <c r="BE696">
        <v>0.71</v>
      </c>
      <c r="BF696">
        <v>0.41</v>
      </c>
      <c r="BG696">
        <v>0.55999999999999994</v>
      </c>
      <c r="BH696">
        <v>513.64</v>
      </c>
      <c r="BI696">
        <v>497.64</v>
      </c>
      <c r="BJ696">
        <v>505.64</v>
      </c>
      <c r="BK696">
        <v>43.29</v>
      </c>
      <c r="BL696">
        <v>41.93</v>
      </c>
      <c r="BM696">
        <v>42.61</v>
      </c>
      <c r="BN696">
        <v>1.05</v>
      </c>
      <c r="BO696">
        <v>0.81</v>
      </c>
      <c r="BP696">
        <v>0.93</v>
      </c>
      <c r="BQ696">
        <v>9.48</v>
      </c>
      <c r="BR696">
        <v>7.48</v>
      </c>
      <c r="BS696">
        <v>8.48</v>
      </c>
      <c r="BT696">
        <v>10.76</v>
      </c>
      <c r="BU696">
        <v>10.36</v>
      </c>
      <c r="BV696">
        <v>10.559999999999999</v>
      </c>
      <c r="BW696">
        <v>2.77</v>
      </c>
      <c r="BX696">
        <v>2.4900000000000002</v>
      </c>
      <c r="BY696">
        <v>2.63</v>
      </c>
      <c r="BZ696">
        <v>10.58</v>
      </c>
      <c r="CA696">
        <v>7.58</v>
      </c>
      <c r="CB696">
        <v>9.08</v>
      </c>
      <c r="CC696">
        <v>7.53</v>
      </c>
      <c r="CD696">
        <v>7.29</v>
      </c>
      <c r="CE696">
        <v>7.41</v>
      </c>
      <c r="CF696">
        <v>2.16</v>
      </c>
      <c r="CG696">
        <v>1.6600000000000001</v>
      </c>
      <c r="CH696">
        <v>1.9100000000000001</v>
      </c>
      <c r="CI696">
        <v>0.49</v>
      </c>
      <c r="CJ696">
        <v>0.45</v>
      </c>
      <c r="CK696">
        <v>0.47</v>
      </c>
      <c r="CL696">
        <v>43.63</v>
      </c>
      <c r="CM696">
        <v>41.230000000000004</v>
      </c>
      <c r="CN696">
        <v>42.430000000000007</v>
      </c>
      <c r="CO696">
        <v>6.17</v>
      </c>
      <c r="CP696">
        <v>1.17</v>
      </c>
      <c r="CQ696">
        <v>3.67</v>
      </c>
    </row>
    <row r="697" spans="1:95">
      <c r="A697" s="642">
        <v>45975</v>
      </c>
      <c r="B697" t="s">
        <v>218</v>
      </c>
      <c r="C697">
        <v>155.74</v>
      </c>
      <c r="D697">
        <v>153.74</v>
      </c>
      <c r="E697">
        <v>154.74</v>
      </c>
      <c r="F697">
        <v>181.42</v>
      </c>
      <c r="G697">
        <v>178.42</v>
      </c>
      <c r="H697">
        <v>179.92</v>
      </c>
      <c r="I697">
        <v>111.82</v>
      </c>
      <c r="J697">
        <v>108.61999999999999</v>
      </c>
      <c r="K697">
        <v>110.22</v>
      </c>
      <c r="L697">
        <v>207.34</v>
      </c>
      <c r="M697">
        <v>199.34</v>
      </c>
      <c r="N697">
        <v>203.34</v>
      </c>
      <c r="O697">
        <v>195.91</v>
      </c>
      <c r="P697">
        <v>194.10999999999999</v>
      </c>
      <c r="Q697">
        <v>195.01</v>
      </c>
      <c r="R697">
        <v>24.39</v>
      </c>
      <c r="S697">
        <v>23.79</v>
      </c>
      <c r="T697">
        <v>24.09</v>
      </c>
      <c r="U697">
        <v>15.75</v>
      </c>
      <c r="V697">
        <v>15.15</v>
      </c>
      <c r="W697">
        <v>15.45</v>
      </c>
      <c r="X697">
        <v>16.850000000000001</v>
      </c>
      <c r="Y697">
        <v>16.05</v>
      </c>
      <c r="Z697">
        <v>16.450000000000003</v>
      </c>
      <c r="AA697">
        <v>103.09</v>
      </c>
      <c r="AB697">
        <v>99.09</v>
      </c>
      <c r="AC697">
        <v>101.09</v>
      </c>
      <c r="AD697">
        <v>89.58</v>
      </c>
      <c r="AE697">
        <v>85.58</v>
      </c>
      <c r="AF697">
        <v>87.58</v>
      </c>
      <c r="AG697">
        <v>20.34</v>
      </c>
      <c r="AH697">
        <v>19.48</v>
      </c>
      <c r="AI697">
        <v>19.91</v>
      </c>
      <c r="AM697">
        <v>119.79</v>
      </c>
      <c r="AN697">
        <v>118.13000000000001</v>
      </c>
      <c r="AO697">
        <v>118.96000000000001</v>
      </c>
      <c r="AP697">
        <v>42.14</v>
      </c>
      <c r="AQ697">
        <v>40.54</v>
      </c>
      <c r="AR697">
        <v>41.34</v>
      </c>
      <c r="AS697">
        <v>42.9</v>
      </c>
      <c r="AT697">
        <v>41.54</v>
      </c>
      <c r="AU697">
        <v>42.22</v>
      </c>
      <c r="AV697">
        <v>22.1</v>
      </c>
      <c r="AW697">
        <v>21.5</v>
      </c>
      <c r="AX697">
        <v>21.8</v>
      </c>
      <c r="AY697">
        <v>4.8600000000000003</v>
      </c>
      <c r="AZ697">
        <v>4.7</v>
      </c>
      <c r="BA697">
        <v>4.78</v>
      </c>
      <c r="BB697">
        <v>1.91</v>
      </c>
      <c r="BC697">
        <v>1.6099999999999999</v>
      </c>
      <c r="BD697">
        <v>1.7599999999999998</v>
      </c>
      <c r="BE697">
        <v>0.71</v>
      </c>
      <c r="BF697">
        <v>0.41</v>
      </c>
      <c r="BG697">
        <v>0.55999999999999994</v>
      </c>
      <c r="BH697">
        <v>513.52</v>
      </c>
      <c r="BI697">
        <v>497.52</v>
      </c>
      <c r="BJ697">
        <v>505.52</v>
      </c>
      <c r="BK697">
        <v>43.21</v>
      </c>
      <c r="BL697">
        <v>41.85</v>
      </c>
      <c r="BM697">
        <v>42.53</v>
      </c>
      <c r="BN697">
        <v>1.05</v>
      </c>
      <c r="BO697">
        <v>0.81</v>
      </c>
      <c r="BP697">
        <v>0.93</v>
      </c>
      <c r="BQ697">
        <v>9.4600000000000009</v>
      </c>
      <c r="BR697">
        <v>7.4600000000000009</v>
      </c>
      <c r="BS697">
        <v>8.4600000000000009</v>
      </c>
      <c r="BT697">
        <v>10.82</v>
      </c>
      <c r="BU697">
        <v>10.42</v>
      </c>
      <c r="BV697">
        <v>10.620000000000001</v>
      </c>
      <c r="BW697">
        <v>2.78</v>
      </c>
      <c r="BX697">
        <v>2.5</v>
      </c>
      <c r="BY697">
        <v>2.6399999999999997</v>
      </c>
      <c r="BZ697">
        <v>10.59</v>
      </c>
      <c r="CA697">
        <v>7.59</v>
      </c>
      <c r="CB697">
        <v>9.09</v>
      </c>
      <c r="CC697">
        <v>7.56</v>
      </c>
      <c r="CD697">
        <v>7.3199999999999994</v>
      </c>
      <c r="CE697">
        <v>7.4399999999999995</v>
      </c>
      <c r="CF697">
        <v>2.17</v>
      </c>
      <c r="CG697">
        <v>1.67</v>
      </c>
      <c r="CH697">
        <v>1.92</v>
      </c>
      <c r="CI697">
        <v>0.49</v>
      </c>
      <c r="CJ697">
        <v>0.45</v>
      </c>
      <c r="CK697">
        <v>0.47</v>
      </c>
      <c r="CL697">
        <v>43.76</v>
      </c>
      <c r="CM697">
        <v>41.36</v>
      </c>
      <c r="CN697">
        <v>42.56</v>
      </c>
      <c r="CO697">
        <v>6.17</v>
      </c>
      <c r="CP697">
        <v>1.17</v>
      </c>
      <c r="CQ697">
        <v>3.67</v>
      </c>
    </row>
    <row r="698" spans="1:95">
      <c r="A698" s="642">
        <v>45976</v>
      </c>
      <c r="B698" t="s">
        <v>219</v>
      </c>
    </row>
    <row r="699" spans="1:95">
      <c r="A699" s="642">
        <v>45977</v>
      </c>
      <c r="B699" t="s">
        <v>220</v>
      </c>
    </row>
    <row r="700" spans="1:95">
      <c r="A700" s="642">
        <v>45978</v>
      </c>
      <c r="B700" t="s">
        <v>214</v>
      </c>
      <c r="C700">
        <v>155.69999999999999</v>
      </c>
      <c r="D700">
        <v>153.69999999999999</v>
      </c>
      <c r="E700">
        <v>154.69999999999999</v>
      </c>
      <c r="F700">
        <v>181.01</v>
      </c>
      <c r="G700">
        <v>178.01</v>
      </c>
      <c r="H700">
        <v>179.51</v>
      </c>
      <c r="I700">
        <v>111.88</v>
      </c>
      <c r="J700">
        <v>108.67999999999999</v>
      </c>
      <c r="K700">
        <v>110.28</v>
      </c>
      <c r="L700">
        <v>207.55</v>
      </c>
      <c r="M700">
        <v>199.55</v>
      </c>
      <c r="N700">
        <v>203.55</v>
      </c>
      <c r="O700">
        <v>195.59</v>
      </c>
      <c r="P700">
        <v>193.79</v>
      </c>
      <c r="Q700">
        <v>194.69</v>
      </c>
      <c r="R700">
        <v>24.34</v>
      </c>
      <c r="S700">
        <v>23.74</v>
      </c>
      <c r="T700">
        <v>24.04</v>
      </c>
      <c r="U700">
        <v>15.59</v>
      </c>
      <c r="V700">
        <v>14.99</v>
      </c>
      <c r="W700">
        <v>15.29</v>
      </c>
      <c r="X700">
        <v>16.739999999999998</v>
      </c>
      <c r="Y700">
        <v>15.939999999999998</v>
      </c>
      <c r="Z700">
        <v>16.339999999999996</v>
      </c>
      <c r="AA700">
        <v>102.99</v>
      </c>
      <c r="AB700">
        <v>98.99</v>
      </c>
      <c r="AC700">
        <v>100.99</v>
      </c>
      <c r="AD700">
        <v>89.7</v>
      </c>
      <c r="AE700">
        <v>85.7</v>
      </c>
      <c r="AF700">
        <v>87.7</v>
      </c>
      <c r="AG700">
        <v>20.34</v>
      </c>
      <c r="AH700">
        <v>19.48</v>
      </c>
      <c r="AI700">
        <v>19.91</v>
      </c>
      <c r="AM700">
        <v>119.88</v>
      </c>
      <c r="AN700">
        <v>118.22</v>
      </c>
      <c r="AO700">
        <v>119.05</v>
      </c>
      <c r="AP700">
        <v>42.13</v>
      </c>
      <c r="AQ700">
        <v>40.53</v>
      </c>
      <c r="AR700">
        <v>41.33</v>
      </c>
      <c r="AS700">
        <v>42.89</v>
      </c>
      <c r="AT700">
        <v>41.53</v>
      </c>
      <c r="AU700">
        <v>42.21</v>
      </c>
      <c r="AV700">
        <v>22.09</v>
      </c>
      <c r="AW700">
        <v>21.49</v>
      </c>
      <c r="AX700">
        <v>21.79</v>
      </c>
      <c r="AY700">
        <v>4.8499999999999996</v>
      </c>
      <c r="AZ700">
        <v>4.6899999999999995</v>
      </c>
      <c r="BA700">
        <v>4.7699999999999996</v>
      </c>
      <c r="BB700">
        <v>1.91</v>
      </c>
      <c r="BC700">
        <v>1.6099999999999999</v>
      </c>
      <c r="BD700">
        <v>1.7599999999999998</v>
      </c>
      <c r="BE700">
        <v>0.71</v>
      </c>
      <c r="BF700">
        <v>0.41</v>
      </c>
      <c r="BG700">
        <v>0.55999999999999994</v>
      </c>
      <c r="BH700">
        <v>512.9</v>
      </c>
      <c r="BI700">
        <v>496.9</v>
      </c>
      <c r="BJ700">
        <v>504.9</v>
      </c>
      <c r="BK700">
        <v>43.2</v>
      </c>
      <c r="BL700">
        <v>41.84</v>
      </c>
      <c r="BM700">
        <v>42.52</v>
      </c>
      <c r="BN700">
        <v>1.05</v>
      </c>
      <c r="BO700">
        <v>0.81</v>
      </c>
      <c r="BP700">
        <v>0.93</v>
      </c>
      <c r="BQ700">
        <v>9.4499999999999993</v>
      </c>
      <c r="BR700">
        <v>7.4499999999999993</v>
      </c>
      <c r="BS700">
        <v>8.4499999999999993</v>
      </c>
      <c r="BT700">
        <v>10.84</v>
      </c>
      <c r="BU700">
        <v>10.44</v>
      </c>
      <c r="BV700">
        <v>10.64</v>
      </c>
      <c r="BW700">
        <v>2.77</v>
      </c>
      <c r="BX700">
        <v>2.4900000000000002</v>
      </c>
      <c r="BY700">
        <v>2.63</v>
      </c>
      <c r="BZ700">
        <v>10.55</v>
      </c>
      <c r="CA700">
        <v>7.5500000000000007</v>
      </c>
      <c r="CB700">
        <v>9.0500000000000007</v>
      </c>
      <c r="CC700">
        <v>7.55</v>
      </c>
      <c r="CD700">
        <v>7.31</v>
      </c>
      <c r="CE700">
        <v>7.43</v>
      </c>
      <c r="CF700">
        <v>2.17</v>
      </c>
      <c r="CG700">
        <v>1.67</v>
      </c>
      <c r="CH700">
        <v>1.92</v>
      </c>
      <c r="CI700">
        <v>0.49</v>
      </c>
      <c r="CJ700">
        <v>0.45</v>
      </c>
      <c r="CK700">
        <v>0.47</v>
      </c>
      <c r="CL700">
        <v>43.7</v>
      </c>
      <c r="CM700">
        <v>41.300000000000004</v>
      </c>
      <c r="CN700">
        <v>42.5</v>
      </c>
      <c r="CO700">
        <v>6.16</v>
      </c>
      <c r="CP700">
        <v>1.1600000000000001</v>
      </c>
      <c r="CQ700">
        <v>3.66</v>
      </c>
    </row>
    <row r="701" spans="1:95">
      <c r="A701" s="642">
        <v>45979</v>
      </c>
      <c r="B701" t="s">
        <v>215</v>
      </c>
      <c r="C701">
        <v>156.34</v>
      </c>
      <c r="D701">
        <v>154.34</v>
      </c>
      <c r="E701">
        <v>155.34</v>
      </c>
      <c r="F701">
        <v>181.48</v>
      </c>
      <c r="G701">
        <v>178.48</v>
      </c>
      <c r="H701">
        <v>179.98</v>
      </c>
      <c r="I701">
        <v>112.15</v>
      </c>
      <c r="J701">
        <v>108.95</v>
      </c>
      <c r="K701">
        <v>110.55000000000001</v>
      </c>
      <c r="L701">
        <v>208.29</v>
      </c>
      <c r="M701">
        <v>200.29</v>
      </c>
      <c r="N701">
        <v>204.29</v>
      </c>
      <c r="O701">
        <v>196</v>
      </c>
      <c r="P701">
        <v>194.2</v>
      </c>
      <c r="Q701">
        <v>195.1</v>
      </c>
      <c r="R701">
        <v>24.4</v>
      </c>
      <c r="S701">
        <v>23.799999999999997</v>
      </c>
      <c r="T701">
        <v>24.099999999999998</v>
      </c>
      <c r="U701">
        <v>15.65</v>
      </c>
      <c r="V701">
        <v>15.05</v>
      </c>
      <c r="W701">
        <v>15.350000000000001</v>
      </c>
      <c r="X701">
        <v>16.79</v>
      </c>
      <c r="Y701">
        <v>15.989999999999998</v>
      </c>
      <c r="Z701">
        <v>16.39</v>
      </c>
      <c r="AA701">
        <v>102.72</v>
      </c>
      <c r="AB701">
        <v>98.72</v>
      </c>
      <c r="AC701">
        <v>100.72</v>
      </c>
      <c r="AD701">
        <v>89.81</v>
      </c>
      <c r="AE701">
        <v>85.81</v>
      </c>
      <c r="AF701">
        <v>87.81</v>
      </c>
      <c r="AG701">
        <v>20.41</v>
      </c>
      <c r="AH701">
        <v>19.55</v>
      </c>
      <c r="AI701">
        <v>19.98</v>
      </c>
      <c r="AM701">
        <v>119.97</v>
      </c>
      <c r="AN701">
        <v>118.31</v>
      </c>
      <c r="AO701">
        <v>119.14</v>
      </c>
      <c r="AP701">
        <v>42.3</v>
      </c>
      <c r="AQ701">
        <v>40.699999999999996</v>
      </c>
      <c r="AR701">
        <v>41.5</v>
      </c>
      <c r="AS701">
        <v>43.06</v>
      </c>
      <c r="AT701">
        <v>41.7</v>
      </c>
      <c r="AU701">
        <v>42.38</v>
      </c>
      <c r="AV701">
        <v>22.15</v>
      </c>
      <c r="AW701">
        <v>21.549999999999997</v>
      </c>
      <c r="AX701">
        <v>21.849999999999998</v>
      </c>
      <c r="AY701">
        <v>4.8600000000000003</v>
      </c>
      <c r="AZ701">
        <v>4.7</v>
      </c>
      <c r="BA701">
        <v>4.78</v>
      </c>
      <c r="BB701">
        <v>1.92</v>
      </c>
      <c r="BC701">
        <v>1.6199999999999999</v>
      </c>
      <c r="BD701">
        <v>1.77</v>
      </c>
      <c r="BE701">
        <v>0.71</v>
      </c>
      <c r="BF701">
        <v>0.41</v>
      </c>
      <c r="BG701">
        <v>0.55999999999999994</v>
      </c>
      <c r="BH701">
        <v>515.15</v>
      </c>
      <c r="BI701">
        <v>499.15</v>
      </c>
      <c r="BJ701">
        <v>507.15</v>
      </c>
      <c r="BK701">
        <v>43.38</v>
      </c>
      <c r="BL701">
        <v>42.02</v>
      </c>
      <c r="BM701">
        <v>42.7</v>
      </c>
      <c r="BN701">
        <v>1.05</v>
      </c>
      <c r="BO701">
        <v>0.81</v>
      </c>
      <c r="BP701">
        <v>0.93</v>
      </c>
      <c r="BQ701">
        <v>9.43</v>
      </c>
      <c r="BR701">
        <v>7.43</v>
      </c>
      <c r="BS701">
        <v>8.43</v>
      </c>
      <c r="BT701">
        <v>10.81</v>
      </c>
      <c r="BU701">
        <v>10.41</v>
      </c>
      <c r="BV701">
        <v>10.61</v>
      </c>
      <c r="BW701">
        <v>2.79</v>
      </c>
      <c r="BX701">
        <v>2.5099999999999998</v>
      </c>
      <c r="BY701">
        <v>2.65</v>
      </c>
      <c r="BZ701">
        <v>10.55</v>
      </c>
      <c r="CA701">
        <v>7.5500000000000007</v>
      </c>
      <c r="CB701">
        <v>9.0500000000000007</v>
      </c>
      <c r="CC701">
        <v>7.57</v>
      </c>
      <c r="CD701">
        <v>7.33</v>
      </c>
      <c r="CE701">
        <v>7.45</v>
      </c>
      <c r="CF701">
        <v>2.17</v>
      </c>
      <c r="CG701">
        <v>1.67</v>
      </c>
      <c r="CH701">
        <v>1.92</v>
      </c>
      <c r="CI701">
        <v>0.49</v>
      </c>
      <c r="CJ701">
        <v>0.45</v>
      </c>
      <c r="CK701">
        <v>0.47</v>
      </c>
      <c r="CL701">
        <v>43.72</v>
      </c>
      <c r="CM701">
        <v>41.32</v>
      </c>
      <c r="CN701">
        <v>42.519999999999996</v>
      </c>
      <c r="CO701">
        <v>6.18</v>
      </c>
      <c r="CP701">
        <v>1.1799999999999997</v>
      </c>
      <c r="CQ701">
        <v>3.6799999999999997</v>
      </c>
    </row>
    <row r="702" spans="1:95">
      <c r="A702" s="642">
        <v>45980</v>
      </c>
      <c r="B702" t="s">
        <v>216</v>
      </c>
      <c r="C702">
        <v>156.54</v>
      </c>
      <c r="D702">
        <v>154.54</v>
      </c>
      <c r="E702">
        <v>155.54</v>
      </c>
      <c r="F702">
        <v>181.65</v>
      </c>
      <c r="G702">
        <v>178.65</v>
      </c>
      <c r="H702">
        <v>180.15</v>
      </c>
      <c r="I702">
        <v>112.76</v>
      </c>
      <c r="J702">
        <v>109.56</v>
      </c>
      <c r="K702">
        <v>111.16</v>
      </c>
      <c r="L702">
        <v>208.43</v>
      </c>
      <c r="M702">
        <v>200.43</v>
      </c>
      <c r="N702">
        <v>204.43</v>
      </c>
      <c r="O702">
        <v>195.35</v>
      </c>
      <c r="P702">
        <v>193.54999999999998</v>
      </c>
      <c r="Q702">
        <v>194.45</v>
      </c>
      <c r="R702">
        <v>24.42</v>
      </c>
      <c r="S702">
        <v>23.82</v>
      </c>
      <c r="T702">
        <v>24.12</v>
      </c>
      <c r="U702">
        <v>15.66</v>
      </c>
      <c r="V702">
        <v>15.06</v>
      </c>
      <c r="W702">
        <v>15.36</v>
      </c>
      <c r="X702">
        <v>16.809999999999999</v>
      </c>
      <c r="Y702">
        <v>16.009999999999998</v>
      </c>
      <c r="Z702">
        <v>16.409999999999997</v>
      </c>
      <c r="AA702">
        <v>103.12</v>
      </c>
      <c r="AB702">
        <v>99.12</v>
      </c>
      <c r="AC702">
        <v>101.12</v>
      </c>
      <c r="AD702">
        <v>89.83</v>
      </c>
      <c r="AE702">
        <v>85.83</v>
      </c>
      <c r="AF702">
        <v>87.83</v>
      </c>
      <c r="AG702">
        <v>20.41</v>
      </c>
      <c r="AH702">
        <v>19.55</v>
      </c>
      <c r="AI702">
        <v>19.98</v>
      </c>
      <c r="AM702">
        <v>120.31</v>
      </c>
      <c r="AN702">
        <v>118.65</v>
      </c>
      <c r="AO702">
        <v>119.48</v>
      </c>
      <c r="AP702">
        <v>42.35</v>
      </c>
      <c r="AQ702">
        <v>40.75</v>
      </c>
      <c r="AR702">
        <v>41.55</v>
      </c>
      <c r="AS702">
        <v>42.98</v>
      </c>
      <c r="AT702">
        <v>41.62</v>
      </c>
      <c r="AU702">
        <v>42.3</v>
      </c>
      <c r="AV702">
        <v>22.17</v>
      </c>
      <c r="AW702">
        <v>21.57</v>
      </c>
      <c r="AX702">
        <v>21.87</v>
      </c>
      <c r="AY702">
        <v>4.8899999999999997</v>
      </c>
      <c r="AZ702">
        <v>4.7299999999999995</v>
      </c>
      <c r="BA702">
        <v>4.8099999999999996</v>
      </c>
      <c r="BB702">
        <v>1.92</v>
      </c>
      <c r="BC702">
        <v>1.6199999999999999</v>
      </c>
      <c r="BD702">
        <v>1.77</v>
      </c>
      <c r="BE702">
        <v>0.71</v>
      </c>
      <c r="BF702">
        <v>0.41</v>
      </c>
      <c r="BG702">
        <v>0.55999999999999994</v>
      </c>
      <c r="BH702">
        <v>514.15</v>
      </c>
      <c r="BI702">
        <v>498.15</v>
      </c>
      <c r="BJ702">
        <v>506.15</v>
      </c>
      <c r="BK702">
        <v>43.43</v>
      </c>
      <c r="BL702">
        <v>42.07</v>
      </c>
      <c r="BM702">
        <v>42.75</v>
      </c>
      <c r="BN702">
        <v>1.05</v>
      </c>
      <c r="BO702">
        <v>0.81</v>
      </c>
      <c r="BP702">
        <v>0.93</v>
      </c>
      <c r="BQ702">
        <v>9.48</v>
      </c>
      <c r="BR702">
        <v>7.48</v>
      </c>
      <c r="BS702">
        <v>8.48</v>
      </c>
      <c r="BT702">
        <v>10.83</v>
      </c>
      <c r="BU702">
        <v>10.43</v>
      </c>
      <c r="BV702">
        <v>10.629999999999999</v>
      </c>
      <c r="BW702">
        <v>2.79</v>
      </c>
      <c r="BX702">
        <v>2.5099999999999998</v>
      </c>
      <c r="BY702">
        <v>2.65</v>
      </c>
      <c r="BZ702">
        <v>10.55</v>
      </c>
      <c r="CA702">
        <v>7.5500000000000007</v>
      </c>
      <c r="CB702">
        <v>9.0500000000000007</v>
      </c>
      <c r="CC702">
        <v>7.58</v>
      </c>
      <c r="CD702">
        <v>7.34</v>
      </c>
      <c r="CE702">
        <v>7.46</v>
      </c>
      <c r="CF702">
        <v>2.1800000000000002</v>
      </c>
      <c r="CG702">
        <v>1.6800000000000002</v>
      </c>
      <c r="CH702">
        <v>1.9300000000000002</v>
      </c>
      <c r="CI702">
        <v>0.49</v>
      </c>
      <c r="CJ702">
        <v>0.45</v>
      </c>
      <c r="CK702">
        <v>0.47</v>
      </c>
      <c r="CL702">
        <v>43.66</v>
      </c>
      <c r="CM702">
        <v>41.26</v>
      </c>
      <c r="CN702">
        <v>42.459999999999994</v>
      </c>
      <c r="CO702">
        <v>6.18</v>
      </c>
      <c r="CP702">
        <v>1.1799999999999997</v>
      </c>
      <c r="CQ702">
        <v>3.6799999999999997</v>
      </c>
    </row>
    <row r="703" spans="1:95">
      <c r="A703" s="642">
        <v>45981</v>
      </c>
      <c r="B703" t="s">
        <v>217</v>
      </c>
      <c r="C703">
        <v>158.29</v>
      </c>
      <c r="D703">
        <v>156.29</v>
      </c>
      <c r="E703">
        <v>157.29</v>
      </c>
      <c r="F703">
        <v>182.84</v>
      </c>
      <c r="G703">
        <v>179.84</v>
      </c>
      <c r="H703">
        <v>181.34</v>
      </c>
      <c r="I703">
        <v>113.56</v>
      </c>
      <c r="J703">
        <v>110.36</v>
      </c>
      <c r="K703">
        <v>111.96000000000001</v>
      </c>
      <c r="L703">
        <v>209.31</v>
      </c>
      <c r="M703">
        <v>201.31</v>
      </c>
      <c r="N703">
        <v>205.31</v>
      </c>
      <c r="O703">
        <v>196.1</v>
      </c>
      <c r="P703">
        <v>194.29999999999998</v>
      </c>
      <c r="Q703">
        <v>195.2</v>
      </c>
      <c r="R703">
        <v>24.58</v>
      </c>
      <c r="S703">
        <v>23.979999999999997</v>
      </c>
      <c r="T703">
        <v>24.279999999999998</v>
      </c>
      <c r="U703">
        <v>15.76</v>
      </c>
      <c r="V703">
        <v>15.16</v>
      </c>
      <c r="W703">
        <v>15.46</v>
      </c>
      <c r="X703">
        <v>16.87</v>
      </c>
      <c r="Y703">
        <v>16.07</v>
      </c>
      <c r="Z703">
        <v>16.47</v>
      </c>
      <c r="AA703">
        <v>103.96</v>
      </c>
      <c r="AB703">
        <v>99.96</v>
      </c>
      <c r="AC703">
        <v>101.96</v>
      </c>
      <c r="AD703">
        <v>90.22</v>
      </c>
      <c r="AE703">
        <v>86.22</v>
      </c>
      <c r="AF703">
        <v>88.22</v>
      </c>
      <c r="AG703">
        <v>20.62</v>
      </c>
      <c r="AH703">
        <v>19.760000000000002</v>
      </c>
      <c r="AI703">
        <v>20.190000000000001</v>
      </c>
      <c r="AM703">
        <v>121.19</v>
      </c>
      <c r="AN703">
        <v>119.53</v>
      </c>
      <c r="AO703">
        <v>120.36</v>
      </c>
      <c r="AP703">
        <v>42.69</v>
      </c>
      <c r="AQ703">
        <v>41.089999999999996</v>
      </c>
      <c r="AR703">
        <v>41.89</v>
      </c>
      <c r="AS703">
        <v>43.6</v>
      </c>
      <c r="AT703">
        <v>42.24</v>
      </c>
      <c r="AU703">
        <v>42.92</v>
      </c>
      <c r="AV703">
        <v>22.4</v>
      </c>
      <c r="AW703">
        <v>21.799999999999997</v>
      </c>
      <c r="AX703">
        <v>22.099999999999998</v>
      </c>
      <c r="AY703">
        <v>4.93</v>
      </c>
      <c r="AZ703">
        <v>4.7699999999999996</v>
      </c>
      <c r="BA703">
        <v>4.8499999999999996</v>
      </c>
      <c r="BB703">
        <v>1.94</v>
      </c>
      <c r="BC703">
        <v>1.64</v>
      </c>
      <c r="BD703">
        <v>1.79</v>
      </c>
      <c r="BE703">
        <v>0.72</v>
      </c>
      <c r="BF703">
        <v>0.42</v>
      </c>
      <c r="BG703">
        <v>0.56999999999999995</v>
      </c>
      <c r="BH703">
        <v>520.51</v>
      </c>
      <c r="BI703">
        <v>504.51</v>
      </c>
      <c r="BJ703">
        <v>512.51</v>
      </c>
      <c r="BK703">
        <v>43.92</v>
      </c>
      <c r="BL703">
        <v>42.56</v>
      </c>
      <c r="BM703">
        <v>43.24</v>
      </c>
      <c r="BN703">
        <v>1.07</v>
      </c>
      <c r="BO703">
        <v>0.83000000000000007</v>
      </c>
      <c r="BP703">
        <v>0.95000000000000007</v>
      </c>
      <c r="BQ703">
        <v>9.58</v>
      </c>
      <c r="BR703">
        <v>7.58</v>
      </c>
      <c r="BS703">
        <v>8.58</v>
      </c>
      <c r="BT703">
        <v>10.94</v>
      </c>
      <c r="BU703">
        <v>10.54</v>
      </c>
      <c r="BV703">
        <v>10.739999999999998</v>
      </c>
      <c r="BW703">
        <v>2.82</v>
      </c>
      <c r="BX703">
        <v>2.54</v>
      </c>
      <c r="BY703">
        <v>2.6799999999999997</v>
      </c>
      <c r="BZ703">
        <v>10.66</v>
      </c>
      <c r="CA703">
        <v>7.66</v>
      </c>
      <c r="CB703">
        <v>9.16</v>
      </c>
      <c r="CC703">
        <v>7.63</v>
      </c>
      <c r="CD703">
        <v>7.39</v>
      </c>
      <c r="CE703">
        <v>7.51</v>
      </c>
      <c r="CF703">
        <v>2.21</v>
      </c>
      <c r="CG703">
        <v>1.71</v>
      </c>
      <c r="CH703">
        <v>1.96</v>
      </c>
      <c r="CI703">
        <v>0.5</v>
      </c>
      <c r="CJ703">
        <v>0.46</v>
      </c>
      <c r="CK703">
        <v>0.48</v>
      </c>
      <c r="CL703">
        <v>44.11</v>
      </c>
      <c r="CM703">
        <v>41.71</v>
      </c>
      <c r="CN703">
        <v>42.91</v>
      </c>
      <c r="CO703">
        <v>6.22</v>
      </c>
      <c r="CP703">
        <v>1.2199999999999998</v>
      </c>
      <c r="CQ703">
        <v>3.7199999999999998</v>
      </c>
    </row>
    <row r="704" spans="1:95">
      <c r="A704" s="642">
        <v>45982</v>
      </c>
      <c r="B704" t="s">
        <v>218</v>
      </c>
      <c r="C704">
        <v>158.49</v>
      </c>
      <c r="D704">
        <v>156.49</v>
      </c>
      <c r="E704">
        <v>157.49</v>
      </c>
      <c r="F704">
        <v>183.12</v>
      </c>
      <c r="G704">
        <v>180.12</v>
      </c>
      <c r="H704">
        <v>181.62</v>
      </c>
      <c r="I704">
        <v>113.36</v>
      </c>
      <c r="J704">
        <v>110.16</v>
      </c>
      <c r="K704">
        <v>111.75999999999999</v>
      </c>
      <c r="L704">
        <v>210.08</v>
      </c>
      <c r="M704">
        <v>202.08</v>
      </c>
      <c r="N704">
        <v>206.08</v>
      </c>
      <c r="O704">
        <v>196.37</v>
      </c>
      <c r="P704">
        <v>194.57</v>
      </c>
      <c r="Q704">
        <v>195.47</v>
      </c>
      <c r="R704">
        <v>24.62</v>
      </c>
      <c r="S704">
        <v>24.02</v>
      </c>
      <c r="T704">
        <v>24.32</v>
      </c>
      <c r="U704">
        <v>15.73</v>
      </c>
      <c r="V704">
        <v>15.13</v>
      </c>
      <c r="W704">
        <v>15.43</v>
      </c>
      <c r="X704">
        <v>16.91</v>
      </c>
      <c r="Y704">
        <v>16.11</v>
      </c>
      <c r="Z704">
        <v>16.509999999999998</v>
      </c>
      <c r="AA704">
        <v>103.68</v>
      </c>
      <c r="AB704">
        <v>99.68</v>
      </c>
      <c r="AC704">
        <v>101.68</v>
      </c>
      <c r="AD704">
        <v>90.1</v>
      </c>
      <c r="AE704">
        <v>86.1</v>
      </c>
      <c r="AF704">
        <v>88.1</v>
      </c>
      <c r="AG704">
        <v>20.66</v>
      </c>
      <c r="AH704">
        <v>19.8</v>
      </c>
      <c r="AI704">
        <v>20.23</v>
      </c>
      <c r="AM704">
        <v>121.3</v>
      </c>
      <c r="AN704">
        <v>119.64</v>
      </c>
      <c r="AO704">
        <v>120.47</v>
      </c>
      <c r="AP704">
        <v>42.88</v>
      </c>
      <c r="AQ704">
        <v>41.28</v>
      </c>
      <c r="AR704">
        <v>42.08</v>
      </c>
      <c r="AS704">
        <v>43.64</v>
      </c>
      <c r="AT704">
        <v>42.28</v>
      </c>
      <c r="AU704">
        <v>42.96</v>
      </c>
      <c r="AV704">
        <v>22.42</v>
      </c>
      <c r="AW704">
        <v>21.82</v>
      </c>
      <c r="AX704">
        <v>22.12</v>
      </c>
      <c r="AY704">
        <v>4.9400000000000004</v>
      </c>
      <c r="AZ704">
        <v>4.78</v>
      </c>
      <c r="BA704">
        <v>4.8600000000000003</v>
      </c>
      <c r="BB704">
        <v>1.94</v>
      </c>
      <c r="BC704">
        <v>1.64</v>
      </c>
      <c r="BD704">
        <v>1.79</v>
      </c>
      <c r="BE704">
        <v>0.72</v>
      </c>
      <c r="BF704">
        <v>0.42</v>
      </c>
      <c r="BG704">
        <v>0.56999999999999995</v>
      </c>
      <c r="BH704">
        <v>521.5</v>
      </c>
      <c r="BI704">
        <v>505.5</v>
      </c>
      <c r="BJ704">
        <v>513.5</v>
      </c>
      <c r="BK704">
        <v>43.98</v>
      </c>
      <c r="BL704">
        <v>42.62</v>
      </c>
      <c r="BM704">
        <v>43.3</v>
      </c>
      <c r="BN704">
        <v>1.07</v>
      </c>
      <c r="BO704">
        <v>0.83000000000000007</v>
      </c>
      <c r="BP704">
        <v>0.95000000000000007</v>
      </c>
      <c r="BQ704">
        <v>9.58</v>
      </c>
      <c r="BR704">
        <v>7.58</v>
      </c>
      <c r="BS704">
        <v>8.58</v>
      </c>
      <c r="BT704">
        <v>10.91</v>
      </c>
      <c r="BU704">
        <v>10.51</v>
      </c>
      <c r="BV704">
        <v>10.71</v>
      </c>
      <c r="BW704">
        <v>2.82</v>
      </c>
      <c r="BX704">
        <v>2.54</v>
      </c>
      <c r="BY704">
        <v>2.6799999999999997</v>
      </c>
      <c r="BZ704">
        <v>10.64</v>
      </c>
      <c r="CA704">
        <v>7.6400000000000006</v>
      </c>
      <c r="CB704">
        <v>9.14</v>
      </c>
      <c r="CC704">
        <v>7.63</v>
      </c>
      <c r="CD704">
        <v>7.39</v>
      </c>
      <c r="CE704">
        <v>7.51</v>
      </c>
      <c r="CF704">
        <v>2.2200000000000002</v>
      </c>
      <c r="CG704">
        <v>1.7200000000000002</v>
      </c>
      <c r="CH704">
        <v>1.9700000000000002</v>
      </c>
      <c r="CI704">
        <v>0.5</v>
      </c>
      <c r="CJ704">
        <v>0.46</v>
      </c>
      <c r="CK704">
        <v>0.48</v>
      </c>
      <c r="CL704">
        <v>44.11</v>
      </c>
      <c r="CM704">
        <v>41.71</v>
      </c>
      <c r="CN704">
        <v>42.91</v>
      </c>
      <c r="CO704">
        <v>6.22</v>
      </c>
      <c r="CP704">
        <v>1.2199999999999998</v>
      </c>
      <c r="CQ704">
        <v>3.7199999999999998</v>
      </c>
    </row>
    <row r="705" spans="1:95">
      <c r="A705" s="642">
        <v>45983</v>
      </c>
      <c r="B705" t="s">
        <v>219</v>
      </c>
    </row>
    <row r="706" spans="1:95">
      <c r="A706" s="642">
        <v>45984</v>
      </c>
      <c r="B706" t="s">
        <v>220</v>
      </c>
    </row>
    <row r="707" spans="1:95">
      <c r="A707" s="642">
        <v>45985</v>
      </c>
      <c r="B707" t="s">
        <v>214</v>
      </c>
    </row>
    <row r="708" spans="1:95">
      <c r="A708" s="642">
        <v>45986</v>
      </c>
      <c r="B708" t="s">
        <v>215</v>
      </c>
      <c r="C708">
        <v>157.87</v>
      </c>
      <c r="D708">
        <v>155.87</v>
      </c>
      <c r="E708">
        <v>156.87</v>
      </c>
      <c r="F708">
        <v>182.23</v>
      </c>
      <c r="G708">
        <v>179.23</v>
      </c>
      <c r="H708">
        <v>180.73</v>
      </c>
      <c r="I708">
        <v>112.74</v>
      </c>
      <c r="J708">
        <v>109.53999999999999</v>
      </c>
      <c r="K708">
        <v>111.13999999999999</v>
      </c>
      <c r="L708">
        <v>209.61</v>
      </c>
      <c r="M708">
        <v>201.61</v>
      </c>
      <c r="N708">
        <v>205.61</v>
      </c>
      <c r="O708">
        <v>194.85</v>
      </c>
      <c r="P708">
        <v>193.04999999999998</v>
      </c>
      <c r="Q708">
        <v>193.95</v>
      </c>
      <c r="R708">
        <v>24.5</v>
      </c>
      <c r="S708">
        <v>23.9</v>
      </c>
      <c r="T708">
        <v>24.2</v>
      </c>
      <c r="U708">
        <v>15.64</v>
      </c>
      <c r="V708">
        <v>15.040000000000001</v>
      </c>
      <c r="W708">
        <v>15.34</v>
      </c>
      <c r="X708">
        <v>16.829999999999998</v>
      </c>
      <c r="Y708">
        <v>16.029999999999998</v>
      </c>
      <c r="Z708">
        <v>16.43</v>
      </c>
      <c r="AA708">
        <v>103.34</v>
      </c>
      <c r="AB708">
        <v>99.34</v>
      </c>
      <c r="AC708">
        <v>101.34</v>
      </c>
      <c r="AD708">
        <v>90</v>
      </c>
      <c r="AE708">
        <v>86</v>
      </c>
      <c r="AF708">
        <v>88</v>
      </c>
      <c r="AG708">
        <v>20.59</v>
      </c>
      <c r="AH708">
        <v>19.73</v>
      </c>
      <c r="AI708">
        <v>20.16</v>
      </c>
      <c r="AM708">
        <v>121.04</v>
      </c>
      <c r="AN708">
        <v>119.38000000000001</v>
      </c>
      <c r="AO708">
        <v>120.21000000000001</v>
      </c>
      <c r="AP708">
        <v>42.71</v>
      </c>
      <c r="AQ708">
        <v>41.11</v>
      </c>
      <c r="AR708">
        <v>41.91</v>
      </c>
      <c r="AS708">
        <v>43.48</v>
      </c>
      <c r="AT708">
        <v>42.12</v>
      </c>
      <c r="AU708">
        <v>42.8</v>
      </c>
      <c r="AV708">
        <v>22.38</v>
      </c>
      <c r="AW708">
        <v>21.779999999999998</v>
      </c>
      <c r="AX708">
        <v>22.08</v>
      </c>
      <c r="AY708">
        <v>4.9400000000000004</v>
      </c>
      <c r="AZ708">
        <v>4.78</v>
      </c>
      <c r="BA708">
        <v>4.8600000000000003</v>
      </c>
      <c r="BB708">
        <v>1.92</v>
      </c>
      <c r="BC708">
        <v>1.6199999999999999</v>
      </c>
      <c r="BD708">
        <v>1.77</v>
      </c>
      <c r="BE708">
        <v>0.72</v>
      </c>
      <c r="BF708">
        <v>0.42</v>
      </c>
      <c r="BG708">
        <v>0.56999999999999995</v>
      </c>
      <c r="BH708">
        <v>517.48</v>
      </c>
      <c r="BI708">
        <v>501.48</v>
      </c>
      <c r="BJ708">
        <v>509.48</v>
      </c>
      <c r="BK708">
        <v>43.81</v>
      </c>
      <c r="BL708">
        <v>42.45</v>
      </c>
      <c r="BM708">
        <v>43.13</v>
      </c>
      <c r="BN708">
        <v>1.06</v>
      </c>
      <c r="BO708">
        <v>0.82000000000000006</v>
      </c>
      <c r="BP708">
        <v>0.94000000000000006</v>
      </c>
      <c r="BQ708">
        <v>9.48</v>
      </c>
      <c r="BR708">
        <v>7.48</v>
      </c>
      <c r="BS708">
        <v>8.48</v>
      </c>
      <c r="BT708">
        <v>10.85</v>
      </c>
      <c r="BU708">
        <v>10.45</v>
      </c>
      <c r="BV708">
        <v>10.649999999999999</v>
      </c>
      <c r="BW708">
        <v>2.82</v>
      </c>
      <c r="BX708">
        <v>2.54</v>
      </c>
      <c r="BY708">
        <v>2.6799999999999997</v>
      </c>
      <c r="BZ708">
        <v>10.57</v>
      </c>
      <c r="CA708">
        <v>7.57</v>
      </c>
      <c r="CB708">
        <v>9.07</v>
      </c>
      <c r="CC708">
        <v>7.59</v>
      </c>
      <c r="CD708">
        <v>7.35</v>
      </c>
      <c r="CE708">
        <v>7.47</v>
      </c>
      <c r="CF708">
        <v>2.25</v>
      </c>
      <c r="CG708">
        <v>1.75</v>
      </c>
      <c r="CH708">
        <v>2</v>
      </c>
      <c r="CI708">
        <v>0.49</v>
      </c>
      <c r="CJ708">
        <v>0.45</v>
      </c>
      <c r="CK708">
        <v>0.47</v>
      </c>
      <c r="CL708">
        <v>43.89</v>
      </c>
      <c r="CM708">
        <v>41.49</v>
      </c>
      <c r="CN708">
        <v>42.69</v>
      </c>
      <c r="CO708">
        <v>6.2</v>
      </c>
      <c r="CP708">
        <v>1.2000000000000002</v>
      </c>
      <c r="CQ708">
        <v>3.7</v>
      </c>
    </row>
    <row r="709" spans="1:95">
      <c r="A709" s="642">
        <v>45987</v>
      </c>
      <c r="B709" t="s">
        <v>216</v>
      </c>
      <c r="C709">
        <v>157.38</v>
      </c>
      <c r="D709">
        <v>155.38</v>
      </c>
      <c r="E709">
        <v>156.38</v>
      </c>
      <c r="F709">
        <v>182.29</v>
      </c>
      <c r="G709">
        <v>179.29</v>
      </c>
      <c r="H709">
        <v>180.79</v>
      </c>
      <c r="I709">
        <v>112.46</v>
      </c>
      <c r="J709">
        <v>109.25999999999999</v>
      </c>
      <c r="K709">
        <v>110.85999999999999</v>
      </c>
      <c r="L709">
        <v>209.83</v>
      </c>
      <c r="M709">
        <v>201.83</v>
      </c>
      <c r="N709">
        <v>205.83</v>
      </c>
      <c r="O709">
        <v>194.44</v>
      </c>
      <c r="P709">
        <v>192.64</v>
      </c>
      <c r="Q709">
        <v>193.54</v>
      </c>
      <c r="R709">
        <v>24.51</v>
      </c>
      <c r="S709">
        <v>23.91</v>
      </c>
      <c r="T709">
        <v>24.21</v>
      </c>
      <c r="U709">
        <v>15.58</v>
      </c>
      <c r="V709">
        <v>14.98</v>
      </c>
      <c r="W709">
        <v>15.280000000000001</v>
      </c>
      <c r="X709">
        <v>16.809999999999999</v>
      </c>
      <c r="Y709">
        <v>16.009999999999998</v>
      </c>
      <c r="Z709">
        <v>16.409999999999997</v>
      </c>
      <c r="AA709">
        <v>103.27</v>
      </c>
      <c r="AB709">
        <v>99.27</v>
      </c>
      <c r="AC709">
        <v>101.27</v>
      </c>
      <c r="AD709">
        <v>89.96</v>
      </c>
      <c r="AE709">
        <v>85.96</v>
      </c>
      <c r="AF709">
        <v>87.96</v>
      </c>
      <c r="AG709">
        <v>20.54</v>
      </c>
      <c r="AH709">
        <v>19.68</v>
      </c>
      <c r="AI709">
        <v>20.11</v>
      </c>
      <c r="AM709">
        <v>120.94</v>
      </c>
      <c r="AN709">
        <v>119.28</v>
      </c>
      <c r="AO709">
        <v>120.11</v>
      </c>
      <c r="AP709">
        <v>42.59</v>
      </c>
      <c r="AQ709">
        <v>40.99</v>
      </c>
      <c r="AR709">
        <v>41.790000000000006</v>
      </c>
      <c r="AS709">
        <v>43.35</v>
      </c>
      <c r="AT709">
        <v>41.99</v>
      </c>
      <c r="AU709">
        <v>42.67</v>
      </c>
      <c r="AV709">
        <v>22.37</v>
      </c>
      <c r="AW709">
        <v>21.77</v>
      </c>
      <c r="AX709">
        <v>22.07</v>
      </c>
      <c r="AY709">
        <v>4.93</v>
      </c>
      <c r="AZ709">
        <v>4.7699999999999996</v>
      </c>
      <c r="BA709">
        <v>4.8499999999999996</v>
      </c>
      <c r="BB709">
        <v>1.92</v>
      </c>
      <c r="BC709">
        <v>1.6199999999999999</v>
      </c>
      <c r="BD709">
        <v>1.77</v>
      </c>
      <c r="BE709">
        <v>0.71</v>
      </c>
      <c r="BF709">
        <v>0.41</v>
      </c>
      <c r="BG709">
        <v>0.55999999999999994</v>
      </c>
      <c r="BH709">
        <v>518.21</v>
      </c>
      <c r="BI709">
        <v>502.21000000000004</v>
      </c>
      <c r="BJ709">
        <v>510.21000000000004</v>
      </c>
      <c r="BK709">
        <v>43.68</v>
      </c>
      <c r="BL709">
        <v>42.32</v>
      </c>
      <c r="BM709">
        <v>43</v>
      </c>
      <c r="BN709">
        <v>1.06</v>
      </c>
      <c r="BO709">
        <v>0.82000000000000006</v>
      </c>
      <c r="BP709">
        <v>0.94000000000000006</v>
      </c>
      <c r="BQ709">
        <v>9.51</v>
      </c>
      <c r="BR709">
        <v>7.51</v>
      </c>
      <c r="BS709">
        <v>8.51</v>
      </c>
      <c r="BT709">
        <v>10.91</v>
      </c>
      <c r="BU709">
        <v>10.51</v>
      </c>
      <c r="BV709">
        <v>10.71</v>
      </c>
      <c r="BW709">
        <v>2.81</v>
      </c>
      <c r="BX709">
        <v>2.5300000000000002</v>
      </c>
      <c r="BY709">
        <v>2.67</v>
      </c>
      <c r="BZ709">
        <v>10.59</v>
      </c>
      <c r="CA709">
        <v>7.59</v>
      </c>
      <c r="CB709">
        <v>9.09</v>
      </c>
      <c r="CC709">
        <v>7.61</v>
      </c>
      <c r="CD709">
        <v>7.37</v>
      </c>
      <c r="CE709">
        <v>7.49</v>
      </c>
      <c r="CF709">
        <v>2.2400000000000002</v>
      </c>
      <c r="CG709">
        <v>1.7400000000000002</v>
      </c>
      <c r="CH709">
        <v>1.9900000000000002</v>
      </c>
      <c r="CI709">
        <v>0.49</v>
      </c>
      <c r="CJ709">
        <v>0.45</v>
      </c>
      <c r="CK709">
        <v>0.47</v>
      </c>
      <c r="CL709">
        <v>44.05</v>
      </c>
      <c r="CM709">
        <v>41.65</v>
      </c>
      <c r="CN709">
        <v>42.849999999999994</v>
      </c>
      <c r="CO709">
        <v>6.19</v>
      </c>
      <c r="CP709">
        <v>1.1900000000000004</v>
      </c>
      <c r="CQ709">
        <v>3.6900000000000004</v>
      </c>
    </row>
    <row r="710" spans="1:95">
      <c r="A710" s="642">
        <v>45988</v>
      </c>
      <c r="B710" t="s">
        <v>217</v>
      </c>
      <c r="C710">
        <v>156.91</v>
      </c>
      <c r="D710">
        <v>154.91</v>
      </c>
      <c r="E710">
        <v>155.91</v>
      </c>
      <c r="F710">
        <v>182.37</v>
      </c>
      <c r="G710">
        <v>179.37</v>
      </c>
      <c r="H710">
        <v>180.87</v>
      </c>
      <c r="I710">
        <v>112.65</v>
      </c>
      <c r="J710">
        <v>109.45</v>
      </c>
      <c r="K710">
        <v>111.05000000000001</v>
      </c>
      <c r="L710">
        <v>210.58</v>
      </c>
      <c r="M710">
        <v>202.58</v>
      </c>
      <c r="N710">
        <v>206.58</v>
      </c>
      <c r="O710">
        <v>194.94</v>
      </c>
      <c r="P710">
        <v>193.14</v>
      </c>
      <c r="Q710">
        <v>194.04</v>
      </c>
      <c r="R710">
        <v>24.52</v>
      </c>
      <c r="S710">
        <v>23.919999999999998</v>
      </c>
      <c r="T710">
        <v>24.22</v>
      </c>
      <c r="U710">
        <v>15.59</v>
      </c>
      <c r="V710">
        <v>14.99</v>
      </c>
      <c r="W710">
        <v>15.29</v>
      </c>
      <c r="X710">
        <v>16.84</v>
      </c>
      <c r="Y710">
        <v>16.04</v>
      </c>
      <c r="Z710">
        <v>16.439999999999998</v>
      </c>
      <c r="AA710">
        <v>103.75</v>
      </c>
      <c r="AB710">
        <v>99.75</v>
      </c>
      <c r="AC710">
        <v>101.75</v>
      </c>
      <c r="AD710">
        <v>91.04</v>
      </c>
      <c r="AE710">
        <v>87.04</v>
      </c>
      <c r="AF710">
        <v>89.04</v>
      </c>
      <c r="AG710">
        <v>20.47</v>
      </c>
      <c r="AH710">
        <v>19.61</v>
      </c>
      <c r="AI710">
        <v>20.04</v>
      </c>
      <c r="AM710">
        <v>121.12</v>
      </c>
      <c r="AN710">
        <v>119.46000000000001</v>
      </c>
      <c r="AO710">
        <v>120.29</v>
      </c>
      <c r="AP710">
        <v>42.45</v>
      </c>
      <c r="AQ710">
        <v>40.85</v>
      </c>
      <c r="AR710">
        <v>41.650000000000006</v>
      </c>
      <c r="AS710">
        <v>43.22</v>
      </c>
      <c r="AT710">
        <v>41.86</v>
      </c>
      <c r="AU710">
        <v>42.54</v>
      </c>
      <c r="AV710">
        <v>22.35</v>
      </c>
      <c r="AW710">
        <v>21.75</v>
      </c>
      <c r="AX710">
        <v>22.05</v>
      </c>
      <c r="AY710">
        <v>4.92</v>
      </c>
      <c r="AZ710">
        <v>4.76</v>
      </c>
      <c r="BA710">
        <v>4.84</v>
      </c>
      <c r="BB710">
        <v>1.91</v>
      </c>
      <c r="BC710">
        <v>1.6099999999999999</v>
      </c>
      <c r="BD710">
        <v>1.7599999999999998</v>
      </c>
      <c r="BE710">
        <v>0.71</v>
      </c>
      <c r="BF710">
        <v>0.41</v>
      </c>
      <c r="BG710">
        <v>0.55999999999999994</v>
      </c>
      <c r="BH710">
        <v>517.17999999999995</v>
      </c>
      <c r="BI710">
        <v>501.17999999999995</v>
      </c>
      <c r="BJ710">
        <v>509.17999999999995</v>
      </c>
      <c r="BK710">
        <v>43.55</v>
      </c>
      <c r="BL710">
        <v>42.19</v>
      </c>
      <c r="BM710">
        <v>42.87</v>
      </c>
      <c r="BN710">
        <v>1.06</v>
      </c>
      <c r="BO710">
        <v>0.82000000000000006</v>
      </c>
      <c r="BP710">
        <v>0.94000000000000006</v>
      </c>
      <c r="BQ710">
        <v>9.51</v>
      </c>
      <c r="BR710">
        <v>7.51</v>
      </c>
      <c r="BS710">
        <v>8.51</v>
      </c>
      <c r="BT710">
        <v>10.86</v>
      </c>
      <c r="BU710">
        <v>10.459999999999999</v>
      </c>
      <c r="BV710">
        <v>10.66</v>
      </c>
      <c r="BW710">
        <v>2.8</v>
      </c>
      <c r="BX710">
        <v>2.5199999999999996</v>
      </c>
      <c r="BY710">
        <v>2.6599999999999997</v>
      </c>
      <c r="BZ710">
        <v>10.6</v>
      </c>
      <c r="CA710">
        <v>7.6</v>
      </c>
      <c r="CB710">
        <v>9.1</v>
      </c>
      <c r="CC710">
        <v>7.61</v>
      </c>
      <c r="CD710">
        <v>7.37</v>
      </c>
      <c r="CE710">
        <v>7.49</v>
      </c>
      <c r="CF710">
        <v>2.2400000000000002</v>
      </c>
      <c r="CG710">
        <v>1.7400000000000002</v>
      </c>
      <c r="CH710">
        <v>1.9900000000000002</v>
      </c>
      <c r="CI710">
        <v>0.49</v>
      </c>
      <c r="CJ710">
        <v>0.45</v>
      </c>
      <c r="CK710">
        <v>0.47</v>
      </c>
      <c r="CL710">
        <v>43.95</v>
      </c>
      <c r="CM710">
        <v>41.550000000000004</v>
      </c>
      <c r="CN710">
        <v>42.75</v>
      </c>
      <c r="CO710">
        <v>6.18</v>
      </c>
      <c r="CP710">
        <v>1.1799999999999997</v>
      </c>
      <c r="CQ710">
        <v>3.6799999999999997</v>
      </c>
    </row>
    <row r="711" spans="1:95">
      <c r="A711" s="642">
        <v>45989</v>
      </c>
      <c r="B711" t="s">
        <v>218</v>
      </c>
      <c r="C711">
        <v>157.63</v>
      </c>
      <c r="D711">
        <v>155.63</v>
      </c>
      <c r="E711">
        <v>156.63</v>
      </c>
      <c r="F711">
        <v>183.1</v>
      </c>
      <c r="G711">
        <v>180.1</v>
      </c>
      <c r="H711">
        <v>181.6</v>
      </c>
      <c r="I711">
        <v>113.18</v>
      </c>
      <c r="J711">
        <v>109.98</v>
      </c>
      <c r="K711">
        <v>111.58000000000001</v>
      </c>
      <c r="L711">
        <v>211.33</v>
      </c>
      <c r="M711">
        <v>203.33</v>
      </c>
      <c r="N711">
        <v>207.33</v>
      </c>
      <c r="O711">
        <v>195.45</v>
      </c>
      <c r="P711">
        <v>193.64999999999998</v>
      </c>
      <c r="Q711">
        <v>194.54999999999998</v>
      </c>
      <c r="R711">
        <v>24.61</v>
      </c>
      <c r="S711">
        <v>24.009999999999998</v>
      </c>
      <c r="T711">
        <v>24.31</v>
      </c>
      <c r="U711">
        <v>15.72</v>
      </c>
      <c r="V711">
        <v>15.120000000000001</v>
      </c>
      <c r="W711">
        <v>15.420000000000002</v>
      </c>
      <c r="X711">
        <v>16.940000000000001</v>
      </c>
      <c r="Y711">
        <v>16.14</v>
      </c>
      <c r="Z711">
        <v>16.54</v>
      </c>
      <c r="AA711">
        <v>104.36</v>
      </c>
      <c r="AB711">
        <v>100.36</v>
      </c>
      <c r="AC711">
        <v>102.36</v>
      </c>
      <c r="AD711">
        <v>91.64</v>
      </c>
      <c r="AE711">
        <v>87.64</v>
      </c>
      <c r="AF711">
        <v>89.64</v>
      </c>
      <c r="AG711">
        <v>20.56</v>
      </c>
      <c r="AH711">
        <v>19.7</v>
      </c>
      <c r="AI711">
        <v>20.13</v>
      </c>
      <c r="AM711">
        <v>121.6</v>
      </c>
      <c r="AN711">
        <v>119.94</v>
      </c>
      <c r="AO711">
        <v>120.77</v>
      </c>
      <c r="AP711">
        <v>42.63</v>
      </c>
      <c r="AQ711">
        <v>41.03</v>
      </c>
      <c r="AR711">
        <v>41.83</v>
      </c>
      <c r="AS711">
        <v>43.42</v>
      </c>
      <c r="AT711">
        <v>42.06</v>
      </c>
      <c r="AU711">
        <v>42.74</v>
      </c>
      <c r="AV711">
        <v>22.43</v>
      </c>
      <c r="AW711">
        <v>21.83</v>
      </c>
      <c r="AX711">
        <v>22.13</v>
      </c>
      <c r="AY711">
        <v>4.93</v>
      </c>
      <c r="AZ711">
        <v>4.7699999999999996</v>
      </c>
      <c r="BA711">
        <v>4.8499999999999996</v>
      </c>
      <c r="BB711">
        <v>1.92</v>
      </c>
      <c r="BC711">
        <v>1.6199999999999999</v>
      </c>
      <c r="BD711">
        <v>1.77</v>
      </c>
      <c r="BE711">
        <v>0.72</v>
      </c>
      <c r="BF711">
        <v>0.42</v>
      </c>
      <c r="BG711">
        <v>0.56999999999999995</v>
      </c>
      <c r="BH711">
        <v>519.19000000000005</v>
      </c>
      <c r="BI711">
        <v>503.19000000000005</v>
      </c>
      <c r="BJ711">
        <v>511.19000000000005</v>
      </c>
      <c r="BK711">
        <v>43.75</v>
      </c>
      <c r="BL711">
        <v>42.39</v>
      </c>
      <c r="BM711">
        <v>43.07</v>
      </c>
      <c r="BN711">
        <v>1.06</v>
      </c>
      <c r="BO711">
        <v>0.82000000000000006</v>
      </c>
      <c r="BP711">
        <v>0.94000000000000006</v>
      </c>
      <c r="BQ711">
        <v>9.5299999999999994</v>
      </c>
      <c r="BR711">
        <v>7.5299999999999994</v>
      </c>
      <c r="BS711">
        <v>8.5299999999999994</v>
      </c>
      <c r="BT711">
        <v>10.9</v>
      </c>
      <c r="BU711">
        <v>10.5</v>
      </c>
      <c r="BV711">
        <v>10.7</v>
      </c>
      <c r="BW711">
        <v>2.82</v>
      </c>
      <c r="BX711">
        <v>2.54</v>
      </c>
      <c r="BY711">
        <v>2.6799999999999997</v>
      </c>
      <c r="BZ711">
        <v>10.63</v>
      </c>
      <c r="CA711">
        <v>7.6300000000000008</v>
      </c>
      <c r="CB711">
        <v>9.1300000000000008</v>
      </c>
      <c r="CC711">
        <v>7.64</v>
      </c>
      <c r="CD711">
        <v>7.3999999999999995</v>
      </c>
      <c r="CE711">
        <v>7.52</v>
      </c>
      <c r="CF711">
        <v>2.27</v>
      </c>
      <c r="CG711">
        <v>1.77</v>
      </c>
      <c r="CH711">
        <v>2.02</v>
      </c>
      <c r="CI711">
        <v>0.5</v>
      </c>
      <c r="CJ711">
        <v>0.46</v>
      </c>
      <c r="CK711">
        <v>0.48</v>
      </c>
      <c r="CL711">
        <v>44.18</v>
      </c>
      <c r="CM711">
        <v>41.78</v>
      </c>
      <c r="CN711">
        <v>42.980000000000004</v>
      </c>
      <c r="CO711">
        <v>6.19</v>
      </c>
      <c r="CP711">
        <v>1.1900000000000004</v>
      </c>
      <c r="CQ711">
        <v>3.6900000000000004</v>
      </c>
    </row>
    <row r="712" spans="1:95">
      <c r="A712" s="642">
        <v>45990</v>
      </c>
      <c r="B712" t="s">
        <v>219</v>
      </c>
    </row>
    <row r="713" spans="1:95">
      <c r="A713" s="642">
        <v>45991</v>
      </c>
      <c r="B713" t="s">
        <v>220</v>
      </c>
    </row>
    <row r="714" spans="1:95">
      <c r="A714" s="642">
        <v>45992</v>
      </c>
      <c r="B714" t="s">
        <v>214</v>
      </c>
      <c r="C714">
        <v>156.87</v>
      </c>
      <c r="D714">
        <v>154.87</v>
      </c>
      <c r="E714">
        <v>155.87</v>
      </c>
      <c r="F714">
        <v>182.37</v>
      </c>
      <c r="G714">
        <v>179.37</v>
      </c>
      <c r="H714">
        <v>180.87</v>
      </c>
      <c r="I714">
        <v>113.14</v>
      </c>
      <c r="J714">
        <v>109.94</v>
      </c>
      <c r="K714">
        <v>111.53999999999999</v>
      </c>
      <c r="L714">
        <v>210.42</v>
      </c>
      <c r="M714">
        <v>202.42</v>
      </c>
      <c r="N714">
        <v>206.42</v>
      </c>
      <c r="O714">
        <v>194.94</v>
      </c>
      <c r="P714">
        <v>193.14</v>
      </c>
      <c r="Q714">
        <v>194.04</v>
      </c>
      <c r="R714">
        <v>24.52</v>
      </c>
      <c r="S714">
        <v>23.919999999999998</v>
      </c>
      <c r="T714">
        <v>24.22</v>
      </c>
      <c r="U714">
        <v>15.7</v>
      </c>
      <c r="V714">
        <v>15.1</v>
      </c>
      <c r="W714">
        <v>15.399999999999999</v>
      </c>
      <c r="X714">
        <v>16.89</v>
      </c>
      <c r="Y714">
        <v>16.09</v>
      </c>
      <c r="Z714">
        <v>16.490000000000002</v>
      </c>
      <c r="AA714">
        <v>103.95</v>
      </c>
      <c r="AB714">
        <v>99.95</v>
      </c>
      <c r="AC714">
        <v>101.95</v>
      </c>
      <c r="AD714">
        <v>91.31</v>
      </c>
      <c r="AE714">
        <v>87.31</v>
      </c>
      <c r="AF714">
        <v>89.31</v>
      </c>
      <c r="AG714">
        <v>20.440000000000001</v>
      </c>
      <c r="AH714">
        <v>19.580000000000002</v>
      </c>
      <c r="AI714">
        <v>20.010000000000002</v>
      </c>
      <c r="AM714">
        <v>121.1</v>
      </c>
      <c r="AN714">
        <v>119.44</v>
      </c>
      <c r="AO714">
        <v>120.27</v>
      </c>
      <c r="AP714">
        <v>42.43</v>
      </c>
      <c r="AQ714">
        <v>40.83</v>
      </c>
      <c r="AR714">
        <v>41.629999999999995</v>
      </c>
      <c r="AS714">
        <v>43.21</v>
      </c>
      <c r="AT714">
        <v>41.85</v>
      </c>
      <c r="AU714">
        <v>42.53</v>
      </c>
      <c r="AV714">
        <v>22.35</v>
      </c>
      <c r="AW714">
        <v>21.75</v>
      </c>
      <c r="AX714">
        <v>22.05</v>
      </c>
      <c r="AY714">
        <v>4.93</v>
      </c>
      <c r="AZ714">
        <v>4.7699999999999996</v>
      </c>
      <c r="BA714">
        <v>4.8499999999999996</v>
      </c>
      <c r="BB714">
        <v>1.91</v>
      </c>
      <c r="BC714">
        <v>1.6099999999999999</v>
      </c>
      <c r="BD714">
        <v>1.7599999999999998</v>
      </c>
      <c r="BE714">
        <v>0.71</v>
      </c>
      <c r="BF714">
        <v>0.41</v>
      </c>
      <c r="BG714">
        <v>0.55999999999999994</v>
      </c>
      <c r="BH714">
        <v>516.88</v>
      </c>
      <c r="BI714">
        <v>500.88</v>
      </c>
      <c r="BJ714">
        <v>508.88</v>
      </c>
      <c r="BK714">
        <v>43.54</v>
      </c>
      <c r="BL714">
        <v>42.18</v>
      </c>
      <c r="BM714">
        <v>42.86</v>
      </c>
      <c r="BN714">
        <v>1.06</v>
      </c>
      <c r="BO714">
        <v>0.82000000000000006</v>
      </c>
      <c r="BP714">
        <v>0.94000000000000006</v>
      </c>
      <c r="BQ714">
        <v>9.52</v>
      </c>
      <c r="BR714">
        <v>7.52</v>
      </c>
      <c r="BS714">
        <v>8.52</v>
      </c>
      <c r="BT714">
        <v>10.82</v>
      </c>
      <c r="BU714">
        <v>10.42</v>
      </c>
      <c r="BV714">
        <v>10.620000000000001</v>
      </c>
      <c r="BW714">
        <v>2.81</v>
      </c>
      <c r="BX714">
        <v>2.5300000000000002</v>
      </c>
      <c r="BY714">
        <v>2.67</v>
      </c>
      <c r="BZ714">
        <v>10.6</v>
      </c>
      <c r="CA714">
        <v>7.6</v>
      </c>
      <c r="CB714">
        <v>9.1</v>
      </c>
      <c r="CC714">
        <v>7.61</v>
      </c>
      <c r="CD714">
        <v>7.37</v>
      </c>
      <c r="CE714">
        <v>7.49</v>
      </c>
      <c r="CF714">
        <v>2.27</v>
      </c>
      <c r="CG714">
        <v>1.77</v>
      </c>
      <c r="CH714">
        <v>2.02</v>
      </c>
      <c r="CI714">
        <v>0.49</v>
      </c>
      <c r="CJ714">
        <v>0.45</v>
      </c>
      <c r="CK714">
        <v>0.47</v>
      </c>
      <c r="CL714">
        <v>43.93</v>
      </c>
      <c r="CM714">
        <v>41.53</v>
      </c>
      <c r="CN714">
        <v>42.730000000000004</v>
      </c>
      <c r="CO714">
        <v>6.17</v>
      </c>
      <c r="CP714">
        <v>1.17</v>
      </c>
      <c r="CQ714">
        <v>3.67</v>
      </c>
    </row>
    <row r="715" spans="1:95">
      <c r="A715" s="642">
        <v>45993</v>
      </c>
      <c r="B715" t="s">
        <v>215</v>
      </c>
      <c r="C715">
        <v>156.69999999999999</v>
      </c>
      <c r="D715">
        <v>154.69999999999999</v>
      </c>
      <c r="E715">
        <v>155.69999999999999</v>
      </c>
      <c r="F715">
        <v>182.16</v>
      </c>
      <c r="G715">
        <v>179.16</v>
      </c>
      <c r="H715">
        <v>180.66</v>
      </c>
      <c r="I715">
        <v>112.8</v>
      </c>
      <c r="J715">
        <v>109.6</v>
      </c>
      <c r="K715">
        <v>111.19999999999999</v>
      </c>
      <c r="L715">
        <v>209.66</v>
      </c>
      <c r="M715">
        <v>201.66</v>
      </c>
      <c r="N715">
        <v>205.66</v>
      </c>
      <c r="O715">
        <v>194.34</v>
      </c>
      <c r="P715">
        <v>192.54</v>
      </c>
      <c r="Q715">
        <v>193.44</v>
      </c>
      <c r="R715">
        <v>24.49</v>
      </c>
      <c r="S715">
        <v>23.889999999999997</v>
      </c>
      <c r="T715">
        <v>24.189999999999998</v>
      </c>
      <c r="U715">
        <v>15.66</v>
      </c>
      <c r="V715">
        <v>15.06</v>
      </c>
      <c r="W715">
        <v>15.36</v>
      </c>
      <c r="X715">
        <v>16.87</v>
      </c>
      <c r="Y715">
        <v>16.07</v>
      </c>
      <c r="Z715">
        <v>16.47</v>
      </c>
      <c r="AA715">
        <v>103.84</v>
      </c>
      <c r="AB715">
        <v>99.84</v>
      </c>
      <c r="AC715">
        <v>101.84</v>
      </c>
      <c r="AD715">
        <v>91.08</v>
      </c>
      <c r="AE715">
        <v>87.08</v>
      </c>
      <c r="AF715">
        <v>89.08</v>
      </c>
      <c r="AG715">
        <v>20.420000000000002</v>
      </c>
      <c r="AH715">
        <v>19.560000000000002</v>
      </c>
      <c r="AI715">
        <v>19.990000000000002</v>
      </c>
      <c r="AM715">
        <v>120.89</v>
      </c>
      <c r="AN715">
        <v>119.23</v>
      </c>
      <c r="AO715">
        <v>120.06</v>
      </c>
      <c r="AP715">
        <v>42.38</v>
      </c>
      <c r="AQ715">
        <v>40.78</v>
      </c>
      <c r="AR715">
        <v>41.58</v>
      </c>
      <c r="AS715">
        <v>43.16</v>
      </c>
      <c r="AT715">
        <v>41.8</v>
      </c>
      <c r="AU715">
        <v>42.48</v>
      </c>
      <c r="AV715">
        <v>22.31</v>
      </c>
      <c r="AW715">
        <v>21.709999999999997</v>
      </c>
      <c r="AX715">
        <v>22.009999999999998</v>
      </c>
      <c r="AY715">
        <v>4.9400000000000004</v>
      </c>
      <c r="AZ715">
        <v>4.78</v>
      </c>
      <c r="BA715">
        <v>4.8600000000000003</v>
      </c>
      <c r="BB715">
        <v>1.9</v>
      </c>
      <c r="BC715">
        <v>1.5999999999999999</v>
      </c>
      <c r="BD715">
        <v>1.75</v>
      </c>
      <c r="BE715">
        <v>0.71</v>
      </c>
      <c r="BF715">
        <v>0.41</v>
      </c>
      <c r="BG715">
        <v>0.55999999999999994</v>
      </c>
      <c r="BH715">
        <v>516.16</v>
      </c>
      <c r="BI715">
        <v>500.15999999999997</v>
      </c>
      <c r="BJ715">
        <v>508.15999999999997</v>
      </c>
      <c r="BK715">
        <v>43.48</v>
      </c>
      <c r="BL715">
        <v>42.12</v>
      </c>
      <c r="BM715">
        <v>42.8</v>
      </c>
      <c r="BN715">
        <v>1.06</v>
      </c>
      <c r="BO715">
        <v>0.82000000000000006</v>
      </c>
      <c r="BP715">
        <v>0.94000000000000006</v>
      </c>
      <c r="BQ715">
        <v>9.51</v>
      </c>
      <c r="BR715">
        <v>7.51</v>
      </c>
      <c r="BS715">
        <v>8.51</v>
      </c>
      <c r="BT715">
        <v>10.79</v>
      </c>
      <c r="BU715">
        <v>10.389999999999999</v>
      </c>
      <c r="BV715">
        <v>10.59</v>
      </c>
      <c r="BW715">
        <v>2.81</v>
      </c>
      <c r="BX715">
        <v>2.5300000000000002</v>
      </c>
      <c r="BY715">
        <v>2.67</v>
      </c>
      <c r="BZ715">
        <v>10.61</v>
      </c>
      <c r="CA715">
        <v>7.6099999999999994</v>
      </c>
      <c r="CB715">
        <v>9.11</v>
      </c>
      <c r="CC715">
        <v>7.6</v>
      </c>
      <c r="CD715">
        <v>7.3599999999999994</v>
      </c>
      <c r="CE715">
        <v>7.4799999999999995</v>
      </c>
      <c r="CF715">
        <v>2.2599999999999998</v>
      </c>
      <c r="CG715">
        <v>1.7599999999999998</v>
      </c>
      <c r="CH715">
        <v>2.0099999999999998</v>
      </c>
      <c r="CI715">
        <v>0.49</v>
      </c>
      <c r="CJ715">
        <v>0.45</v>
      </c>
      <c r="CK715">
        <v>0.47</v>
      </c>
      <c r="CL715">
        <v>43.93</v>
      </c>
      <c r="CM715">
        <v>41.53</v>
      </c>
      <c r="CN715">
        <v>42.730000000000004</v>
      </c>
      <c r="CO715">
        <v>6.17</v>
      </c>
      <c r="CP715">
        <v>1.17</v>
      </c>
      <c r="CQ715">
        <v>3.67</v>
      </c>
    </row>
    <row r="716" spans="1:95">
      <c r="A716" s="642">
        <v>45994</v>
      </c>
      <c r="B716" t="s">
        <v>216</v>
      </c>
      <c r="C716">
        <v>156.84</v>
      </c>
      <c r="D716">
        <v>154.84</v>
      </c>
      <c r="E716">
        <v>155.84</v>
      </c>
      <c r="F716">
        <v>182.74</v>
      </c>
      <c r="G716">
        <v>179.74</v>
      </c>
      <c r="H716">
        <v>181.24</v>
      </c>
      <c r="I716">
        <v>113.16</v>
      </c>
      <c r="J716">
        <v>109.96</v>
      </c>
      <c r="K716">
        <v>111.56</v>
      </c>
      <c r="L716">
        <v>210.05</v>
      </c>
      <c r="M716">
        <v>202.05</v>
      </c>
      <c r="N716">
        <v>206.05</v>
      </c>
      <c r="O716">
        <v>195.12</v>
      </c>
      <c r="P716">
        <v>193.32</v>
      </c>
      <c r="Q716">
        <v>194.22</v>
      </c>
      <c r="R716">
        <v>24.57</v>
      </c>
      <c r="S716">
        <v>23.97</v>
      </c>
      <c r="T716">
        <v>24.27</v>
      </c>
      <c r="U716">
        <v>15.69</v>
      </c>
      <c r="V716">
        <v>15.09</v>
      </c>
      <c r="W716">
        <v>15.39</v>
      </c>
      <c r="X716">
        <v>16.940000000000001</v>
      </c>
      <c r="Y716">
        <v>16.14</v>
      </c>
      <c r="Z716">
        <v>16.54</v>
      </c>
      <c r="AA716">
        <v>104.36</v>
      </c>
      <c r="AB716">
        <v>100.36</v>
      </c>
      <c r="AC716">
        <v>102.36</v>
      </c>
      <c r="AD716">
        <v>91.45</v>
      </c>
      <c r="AE716">
        <v>87.45</v>
      </c>
      <c r="AF716">
        <v>89.45</v>
      </c>
      <c r="AG716">
        <v>20.45</v>
      </c>
      <c r="AH716">
        <v>19.59</v>
      </c>
      <c r="AI716">
        <v>20.02</v>
      </c>
      <c r="AM716">
        <v>121.06</v>
      </c>
      <c r="AN716">
        <v>119.4</v>
      </c>
      <c r="AO716">
        <v>120.23</v>
      </c>
      <c r="AP716">
        <v>42.4</v>
      </c>
      <c r="AQ716">
        <v>40.799999999999997</v>
      </c>
      <c r="AR716">
        <v>41.599999999999994</v>
      </c>
      <c r="AS716">
        <v>43.2</v>
      </c>
      <c r="AT716">
        <v>41.84</v>
      </c>
      <c r="AU716">
        <v>42.52</v>
      </c>
      <c r="AV716">
        <v>22.36</v>
      </c>
      <c r="AW716">
        <v>21.759999999999998</v>
      </c>
      <c r="AX716">
        <v>22.06</v>
      </c>
      <c r="AY716">
        <v>4.95</v>
      </c>
      <c r="AZ716">
        <v>4.79</v>
      </c>
      <c r="BA716">
        <v>4.87</v>
      </c>
      <c r="BB716">
        <v>1.9</v>
      </c>
      <c r="BC716">
        <v>1.5999999999999999</v>
      </c>
      <c r="BD716">
        <v>1.75</v>
      </c>
      <c r="BE716">
        <v>0.71</v>
      </c>
      <c r="BF716">
        <v>0.41</v>
      </c>
      <c r="BG716">
        <v>0.55999999999999994</v>
      </c>
      <c r="BH716">
        <v>516.78</v>
      </c>
      <c r="BI716">
        <v>500.78</v>
      </c>
      <c r="BJ716">
        <v>508.78</v>
      </c>
      <c r="BK716">
        <v>43.53</v>
      </c>
      <c r="BL716">
        <v>42.17</v>
      </c>
      <c r="BM716">
        <v>42.85</v>
      </c>
      <c r="BN716">
        <v>1.06</v>
      </c>
      <c r="BO716">
        <v>0.82000000000000006</v>
      </c>
      <c r="BP716">
        <v>0.94000000000000006</v>
      </c>
      <c r="BQ716">
        <v>9.5299999999999994</v>
      </c>
      <c r="BR716">
        <v>7.5299999999999994</v>
      </c>
      <c r="BS716">
        <v>8.5299999999999994</v>
      </c>
      <c r="BT716">
        <v>10.82</v>
      </c>
      <c r="BU716">
        <v>10.42</v>
      </c>
      <c r="BV716">
        <v>10.620000000000001</v>
      </c>
      <c r="BW716">
        <v>2.81</v>
      </c>
      <c r="BX716">
        <v>2.5300000000000002</v>
      </c>
      <c r="BY716">
        <v>2.67</v>
      </c>
      <c r="BZ716">
        <v>10.6</v>
      </c>
      <c r="CA716">
        <v>7.6</v>
      </c>
      <c r="CB716">
        <v>9.1</v>
      </c>
      <c r="CC716">
        <v>7.63</v>
      </c>
      <c r="CD716">
        <v>7.39</v>
      </c>
      <c r="CE716">
        <v>7.51</v>
      </c>
      <c r="CF716">
        <v>2.2599999999999998</v>
      </c>
      <c r="CG716">
        <v>1.7599999999999998</v>
      </c>
      <c r="CH716">
        <v>2.0099999999999998</v>
      </c>
      <c r="CI716">
        <v>0.5</v>
      </c>
      <c r="CJ716">
        <v>0.46</v>
      </c>
      <c r="CK716">
        <v>0.48</v>
      </c>
      <c r="CL716">
        <v>44.04</v>
      </c>
      <c r="CM716">
        <v>41.64</v>
      </c>
      <c r="CN716">
        <v>42.84</v>
      </c>
      <c r="CO716">
        <v>6.17</v>
      </c>
      <c r="CP716">
        <v>1.17</v>
      </c>
      <c r="CQ716">
        <v>3.67</v>
      </c>
    </row>
    <row r="717" spans="1:95">
      <c r="A717" s="642">
        <v>45995</v>
      </c>
      <c r="B717" t="s">
        <v>217</v>
      </c>
      <c r="C717">
        <v>156.30000000000001</v>
      </c>
      <c r="D717">
        <v>154.30000000000001</v>
      </c>
      <c r="E717">
        <v>155.30000000000001</v>
      </c>
      <c r="F717">
        <v>182.61</v>
      </c>
      <c r="G717">
        <v>179.61</v>
      </c>
      <c r="H717">
        <v>181.11</v>
      </c>
      <c r="I717">
        <v>112.89</v>
      </c>
      <c r="J717">
        <v>109.69</v>
      </c>
      <c r="K717">
        <v>111.28999999999999</v>
      </c>
      <c r="L717">
        <v>211.19</v>
      </c>
      <c r="M717">
        <v>203.19</v>
      </c>
      <c r="N717">
        <v>207.19</v>
      </c>
      <c r="O717">
        <v>194.95</v>
      </c>
      <c r="P717">
        <v>193.14999999999998</v>
      </c>
      <c r="Q717">
        <v>194.04999999999998</v>
      </c>
      <c r="R717">
        <v>24.55</v>
      </c>
      <c r="S717">
        <v>23.95</v>
      </c>
      <c r="T717">
        <v>24.25</v>
      </c>
      <c r="U717">
        <v>15.74</v>
      </c>
      <c r="V717">
        <v>15.14</v>
      </c>
      <c r="W717">
        <v>15.440000000000001</v>
      </c>
      <c r="X717">
        <v>16.96</v>
      </c>
      <c r="Y717">
        <v>16.16</v>
      </c>
      <c r="Z717">
        <v>16.560000000000002</v>
      </c>
      <c r="AA717">
        <v>104.62</v>
      </c>
      <c r="AB717">
        <v>100.62</v>
      </c>
      <c r="AC717">
        <v>102.62</v>
      </c>
      <c r="AD717">
        <v>91.67</v>
      </c>
      <c r="AE717">
        <v>87.67</v>
      </c>
      <c r="AF717">
        <v>89.67</v>
      </c>
      <c r="AG717">
        <v>20.38</v>
      </c>
      <c r="AH717">
        <v>19.52</v>
      </c>
      <c r="AI717">
        <v>19.95</v>
      </c>
      <c r="AM717">
        <v>120.81</v>
      </c>
      <c r="AN717">
        <v>119.15</v>
      </c>
      <c r="AO717">
        <v>119.98</v>
      </c>
      <c r="AP717">
        <v>42.27</v>
      </c>
      <c r="AQ717">
        <v>40.67</v>
      </c>
      <c r="AR717">
        <v>41.47</v>
      </c>
      <c r="AS717">
        <v>43.05</v>
      </c>
      <c r="AT717">
        <v>41.69</v>
      </c>
      <c r="AU717">
        <v>42.37</v>
      </c>
      <c r="AV717">
        <v>22.3</v>
      </c>
      <c r="AW717">
        <v>21.7</v>
      </c>
      <c r="AX717">
        <v>22</v>
      </c>
      <c r="AY717">
        <v>4.96</v>
      </c>
      <c r="AZ717">
        <v>4.8</v>
      </c>
      <c r="BA717">
        <v>4.88</v>
      </c>
      <c r="BB717">
        <v>1.89</v>
      </c>
      <c r="BC717">
        <v>1.5899999999999999</v>
      </c>
      <c r="BD717">
        <v>1.7399999999999998</v>
      </c>
      <c r="BE717">
        <v>0.71</v>
      </c>
      <c r="BF717">
        <v>0.41</v>
      </c>
      <c r="BG717">
        <v>0.55999999999999994</v>
      </c>
      <c r="BH717">
        <v>515.17999999999995</v>
      </c>
      <c r="BI717">
        <v>499.17999999999995</v>
      </c>
      <c r="BJ717">
        <v>507.17999999999995</v>
      </c>
      <c r="BK717">
        <v>43.38</v>
      </c>
      <c r="BL717">
        <v>42.02</v>
      </c>
      <c r="BM717">
        <v>42.7</v>
      </c>
      <c r="BN717">
        <v>1.05</v>
      </c>
      <c r="BO717">
        <v>0.81</v>
      </c>
      <c r="BP717">
        <v>0.93</v>
      </c>
      <c r="BQ717">
        <v>9.5</v>
      </c>
      <c r="BR717">
        <v>7.5</v>
      </c>
      <c r="BS717">
        <v>8.5</v>
      </c>
      <c r="BT717">
        <v>10.8</v>
      </c>
      <c r="BU717">
        <v>10.4</v>
      </c>
      <c r="BV717">
        <v>10.600000000000001</v>
      </c>
      <c r="BW717">
        <v>2.79</v>
      </c>
      <c r="BX717">
        <v>2.5099999999999998</v>
      </c>
      <c r="BY717">
        <v>2.65</v>
      </c>
      <c r="BZ717">
        <v>10.62</v>
      </c>
      <c r="CA717">
        <v>7.6199999999999992</v>
      </c>
      <c r="CB717">
        <v>9.1199999999999992</v>
      </c>
      <c r="CC717">
        <v>7.64</v>
      </c>
      <c r="CD717">
        <v>7.3999999999999995</v>
      </c>
      <c r="CE717">
        <v>7.52</v>
      </c>
      <c r="CF717">
        <v>2.2599999999999998</v>
      </c>
      <c r="CG717">
        <v>1.7599999999999998</v>
      </c>
      <c r="CH717">
        <v>2.0099999999999998</v>
      </c>
      <c r="CI717">
        <v>0.5</v>
      </c>
      <c r="CJ717">
        <v>0.46</v>
      </c>
      <c r="CK717">
        <v>0.48</v>
      </c>
      <c r="CL717">
        <v>44.09</v>
      </c>
      <c r="CM717">
        <v>41.690000000000005</v>
      </c>
      <c r="CN717">
        <v>42.89</v>
      </c>
      <c r="CO717">
        <v>6.16</v>
      </c>
      <c r="CP717">
        <v>1.1600000000000001</v>
      </c>
      <c r="CQ717">
        <v>3.66</v>
      </c>
    </row>
    <row r="718" spans="1:95">
      <c r="A718" s="642">
        <v>45996</v>
      </c>
      <c r="B718" t="s">
        <v>218</v>
      </c>
      <c r="C718">
        <v>156.12</v>
      </c>
      <c r="D718">
        <v>154.12</v>
      </c>
      <c r="E718">
        <v>155.12</v>
      </c>
      <c r="F718">
        <v>182.18</v>
      </c>
      <c r="G718">
        <v>179.18</v>
      </c>
      <c r="H718">
        <v>180.68</v>
      </c>
      <c r="I718">
        <v>112.74</v>
      </c>
      <c r="J718">
        <v>109.53999999999999</v>
      </c>
      <c r="K718">
        <v>111.13999999999999</v>
      </c>
      <c r="L718">
        <v>210.73</v>
      </c>
      <c r="M718">
        <v>202.73</v>
      </c>
      <c r="N718">
        <v>206.73</v>
      </c>
      <c r="O718">
        <v>193.93</v>
      </c>
      <c r="P718">
        <v>192.13</v>
      </c>
      <c r="Q718">
        <v>193.03</v>
      </c>
      <c r="R718">
        <v>24.49</v>
      </c>
      <c r="S718">
        <v>23.889999999999997</v>
      </c>
      <c r="T718">
        <v>24.189999999999998</v>
      </c>
      <c r="U718">
        <v>15.65</v>
      </c>
      <c r="V718">
        <v>15.05</v>
      </c>
      <c r="W718">
        <v>15.350000000000001</v>
      </c>
      <c r="X718">
        <v>16.87</v>
      </c>
      <c r="Y718">
        <v>16.07</v>
      </c>
      <c r="Z718">
        <v>16.47</v>
      </c>
      <c r="AA718">
        <v>104.55</v>
      </c>
      <c r="AB718">
        <v>100.55</v>
      </c>
      <c r="AC718">
        <v>102.55</v>
      </c>
      <c r="AD718">
        <v>91.4</v>
      </c>
      <c r="AE718">
        <v>87.4</v>
      </c>
      <c r="AF718">
        <v>89.4</v>
      </c>
      <c r="AG718">
        <v>20.36</v>
      </c>
      <c r="AH718">
        <v>19.5</v>
      </c>
      <c r="AI718">
        <v>19.93</v>
      </c>
      <c r="AM718">
        <v>120.5</v>
      </c>
      <c r="AN718">
        <v>118.84</v>
      </c>
      <c r="AO718">
        <v>119.67</v>
      </c>
      <c r="AP718">
        <v>42.22</v>
      </c>
      <c r="AQ718">
        <v>40.619999999999997</v>
      </c>
      <c r="AR718">
        <v>41.42</v>
      </c>
      <c r="AS718">
        <v>43</v>
      </c>
      <c r="AT718">
        <v>41.64</v>
      </c>
      <c r="AU718">
        <v>42.32</v>
      </c>
      <c r="AV718">
        <v>22.24</v>
      </c>
      <c r="AW718">
        <v>21.639999999999997</v>
      </c>
      <c r="AX718">
        <v>21.939999999999998</v>
      </c>
      <c r="AY718">
        <v>4.91</v>
      </c>
      <c r="AZ718">
        <v>4.75</v>
      </c>
      <c r="BA718">
        <v>4.83</v>
      </c>
      <c r="BB718">
        <v>1.89</v>
      </c>
      <c r="BC718">
        <v>1.5899999999999999</v>
      </c>
      <c r="BD718">
        <v>1.7399999999999998</v>
      </c>
      <c r="BE718">
        <v>0.71</v>
      </c>
      <c r="BF718">
        <v>0.41</v>
      </c>
      <c r="BG718">
        <v>0.55999999999999994</v>
      </c>
      <c r="BH718">
        <v>512.29</v>
      </c>
      <c r="BI718">
        <v>496.28999999999996</v>
      </c>
      <c r="BJ718">
        <v>504.28999999999996</v>
      </c>
      <c r="BK718">
        <v>43.33</v>
      </c>
      <c r="BL718">
        <v>41.97</v>
      </c>
      <c r="BM718">
        <v>42.65</v>
      </c>
      <c r="BN718">
        <v>1.06</v>
      </c>
      <c r="BO718">
        <v>0.82000000000000006</v>
      </c>
      <c r="BP718">
        <v>0.94000000000000006</v>
      </c>
      <c r="BQ718">
        <v>9.51</v>
      </c>
      <c r="BR718">
        <v>7.51</v>
      </c>
      <c r="BS718">
        <v>8.51</v>
      </c>
      <c r="BT718">
        <v>10.74</v>
      </c>
      <c r="BU718">
        <v>10.34</v>
      </c>
      <c r="BV718">
        <v>10.54</v>
      </c>
      <c r="BW718">
        <v>2.78</v>
      </c>
      <c r="BX718">
        <v>2.5</v>
      </c>
      <c r="BY718">
        <v>2.6399999999999997</v>
      </c>
      <c r="BZ718">
        <v>10.63</v>
      </c>
      <c r="CA718">
        <v>7.6300000000000008</v>
      </c>
      <c r="CB718">
        <v>9.1300000000000008</v>
      </c>
      <c r="CC718">
        <v>7.59</v>
      </c>
      <c r="CD718">
        <v>7.35</v>
      </c>
      <c r="CE718">
        <v>7.47</v>
      </c>
      <c r="CF718">
        <v>2.27</v>
      </c>
      <c r="CG718">
        <v>1.77</v>
      </c>
      <c r="CH718">
        <v>2.02</v>
      </c>
      <c r="CI718">
        <v>0.49</v>
      </c>
      <c r="CJ718">
        <v>0.45</v>
      </c>
      <c r="CK718">
        <v>0.47</v>
      </c>
      <c r="CL718">
        <v>43.91</v>
      </c>
      <c r="CM718">
        <v>41.51</v>
      </c>
      <c r="CN718">
        <v>42.709999999999994</v>
      </c>
      <c r="CO718">
        <v>6.16</v>
      </c>
      <c r="CP718">
        <v>1.1600000000000001</v>
      </c>
      <c r="CQ718">
        <v>3.66</v>
      </c>
    </row>
    <row r="719" spans="1:95">
      <c r="A719" s="642">
        <v>45997</v>
      </c>
      <c r="B719" t="s">
        <v>219</v>
      </c>
    </row>
    <row r="720" spans="1:95">
      <c r="A720" s="642">
        <v>45998</v>
      </c>
      <c r="B720" t="s">
        <v>220</v>
      </c>
    </row>
    <row r="721" spans="1:95">
      <c r="A721" s="642">
        <v>45999</v>
      </c>
      <c r="B721" t="s">
        <v>214</v>
      </c>
      <c r="C721">
        <v>156.24</v>
      </c>
      <c r="D721">
        <v>154.24</v>
      </c>
      <c r="E721">
        <v>155.24</v>
      </c>
      <c r="F721">
        <v>182.31</v>
      </c>
      <c r="G721">
        <v>179.31</v>
      </c>
      <c r="H721">
        <v>180.81</v>
      </c>
      <c r="I721">
        <v>113.86</v>
      </c>
      <c r="J721">
        <v>110.66</v>
      </c>
      <c r="K721">
        <v>112.25999999999999</v>
      </c>
      <c r="L721">
        <v>210.95</v>
      </c>
      <c r="M721">
        <v>202.95</v>
      </c>
      <c r="N721">
        <v>206.95</v>
      </c>
      <c r="O721">
        <v>193.96</v>
      </c>
      <c r="P721">
        <v>192.16</v>
      </c>
      <c r="Q721">
        <v>193.06</v>
      </c>
      <c r="R721">
        <v>24.51</v>
      </c>
      <c r="S721">
        <v>23.91</v>
      </c>
      <c r="T721">
        <v>24.21</v>
      </c>
      <c r="U721">
        <v>15.64</v>
      </c>
      <c r="V721">
        <v>15.040000000000001</v>
      </c>
      <c r="W721">
        <v>15.34</v>
      </c>
      <c r="X721">
        <v>16.93</v>
      </c>
      <c r="Y721">
        <v>16.13</v>
      </c>
      <c r="Z721">
        <v>16.53</v>
      </c>
      <c r="AA721">
        <v>105.06</v>
      </c>
      <c r="AB721">
        <v>101.06</v>
      </c>
      <c r="AC721">
        <v>103.06</v>
      </c>
      <c r="AD721">
        <v>91.74</v>
      </c>
      <c r="AE721">
        <v>87.74</v>
      </c>
      <c r="AF721">
        <v>89.74</v>
      </c>
      <c r="AG721">
        <v>20.38</v>
      </c>
      <c r="AH721">
        <v>19.52</v>
      </c>
      <c r="AI721">
        <v>19.95</v>
      </c>
      <c r="AM721">
        <v>120.67</v>
      </c>
      <c r="AN721">
        <v>119.01</v>
      </c>
      <c r="AO721">
        <v>119.84</v>
      </c>
      <c r="AP721">
        <v>42.24</v>
      </c>
      <c r="AQ721">
        <v>40.64</v>
      </c>
      <c r="AR721">
        <v>41.44</v>
      </c>
      <c r="AS721">
        <v>43.04</v>
      </c>
      <c r="AT721">
        <v>41.68</v>
      </c>
      <c r="AU721">
        <v>42.36</v>
      </c>
      <c r="AV721">
        <v>22.25</v>
      </c>
      <c r="AW721">
        <v>21.65</v>
      </c>
      <c r="AX721">
        <v>21.95</v>
      </c>
      <c r="AY721">
        <v>4.95</v>
      </c>
      <c r="AZ721">
        <v>4.79</v>
      </c>
      <c r="BA721">
        <v>4.87</v>
      </c>
      <c r="BB721">
        <v>1.89</v>
      </c>
      <c r="BC721">
        <v>1.5899999999999999</v>
      </c>
      <c r="BD721">
        <v>1.7399999999999998</v>
      </c>
      <c r="BE721">
        <v>0.71</v>
      </c>
      <c r="BF721">
        <v>0.41</v>
      </c>
      <c r="BG721">
        <v>0.55999999999999994</v>
      </c>
      <c r="BH721">
        <v>514.82000000000005</v>
      </c>
      <c r="BI721">
        <v>498.82000000000005</v>
      </c>
      <c r="BJ721">
        <v>506.82000000000005</v>
      </c>
      <c r="BK721">
        <v>43.35</v>
      </c>
      <c r="BL721">
        <v>41.99</v>
      </c>
      <c r="BM721">
        <v>42.67</v>
      </c>
      <c r="BN721">
        <v>1.06</v>
      </c>
      <c r="BO721">
        <v>0.82000000000000006</v>
      </c>
      <c r="BP721">
        <v>0.94000000000000006</v>
      </c>
      <c r="BQ721">
        <v>9.5500000000000007</v>
      </c>
      <c r="BR721">
        <v>7.5500000000000007</v>
      </c>
      <c r="BS721">
        <v>8.5500000000000007</v>
      </c>
      <c r="BT721">
        <v>10.77</v>
      </c>
      <c r="BU721">
        <v>10.37</v>
      </c>
      <c r="BV721">
        <v>10.57</v>
      </c>
      <c r="BW721">
        <v>2.79</v>
      </c>
      <c r="BX721">
        <v>2.5099999999999998</v>
      </c>
      <c r="BY721">
        <v>2.65</v>
      </c>
      <c r="BZ721">
        <v>10.67</v>
      </c>
      <c r="CA721">
        <v>7.67</v>
      </c>
      <c r="CB721">
        <v>9.17</v>
      </c>
      <c r="CC721">
        <v>7.59</v>
      </c>
      <c r="CD721">
        <v>7.35</v>
      </c>
      <c r="CE721">
        <v>7.47</v>
      </c>
      <c r="CF721">
        <v>2.2799999999999998</v>
      </c>
      <c r="CG721">
        <v>1.7799999999999998</v>
      </c>
      <c r="CH721">
        <v>2.0299999999999998</v>
      </c>
      <c r="CI721">
        <v>0.49</v>
      </c>
      <c r="CJ721">
        <v>0.45</v>
      </c>
      <c r="CK721">
        <v>0.47</v>
      </c>
      <c r="CL721">
        <v>43.98</v>
      </c>
      <c r="CM721">
        <v>41.58</v>
      </c>
      <c r="CN721">
        <v>42.78</v>
      </c>
      <c r="CO721">
        <v>6.15</v>
      </c>
      <c r="CP721">
        <v>1.1500000000000004</v>
      </c>
      <c r="CQ721">
        <v>3.6500000000000004</v>
      </c>
    </row>
    <row r="722" spans="1:95">
      <c r="A722" s="642">
        <v>46000</v>
      </c>
      <c r="B722" t="s">
        <v>215</v>
      </c>
      <c r="C722">
        <v>157.03</v>
      </c>
      <c r="D722">
        <v>155.03</v>
      </c>
      <c r="E722">
        <v>156.03</v>
      </c>
      <c r="F722">
        <v>183.09</v>
      </c>
      <c r="G722">
        <v>180.09</v>
      </c>
      <c r="H722">
        <v>181.59</v>
      </c>
      <c r="I722">
        <v>114.26</v>
      </c>
      <c r="J722">
        <v>111.06</v>
      </c>
      <c r="K722">
        <v>112.66</v>
      </c>
      <c r="L722">
        <v>211.91</v>
      </c>
      <c r="M722">
        <v>203.91</v>
      </c>
      <c r="N722">
        <v>207.91</v>
      </c>
      <c r="O722">
        <v>194.32</v>
      </c>
      <c r="P722">
        <v>192.51999999999998</v>
      </c>
      <c r="Q722">
        <v>193.42</v>
      </c>
      <c r="R722">
        <v>24.61</v>
      </c>
      <c r="S722">
        <v>24.009999999999998</v>
      </c>
      <c r="T722">
        <v>24.31</v>
      </c>
      <c r="U722">
        <v>15.71</v>
      </c>
      <c r="V722">
        <v>15.110000000000001</v>
      </c>
      <c r="W722">
        <v>15.41</v>
      </c>
      <c r="X722">
        <v>17.010000000000002</v>
      </c>
      <c r="Y722">
        <v>16.21</v>
      </c>
      <c r="Z722">
        <v>16.61</v>
      </c>
      <c r="AA722">
        <v>105.35</v>
      </c>
      <c r="AB722">
        <v>101.35</v>
      </c>
      <c r="AC722">
        <v>103.35</v>
      </c>
      <c r="AD722">
        <v>92.11</v>
      </c>
      <c r="AE722">
        <v>88.11</v>
      </c>
      <c r="AF722">
        <v>90.11</v>
      </c>
      <c r="AG722">
        <v>20.49</v>
      </c>
      <c r="AH722">
        <v>19.63</v>
      </c>
      <c r="AI722">
        <v>20.059999999999999</v>
      </c>
      <c r="AM722">
        <v>121.06</v>
      </c>
      <c r="AN722">
        <v>119.4</v>
      </c>
      <c r="AO722">
        <v>120.23</v>
      </c>
      <c r="AP722">
        <v>42.3</v>
      </c>
      <c r="AQ722">
        <v>40.699999999999996</v>
      </c>
      <c r="AR722">
        <v>41.5</v>
      </c>
      <c r="AS722">
        <v>43.25</v>
      </c>
      <c r="AT722">
        <v>41.89</v>
      </c>
      <c r="AU722">
        <v>42.57</v>
      </c>
      <c r="AV722">
        <v>22.37</v>
      </c>
      <c r="AW722">
        <v>21.77</v>
      </c>
      <c r="AX722">
        <v>22.07</v>
      </c>
      <c r="AY722">
        <v>4.97</v>
      </c>
      <c r="AZ722">
        <v>4.8099999999999996</v>
      </c>
      <c r="BA722">
        <v>4.8899999999999997</v>
      </c>
      <c r="BB722">
        <v>1.9</v>
      </c>
      <c r="BC722">
        <v>1.5999999999999999</v>
      </c>
      <c r="BD722">
        <v>1.75</v>
      </c>
      <c r="BE722">
        <v>0.71</v>
      </c>
      <c r="BF722">
        <v>0.41</v>
      </c>
      <c r="BG722">
        <v>0.55999999999999994</v>
      </c>
      <c r="BH722">
        <v>516.9</v>
      </c>
      <c r="BI722">
        <v>500.9</v>
      </c>
      <c r="BJ722">
        <v>508.9</v>
      </c>
      <c r="BK722">
        <v>43.58</v>
      </c>
      <c r="BL722">
        <v>42.22</v>
      </c>
      <c r="BM722">
        <v>42.9</v>
      </c>
      <c r="BN722">
        <v>1.06</v>
      </c>
      <c r="BO722">
        <v>0.82000000000000006</v>
      </c>
      <c r="BP722">
        <v>0.94000000000000006</v>
      </c>
      <c r="BQ722">
        <v>9.5500000000000007</v>
      </c>
      <c r="BR722">
        <v>7.5500000000000007</v>
      </c>
      <c r="BS722">
        <v>8.5500000000000007</v>
      </c>
      <c r="BT722">
        <v>10.82</v>
      </c>
      <c r="BU722">
        <v>10.42</v>
      </c>
      <c r="BV722">
        <v>10.620000000000001</v>
      </c>
      <c r="BW722">
        <v>2.8</v>
      </c>
      <c r="BX722">
        <v>2.5199999999999996</v>
      </c>
      <c r="BY722">
        <v>2.6599999999999997</v>
      </c>
      <c r="BZ722">
        <v>10.66</v>
      </c>
      <c r="CA722">
        <v>7.66</v>
      </c>
      <c r="CB722">
        <v>9.16</v>
      </c>
      <c r="CC722">
        <v>7.61</v>
      </c>
      <c r="CD722">
        <v>7.37</v>
      </c>
      <c r="CE722">
        <v>7.49</v>
      </c>
      <c r="CF722">
        <v>2.29</v>
      </c>
      <c r="CG722">
        <v>1.79</v>
      </c>
      <c r="CH722">
        <v>2.04</v>
      </c>
      <c r="CI722">
        <v>0.49</v>
      </c>
      <c r="CJ722">
        <v>0.45</v>
      </c>
      <c r="CK722">
        <v>0.47</v>
      </c>
      <c r="CL722">
        <v>44.07</v>
      </c>
      <c r="CM722">
        <v>41.67</v>
      </c>
      <c r="CN722">
        <v>42.870000000000005</v>
      </c>
      <c r="CO722">
        <v>6.17</v>
      </c>
      <c r="CP722">
        <v>1.17</v>
      </c>
      <c r="CQ722">
        <v>3.67</v>
      </c>
    </row>
    <row r="723" spans="1:95">
      <c r="A723" s="642">
        <v>46001</v>
      </c>
      <c r="B723" t="s">
        <v>216</v>
      </c>
      <c r="C723">
        <v>157.88</v>
      </c>
      <c r="D723">
        <v>155.88</v>
      </c>
      <c r="E723">
        <v>156.88</v>
      </c>
      <c r="F723">
        <v>183.89</v>
      </c>
      <c r="G723">
        <v>180.89</v>
      </c>
      <c r="H723">
        <v>182.39</v>
      </c>
      <c r="I723">
        <v>114.9</v>
      </c>
      <c r="J723">
        <v>111.7</v>
      </c>
      <c r="K723">
        <v>113.30000000000001</v>
      </c>
      <c r="L723">
        <v>212.7</v>
      </c>
      <c r="M723">
        <v>204.7</v>
      </c>
      <c r="N723">
        <v>208.7</v>
      </c>
      <c r="O723">
        <v>195.54</v>
      </c>
      <c r="P723">
        <v>193.73999999999998</v>
      </c>
      <c r="Q723">
        <v>194.64</v>
      </c>
      <c r="R723">
        <v>24.72</v>
      </c>
      <c r="S723">
        <v>24.119999999999997</v>
      </c>
      <c r="T723">
        <v>24.419999999999998</v>
      </c>
      <c r="U723">
        <v>15.76</v>
      </c>
      <c r="V723">
        <v>15.16</v>
      </c>
      <c r="W723">
        <v>15.46</v>
      </c>
      <c r="X723">
        <v>17.170000000000002</v>
      </c>
      <c r="Y723">
        <v>16.37</v>
      </c>
      <c r="Z723">
        <v>16.770000000000003</v>
      </c>
      <c r="AA723">
        <v>106.28</v>
      </c>
      <c r="AB723">
        <v>102.28</v>
      </c>
      <c r="AC723">
        <v>104.28</v>
      </c>
      <c r="AD723">
        <v>92.63</v>
      </c>
      <c r="AE723">
        <v>88.63</v>
      </c>
      <c r="AF723">
        <v>90.63</v>
      </c>
      <c r="AG723">
        <v>20.59</v>
      </c>
      <c r="AH723">
        <v>19.73</v>
      </c>
      <c r="AI723">
        <v>20.16</v>
      </c>
      <c r="AM723">
        <v>121.8</v>
      </c>
      <c r="AN723">
        <v>120.14</v>
      </c>
      <c r="AO723">
        <v>120.97</v>
      </c>
      <c r="AP723">
        <v>42.69</v>
      </c>
      <c r="AQ723">
        <v>41.089999999999996</v>
      </c>
      <c r="AR723">
        <v>41.89</v>
      </c>
      <c r="AS723">
        <v>43.48</v>
      </c>
      <c r="AT723">
        <v>42.12</v>
      </c>
      <c r="AU723">
        <v>42.8</v>
      </c>
      <c r="AV723">
        <v>22.51</v>
      </c>
      <c r="AW723">
        <v>21.91</v>
      </c>
      <c r="AX723">
        <v>22.21</v>
      </c>
      <c r="AY723">
        <v>5</v>
      </c>
      <c r="AZ723">
        <v>4.84</v>
      </c>
      <c r="BA723">
        <v>4.92</v>
      </c>
      <c r="BB723">
        <v>1.91</v>
      </c>
      <c r="BC723">
        <v>1.6099999999999999</v>
      </c>
      <c r="BD723">
        <v>1.7599999999999998</v>
      </c>
      <c r="BE723">
        <v>0.72</v>
      </c>
      <c r="BF723">
        <v>0.42</v>
      </c>
      <c r="BG723">
        <v>0.56999999999999995</v>
      </c>
      <c r="BH723">
        <v>519.84</v>
      </c>
      <c r="BI723">
        <v>503.84000000000003</v>
      </c>
      <c r="BJ723">
        <v>511.84000000000003</v>
      </c>
      <c r="BK723">
        <v>43.81</v>
      </c>
      <c r="BL723">
        <v>42.45</v>
      </c>
      <c r="BM723">
        <v>43.13</v>
      </c>
      <c r="BN723">
        <v>1.06</v>
      </c>
      <c r="BO723">
        <v>0.82000000000000006</v>
      </c>
      <c r="BP723">
        <v>0.94000000000000006</v>
      </c>
      <c r="BQ723">
        <v>9.6300000000000008</v>
      </c>
      <c r="BR723">
        <v>7.6300000000000008</v>
      </c>
      <c r="BS723">
        <v>8.6300000000000008</v>
      </c>
      <c r="BT723">
        <v>10.88</v>
      </c>
      <c r="BU723">
        <v>10.48</v>
      </c>
      <c r="BV723">
        <v>10.68</v>
      </c>
      <c r="BW723">
        <v>2.8</v>
      </c>
      <c r="BX723">
        <v>2.5199999999999996</v>
      </c>
      <c r="BY723">
        <v>2.6599999999999997</v>
      </c>
      <c r="BZ723">
        <v>10.71</v>
      </c>
      <c r="CA723">
        <v>7.7100000000000009</v>
      </c>
      <c r="CB723">
        <v>9.2100000000000009</v>
      </c>
      <c r="CC723">
        <v>7.64</v>
      </c>
      <c r="CD723">
        <v>7.3999999999999995</v>
      </c>
      <c r="CE723">
        <v>7.52</v>
      </c>
      <c r="CF723">
        <v>2.29</v>
      </c>
      <c r="CG723">
        <v>1.79</v>
      </c>
      <c r="CH723">
        <v>2.04</v>
      </c>
      <c r="CI723">
        <v>0.5</v>
      </c>
      <c r="CJ723">
        <v>0.46</v>
      </c>
      <c r="CK723">
        <v>0.48</v>
      </c>
      <c r="CL723">
        <v>44.34</v>
      </c>
      <c r="CM723">
        <v>41.940000000000005</v>
      </c>
      <c r="CN723">
        <v>43.14</v>
      </c>
      <c r="CO723">
        <v>6.19</v>
      </c>
      <c r="CP723">
        <v>1.1900000000000004</v>
      </c>
      <c r="CQ723">
        <v>3.6900000000000004</v>
      </c>
    </row>
    <row r="724" spans="1:95">
      <c r="A724" s="642">
        <v>46002</v>
      </c>
      <c r="B724" t="s">
        <v>217</v>
      </c>
      <c r="C724">
        <v>156.87</v>
      </c>
      <c r="D724">
        <v>154.87</v>
      </c>
      <c r="E724">
        <v>155.87</v>
      </c>
      <c r="F724">
        <v>183.87</v>
      </c>
      <c r="G724">
        <v>180.87</v>
      </c>
      <c r="H724">
        <v>182.37</v>
      </c>
      <c r="I724">
        <v>114.58</v>
      </c>
      <c r="J724">
        <v>111.38</v>
      </c>
      <c r="K724">
        <v>112.97999999999999</v>
      </c>
      <c r="L724">
        <v>212.6</v>
      </c>
      <c r="M724">
        <v>204.6</v>
      </c>
      <c r="N724">
        <v>208.6</v>
      </c>
      <c r="O724">
        <v>195.81</v>
      </c>
      <c r="P724">
        <v>194.01</v>
      </c>
      <c r="Q724">
        <v>194.91</v>
      </c>
      <c r="R724">
        <v>24.72</v>
      </c>
      <c r="S724">
        <v>24.119999999999997</v>
      </c>
      <c r="T724">
        <v>24.419999999999998</v>
      </c>
      <c r="U724">
        <v>15.76</v>
      </c>
      <c r="V724">
        <v>15.16</v>
      </c>
      <c r="W724">
        <v>15.46</v>
      </c>
      <c r="X724">
        <v>17.21</v>
      </c>
      <c r="Y724">
        <v>16.41</v>
      </c>
      <c r="Z724">
        <v>16.810000000000002</v>
      </c>
      <c r="AA724">
        <v>105.89</v>
      </c>
      <c r="AB724">
        <v>101.89</v>
      </c>
      <c r="AC724">
        <v>103.89</v>
      </c>
      <c r="AD724">
        <v>92.65</v>
      </c>
      <c r="AE724">
        <v>88.65</v>
      </c>
      <c r="AF724">
        <v>90.65</v>
      </c>
      <c r="AG724">
        <v>20.46</v>
      </c>
      <c r="AH724">
        <v>19.600000000000001</v>
      </c>
      <c r="AI724">
        <v>20.03</v>
      </c>
      <c r="AM724">
        <v>121.41</v>
      </c>
      <c r="AN724">
        <v>119.75</v>
      </c>
      <c r="AO724">
        <v>120.58</v>
      </c>
      <c r="AP724">
        <v>42.25</v>
      </c>
      <c r="AQ724">
        <v>40.65</v>
      </c>
      <c r="AR724">
        <v>41.45</v>
      </c>
      <c r="AS724">
        <v>43.21</v>
      </c>
      <c r="AT724">
        <v>41.85</v>
      </c>
      <c r="AU724">
        <v>42.53</v>
      </c>
      <c r="AV724">
        <v>22.38</v>
      </c>
      <c r="AW724">
        <v>21.779999999999998</v>
      </c>
      <c r="AX724">
        <v>22.08</v>
      </c>
      <c r="AY724">
        <v>5</v>
      </c>
      <c r="AZ724">
        <v>4.84</v>
      </c>
      <c r="BA724">
        <v>4.92</v>
      </c>
      <c r="BB724">
        <v>1.9</v>
      </c>
      <c r="BC724">
        <v>1.5999999999999999</v>
      </c>
      <c r="BD724">
        <v>1.75</v>
      </c>
      <c r="BE724">
        <v>0.71</v>
      </c>
      <c r="BF724">
        <v>0.41</v>
      </c>
      <c r="BG724">
        <v>0.55999999999999994</v>
      </c>
      <c r="BH724">
        <v>517.04999999999995</v>
      </c>
      <c r="BI724">
        <v>501.04999999999995</v>
      </c>
      <c r="BJ724">
        <v>509.04999999999995</v>
      </c>
      <c r="BK724">
        <v>43.54</v>
      </c>
      <c r="BL724">
        <v>42.18</v>
      </c>
      <c r="BM724">
        <v>42.86</v>
      </c>
      <c r="BN724">
        <v>1.06</v>
      </c>
      <c r="BO724">
        <v>0.82000000000000006</v>
      </c>
      <c r="BP724">
        <v>0.94000000000000006</v>
      </c>
      <c r="BQ724">
        <v>9.59</v>
      </c>
      <c r="BR724">
        <v>7.59</v>
      </c>
      <c r="BS724">
        <v>8.59</v>
      </c>
      <c r="BT724">
        <v>10.84</v>
      </c>
      <c r="BU724">
        <v>10.44</v>
      </c>
      <c r="BV724">
        <v>10.64</v>
      </c>
      <c r="BW724">
        <v>2.78</v>
      </c>
      <c r="BX724">
        <v>2.5</v>
      </c>
      <c r="BY724">
        <v>2.6399999999999997</v>
      </c>
      <c r="BZ724">
        <v>10.71</v>
      </c>
      <c r="CA724">
        <v>7.7100000000000009</v>
      </c>
      <c r="CB724">
        <v>9.2100000000000009</v>
      </c>
      <c r="CC724">
        <v>7.65</v>
      </c>
      <c r="CD724">
        <v>7.41</v>
      </c>
      <c r="CE724">
        <v>7.53</v>
      </c>
      <c r="CF724">
        <v>2.25</v>
      </c>
      <c r="CG724">
        <v>1.75</v>
      </c>
      <c r="CH724">
        <v>2</v>
      </c>
      <c r="CI724">
        <v>0.5</v>
      </c>
      <c r="CJ724">
        <v>0.46</v>
      </c>
      <c r="CK724">
        <v>0.48</v>
      </c>
      <c r="CL724">
        <v>44.39</v>
      </c>
      <c r="CM724">
        <v>41.99</v>
      </c>
      <c r="CN724">
        <v>43.19</v>
      </c>
      <c r="CO724">
        <v>6.16</v>
      </c>
      <c r="CP724">
        <v>1.1600000000000001</v>
      </c>
      <c r="CQ724">
        <v>3.66</v>
      </c>
    </row>
    <row r="725" spans="1:95">
      <c r="A725" s="642">
        <v>46003</v>
      </c>
      <c r="B725" t="s">
        <v>218</v>
      </c>
      <c r="C725">
        <v>156.71</v>
      </c>
      <c r="D725">
        <v>154.71</v>
      </c>
      <c r="E725">
        <v>155.71</v>
      </c>
      <c r="F725">
        <v>184.27</v>
      </c>
      <c r="G725">
        <v>181.27</v>
      </c>
      <c r="H725">
        <v>182.77</v>
      </c>
      <c r="I725">
        <v>114.65</v>
      </c>
      <c r="J725">
        <v>111.45</v>
      </c>
      <c r="K725">
        <v>113.05000000000001</v>
      </c>
      <c r="L725">
        <v>212.57</v>
      </c>
      <c r="M725">
        <v>204.57</v>
      </c>
      <c r="N725">
        <v>208.57</v>
      </c>
      <c r="O725">
        <v>196.79</v>
      </c>
      <c r="P725">
        <v>194.98999999999998</v>
      </c>
      <c r="Q725">
        <v>195.89</v>
      </c>
      <c r="R725">
        <v>24.77</v>
      </c>
      <c r="S725">
        <v>24.169999999999998</v>
      </c>
      <c r="T725">
        <v>24.47</v>
      </c>
      <c r="U725">
        <v>15.78</v>
      </c>
      <c r="V725">
        <v>15.18</v>
      </c>
      <c r="W725">
        <v>15.48</v>
      </c>
      <c r="X725">
        <v>17.239999999999998</v>
      </c>
      <c r="Y725">
        <v>16.439999999999998</v>
      </c>
      <c r="Z725">
        <v>16.839999999999996</v>
      </c>
      <c r="AA725">
        <v>105.86</v>
      </c>
      <c r="AB725">
        <v>101.86</v>
      </c>
      <c r="AC725">
        <v>103.86</v>
      </c>
      <c r="AD725">
        <v>92.58</v>
      </c>
      <c r="AE725">
        <v>88.58</v>
      </c>
      <c r="AF725">
        <v>90.58</v>
      </c>
      <c r="AG725">
        <v>20.440000000000001</v>
      </c>
      <c r="AH725">
        <v>19.580000000000002</v>
      </c>
      <c r="AI725">
        <v>20.010000000000002</v>
      </c>
      <c r="AM725">
        <v>121.36</v>
      </c>
      <c r="AN725">
        <v>119.7</v>
      </c>
      <c r="AO725">
        <v>120.53</v>
      </c>
      <c r="AP725">
        <v>42.38</v>
      </c>
      <c r="AQ725">
        <v>40.78</v>
      </c>
      <c r="AR725">
        <v>41.58</v>
      </c>
      <c r="AS725">
        <v>43.17</v>
      </c>
      <c r="AT725">
        <v>41.81</v>
      </c>
      <c r="AU725">
        <v>42.49</v>
      </c>
      <c r="AV725">
        <v>22.38</v>
      </c>
      <c r="AW725">
        <v>21.779999999999998</v>
      </c>
      <c r="AX725">
        <v>22.08</v>
      </c>
      <c r="AY725">
        <v>5.01</v>
      </c>
      <c r="AZ725">
        <v>4.8499999999999996</v>
      </c>
      <c r="BA725">
        <v>4.93</v>
      </c>
      <c r="BB725">
        <v>1.89</v>
      </c>
      <c r="BC725">
        <v>1.5899999999999999</v>
      </c>
      <c r="BD725">
        <v>1.7399999999999998</v>
      </c>
      <c r="BE725">
        <v>0.71</v>
      </c>
      <c r="BF725">
        <v>0.41</v>
      </c>
      <c r="BG725">
        <v>0.55999999999999994</v>
      </c>
      <c r="BH725">
        <v>516.86</v>
      </c>
      <c r="BI725">
        <v>500.86</v>
      </c>
      <c r="BJ725">
        <v>508.86</v>
      </c>
      <c r="BK725">
        <v>43.49</v>
      </c>
      <c r="BL725">
        <v>42.13</v>
      </c>
      <c r="BM725">
        <v>42.81</v>
      </c>
      <c r="BN725">
        <v>1.06</v>
      </c>
      <c r="BO725">
        <v>0.82000000000000006</v>
      </c>
      <c r="BP725">
        <v>0.94000000000000006</v>
      </c>
      <c r="BQ725">
        <v>9.64</v>
      </c>
      <c r="BR725">
        <v>7.6400000000000006</v>
      </c>
      <c r="BS725">
        <v>8.64</v>
      </c>
      <c r="BT725">
        <v>10.79</v>
      </c>
      <c r="BU725">
        <v>10.389999999999999</v>
      </c>
      <c r="BV725">
        <v>10.59</v>
      </c>
      <c r="BW725">
        <v>2.79</v>
      </c>
      <c r="BX725">
        <v>2.5099999999999998</v>
      </c>
      <c r="BY725">
        <v>2.65</v>
      </c>
      <c r="BZ725">
        <v>10.74</v>
      </c>
      <c r="CA725">
        <v>7.74</v>
      </c>
      <c r="CB725">
        <v>9.24</v>
      </c>
      <c r="CC725">
        <v>7.67</v>
      </c>
      <c r="CD725">
        <v>7.43</v>
      </c>
      <c r="CE725">
        <v>7.55</v>
      </c>
      <c r="CF725">
        <v>2.2000000000000002</v>
      </c>
      <c r="CG725">
        <v>1.7000000000000002</v>
      </c>
      <c r="CH725">
        <v>1.9500000000000002</v>
      </c>
      <c r="CI725">
        <v>0.5</v>
      </c>
      <c r="CJ725">
        <v>0.46</v>
      </c>
      <c r="CK725">
        <v>0.48</v>
      </c>
      <c r="CL725">
        <v>44.47</v>
      </c>
      <c r="CM725">
        <v>42.07</v>
      </c>
      <c r="CN725">
        <v>43.269999999999996</v>
      </c>
      <c r="CO725">
        <v>6.17</v>
      </c>
      <c r="CP725">
        <v>1.17</v>
      </c>
      <c r="CQ725">
        <v>3.67</v>
      </c>
    </row>
    <row r="726" spans="1:95">
      <c r="A726" s="642">
        <v>46004</v>
      </c>
      <c r="B726" t="s">
        <v>219</v>
      </c>
    </row>
    <row r="727" spans="1:95">
      <c r="A727" s="642">
        <v>46005</v>
      </c>
      <c r="B727" t="s">
        <v>220</v>
      </c>
    </row>
    <row r="728" spans="1:95">
      <c r="A728" s="642">
        <v>46006</v>
      </c>
      <c r="B728" t="s">
        <v>214</v>
      </c>
      <c r="C728">
        <v>157.02000000000001</v>
      </c>
      <c r="D728">
        <v>155.02000000000001</v>
      </c>
      <c r="E728">
        <v>156.02000000000001</v>
      </c>
      <c r="F728">
        <v>184.54</v>
      </c>
      <c r="G728">
        <v>181.54</v>
      </c>
      <c r="H728">
        <v>183.04</v>
      </c>
      <c r="I728">
        <v>114.89</v>
      </c>
      <c r="J728">
        <v>111.69</v>
      </c>
      <c r="K728">
        <v>113.28999999999999</v>
      </c>
      <c r="L728">
        <v>212.51</v>
      </c>
      <c r="M728">
        <v>204.51</v>
      </c>
      <c r="N728">
        <v>208.51</v>
      </c>
      <c r="O728">
        <v>196.78</v>
      </c>
      <c r="P728">
        <v>194.98</v>
      </c>
      <c r="Q728">
        <v>195.88</v>
      </c>
      <c r="R728">
        <v>24.81</v>
      </c>
      <c r="S728">
        <v>24.209999999999997</v>
      </c>
      <c r="T728">
        <v>24.509999999999998</v>
      </c>
      <c r="U728">
        <v>15.72</v>
      </c>
      <c r="V728">
        <v>15.120000000000001</v>
      </c>
      <c r="W728">
        <v>15.420000000000002</v>
      </c>
      <c r="X728">
        <v>17.23</v>
      </c>
      <c r="Y728">
        <v>16.43</v>
      </c>
      <c r="Z728">
        <v>16.829999999999998</v>
      </c>
      <c r="AA728">
        <v>105.71</v>
      </c>
      <c r="AB728">
        <v>101.71</v>
      </c>
      <c r="AC728">
        <v>103.71</v>
      </c>
      <c r="AD728">
        <v>92.52</v>
      </c>
      <c r="AE728">
        <v>88.52</v>
      </c>
      <c r="AF728">
        <v>90.52</v>
      </c>
      <c r="AG728">
        <v>20.47</v>
      </c>
      <c r="AH728">
        <v>19.61</v>
      </c>
      <c r="AI728">
        <v>20.04</v>
      </c>
      <c r="AM728">
        <v>121.58</v>
      </c>
      <c r="AN728">
        <v>119.92</v>
      </c>
      <c r="AO728">
        <v>120.75</v>
      </c>
      <c r="AP728">
        <v>42.46</v>
      </c>
      <c r="AQ728">
        <v>40.86</v>
      </c>
      <c r="AR728">
        <v>41.66</v>
      </c>
      <c r="AS728">
        <v>43.25</v>
      </c>
      <c r="AT728">
        <v>41.89</v>
      </c>
      <c r="AU728">
        <v>42.57</v>
      </c>
      <c r="AV728">
        <v>22.42</v>
      </c>
      <c r="AW728">
        <v>21.82</v>
      </c>
      <c r="AX728">
        <v>22.12</v>
      </c>
      <c r="AY728">
        <v>5.03</v>
      </c>
      <c r="AZ728">
        <v>4.87</v>
      </c>
      <c r="BA728">
        <v>4.95</v>
      </c>
      <c r="BB728">
        <v>1.89</v>
      </c>
      <c r="BC728">
        <v>1.5899999999999999</v>
      </c>
      <c r="BD728">
        <v>1.7399999999999998</v>
      </c>
      <c r="BE728">
        <v>0.71</v>
      </c>
      <c r="BF728">
        <v>0.41</v>
      </c>
      <c r="BG728">
        <v>0.55999999999999994</v>
      </c>
      <c r="BH728">
        <v>519.54</v>
      </c>
      <c r="BI728">
        <v>503.53999999999996</v>
      </c>
      <c r="BJ728">
        <v>511.53999999999996</v>
      </c>
      <c r="BK728">
        <v>43.58</v>
      </c>
      <c r="BL728">
        <v>42.22</v>
      </c>
      <c r="BM728">
        <v>42.9</v>
      </c>
      <c r="BN728">
        <v>1.06</v>
      </c>
      <c r="BO728">
        <v>0.82000000000000006</v>
      </c>
      <c r="BP728">
        <v>0.94000000000000006</v>
      </c>
      <c r="BQ728">
        <v>9.66</v>
      </c>
      <c r="BR728">
        <v>7.66</v>
      </c>
      <c r="BS728">
        <v>8.66</v>
      </c>
      <c r="BT728">
        <v>10.77</v>
      </c>
      <c r="BU728">
        <v>10.37</v>
      </c>
      <c r="BV728">
        <v>10.57</v>
      </c>
      <c r="BW728">
        <v>2.79</v>
      </c>
      <c r="BX728">
        <v>2.5099999999999998</v>
      </c>
      <c r="BY728">
        <v>2.65</v>
      </c>
      <c r="BZ728">
        <v>10.74</v>
      </c>
      <c r="CA728">
        <v>7.74</v>
      </c>
      <c r="CB728">
        <v>9.24</v>
      </c>
      <c r="CC728">
        <v>7.67</v>
      </c>
      <c r="CD728">
        <v>7.43</v>
      </c>
      <c r="CE728">
        <v>7.55</v>
      </c>
      <c r="CF728">
        <v>2.2000000000000002</v>
      </c>
      <c r="CG728">
        <v>1.7000000000000002</v>
      </c>
      <c r="CH728">
        <v>1.9500000000000002</v>
      </c>
      <c r="CI728">
        <v>0.5</v>
      </c>
      <c r="CJ728">
        <v>0.46</v>
      </c>
      <c r="CK728">
        <v>0.48</v>
      </c>
      <c r="CL728">
        <v>44.56</v>
      </c>
      <c r="CM728">
        <v>42.160000000000004</v>
      </c>
      <c r="CN728">
        <v>43.36</v>
      </c>
      <c r="CO728">
        <v>6.16</v>
      </c>
      <c r="CP728">
        <v>1.1600000000000001</v>
      </c>
      <c r="CQ728">
        <v>3.66</v>
      </c>
    </row>
    <row r="729" spans="1:95">
      <c r="A729" s="642">
        <v>46007</v>
      </c>
      <c r="B729" t="s">
        <v>215</v>
      </c>
      <c r="C729">
        <v>156.12</v>
      </c>
      <c r="D729">
        <v>154.12</v>
      </c>
      <c r="E729">
        <v>155.12</v>
      </c>
      <c r="F729">
        <v>183.78</v>
      </c>
      <c r="G729">
        <v>180.78</v>
      </c>
      <c r="H729">
        <v>182.28</v>
      </c>
      <c r="I729">
        <v>114.21</v>
      </c>
      <c r="J729">
        <v>111.00999999999999</v>
      </c>
      <c r="K729">
        <v>112.60999999999999</v>
      </c>
      <c r="L729">
        <v>211.44</v>
      </c>
      <c r="M729">
        <v>203.44</v>
      </c>
      <c r="N729">
        <v>207.44</v>
      </c>
      <c r="O729">
        <v>195.7</v>
      </c>
      <c r="P729">
        <v>193.89999999999998</v>
      </c>
      <c r="Q729">
        <v>194.79999999999998</v>
      </c>
      <c r="R729">
        <v>24.7</v>
      </c>
      <c r="S729">
        <v>24.099999999999998</v>
      </c>
      <c r="T729">
        <v>24.4</v>
      </c>
      <c r="U729">
        <v>15.58</v>
      </c>
      <c r="V729">
        <v>14.98</v>
      </c>
      <c r="W729">
        <v>15.280000000000001</v>
      </c>
      <c r="X729">
        <v>17.11</v>
      </c>
      <c r="Y729">
        <v>16.309999999999999</v>
      </c>
      <c r="Z729">
        <v>16.71</v>
      </c>
      <c r="AA729">
        <v>104.88</v>
      </c>
      <c r="AB729">
        <v>100.88</v>
      </c>
      <c r="AC729">
        <v>102.88</v>
      </c>
      <c r="AD729">
        <v>91.57</v>
      </c>
      <c r="AE729">
        <v>87.57</v>
      </c>
      <c r="AF729">
        <v>89.57</v>
      </c>
      <c r="AG729">
        <v>20.36</v>
      </c>
      <c r="AH729">
        <v>19.5</v>
      </c>
      <c r="AI729">
        <v>19.93</v>
      </c>
      <c r="AM729">
        <v>121.08</v>
      </c>
      <c r="AN729">
        <v>119.42</v>
      </c>
      <c r="AO729">
        <v>120.25</v>
      </c>
      <c r="AP729">
        <v>42.22</v>
      </c>
      <c r="AQ729">
        <v>40.619999999999997</v>
      </c>
      <c r="AR729">
        <v>41.42</v>
      </c>
      <c r="AS729">
        <v>43</v>
      </c>
      <c r="AT729">
        <v>41.64</v>
      </c>
      <c r="AU729">
        <v>42.32</v>
      </c>
      <c r="AV729">
        <v>22.32</v>
      </c>
      <c r="AW729">
        <v>21.72</v>
      </c>
      <c r="AX729">
        <v>22.02</v>
      </c>
      <c r="AY729">
        <v>4.99</v>
      </c>
      <c r="AZ729">
        <v>4.83</v>
      </c>
      <c r="BA729">
        <v>4.91</v>
      </c>
      <c r="BB729">
        <v>1.87</v>
      </c>
      <c r="BC729">
        <v>1.57</v>
      </c>
      <c r="BD729">
        <v>1.7200000000000002</v>
      </c>
      <c r="BE729">
        <v>0.71</v>
      </c>
      <c r="BF729">
        <v>0.41</v>
      </c>
      <c r="BG729">
        <v>0.55999999999999994</v>
      </c>
      <c r="BH729">
        <v>514.42999999999995</v>
      </c>
      <c r="BI729">
        <v>498.42999999999995</v>
      </c>
      <c r="BJ729">
        <v>506.42999999999995</v>
      </c>
      <c r="BK729">
        <v>43.33</v>
      </c>
      <c r="BL729">
        <v>41.97</v>
      </c>
      <c r="BM729">
        <v>42.65</v>
      </c>
      <c r="BN729">
        <v>1.05</v>
      </c>
      <c r="BO729">
        <v>0.81</v>
      </c>
      <c r="BP729">
        <v>0.93</v>
      </c>
      <c r="BQ729">
        <v>9.6199999999999992</v>
      </c>
      <c r="BR729">
        <v>7.6199999999999992</v>
      </c>
      <c r="BS729">
        <v>8.6199999999999992</v>
      </c>
      <c r="BT729">
        <v>10.76</v>
      </c>
      <c r="BU729">
        <v>10.36</v>
      </c>
      <c r="BV729">
        <v>10.559999999999999</v>
      </c>
      <c r="BW729">
        <v>2.78</v>
      </c>
      <c r="BX729">
        <v>2.5</v>
      </c>
      <c r="BY729">
        <v>2.6399999999999997</v>
      </c>
      <c r="BZ729">
        <v>10.75</v>
      </c>
      <c r="CA729">
        <v>7.75</v>
      </c>
      <c r="CB729">
        <v>9.25</v>
      </c>
      <c r="CC729">
        <v>7.62</v>
      </c>
      <c r="CD729">
        <v>7.38</v>
      </c>
      <c r="CE729">
        <v>7.5</v>
      </c>
      <c r="CF729">
        <v>2.21</v>
      </c>
      <c r="CG729">
        <v>1.71</v>
      </c>
      <c r="CH729">
        <v>1.96</v>
      </c>
      <c r="CI729">
        <v>0.49</v>
      </c>
      <c r="CJ729">
        <v>0.45</v>
      </c>
      <c r="CK729">
        <v>0.47</v>
      </c>
      <c r="CL729">
        <v>44.43</v>
      </c>
      <c r="CM729">
        <v>42.03</v>
      </c>
      <c r="CN729">
        <v>43.230000000000004</v>
      </c>
      <c r="CO729">
        <v>6.13</v>
      </c>
      <c r="CP729">
        <v>1.1299999999999999</v>
      </c>
      <c r="CQ729">
        <v>3.63</v>
      </c>
    </row>
    <row r="730" spans="1:95">
      <c r="A730" s="642">
        <v>46008</v>
      </c>
      <c r="B730" t="s">
        <v>216</v>
      </c>
      <c r="C730">
        <v>155.69</v>
      </c>
      <c r="D730">
        <v>153.69</v>
      </c>
      <c r="E730">
        <v>154.69</v>
      </c>
      <c r="F730">
        <v>183.21</v>
      </c>
      <c r="G730">
        <v>180.21</v>
      </c>
      <c r="H730">
        <v>181.71</v>
      </c>
      <c r="I730">
        <v>114</v>
      </c>
      <c r="J730">
        <v>110.8</v>
      </c>
      <c r="K730">
        <v>112.4</v>
      </c>
      <c r="L730">
        <v>211.62</v>
      </c>
      <c r="M730">
        <v>203.62</v>
      </c>
      <c r="N730">
        <v>207.62</v>
      </c>
      <c r="O730">
        <v>195.43</v>
      </c>
      <c r="P730">
        <v>193.63</v>
      </c>
      <c r="Q730">
        <v>194.53</v>
      </c>
      <c r="R730">
        <v>24.62</v>
      </c>
      <c r="S730">
        <v>24.02</v>
      </c>
      <c r="T730">
        <v>24.32</v>
      </c>
      <c r="U730">
        <v>15.49</v>
      </c>
      <c r="V730">
        <v>14.89</v>
      </c>
      <c r="W730">
        <v>15.190000000000001</v>
      </c>
      <c r="X730">
        <v>17.02</v>
      </c>
      <c r="Y730">
        <v>16.22</v>
      </c>
      <c r="Z730">
        <v>16.619999999999997</v>
      </c>
      <c r="AA730">
        <v>104.45</v>
      </c>
      <c r="AB730">
        <v>100.45</v>
      </c>
      <c r="AC730">
        <v>102.45</v>
      </c>
      <c r="AD730">
        <v>91.38</v>
      </c>
      <c r="AE730">
        <v>87.38</v>
      </c>
      <c r="AF730">
        <v>89.38</v>
      </c>
      <c r="AG730">
        <v>20.309999999999999</v>
      </c>
      <c r="AH730">
        <v>19.45</v>
      </c>
      <c r="AI730">
        <v>19.88</v>
      </c>
      <c r="AM730">
        <v>120.8</v>
      </c>
      <c r="AN730">
        <v>119.14</v>
      </c>
      <c r="AO730">
        <v>119.97</v>
      </c>
      <c r="AP730">
        <v>42.13</v>
      </c>
      <c r="AQ730">
        <v>40.53</v>
      </c>
      <c r="AR730">
        <v>41.33</v>
      </c>
      <c r="AS730">
        <v>42.89</v>
      </c>
      <c r="AT730">
        <v>41.53</v>
      </c>
      <c r="AU730">
        <v>42.21</v>
      </c>
      <c r="AV730">
        <v>22.29</v>
      </c>
      <c r="AW730">
        <v>21.689999999999998</v>
      </c>
      <c r="AX730">
        <v>21.99</v>
      </c>
      <c r="AY730">
        <v>5</v>
      </c>
      <c r="AZ730">
        <v>4.84</v>
      </c>
      <c r="BA730">
        <v>4.92</v>
      </c>
      <c r="BB730">
        <v>1.86</v>
      </c>
      <c r="BC730">
        <v>1.56</v>
      </c>
      <c r="BD730">
        <v>1.71</v>
      </c>
      <c r="BE730">
        <v>0.71</v>
      </c>
      <c r="BF730">
        <v>0.41</v>
      </c>
      <c r="BG730">
        <v>0.55999999999999994</v>
      </c>
      <c r="BH730">
        <v>513.36</v>
      </c>
      <c r="BI730">
        <v>497.36</v>
      </c>
      <c r="BJ730">
        <v>505.36</v>
      </c>
      <c r="BK730">
        <v>43.21</v>
      </c>
      <c r="BL730">
        <v>41.85</v>
      </c>
      <c r="BM730">
        <v>42.53</v>
      </c>
      <c r="BN730">
        <v>1.05</v>
      </c>
      <c r="BO730">
        <v>0.81</v>
      </c>
      <c r="BP730">
        <v>0.93</v>
      </c>
      <c r="BQ730">
        <v>9.61</v>
      </c>
      <c r="BR730">
        <v>7.6099999999999994</v>
      </c>
      <c r="BS730">
        <v>8.61</v>
      </c>
      <c r="BT730">
        <v>10.69</v>
      </c>
      <c r="BU730">
        <v>10.29</v>
      </c>
      <c r="BV730">
        <v>10.489999999999998</v>
      </c>
      <c r="BW730">
        <v>2.79</v>
      </c>
      <c r="BX730">
        <v>2.5099999999999998</v>
      </c>
      <c r="BY730">
        <v>2.65</v>
      </c>
      <c r="BZ730">
        <v>10.74</v>
      </c>
      <c r="CA730">
        <v>7.74</v>
      </c>
      <c r="CB730">
        <v>9.24</v>
      </c>
      <c r="CC730">
        <v>7.6</v>
      </c>
      <c r="CD730">
        <v>7.3599999999999994</v>
      </c>
      <c r="CE730">
        <v>7.4799999999999995</v>
      </c>
      <c r="CF730">
        <v>2.21</v>
      </c>
      <c r="CG730">
        <v>1.71</v>
      </c>
      <c r="CH730">
        <v>1.96</v>
      </c>
      <c r="CI730">
        <v>0.49</v>
      </c>
      <c r="CJ730">
        <v>0.45</v>
      </c>
      <c r="CK730">
        <v>0.47</v>
      </c>
      <c r="CL730">
        <v>44.33</v>
      </c>
      <c r="CM730">
        <v>41.93</v>
      </c>
      <c r="CN730">
        <v>43.129999999999995</v>
      </c>
      <c r="CO730">
        <v>6.13</v>
      </c>
      <c r="CP730">
        <v>1.1299999999999999</v>
      </c>
      <c r="CQ730">
        <v>3.63</v>
      </c>
    </row>
    <row r="731" spans="1:95">
      <c r="A731" s="642">
        <v>46009</v>
      </c>
      <c r="B731" t="s">
        <v>217</v>
      </c>
      <c r="C731">
        <v>156.61000000000001</v>
      </c>
      <c r="D731">
        <v>154.61000000000001</v>
      </c>
      <c r="E731">
        <v>155.61000000000001</v>
      </c>
      <c r="F731">
        <v>184.19</v>
      </c>
      <c r="G731">
        <v>181.19</v>
      </c>
      <c r="H731">
        <v>182.69</v>
      </c>
      <c r="I731">
        <v>114.47</v>
      </c>
      <c r="J731">
        <v>111.27</v>
      </c>
      <c r="K731">
        <v>112.87</v>
      </c>
      <c r="L731">
        <v>212.11</v>
      </c>
      <c r="M731">
        <v>204.11</v>
      </c>
      <c r="N731">
        <v>208.11</v>
      </c>
      <c r="O731">
        <v>196.54</v>
      </c>
      <c r="P731">
        <v>194.73999999999998</v>
      </c>
      <c r="Q731">
        <v>195.64</v>
      </c>
      <c r="R731">
        <v>24.75</v>
      </c>
      <c r="S731">
        <v>24.15</v>
      </c>
      <c r="T731">
        <v>24.45</v>
      </c>
      <c r="U731">
        <v>15.55</v>
      </c>
      <c r="V731">
        <v>14.950000000000001</v>
      </c>
      <c r="W731">
        <v>15.25</v>
      </c>
      <c r="X731">
        <v>17.13</v>
      </c>
      <c r="Y731">
        <v>16.329999999999998</v>
      </c>
      <c r="Z731">
        <v>16.729999999999997</v>
      </c>
      <c r="AA731">
        <v>104.72</v>
      </c>
      <c r="AB731">
        <v>100.72</v>
      </c>
      <c r="AC731">
        <v>102.72</v>
      </c>
      <c r="AD731">
        <v>91.76</v>
      </c>
      <c r="AE731">
        <v>87.76</v>
      </c>
      <c r="AF731">
        <v>89.76</v>
      </c>
      <c r="AG731">
        <v>20.43</v>
      </c>
      <c r="AH731">
        <v>19.57</v>
      </c>
      <c r="AI731">
        <v>20</v>
      </c>
      <c r="AM731">
        <v>121.35</v>
      </c>
      <c r="AN731">
        <v>119.69</v>
      </c>
      <c r="AO731">
        <v>120.52</v>
      </c>
      <c r="AP731">
        <v>42.37</v>
      </c>
      <c r="AQ731">
        <v>40.769999999999996</v>
      </c>
      <c r="AR731">
        <v>41.569999999999993</v>
      </c>
      <c r="AS731">
        <v>43.14</v>
      </c>
      <c r="AT731">
        <v>41.78</v>
      </c>
      <c r="AU731">
        <v>42.46</v>
      </c>
      <c r="AV731">
        <v>22.41</v>
      </c>
      <c r="AW731">
        <v>21.81</v>
      </c>
      <c r="AX731">
        <v>22.11</v>
      </c>
      <c r="AY731">
        <v>5.03</v>
      </c>
      <c r="AZ731">
        <v>4.87</v>
      </c>
      <c r="BA731">
        <v>4.95</v>
      </c>
      <c r="BB731">
        <v>1.89</v>
      </c>
      <c r="BC731">
        <v>1.5899999999999999</v>
      </c>
      <c r="BD731">
        <v>1.7399999999999998</v>
      </c>
      <c r="BE731">
        <v>0.71</v>
      </c>
      <c r="BF731">
        <v>0.41</v>
      </c>
      <c r="BG731">
        <v>0.55999999999999994</v>
      </c>
      <c r="BH731">
        <v>516.03</v>
      </c>
      <c r="BI731">
        <v>500.03</v>
      </c>
      <c r="BJ731">
        <v>508.03</v>
      </c>
      <c r="BK731">
        <v>43.44</v>
      </c>
      <c r="BL731">
        <v>42.08</v>
      </c>
      <c r="BM731">
        <v>42.76</v>
      </c>
      <c r="BN731">
        <v>1.06</v>
      </c>
      <c r="BO731">
        <v>0.82000000000000006</v>
      </c>
      <c r="BP731">
        <v>0.94000000000000006</v>
      </c>
      <c r="BQ731">
        <v>9.64</v>
      </c>
      <c r="BR731">
        <v>7.6400000000000006</v>
      </c>
      <c r="BS731">
        <v>8.64</v>
      </c>
      <c r="BT731">
        <v>10.74</v>
      </c>
      <c r="BU731">
        <v>10.34</v>
      </c>
      <c r="BV731">
        <v>10.54</v>
      </c>
      <c r="BW731">
        <v>2.8</v>
      </c>
      <c r="BX731">
        <v>2.5199999999999996</v>
      </c>
      <c r="BY731">
        <v>2.6599999999999997</v>
      </c>
      <c r="BZ731">
        <v>10.78</v>
      </c>
      <c r="CA731">
        <v>7.7799999999999994</v>
      </c>
      <c r="CB731">
        <v>9.2799999999999994</v>
      </c>
      <c r="CC731">
        <v>7.62</v>
      </c>
      <c r="CD731">
        <v>7.38</v>
      </c>
      <c r="CE731">
        <v>7.5</v>
      </c>
      <c r="CF731">
        <v>2.19</v>
      </c>
      <c r="CG731">
        <v>1.69</v>
      </c>
      <c r="CH731">
        <v>1.94</v>
      </c>
      <c r="CI731">
        <v>0.49</v>
      </c>
      <c r="CJ731">
        <v>0.45</v>
      </c>
      <c r="CK731">
        <v>0.47</v>
      </c>
      <c r="CL731">
        <v>44.6</v>
      </c>
      <c r="CM731">
        <v>42.2</v>
      </c>
      <c r="CN731">
        <v>43.400000000000006</v>
      </c>
      <c r="CO731">
        <v>6.14</v>
      </c>
      <c r="CP731">
        <v>1.1399999999999997</v>
      </c>
      <c r="CQ731">
        <v>3.6399999999999997</v>
      </c>
    </row>
    <row r="732" spans="1:95">
      <c r="A732" s="642">
        <v>46010</v>
      </c>
      <c r="B732" t="s">
        <v>218</v>
      </c>
      <c r="C732">
        <v>156.85</v>
      </c>
      <c r="D732">
        <v>154.85</v>
      </c>
      <c r="E732">
        <v>155.85</v>
      </c>
      <c r="F732">
        <v>184.23</v>
      </c>
      <c r="G732">
        <v>181.23</v>
      </c>
      <c r="H732">
        <v>182.73</v>
      </c>
      <c r="I732">
        <v>114.74</v>
      </c>
      <c r="J732">
        <v>111.53999999999999</v>
      </c>
      <c r="K732">
        <v>113.13999999999999</v>
      </c>
      <c r="L732">
        <v>212.64</v>
      </c>
      <c r="M732">
        <v>204.64</v>
      </c>
      <c r="N732">
        <v>208.64</v>
      </c>
      <c r="O732">
        <v>197.06</v>
      </c>
      <c r="P732">
        <v>195.26</v>
      </c>
      <c r="Q732">
        <v>196.16</v>
      </c>
      <c r="R732">
        <v>24.76</v>
      </c>
      <c r="S732">
        <v>24.16</v>
      </c>
      <c r="T732">
        <v>24.46</v>
      </c>
      <c r="U732">
        <v>15.66</v>
      </c>
      <c r="V732">
        <v>15.06</v>
      </c>
      <c r="W732">
        <v>15.36</v>
      </c>
      <c r="X732">
        <v>17.21</v>
      </c>
      <c r="Y732">
        <v>16.41</v>
      </c>
      <c r="Z732">
        <v>16.810000000000002</v>
      </c>
      <c r="AA732">
        <v>105.17</v>
      </c>
      <c r="AB732">
        <v>101.17</v>
      </c>
      <c r="AC732">
        <v>103.17</v>
      </c>
      <c r="AD732">
        <v>92.08</v>
      </c>
      <c r="AE732">
        <v>88.08</v>
      </c>
      <c r="AF732">
        <v>90.08</v>
      </c>
      <c r="AG732">
        <v>20.46</v>
      </c>
      <c r="AH732">
        <v>19.600000000000001</v>
      </c>
      <c r="AI732">
        <v>20.03</v>
      </c>
      <c r="AM732">
        <v>121.69</v>
      </c>
      <c r="AN732">
        <v>120.03</v>
      </c>
      <c r="AO732">
        <v>120.86</v>
      </c>
      <c r="AP732">
        <v>42.44</v>
      </c>
      <c r="AQ732">
        <v>40.839999999999996</v>
      </c>
      <c r="AR732">
        <v>41.64</v>
      </c>
      <c r="AS732">
        <v>43.1</v>
      </c>
      <c r="AT732">
        <v>41.74</v>
      </c>
      <c r="AU732">
        <v>42.42</v>
      </c>
      <c r="AV732">
        <v>22.46</v>
      </c>
      <c r="AW732">
        <v>21.86</v>
      </c>
      <c r="AX732">
        <v>22.16</v>
      </c>
      <c r="AY732">
        <v>5.05</v>
      </c>
      <c r="AZ732">
        <v>4.8899999999999997</v>
      </c>
      <c r="BA732">
        <v>4.97</v>
      </c>
      <c r="BB732">
        <v>1.89</v>
      </c>
      <c r="BC732">
        <v>1.5899999999999999</v>
      </c>
      <c r="BD732">
        <v>1.7399999999999998</v>
      </c>
      <c r="BE732">
        <v>0.71</v>
      </c>
      <c r="BF732">
        <v>0.41</v>
      </c>
      <c r="BG732">
        <v>0.55999999999999994</v>
      </c>
      <c r="BH732">
        <v>516.80999999999995</v>
      </c>
      <c r="BI732">
        <v>500.80999999999995</v>
      </c>
      <c r="BJ732">
        <v>508.80999999999995</v>
      </c>
      <c r="BK732">
        <v>43.53</v>
      </c>
      <c r="BL732">
        <v>42.17</v>
      </c>
      <c r="BM732">
        <v>42.85</v>
      </c>
      <c r="BN732">
        <v>1.06</v>
      </c>
      <c r="BO732">
        <v>0.82000000000000006</v>
      </c>
      <c r="BP732">
        <v>0.94000000000000006</v>
      </c>
      <c r="BQ732">
        <v>9.66</v>
      </c>
      <c r="BR732">
        <v>7.66</v>
      </c>
      <c r="BS732">
        <v>8.66</v>
      </c>
      <c r="BT732">
        <v>10.78</v>
      </c>
      <c r="BU732">
        <v>10.379999999999999</v>
      </c>
      <c r="BV732">
        <v>10.579999999999998</v>
      </c>
      <c r="BW732">
        <v>2.81</v>
      </c>
      <c r="BX732">
        <v>2.5300000000000002</v>
      </c>
      <c r="BY732">
        <v>2.67</v>
      </c>
      <c r="BZ732">
        <v>10.83</v>
      </c>
      <c r="CA732">
        <v>7.83</v>
      </c>
      <c r="CB732">
        <v>9.33</v>
      </c>
      <c r="CC732">
        <v>7.63</v>
      </c>
      <c r="CD732">
        <v>7.39</v>
      </c>
      <c r="CE732">
        <v>7.51</v>
      </c>
      <c r="CF732">
        <v>2.21</v>
      </c>
      <c r="CG732">
        <v>1.71</v>
      </c>
      <c r="CH732">
        <v>1.96</v>
      </c>
      <c r="CI732">
        <v>0.49</v>
      </c>
      <c r="CJ732">
        <v>0.45</v>
      </c>
      <c r="CK732">
        <v>0.47</v>
      </c>
      <c r="CL732">
        <v>44.68</v>
      </c>
      <c r="CM732">
        <v>42.28</v>
      </c>
      <c r="CN732">
        <v>43.480000000000004</v>
      </c>
      <c r="CO732">
        <v>6.15</v>
      </c>
      <c r="CP732">
        <v>1.1500000000000004</v>
      </c>
      <c r="CQ732">
        <v>3.6500000000000004</v>
      </c>
    </row>
    <row r="733" spans="1:95">
      <c r="A733" s="642">
        <v>46011</v>
      </c>
      <c r="B733" t="s">
        <v>219</v>
      </c>
    </row>
    <row r="734" spans="1:95">
      <c r="A734" s="642">
        <v>46012</v>
      </c>
      <c r="B734" t="s">
        <v>220</v>
      </c>
    </row>
    <row r="735" spans="1:95">
      <c r="A735" s="642">
        <v>46013</v>
      </c>
      <c r="B735" t="s">
        <v>214</v>
      </c>
      <c r="C735">
        <v>158.62</v>
      </c>
      <c r="D735">
        <v>156.62</v>
      </c>
      <c r="E735">
        <v>157.62</v>
      </c>
      <c r="F735">
        <v>186.1</v>
      </c>
      <c r="G735">
        <v>183.1</v>
      </c>
      <c r="H735">
        <v>184.6</v>
      </c>
      <c r="I735">
        <v>115.86</v>
      </c>
      <c r="J735">
        <v>112.66</v>
      </c>
      <c r="K735">
        <v>114.25999999999999</v>
      </c>
      <c r="L735">
        <v>215.04</v>
      </c>
      <c r="M735">
        <v>207.04</v>
      </c>
      <c r="N735">
        <v>211.04</v>
      </c>
      <c r="O735">
        <v>199.24</v>
      </c>
      <c r="P735">
        <v>197.44</v>
      </c>
      <c r="Q735">
        <v>198.34</v>
      </c>
      <c r="R735">
        <v>25.01</v>
      </c>
      <c r="S735">
        <v>24.41</v>
      </c>
      <c r="T735">
        <v>24.71</v>
      </c>
      <c r="U735">
        <v>15.87</v>
      </c>
      <c r="V735">
        <v>15.27</v>
      </c>
      <c r="W735">
        <v>15.57</v>
      </c>
      <c r="X735">
        <v>17.41</v>
      </c>
      <c r="Y735">
        <v>16.61</v>
      </c>
      <c r="Z735">
        <v>17.009999999999998</v>
      </c>
      <c r="AA735">
        <v>106.28</v>
      </c>
      <c r="AB735">
        <v>102.28</v>
      </c>
      <c r="AC735">
        <v>104.28</v>
      </c>
      <c r="AD735">
        <v>92.87</v>
      </c>
      <c r="AE735">
        <v>88.87</v>
      </c>
      <c r="AF735">
        <v>90.87</v>
      </c>
      <c r="AG735">
        <v>20.69</v>
      </c>
      <c r="AH735">
        <v>19.830000000000002</v>
      </c>
      <c r="AI735">
        <v>20.260000000000002</v>
      </c>
      <c r="AM735">
        <v>122.76</v>
      </c>
      <c r="AN735">
        <v>121.10000000000001</v>
      </c>
      <c r="AO735">
        <v>121.93</v>
      </c>
      <c r="AP735">
        <v>42.91</v>
      </c>
      <c r="AQ735">
        <v>41.309999999999995</v>
      </c>
      <c r="AR735">
        <v>42.11</v>
      </c>
      <c r="AS735">
        <v>43.69</v>
      </c>
      <c r="AT735">
        <v>42.33</v>
      </c>
      <c r="AU735">
        <v>43.01</v>
      </c>
      <c r="AV735">
        <v>22.71</v>
      </c>
      <c r="AW735">
        <v>22.11</v>
      </c>
      <c r="AX735">
        <v>22.41</v>
      </c>
      <c r="AY735">
        <v>5.09</v>
      </c>
      <c r="AZ735">
        <v>4.93</v>
      </c>
      <c r="BA735">
        <v>5.01</v>
      </c>
      <c r="BB735">
        <v>1.92</v>
      </c>
      <c r="BC735">
        <v>1.6199999999999999</v>
      </c>
      <c r="BD735">
        <v>1.77</v>
      </c>
      <c r="BE735">
        <v>0.72</v>
      </c>
      <c r="BF735">
        <v>0.42</v>
      </c>
      <c r="BG735">
        <v>0.56999999999999995</v>
      </c>
      <c r="BH735">
        <v>522.09</v>
      </c>
      <c r="BI735">
        <v>506.09000000000003</v>
      </c>
      <c r="BJ735">
        <v>514.09</v>
      </c>
      <c r="BK735">
        <v>43.99</v>
      </c>
      <c r="BL735">
        <v>42.63</v>
      </c>
      <c r="BM735">
        <v>43.31</v>
      </c>
      <c r="BN735">
        <v>1.06</v>
      </c>
      <c r="BO735">
        <v>0.82000000000000006</v>
      </c>
      <c r="BP735">
        <v>0.94000000000000006</v>
      </c>
      <c r="BQ735">
        <v>9.74</v>
      </c>
      <c r="BR735">
        <v>7.74</v>
      </c>
      <c r="BS735">
        <v>8.74</v>
      </c>
      <c r="BT735">
        <v>10.88</v>
      </c>
      <c r="BU735">
        <v>10.48</v>
      </c>
      <c r="BV735">
        <v>10.68</v>
      </c>
      <c r="BW735">
        <v>2.84</v>
      </c>
      <c r="BX735">
        <v>2.5599999999999996</v>
      </c>
      <c r="BY735">
        <v>2.6999999999999997</v>
      </c>
      <c r="BZ735">
        <v>10.89</v>
      </c>
      <c r="CA735">
        <v>7.8900000000000006</v>
      </c>
      <c r="CB735">
        <v>9.39</v>
      </c>
      <c r="CC735">
        <v>7.71</v>
      </c>
      <c r="CD735">
        <v>7.47</v>
      </c>
      <c r="CE735">
        <v>7.59</v>
      </c>
      <c r="CF735">
        <v>2.21</v>
      </c>
      <c r="CG735">
        <v>1.71</v>
      </c>
      <c r="CH735">
        <v>1.96</v>
      </c>
      <c r="CI735">
        <v>0.5</v>
      </c>
      <c r="CJ735">
        <v>0.46</v>
      </c>
      <c r="CK735">
        <v>0.48</v>
      </c>
      <c r="CL735">
        <v>45.12</v>
      </c>
      <c r="CM735">
        <v>42.72</v>
      </c>
      <c r="CN735">
        <v>43.92</v>
      </c>
      <c r="CO735">
        <v>6.18</v>
      </c>
      <c r="CP735">
        <v>1.1799999999999997</v>
      </c>
      <c r="CQ735">
        <v>3.6799999999999997</v>
      </c>
    </row>
    <row r="736" spans="1:95">
      <c r="A736" s="642">
        <v>46014</v>
      </c>
      <c r="B736" t="s">
        <v>215</v>
      </c>
      <c r="C736">
        <v>157.75</v>
      </c>
      <c r="D736">
        <v>155.75</v>
      </c>
      <c r="E736">
        <v>156.75</v>
      </c>
      <c r="F736">
        <v>185.96</v>
      </c>
      <c r="G736">
        <v>182.96</v>
      </c>
      <c r="H736">
        <v>184.46</v>
      </c>
      <c r="I736">
        <v>115.64</v>
      </c>
      <c r="J736">
        <v>112.44</v>
      </c>
      <c r="K736">
        <v>114.03999999999999</v>
      </c>
      <c r="L736">
        <v>215.25</v>
      </c>
      <c r="M736">
        <v>207.25</v>
      </c>
      <c r="N736">
        <v>211.25</v>
      </c>
      <c r="O736">
        <v>198.94</v>
      </c>
      <c r="P736">
        <v>197.14</v>
      </c>
      <c r="Q736">
        <v>198.04</v>
      </c>
      <c r="R736">
        <v>24.99</v>
      </c>
      <c r="S736">
        <v>24.389999999999997</v>
      </c>
      <c r="T736">
        <v>24.689999999999998</v>
      </c>
      <c r="U736">
        <v>15.82</v>
      </c>
      <c r="V736">
        <v>15.22</v>
      </c>
      <c r="W736">
        <v>15.52</v>
      </c>
      <c r="X736">
        <v>17.39</v>
      </c>
      <c r="Y736">
        <v>16.59</v>
      </c>
      <c r="Z736">
        <v>16.990000000000002</v>
      </c>
      <c r="AA736">
        <v>106.41</v>
      </c>
      <c r="AB736">
        <v>102.41</v>
      </c>
      <c r="AC736">
        <v>104.41</v>
      </c>
      <c r="AD736">
        <v>92.96</v>
      </c>
      <c r="AE736">
        <v>88.96</v>
      </c>
      <c r="AF736">
        <v>90.96</v>
      </c>
      <c r="AG736">
        <v>20.58</v>
      </c>
      <c r="AH736">
        <v>19.72</v>
      </c>
      <c r="AI736">
        <v>20.149999999999999</v>
      </c>
      <c r="AM736">
        <v>122.59</v>
      </c>
      <c r="AN736">
        <v>120.93</v>
      </c>
      <c r="AO736">
        <v>121.76</v>
      </c>
      <c r="AP736">
        <v>42.68</v>
      </c>
      <c r="AQ736">
        <v>41.08</v>
      </c>
      <c r="AR736">
        <v>41.879999999999995</v>
      </c>
      <c r="AS736">
        <v>43.45</v>
      </c>
      <c r="AT736">
        <v>42.09</v>
      </c>
      <c r="AU736">
        <v>42.77</v>
      </c>
      <c r="AV736">
        <v>22.6</v>
      </c>
      <c r="AW736">
        <v>22</v>
      </c>
      <c r="AX736">
        <v>22.3</v>
      </c>
      <c r="AY736">
        <v>5.12</v>
      </c>
      <c r="AZ736">
        <v>4.96</v>
      </c>
      <c r="BA736">
        <v>5.04</v>
      </c>
      <c r="BB736">
        <v>1.91</v>
      </c>
      <c r="BC736">
        <v>1.6099999999999999</v>
      </c>
      <c r="BD736">
        <v>1.7599999999999998</v>
      </c>
      <c r="BE736">
        <v>0.72</v>
      </c>
      <c r="BF736">
        <v>0.42</v>
      </c>
      <c r="BG736">
        <v>0.56999999999999995</v>
      </c>
      <c r="BH736">
        <v>519.09</v>
      </c>
      <c r="BI736">
        <v>503.09000000000003</v>
      </c>
      <c r="BJ736">
        <v>511.09000000000003</v>
      </c>
      <c r="BK736">
        <v>43.77</v>
      </c>
      <c r="BL736">
        <v>42.410000000000004</v>
      </c>
      <c r="BM736">
        <v>43.09</v>
      </c>
      <c r="BN736">
        <v>1.06</v>
      </c>
      <c r="BO736">
        <v>0.82000000000000006</v>
      </c>
      <c r="BP736">
        <v>0.94000000000000006</v>
      </c>
      <c r="BQ736">
        <v>9.7200000000000006</v>
      </c>
      <c r="BR736">
        <v>7.7200000000000006</v>
      </c>
      <c r="BS736">
        <v>8.7200000000000006</v>
      </c>
      <c r="BT736">
        <v>10.78</v>
      </c>
      <c r="BU736">
        <v>10.379999999999999</v>
      </c>
      <c r="BV736">
        <v>10.579999999999998</v>
      </c>
      <c r="BW736">
        <v>2.82</v>
      </c>
      <c r="BX736">
        <v>2.54</v>
      </c>
      <c r="BY736">
        <v>2.6799999999999997</v>
      </c>
      <c r="BZ736">
        <v>10.88</v>
      </c>
      <c r="CA736">
        <v>7.8800000000000008</v>
      </c>
      <c r="CB736">
        <v>9.3800000000000008</v>
      </c>
      <c r="CC736">
        <v>7.71</v>
      </c>
      <c r="CD736">
        <v>7.47</v>
      </c>
      <c r="CE736">
        <v>7.59</v>
      </c>
      <c r="CF736">
        <v>2.2400000000000002</v>
      </c>
      <c r="CG736">
        <v>1.7400000000000002</v>
      </c>
      <c r="CH736">
        <v>1.9900000000000002</v>
      </c>
      <c r="CI736">
        <v>0.5</v>
      </c>
      <c r="CJ736">
        <v>0.46</v>
      </c>
      <c r="CK736">
        <v>0.48</v>
      </c>
      <c r="CL736">
        <v>44.98</v>
      </c>
      <c r="CM736">
        <v>42.58</v>
      </c>
      <c r="CN736">
        <v>43.78</v>
      </c>
      <c r="CO736">
        <v>6.16</v>
      </c>
      <c r="CP736">
        <v>1.1600000000000001</v>
      </c>
      <c r="CQ736">
        <v>3.66</v>
      </c>
    </row>
    <row r="737" spans="1:95">
      <c r="A737" s="642">
        <v>46015</v>
      </c>
      <c r="B737" t="s">
        <v>216</v>
      </c>
      <c r="C737">
        <v>157.22</v>
      </c>
      <c r="D737">
        <v>155.22</v>
      </c>
      <c r="E737">
        <v>156.22</v>
      </c>
      <c r="F737">
        <v>185.76</v>
      </c>
      <c r="G737">
        <v>182.76</v>
      </c>
      <c r="H737">
        <v>184.26</v>
      </c>
      <c r="I737">
        <v>115.68</v>
      </c>
      <c r="J737">
        <v>112.48</v>
      </c>
      <c r="K737">
        <v>114.08000000000001</v>
      </c>
      <c r="L737">
        <v>215.05</v>
      </c>
      <c r="M737">
        <v>207.05</v>
      </c>
      <c r="N737">
        <v>211.05</v>
      </c>
      <c r="O737">
        <v>199.22</v>
      </c>
      <c r="P737">
        <v>197.42</v>
      </c>
      <c r="Q737">
        <v>198.32</v>
      </c>
      <c r="R737">
        <v>24.97</v>
      </c>
      <c r="S737">
        <v>24.369999999999997</v>
      </c>
      <c r="T737">
        <v>24.669999999999998</v>
      </c>
      <c r="U737">
        <v>15.88</v>
      </c>
      <c r="V737">
        <v>15.280000000000001</v>
      </c>
      <c r="W737">
        <v>15.580000000000002</v>
      </c>
      <c r="X737">
        <v>17.45</v>
      </c>
      <c r="Y737">
        <v>16.649999999999999</v>
      </c>
      <c r="Z737">
        <v>17.049999999999997</v>
      </c>
      <c r="AA737">
        <v>106.64</v>
      </c>
      <c r="AB737">
        <v>102.64</v>
      </c>
      <c r="AC737">
        <v>104.64</v>
      </c>
      <c r="AD737">
        <v>93.17</v>
      </c>
      <c r="AE737">
        <v>89.17</v>
      </c>
      <c r="AF737">
        <v>91.17</v>
      </c>
      <c r="AG737">
        <v>20.52</v>
      </c>
      <c r="AH737">
        <v>19.66</v>
      </c>
      <c r="AI737">
        <v>20.09</v>
      </c>
      <c r="AM737">
        <v>122.47</v>
      </c>
      <c r="AN737">
        <v>120.81</v>
      </c>
      <c r="AO737">
        <v>121.64</v>
      </c>
      <c r="AP737">
        <v>42.54</v>
      </c>
      <c r="AQ737">
        <v>40.94</v>
      </c>
      <c r="AR737">
        <v>41.739999999999995</v>
      </c>
      <c r="AS737">
        <v>43.3</v>
      </c>
      <c r="AT737">
        <v>41.94</v>
      </c>
      <c r="AU737">
        <v>42.62</v>
      </c>
      <c r="AV737">
        <v>22.56</v>
      </c>
      <c r="AW737">
        <v>21.959999999999997</v>
      </c>
      <c r="AX737">
        <v>22.259999999999998</v>
      </c>
      <c r="AY737">
        <v>5.1100000000000003</v>
      </c>
      <c r="AZ737">
        <v>4.95</v>
      </c>
      <c r="BA737">
        <v>5.03</v>
      </c>
      <c r="BB737">
        <v>1.91</v>
      </c>
      <c r="BC737">
        <v>1.6099999999999999</v>
      </c>
      <c r="BD737">
        <v>1.7599999999999998</v>
      </c>
      <c r="BE737">
        <v>0.72</v>
      </c>
      <c r="BF737">
        <v>0.42</v>
      </c>
      <c r="BG737">
        <v>0.56999999999999995</v>
      </c>
      <c r="BH737">
        <v>517.52</v>
      </c>
      <c r="BI737">
        <v>501.52</v>
      </c>
      <c r="BJ737">
        <v>509.52</v>
      </c>
      <c r="BK737">
        <v>43.62</v>
      </c>
      <c r="BL737">
        <v>42.26</v>
      </c>
      <c r="BM737">
        <v>42.94</v>
      </c>
      <c r="BN737">
        <v>1.06</v>
      </c>
      <c r="BO737">
        <v>0.82000000000000006</v>
      </c>
      <c r="BP737">
        <v>0.94000000000000006</v>
      </c>
      <c r="BQ737">
        <v>9.7200000000000006</v>
      </c>
      <c r="BR737">
        <v>7.7200000000000006</v>
      </c>
      <c r="BS737">
        <v>8.7200000000000006</v>
      </c>
      <c r="BT737">
        <v>10.88</v>
      </c>
      <c r="BU737">
        <v>10.48</v>
      </c>
      <c r="BV737">
        <v>10.68</v>
      </c>
      <c r="BW737">
        <v>2.81</v>
      </c>
      <c r="BX737">
        <v>2.5300000000000002</v>
      </c>
      <c r="BY737">
        <v>2.67</v>
      </c>
      <c r="BZ737">
        <v>10.87</v>
      </c>
      <c r="CA737">
        <v>7.8699999999999992</v>
      </c>
      <c r="CB737">
        <v>9.3699999999999992</v>
      </c>
      <c r="CC737">
        <v>7.71</v>
      </c>
      <c r="CD737">
        <v>7.47</v>
      </c>
      <c r="CE737">
        <v>7.59</v>
      </c>
      <c r="CF737">
        <v>2.2599999999999998</v>
      </c>
      <c r="CG737">
        <v>1.7599999999999998</v>
      </c>
      <c r="CH737">
        <v>2.0099999999999998</v>
      </c>
      <c r="CI737">
        <v>0.49</v>
      </c>
      <c r="CJ737">
        <v>0.45</v>
      </c>
      <c r="CK737">
        <v>0.47</v>
      </c>
      <c r="CL737">
        <v>44.88</v>
      </c>
      <c r="CM737">
        <v>42.480000000000004</v>
      </c>
      <c r="CN737">
        <v>43.680000000000007</v>
      </c>
      <c r="CO737">
        <v>6.15</v>
      </c>
      <c r="CP737">
        <v>1.1500000000000004</v>
      </c>
      <c r="CQ737">
        <v>3.6500000000000004</v>
      </c>
    </row>
    <row r="738" spans="1:95">
      <c r="A738" s="642">
        <v>46016</v>
      </c>
      <c r="B738" t="s">
        <v>217</v>
      </c>
      <c r="C738">
        <v>156.91999999999999</v>
      </c>
      <c r="D738">
        <v>154.91999999999999</v>
      </c>
      <c r="E738">
        <v>155.91999999999999</v>
      </c>
      <c r="F738">
        <v>184.96</v>
      </c>
      <c r="G738">
        <v>181.96</v>
      </c>
      <c r="H738">
        <v>183.46</v>
      </c>
      <c r="I738">
        <v>115.68</v>
      </c>
      <c r="J738">
        <v>112.48</v>
      </c>
      <c r="K738">
        <v>114.08000000000001</v>
      </c>
      <c r="L738">
        <v>214.96</v>
      </c>
      <c r="M738">
        <v>206.96</v>
      </c>
      <c r="N738">
        <v>210.96</v>
      </c>
      <c r="O738">
        <v>198.94</v>
      </c>
      <c r="P738">
        <v>197.14</v>
      </c>
      <c r="Q738">
        <v>198.04</v>
      </c>
      <c r="R738">
        <v>24.86</v>
      </c>
      <c r="S738">
        <v>24.259999999999998</v>
      </c>
      <c r="T738">
        <v>24.56</v>
      </c>
      <c r="U738">
        <v>15.9</v>
      </c>
      <c r="V738">
        <v>15.3</v>
      </c>
      <c r="W738">
        <v>15.600000000000001</v>
      </c>
      <c r="X738">
        <v>17.399999999999999</v>
      </c>
      <c r="Y738">
        <v>16.599999999999998</v>
      </c>
      <c r="Z738">
        <v>17</v>
      </c>
      <c r="AA738">
        <v>106.51</v>
      </c>
      <c r="AB738">
        <v>102.51</v>
      </c>
      <c r="AC738">
        <v>104.51</v>
      </c>
      <c r="AD738">
        <v>93.17</v>
      </c>
      <c r="AE738">
        <v>89.17</v>
      </c>
      <c r="AF738">
        <v>91.17</v>
      </c>
      <c r="AG738">
        <v>20.48</v>
      </c>
      <c r="AH738">
        <v>19.62</v>
      </c>
      <c r="AI738">
        <v>20.05</v>
      </c>
      <c r="AM738">
        <v>122.42</v>
      </c>
      <c r="AN738">
        <v>120.76</v>
      </c>
      <c r="AO738">
        <v>121.59</v>
      </c>
      <c r="AP738">
        <v>42.46</v>
      </c>
      <c r="AQ738">
        <v>40.86</v>
      </c>
      <c r="AR738">
        <v>41.66</v>
      </c>
      <c r="AS738">
        <v>43.22</v>
      </c>
      <c r="AT738">
        <v>41.86</v>
      </c>
      <c r="AU738">
        <v>42.54</v>
      </c>
      <c r="AV738">
        <v>22.53</v>
      </c>
      <c r="AW738">
        <v>21.93</v>
      </c>
      <c r="AX738">
        <v>22.23</v>
      </c>
      <c r="AY738">
        <v>5.08</v>
      </c>
      <c r="AZ738">
        <v>4.92</v>
      </c>
      <c r="BA738">
        <v>5</v>
      </c>
      <c r="BB738">
        <v>1.9</v>
      </c>
      <c r="BC738">
        <v>1.5999999999999999</v>
      </c>
      <c r="BD738">
        <v>1.75</v>
      </c>
      <c r="BE738">
        <v>0.71</v>
      </c>
      <c r="BF738">
        <v>0.41</v>
      </c>
      <c r="BG738">
        <v>0.55999999999999994</v>
      </c>
      <c r="BH738">
        <v>516.38</v>
      </c>
      <c r="BI738">
        <v>500.38</v>
      </c>
      <c r="BJ738">
        <v>508.38</v>
      </c>
      <c r="BK738">
        <v>43.54</v>
      </c>
      <c r="BL738">
        <v>42.18</v>
      </c>
      <c r="BM738">
        <v>42.86</v>
      </c>
      <c r="BN738">
        <v>1.05</v>
      </c>
      <c r="BO738">
        <v>0.81</v>
      </c>
      <c r="BP738">
        <v>0.93</v>
      </c>
      <c r="BQ738">
        <v>9.7100000000000009</v>
      </c>
      <c r="BR738">
        <v>7.7100000000000009</v>
      </c>
      <c r="BS738">
        <v>8.7100000000000009</v>
      </c>
      <c r="BT738">
        <v>10.98</v>
      </c>
      <c r="BU738">
        <v>10.58</v>
      </c>
      <c r="BV738">
        <v>10.780000000000001</v>
      </c>
      <c r="BW738">
        <v>2.8</v>
      </c>
      <c r="BX738">
        <v>2.5199999999999996</v>
      </c>
      <c r="BY738">
        <v>2.6599999999999997</v>
      </c>
      <c r="BZ738">
        <v>10.85</v>
      </c>
      <c r="CA738">
        <v>7.85</v>
      </c>
      <c r="CB738">
        <v>9.35</v>
      </c>
      <c r="CC738">
        <v>7.69</v>
      </c>
      <c r="CD738">
        <v>7.45</v>
      </c>
      <c r="CE738">
        <v>7.57</v>
      </c>
      <c r="CF738">
        <v>2.23</v>
      </c>
      <c r="CG738">
        <v>1.73</v>
      </c>
      <c r="CH738">
        <v>1.98</v>
      </c>
      <c r="CI738">
        <v>0.49</v>
      </c>
      <c r="CJ738">
        <v>0.45</v>
      </c>
      <c r="CK738">
        <v>0.47</v>
      </c>
      <c r="CL738">
        <v>44.74</v>
      </c>
      <c r="CM738">
        <v>42.34</v>
      </c>
      <c r="CN738">
        <v>43.540000000000006</v>
      </c>
      <c r="CO738">
        <v>6.15</v>
      </c>
      <c r="CP738">
        <v>1.1500000000000004</v>
      </c>
      <c r="CQ738">
        <v>3.6500000000000004</v>
      </c>
    </row>
    <row r="739" spans="1:95">
      <c r="A739" s="642">
        <v>46017</v>
      </c>
      <c r="B739" t="s">
        <v>218</v>
      </c>
      <c r="C739">
        <v>157.51</v>
      </c>
      <c r="D739">
        <v>155.51</v>
      </c>
      <c r="E739">
        <v>156.51</v>
      </c>
      <c r="F739">
        <v>185.98</v>
      </c>
      <c r="G739">
        <v>182.98</v>
      </c>
      <c r="H739">
        <v>184.48</v>
      </c>
      <c r="I739">
        <v>116.04</v>
      </c>
      <c r="J739">
        <v>112.84</v>
      </c>
      <c r="K739">
        <v>114.44</v>
      </c>
      <c r="L739">
        <v>215.46</v>
      </c>
      <c r="M739">
        <v>207.46</v>
      </c>
      <c r="N739">
        <v>211.46</v>
      </c>
      <c r="O739">
        <v>199.39</v>
      </c>
      <c r="P739">
        <v>197.58999999999997</v>
      </c>
      <c r="Q739">
        <v>198.48999999999998</v>
      </c>
      <c r="R739">
        <v>25</v>
      </c>
      <c r="S739">
        <v>24.4</v>
      </c>
      <c r="T739">
        <v>24.7</v>
      </c>
      <c r="U739">
        <v>15.96</v>
      </c>
      <c r="V739">
        <v>15.360000000000001</v>
      </c>
      <c r="W739">
        <v>15.66</v>
      </c>
      <c r="X739">
        <v>17.46</v>
      </c>
      <c r="Y739">
        <v>16.66</v>
      </c>
      <c r="Z739">
        <v>17.060000000000002</v>
      </c>
      <c r="AA739">
        <v>106.97</v>
      </c>
      <c r="AB739">
        <v>102.97</v>
      </c>
      <c r="AC739">
        <v>104.97</v>
      </c>
      <c r="AD739">
        <v>93.29</v>
      </c>
      <c r="AE739">
        <v>89.29</v>
      </c>
      <c r="AF739">
        <v>91.29</v>
      </c>
      <c r="AG739">
        <v>20.56</v>
      </c>
      <c r="AH739">
        <v>19.7</v>
      </c>
      <c r="AI739">
        <v>20.13</v>
      </c>
      <c r="AM739">
        <v>122.71</v>
      </c>
      <c r="AN739">
        <v>121.05</v>
      </c>
      <c r="AO739">
        <v>121.88</v>
      </c>
      <c r="AP739">
        <v>42.61</v>
      </c>
      <c r="AQ739">
        <v>41.01</v>
      </c>
      <c r="AR739">
        <v>41.81</v>
      </c>
      <c r="AS739">
        <v>43.38</v>
      </c>
      <c r="AT739">
        <v>42.02</v>
      </c>
      <c r="AU739">
        <v>42.7</v>
      </c>
      <c r="AV739">
        <v>22.65</v>
      </c>
      <c r="AW739">
        <v>22.049999999999997</v>
      </c>
      <c r="AX739">
        <v>22.349999999999998</v>
      </c>
      <c r="AY739">
        <v>5.1100000000000003</v>
      </c>
      <c r="AZ739">
        <v>4.95</v>
      </c>
      <c r="BA739">
        <v>5.03</v>
      </c>
      <c r="BB739">
        <v>1.91</v>
      </c>
      <c r="BC739">
        <v>1.6099999999999999</v>
      </c>
      <c r="BD739">
        <v>1.7599999999999998</v>
      </c>
      <c r="BE739">
        <v>0.72</v>
      </c>
      <c r="BF739">
        <v>0.42</v>
      </c>
      <c r="BG739">
        <v>0.56999999999999995</v>
      </c>
      <c r="BH739">
        <v>518.47</v>
      </c>
      <c r="BI739">
        <v>502.47</v>
      </c>
      <c r="BJ739">
        <v>510.47</v>
      </c>
      <c r="BK739">
        <v>43.68</v>
      </c>
      <c r="BL739">
        <v>42.32</v>
      </c>
      <c r="BM739">
        <v>43</v>
      </c>
      <c r="BN739">
        <v>1.06</v>
      </c>
      <c r="BO739">
        <v>0.82000000000000006</v>
      </c>
      <c r="BP739">
        <v>0.94000000000000006</v>
      </c>
      <c r="BQ739">
        <v>9.73</v>
      </c>
      <c r="BR739">
        <v>7.73</v>
      </c>
      <c r="BS739">
        <v>8.73</v>
      </c>
      <c r="BT739">
        <v>11</v>
      </c>
      <c r="BU739">
        <v>10.6</v>
      </c>
      <c r="BV739">
        <v>10.8</v>
      </c>
      <c r="BW739">
        <v>2.81</v>
      </c>
      <c r="BX739">
        <v>2.5300000000000002</v>
      </c>
      <c r="BY739">
        <v>2.67</v>
      </c>
      <c r="BZ739">
        <v>10.9</v>
      </c>
      <c r="CA739">
        <v>7.9</v>
      </c>
      <c r="CB739">
        <v>9.4</v>
      </c>
      <c r="CC739">
        <v>7.72</v>
      </c>
      <c r="CD739">
        <v>7.4799999999999995</v>
      </c>
      <c r="CE739">
        <v>7.6</v>
      </c>
      <c r="CF739">
        <v>2.27</v>
      </c>
      <c r="CG739">
        <v>1.77</v>
      </c>
      <c r="CH739">
        <v>2.02</v>
      </c>
      <c r="CI739">
        <v>0.49</v>
      </c>
      <c r="CJ739">
        <v>0.45</v>
      </c>
      <c r="CK739">
        <v>0.47</v>
      </c>
      <c r="CL739">
        <v>45</v>
      </c>
      <c r="CM739">
        <v>42.6</v>
      </c>
      <c r="CN739">
        <v>43.8</v>
      </c>
      <c r="CO739">
        <v>6.16</v>
      </c>
      <c r="CP739">
        <v>1.1600000000000001</v>
      </c>
      <c r="CQ739">
        <v>3.66</v>
      </c>
    </row>
    <row r="740" spans="1:95">
      <c r="A740" s="642">
        <v>46018</v>
      </c>
      <c r="B740" t="s">
        <v>219</v>
      </c>
    </row>
    <row r="741" spans="1:95">
      <c r="A741" s="642">
        <v>46019</v>
      </c>
      <c r="B741" t="s">
        <v>733</v>
      </c>
    </row>
    <row r="742" spans="1:95">
      <c r="A742" s="642">
        <v>46020</v>
      </c>
      <c r="B742" t="s">
        <v>214</v>
      </c>
      <c r="C742">
        <v>157.47</v>
      </c>
      <c r="D742">
        <v>155.47</v>
      </c>
      <c r="E742">
        <v>156.47</v>
      </c>
      <c r="F742">
        <v>185.79</v>
      </c>
      <c r="G742">
        <v>182.79</v>
      </c>
      <c r="H742">
        <v>184.29</v>
      </c>
      <c r="I742">
        <v>116.07</v>
      </c>
      <c r="J742">
        <v>112.86999999999999</v>
      </c>
      <c r="K742">
        <v>114.47</v>
      </c>
      <c r="L742">
        <v>215.38</v>
      </c>
      <c r="M742">
        <v>207.38</v>
      </c>
      <c r="N742">
        <v>211.38</v>
      </c>
      <c r="O742">
        <v>199.34</v>
      </c>
      <c r="P742">
        <v>197.54</v>
      </c>
      <c r="Q742">
        <v>198.44</v>
      </c>
      <c r="R742">
        <v>24.97</v>
      </c>
      <c r="S742">
        <v>24.369999999999997</v>
      </c>
      <c r="T742">
        <v>24.669999999999998</v>
      </c>
      <c r="U742">
        <v>15.94</v>
      </c>
      <c r="V742">
        <v>15.34</v>
      </c>
      <c r="W742">
        <v>15.64</v>
      </c>
      <c r="X742">
        <v>17.48</v>
      </c>
      <c r="Y742">
        <v>16.68</v>
      </c>
      <c r="Z742">
        <v>17.079999999999998</v>
      </c>
      <c r="AA742">
        <v>107.1</v>
      </c>
      <c r="AB742">
        <v>103.1</v>
      </c>
      <c r="AC742">
        <v>105.1</v>
      </c>
      <c r="AD742">
        <v>93.18</v>
      </c>
      <c r="AE742">
        <v>89.18</v>
      </c>
      <c r="AF742">
        <v>91.18</v>
      </c>
      <c r="AG742">
        <v>20.56</v>
      </c>
      <c r="AH742">
        <v>19.7</v>
      </c>
      <c r="AI742">
        <v>20.13</v>
      </c>
      <c r="AM742">
        <v>122.73</v>
      </c>
      <c r="AN742">
        <v>121.07000000000001</v>
      </c>
      <c r="AO742">
        <v>121.9</v>
      </c>
      <c r="AP742">
        <v>42.6</v>
      </c>
      <c r="AQ742">
        <v>41</v>
      </c>
      <c r="AR742">
        <v>41.8</v>
      </c>
      <c r="AS742">
        <v>43.36</v>
      </c>
      <c r="AT742">
        <v>42</v>
      </c>
      <c r="AU742">
        <v>42.68</v>
      </c>
      <c r="AV742">
        <v>22.64</v>
      </c>
      <c r="AW742">
        <v>22.04</v>
      </c>
      <c r="AX742">
        <v>22.34</v>
      </c>
      <c r="AY742">
        <v>5.1100000000000003</v>
      </c>
      <c r="AZ742">
        <v>4.95</v>
      </c>
      <c r="BA742">
        <v>5.03</v>
      </c>
      <c r="BB742">
        <v>1.91</v>
      </c>
      <c r="BC742">
        <v>1.6099999999999999</v>
      </c>
      <c r="BD742">
        <v>1.7599999999999998</v>
      </c>
      <c r="BE742">
        <v>0.72</v>
      </c>
      <c r="BF742">
        <v>0.42</v>
      </c>
      <c r="BG742">
        <v>0.56999999999999995</v>
      </c>
      <c r="BH742">
        <v>518.66999999999996</v>
      </c>
      <c r="BI742">
        <v>502.66999999999996</v>
      </c>
      <c r="BJ742">
        <v>510.66999999999996</v>
      </c>
      <c r="BK742">
        <v>43.67</v>
      </c>
      <c r="BL742">
        <v>42.31</v>
      </c>
      <c r="BM742">
        <v>42.99</v>
      </c>
      <c r="BN742">
        <v>1.06</v>
      </c>
      <c r="BO742">
        <v>0.82000000000000006</v>
      </c>
      <c r="BP742">
        <v>0.94000000000000006</v>
      </c>
      <c r="BQ742">
        <v>9.75</v>
      </c>
      <c r="BR742">
        <v>7.75</v>
      </c>
      <c r="BS742">
        <v>8.75</v>
      </c>
      <c r="BT742">
        <v>11.11</v>
      </c>
      <c r="BU742">
        <v>10.709999999999999</v>
      </c>
      <c r="BV742">
        <v>10.91</v>
      </c>
      <c r="BW742">
        <v>2.82</v>
      </c>
      <c r="BX742">
        <v>2.54</v>
      </c>
      <c r="BY742">
        <v>2.6799999999999997</v>
      </c>
      <c r="BZ742">
        <v>10.88</v>
      </c>
      <c r="CA742">
        <v>7.8800000000000008</v>
      </c>
      <c r="CB742">
        <v>9.3800000000000008</v>
      </c>
      <c r="CC742">
        <v>7.72</v>
      </c>
      <c r="CD742">
        <v>7.4799999999999995</v>
      </c>
      <c r="CE742">
        <v>7.6</v>
      </c>
      <c r="CF742">
        <v>2.27</v>
      </c>
      <c r="CG742">
        <v>1.77</v>
      </c>
      <c r="CH742">
        <v>2.02</v>
      </c>
      <c r="CI742">
        <v>0.5</v>
      </c>
      <c r="CJ742">
        <v>0.46</v>
      </c>
      <c r="CK742">
        <v>0.48</v>
      </c>
      <c r="CL742">
        <v>44.94</v>
      </c>
      <c r="CM742">
        <v>42.54</v>
      </c>
      <c r="CN742">
        <v>43.739999999999995</v>
      </c>
      <c r="CO742">
        <v>6.15</v>
      </c>
      <c r="CP742">
        <v>1.1500000000000004</v>
      </c>
      <c r="CQ742">
        <v>3.6500000000000004</v>
      </c>
    </row>
    <row r="743" spans="1:95">
      <c r="A743" s="642">
        <v>46021</v>
      </c>
      <c r="B743" t="s">
        <v>215</v>
      </c>
      <c r="C743">
        <v>157.56</v>
      </c>
      <c r="D743">
        <v>155.56</v>
      </c>
      <c r="E743">
        <v>156.56</v>
      </c>
      <c r="F743">
        <v>185.83</v>
      </c>
      <c r="G743">
        <v>182.83</v>
      </c>
      <c r="H743">
        <v>184.33</v>
      </c>
      <c r="I743">
        <v>115.9</v>
      </c>
      <c r="J743">
        <v>112.7</v>
      </c>
      <c r="K743">
        <v>114.30000000000001</v>
      </c>
      <c r="L743">
        <v>215.43</v>
      </c>
      <c r="M743">
        <v>207.43</v>
      </c>
      <c r="N743">
        <v>211.43</v>
      </c>
      <c r="O743">
        <v>199.3</v>
      </c>
      <c r="P743">
        <v>197.5</v>
      </c>
      <c r="Q743">
        <v>198.4</v>
      </c>
      <c r="R743">
        <v>24.98</v>
      </c>
      <c r="S743">
        <v>24.38</v>
      </c>
      <c r="T743">
        <v>24.68</v>
      </c>
      <c r="U743">
        <v>15.9</v>
      </c>
      <c r="V743">
        <v>15.3</v>
      </c>
      <c r="W743">
        <v>15.600000000000001</v>
      </c>
      <c r="X743">
        <v>17.46</v>
      </c>
      <c r="Y743">
        <v>16.66</v>
      </c>
      <c r="Z743">
        <v>17.060000000000002</v>
      </c>
      <c r="AA743">
        <v>106.82</v>
      </c>
      <c r="AB743">
        <v>102.82</v>
      </c>
      <c r="AC743">
        <v>104.82</v>
      </c>
      <c r="AD743">
        <v>92.85</v>
      </c>
      <c r="AE743">
        <v>88.85</v>
      </c>
      <c r="AF743">
        <v>90.85</v>
      </c>
      <c r="AG743">
        <v>20.56</v>
      </c>
      <c r="AH743">
        <v>19.7</v>
      </c>
      <c r="AI743">
        <v>20.13</v>
      </c>
      <c r="AM743">
        <v>122.61</v>
      </c>
      <c r="AN743">
        <v>120.95</v>
      </c>
      <c r="AO743">
        <v>121.78</v>
      </c>
      <c r="AP743">
        <v>42.63</v>
      </c>
      <c r="AQ743">
        <v>41.03</v>
      </c>
      <c r="AR743">
        <v>41.83</v>
      </c>
      <c r="AS743">
        <v>43.4</v>
      </c>
      <c r="AT743">
        <v>42.04</v>
      </c>
      <c r="AU743">
        <v>42.72</v>
      </c>
      <c r="AV743">
        <v>22.66</v>
      </c>
      <c r="AW743">
        <v>22.06</v>
      </c>
      <c r="AX743">
        <v>22.36</v>
      </c>
      <c r="AY743">
        <v>5.05</v>
      </c>
      <c r="AZ743">
        <v>4.8899999999999997</v>
      </c>
      <c r="BA743">
        <v>4.97</v>
      </c>
      <c r="BB743">
        <v>1.91</v>
      </c>
      <c r="BC743">
        <v>1.6099999999999999</v>
      </c>
      <c r="BD743">
        <v>1.7599999999999998</v>
      </c>
      <c r="BE743">
        <v>0.72</v>
      </c>
      <c r="BF743">
        <v>0.42</v>
      </c>
      <c r="BG743">
        <v>0.56999999999999995</v>
      </c>
      <c r="BH743">
        <v>517.64</v>
      </c>
      <c r="BI743">
        <v>501.64</v>
      </c>
      <c r="BJ743">
        <v>509.64</v>
      </c>
      <c r="BK743">
        <v>43.71</v>
      </c>
      <c r="BL743">
        <v>42.35</v>
      </c>
      <c r="BM743">
        <v>43.03</v>
      </c>
      <c r="BN743">
        <v>1.06</v>
      </c>
      <c r="BO743">
        <v>0.82000000000000006</v>
      </c>
      <c r="BP743">
        <v>0.94000000000000006</v>
      </c>
      <c r="BQ743">
        <v>9.6999999999999993</v>
      </c>
      <c r="BR743">
        <v>7.6999999999999993</v>
      </c>
      <c r="BS743">
        <v>8.6999999999999993</v>
      </c>
      <c r="BT743">
        <v>11.14</v>
      </c>
      <c r="BU743">
        <v>10.74</v>
      </c>
      <c r="BV743">
        <v>10.940000000000001</v>
      </c>
      <c r="BW743">
        <v>2.81</v>
      </c>
      <c r="BX743">
        <v>2.5300000000000002</v>
      </c>
      <c r="BY743">
        <v>2.67</v>
      </c>
      <c r="BZ743">
        <v>10.88</v>
      </c>
      <c r="CA743">
        <v>7.8800000000000008</v>
      </c>
      <c r="CB743">
        <v>9.3800000000000008</v>
      </c>
      <c r="CC743">
        <v>7.72</v>
      </c>
      <c r="CD743">
        <v>7.4799999999999995</v>
      </c>
      <c r="CE743">
        <v>7.6</v>
      </c>
      <c r="CF743">
        <v>2.2599999999999998</v>
      </c>
      <c r="CG743">
        <v>1.7599999999999998</v>
      </c>
      <c r="CH743">
        <v>2.0099999999999998</v>
      </c>
      <c r="CI743">
        <v>0.5</v>
      </c>
      <c r="CJ743">
        <v>0.46</v>
      </c>
      <c r="CK743">
        <v>0.48</v>
      </c>
      <c r="CL743">
        <v>44.83</v>
      </c>
      <c r="CM743">
        <v>42.43</v>
      </c>
      <c r="CN743">
        <v>43.629999999999995</v>
      </c>
      <c r="CO743">
        <v>6.15</v>
      </c>
      <c r="CP743">
        <v>1.1500000000000004</v>
      </c>
      <c r="CQ743">
        <v>3.6500000000000004</v>
      </c>
    </row>
    <row r="744" spans="1:95">
      <c r="A744" s="642">
        <v>46022</v>
      </c>
      <c r="B744" t="s">
        <v>216</v>
      </c>
    </row>
    <row r="746" spans="1:95">
      <c r="A746" s="642" t="s">
        <v>772</v>
      </c>
      <c r="C746" t="s">
        <v>173</v>
      </c>
      <c r="F746" t="s">
        <v>174</v>
      </c>
      <c r="I746" t="s">
        <v>175</v>
      </c>
      <c r="L746" t="s">
        <v>176</v>
      </c>
      <c r="O746" t="s">
        <v>177</v>
      </c>
      <c r="R746" t="s">
        <v>178</v>
      </c>
      <c r="U746" t="s">
        <v>179</v>
      </c>
      <c r="X746" t="s">
        <v>180</v>
      </c>
      <c r="AA746" t="s">
        <v>181</v>
      </c>
      <c r="AD746" t="s">
        <v>182</v>
      </c>
      <c r="AG746" t="s">
        <v>183</v>
      </c>
      <c r="AJ746" t="s">
        <v>184</v>
      </c>
      <c r="AM746" t="s">
        <v>185</v>
      </c>
      <c r="AP746" t="s">
        <v>186</v>
      </c>
      <c r="AS746" t="s">
        <v>187</v>
      </c>
      <c r="AV746" t="s">
        <v>188</v>
      </c>
      <c r="AY746" t="s">
        <v>189</v>
      </c>
      <c r="BB746" t="s">
        <v>190</v>
      </c>
      <c r="BE746" t="s">
        <v>191</v>
      </c>
      <c r="BH746" t="s">
        <v>192</v>
      </c>
      <c r="BK746" t="s">
        <v>193</v>
      </c>
      <c r="BN746" t="s">
        <v>194</v>
      </c>
      <c r="BQ746" t="s">
        <v>195</v>
      </c>
      <c r="BT746" t="s">
        <v>773</v>
      </c>
      <c r="BW746" t="s">
        <v>197</v>
      </c>
      <c r="BZ746" t="s">
        <v>774</v>
      </c>
      <c r="CC746" t="s">
        <v>199</v>
      </c>
      <c r="CF746" t="s">
        <v>200</v>
      </c>
      <c r="CI746" t="s">
        <v>201</v>
      </c>
      <c r="CL746" t="s">
        <v>202</v>
      </c>
      <c r="CO746" t="s">
        <v>203</v>
      </c>
    </row>
    <row r="747" spans="1:95">
      <c r="AV747" t="s">
        <v>775</v>
      </c>
      <c r="BB747" t="s">
        <v>776</v>
      </c>
      <c r="BE747" t="s">
        <v>776</v>
      </c>
      <c r="BN747" t="s">
        <v>777</v>
      </c>
      <c r="BT747" t="s">
        <v>778</v>
      </c>
      <c r="BW747" t="s">
        <v>776</v>
      </c>
      <c r="CC747" t="s">
        <v>779</v>
      </c>
      <c r="CF747" t="s">
        <v>779</v>
      </c>
      <c r="CI747" t="s">
        <v>779</v>
      </c>
      <c r="CL747" t="s">
        <v>779</v>
      </c>
    </row>
    <row r="748" spans="1:95">
      <c r="A748" s="642" t="s">
        <v>209</v>
      </c>
      <c r="B748" t="s">
        <v>780</v>
      </c>
      <c r="C748" t="s">
        <v>211</v>
      </c>
      <c r="D748" t="s">
        <v>212</v>
      </c>
      <c r="E748" t="s">
        <v>213</v>
      </c>
      <c r="F748" t="s">
        <v>211</v>
      </c>
      <c r="G748" t="s">
        <v>212</v>
      </c>
      <c r="H748" t="s">
        <v>213</v>
      </c>
      <c r="I748" t="s">
        <v>211</v>
      </c>
      <c r="J748" t="s">
        <v>212</v>
      </c>
      <c r="K748" t="s">
        <v>213</v>
      </c>
      <c r="L748" t="s">
        <v>211</v>
      </c>
      <c r="M748" t="s">
        <v>212</v>
      </c>
      <c r="N748" t="s">
        <v>213</v>
      </c>
      <c r="O748" t="s">
        <v>211</v>
      </c>
      <c r="P748" t="s">
        <v>212</v>
      </c>
      <c r="Q748" t="s">
        <v>213</v>
      </c>
      <c r="R748" t="s">
        <v>211</v>
      </c>
      <c r="S748" t="s">
        <v>212</v>
      </c>
      <c r="T748" t="s">
        <v>213</v>
      </c>
      <c r="U748" t="s">
        <v>211</v>
      </c>
      <c r="V748" t="s">
        <v>212</v>
      </c>
      <c r="W748" t="s">
        <v>213</v>
      </c>
      <c r="X748" t="s">
        <v>211</v>
      </c>
      <c r="Y748" t="s">
        <v>212</v>
      </c>
      <c r="Z748" t="s">
        <v>213</v>
      </c>
      <c r="AA748" t="s">
        <v>211</v>
      </c>
      <c r="AB748" t="s">
        <v>212</v>
      </c>
      <c r="AC748" t="s">
        <v>213</v>
      </c>
      <c r="AD748" t="s">
        <v>211</v>
      </c>
      <c r="AE748" t="s">
        <v>212</v>
      </c>
      <c r="AF748" t="s">
        <v>213</v>
      </c>
      <c r="AG748" t="s">
        <v>211</v>
      </c>
      <c r="AH748" t="s">
        <v>212</v>
      </c>
      <c r="AI748" t="s">
        <v>213</v>
      </c>
      <c r="AJ748" t="s">
        <v>211</v>
      </c>
      <c r="AK748" t="s">
        <v>212</v>
      </c>
      <c r="AL748" t="s">
        <v>213</v>
      </c>
      <c r="AM748" t="s">
        <v>211</v>
      </c>
      <c r="AN748" t="s">
        <v>212</v>
      </c>
      <c r="AO748" t="s">
        <v>213</v>
      </c>
      <c r="AP748" t="s">
        <v>211</v>
      </c>
      <c r="AQ748" t="s">
        <v>212</v>
      </c>
      <c r="AR748" t="s">
        <v>213</v>
      </c>
      <c r="AS748" t="s">
        <v>211</v>
      </c>
      <c r="AT748" t="s">
        <v>212</v>
      </c>
      <c r="AU748" t="s">
        <v>213</v>
      </c>
      <c r="AV748" t="s">
        <v>211</v>
      </c>
      <c r="AW748" t="s">
        <v>212</v>
      </c>
      <c r="AX748" t="s">
        <v>213</v>
      </c>
      <c r="AY748" t="s">
        <v>211</v>
      </c>
      <c r="AZ748" t="s">
        <v>212</v>
      </c>
      <c r="BA748" t="s">
        <v>213</v>
      </c>
      <c r="BB748" t="s">
        <v>211</v>
      </c>
      <c r="BC748" t="s">
        <v>212</v>
      </c>
      <c r="BD748" t="s">
        <v>213</v>
      </c>
      <c r="BE748" t="s">
        <v>211</v>
      </c>
      <c r="BF748" t="s">
        <v>212</v>
      </c>
      <c r="BG748" t="s">
        <v>213</v>
      </c>
      <c r="BH748" t="s">
        <v>211</v>
      </c>
      <c r="BI748" t="s">
        <v>212</v>
      </c>
      <c r="BJ748" t="s">
        <v>213</v>
      </c>
      <c r="BK748" t="s">
        <v>211</v>
      </c>
      <c r="BL748" t="s">
        <v>212</v>
      </c>
      <c r="BM748" t="s">
        <v>213</v>
      </c>
      <c r="BN748" t="s">
        <v>211</v>
      </c>
      <c r="BO748" t="s">
        <v>212</v>
      </c>
      <c r="BP748" t="s">
        <v>213</v>
      </c>
      <c r="BQ748" t="s">
        <v>211</v>
      </c>
      <c r="BR748" t="s">
        <v>212</v>
      </c>
      <c r="BS748" t="s">
        <v>213</v>
      </c>
      <c r="BT748" t="s">
        <v>211</v>
      </c>
      <c r="BU748" t="s">
        <v>212</v>
      </c>
      <c r="BV748" t="s">
        <v>213</v>
      </c>
      <c r="BW748" t="s">
        <v>211</v>
      </c>
      <c r="BX748" t="s">
        <v>212</v>
      </c>
      <c r="BY748" t="s">
        <v>213</v>
      </c>
      <c r="BZ748" t="s">
        <v>211</v>
      </c>
      <c r="CA748" t="s">
        <v>212</v>
      </c>
      <c r="CB748" t="s">
        <v>213</v>
      </c>
      <c r="CC748" t="s">
        <v>211</v>
      </c>
      <c r="CD748" t="s">
        <v>212</v>
      </c>
      <c r="CE748" t="s">
        <v>213</v>
      </c>
      <c r="CF748" t="s">
        <v>211</v>
      </c>
      <c r="CG748" t="s">
        <v>212</v>
      </c>
      <c r="CH748" t="s">
        <v>213</v>
      </c>
      <c r="CI748" t="s">
        <v>211</v>
      </c>
      <c r="CJ748" t="s">
        <v>212</v>
      </c>
      <c r="CK748" t="s">
        <v>213</v>
      </c>
      <c r="CL748" t="s">
        <v>211</v>
      </c>
      <c r="CM748" t="s">
        <v>212</v>
      </c>
      <c r="CN748" t="s">
        <v>213</v>
      </c>
      <c r="CO748" t="s">
        <v>211</v>
      </c>
      <c r="CP748" t="s">
        <v>212</v>
      </c>
      <c r="CQ748" t="s">
        <v>213</v>
      </c>
    </row>
    <row r="749" spans="1:95">
      <c r="A749" s="642">
        <v>46023</v>
      </c>
      <c r="B749" t="s">
        <v>217</v>
      </c>
    </row>
    <row r="750" spans="1:95">
      <c r="A750" s="642">
        <v>46024</v>
      </c>
      <c r="B750" t="s">
        <v>218</v>
      </c>
    </row>
    <row r="751" spans="1:95">
      <c r="A751" s="642">
        <v>46025</v>
      </c>
      <c r="B751" t="s">
        <v>219</v>
      </c>
    </row>
    <row r="752" spans="1:95">
      <c r="A752" s="642">
        <v>46026</v>
      </c>
      <c r="B752" t="s">
        <v>220</v>
      </c>
    </row>
    <row r="753" spans="1:95">
      <c r="A753" s="642">
        <v>46027</v>
      </c>
      <c r="B753" t="s">
        <v>214</v>
      </c>
      <c r="C753">
        <v>158.29</v>
      </c>
      <c r="D753">
        <v>156.29</v>
      </c>
      <c r="E753">
        <v>157.29</v>
      </c>
      <c r="F753">
        <v>185.55</v>
      </c>
      <c r="G753">
        <v>182.55</v>
      </c>
      <c r="H753">
        <v>184.05</v>
      </c>
      <c r="I753">
        <v>116.02</v>
      </c>
      <c r="J753">
        <v>112.82</v>
      </c>
      <c r="K753">
        <v>114.41999999999999</v>
      </c>
      <c r="L753">
        <v>215.44</v>
      </c>
      <c r="M753">
        <v>207.44</v>
      </c>
      <c r="N753">
        <v>211.44</v>
      </c>
      <c r="O753">
        <v>199.25</v>
      </c>
      <c r="P753">
        <v>197.45</v>
      </c>
      <c r="Q753">
        <v>198.35</v>
      </c>
      <c r="R753">
        <v>24.94</v>
      </c>
      <c r="S753">
        <v>24.34</v>
      </c>
      <c r="T753">
        <v>24.64</v>
      </c>
      <c r="U753">
        <v>15.92</v>
      </c>
      <c r="V753">
        <v>15.32</v>
      </c>
      <c r="W753">
        <v>15.620000000000001</v>
      </c>
      <c r="X753">
        <v>17.43</v>
      </c>
      <c r="Y753">
        <v>16.63</v>
      </c>
      <c r="Z753">
        <v>17.03</v>
      </c>
      <c r="AA753">
        <v>107.04</v>
      </c>
      <c r="AB753">
        <v>103.04</v>
      </c>
      <c r="AC753">
        <v>105.04</v>
      </c>
      <c r="AD753">
        <v>92.54</v>
      </c>
      <c r="AE753">
        <v>88.54</v>
      </c>
      <c r="AF753">
        <v>90.54</v>
      </c>
      <c r="AG753">
        <v>20.62</v>
      </c>
      <c r="AH753">
        <v>19.760000000000002</v>
      </c>
      <c r="AI753">
        <v>20.190000000000001</v>
      </c>
      <c r="AM753">
        <v>122.95</v>
      </c>
      <c r="AN753">
        <v>121.29</v>
      </c>
      <c r="AO753">
        <v>122.12</v>
      </c>
      <c r="AP753">
        <v>42.82</v>
      </c>
      <c r="AQ753">
        <v>41.22</v>
      </c>
      <c r="AR753">
        <v>42.019999999999996</v>
      </c>
      <c r="AS753">
        <v>43.6</v>
      </c>
      <c r="AT753">
        <v>42.24</v>
      </c>
      <c r="AU753">
        <v>42.92</v>
      </c>
      <c r="AV753">
        <v>22.85</v>
      </c>
      <c r="AW753">
        <v>22.25</v>
      </c>
      <c r="AX753">
        <v>22.55</v>
      </c>
      <c r="AY753">
        <v>5.09</v>
      </c>
      <c r="AZ753">
        <v>4.93</v>
      </c>
      <c r="BA753">
        <v>5.01</v>
      </c>
      <c r="BB753">
        <v>1.91</v>
      </c>
      <c r="BC753">
        <v>1.6099999999999999</v>
      </c>
      <c r="BD753">
        <v>1.7599999999999998</v>
      </c>
      <c r="BE753">
        <v>0.72</v>
      </c>
      <c r="BF753">
        <v>0.42</v>
      </c>
      <c r="BG753">
        <v>0.56999999999999995</v>
      </c>
      <c r="BH753">
        <v>518.67999999999995</v>
      </c>
      <c r="BI753">
        <v>502.67999999999995</v>
      </c>
      <c r="BJ753">
        <v>510.67999999999995</v>
      </c>
      <c r="BK753">
        <v>43.89</v>
      </c>
      <c r="BL753">
        <v>42.53</v>
      </c>
      <c r="BM753">
        <v>43.21</v>
      </c>
      <c r="BN753">
        <v>1.06</v>
      </c>
      <c r="BO753">
        <v>0.82000000000000006</v>
      </c>
      <c r="BP753">
        <v>0.94000000000000006</v>
      </c>
      <c r="BQ753">
        <v>9.77</v>
      </c>
      <c r="BR753">
        <v>7.77</v>
      </c>
      <c r="BS753">
        <v>8.77</v>
      </c>
      <c r="BT753">
        <v>11.08</v>
      </c>
      <c r="BU753">
        <v>10.68</v>
      </c>
      <c r="BV753">
        <v>10.879999999999999</v>
      </c>
      <c r="BW753">
        <v>2.83</v>
      </c>
      <c r="BX753">
        <v>2.5499999999999998</v>
      </c>
      <c r="BY753">
        <v>2.69</v>
      </c>
      <c r="BZ753">
        <v>11.04</v>
      </c>
      <c r="CA753">
        <v>8.0399999999999991</v>
      </c>
      <c r="CB753">
        <v>9.5399999999999991</v>
      </c>
      <c r="CC753">
        <v>7.75</v>
      </c>
      <c r="CD753">
        <v>7.51</v>
      </c>
      <c r="CE753">
        <v>7.63</v>
      </c>
      <c r="CF753">
        <v>2.2200000000000002</v>
      </c>
      <c r="CG753">
        <v>1.7200000000000002</v>
      </c>
      <c r="CH753">
        <v>1.9700000000000002</v>
      </c>
      <c r="CI753">
        <v>0.5</v>
      </c>
      <c r="CJ753">
        <v>0.46</v>
      </c>
      <c r="CK753">
        <v>0.48</v>
      </c>
      <c r="CL753">
        <v>44.94</v>
      </c>
      <c r="CM753">
        <v>42.54</v>
      </c>
      <c r="CN753">
        <v>43.739999999999995</v>
      </c>
      <c r="CO753">
        <v>6.16</v>
      </c>
      <c r="CP753">
        <v>1.1600000000000001</v>
      </c>
      <c r="CQ753">
        <v>3.66</v>
      </c>
    </row>
    <row r="754" spans="1:95">
      <c r="A754" s="642">
        <v>46028</v>
      </c>
      <c r="B754" t="s">
        <v>215</v>
      </c>
      <c r="C754">
        <v>157.71</v>
      </c>
      <c r="D754">
        <v>155.71</v>
      </c>
      <c r="E754">
        <v>156.71</v>
      </c>
      <c r="F754">
        <v>185.02</v>
      </c>
      <c r="G754">
        <v>182.02</v>
      </c>
      <c r="H754">
        <v>183.52</v>
      </c>
      <c r="I754">
        <v>115.38</v>
      </c>
      <c r="J754">
        <v>112.17999999999999</v>
      </c>
      <c r="K754">
        <v>113.78</v>
      </c>
      <c r="L754">
        <v>216.11</v>
      </c>
      <c r="M754">
        <v>208.11</v>
      </c>
      <c r="N754">
        <v>212.11</v>
      </c>
      <c r="O754">
        <v>198.67</v>
      </c>
      <c r="P754">
        <v>196.86999999999998</v>
      </c>
      <c r="Q754">
        <v>197.76999999999998</v>
      </c>
      <c r="R754">
        <v>24.87</v>
      </c>
      <c r="S754">
        <v>24.27</v>
      </c>
      <c r="T754">
        <v>24.57</v>
      </c>
      <c r="U754">
        <v>15.91</v>
      </c>
      <c r="V754">
        <v>15.31</v>
      </c>
      <c r="W754">
        <v>15.61</v>
      </c>
      <c r="X754">
        <v>17.48</v>
      </c>
      <c r="Y754">
        <v>16.68</v>
      </c>
      <c r="Z754">
        <v>17.079999999999998</v>
      </c>
      <c r="AA754">
        <v>107.14</v>
      </c>
      <c r="AB754">
        <v>103.14</v>
      </c>
      <c r="AC754">
        <v>105.14</v>
      </c>
      <c r="AD754">
        <v>92.69</v>
      </c>
      <c r="AE754">
        <v>88.69</v>
      </c>
      <c r="AF754">
        <v>90.69</v>
      </c>
      <c r="AG754">
        <v>20.56</v>
      </c>
      <c r="AH754">
        <v>19.7</v>
      </c>
      <c r="AI754">
        <v>20.13</v>
      </c>
      <c r="AM754">
        <v>122.94</v>
      </c>
      <c r="AN754">
        <v>121.28</v>
      </c>
      <c r="AO754">
        <v>122.11</v>
      </c>
      <c r="AP754">
        <v>42.67</v>
      </c>
      <c r="AQ754">
        <v>41.07</v>
      </c>
      <c r="AR754">
        <v>41.870000000000005</v>
      </c>
      <c r="AS754">
        <v>43.44</v>
      </c>
      <c r="AT754">
        <v>42.08</v>
      </c>
      <c r="AU754">
        <v>42.76</v>
      </c>
      <c r="AV754">
        <v>22.74</v>
      </c>
      <c r="AW754">
        <v>22.139999999999997</v>
      </c>
      <c r="AX754">
        <v>22.439999999999998</v>
      </c>
      <c r="AY754">
        <v>5.08</v>
      </c>
      <c r="AZ754">
        <v>4.92</v>
      </c>
      <c r="BA754">
        <v>5</v>
      </c>
      <c r="BB754">
        <v>1.9</v>
      </c>
      <c r="BC754">
        <v>1.5999999999999999</v>
      </c>
      <c r="BD754">
        <v>1.75</v>
      </c>
      <c r="BE754">
        <v>0.72</v>
      </c>
      <c r="BF754">
        <v>0.42</v>
      </c>
      <c r="BG754">
        <v>0.56999999999999995</v>
      </c>
      <c r="BH754">
        <v>517.13</v>
      </c>
      <c r="BI754">
        <v>501.13</v>
      </c>
      <c r="BJ754">
        <v>509.13</v>
      </c>
      <c r="BK754">
        <v>43.76</v>
      </c>
      <c r="BL754">
        <v>42.4</v>
      </c>
      <c r="BM754">
        <v>43.08</v>
      </c>
      <c r="BN754">
        <v>1.06</v>
      </c>
      <c r="BO754">
        <v>0.82000000000000006</v>
      </c>
      <c r="BP754">
        <v>0.94000000000000006</v>
      </c>
      <c r="BQ754">
        <v>9.74</v>
      </c>
      <c r="BR754">
        <v>7.74</v>
      </c>
      <c r="BS754">
        <v>8.74</v>
      </c>
      <c r="BT754">
        <v>11.03</v>
      </c>
      <c r="BU754">
        <v>10.629999999999999</v>
      </c>
      <c r="BV754">
        <v>10.829999999999998</v>
      </c>
      <c r="BW754">
        <v>2.8</v>
      </c>
      <c r="BX754">
        <v>2.5199999999999996</v>
      </c>
      <c r="BY754">
        <v>2.6599999999999997</v>
      </c>
      <c r="BZ754">
        <v>11.07</v>
      </c>
      <c r="CA754">
        <v>8.07</v>
      </c>
      <c r="CB754">
        <v>9.57</v>
      </c>
      <c r="CC754">
        <v>7.71</v>
      </c>
      <c r="CD754">
        <v>7.47</v>
      </c>
      <c r="CE754">
        <v>7.59</v>
      </c>
      <c r="CF754">
        <v>2.2000000000000002</v>
      </c>
      <c r="CG754">
        <v>1.7000000000000002</v>
      </c>
      <c r="CH754">
        <v>1.9500000000000002</v>
      </c>
      <c r="CI754">
        <v>0.5</v>
      </c>
      <c r="CJ754">
        <v>0.46</v>
      </c>
      <c r="CK754">
        <v>0.48</v>
      </c>
      <c r="CL754">
        <v>44.79</v>
      </c>
      <c r="CM754">
        <v>42.39</v>
      </c>
      <c r="CN754">
        <v>43.59</v>
      </c>
      <c r="CO754">
        <v>6.14</v>
      </c>
      <c r="CP754">
        <v>1.1399999999999997</v>
      </c>
      <c r="CQ754">
        <v>3.6399999999999997</v>
      </c>
    </row>
    <row r="755" spans="1:95">
      <c r="A755" s="642">
        <v>46029</v>
      </c>
      <c r="B755" t="s">
        <v>216</v>
      </c>
      <c r="C755">
        <v>157.66</v>
      </c>
      <c r="D755">
        <v>155.66</v>
      </c>
      <c r="E755">
        <v>156.66</v>
      </c>
      <c r="F755">
        <v>184.64</v>
      </c>
      <c r="G755">
        <v>181.64</v>
      </c>
      <c r="H755">
        <v>183.14</v>
      </c>
      <c r="I755">
        <v>114.97</v>
      </c>
      <c r="J755">
        <v>111.77</v>
      </c>
      <c r="K755">
        <v>113.37</v>
      </c>
      <c r="L755">
        <v>215.54</v>
      </c>
      <c r="M755">
        <v>207.54</v>
      </c>
      <c r="N755">
        <v>211.54</v>
      </c>
      <c r="O755">
        <v>197.83</v>
      </c>
      <c r="P755">
        <v>196.03</v>
      </c>
      <c r="Q755">
        <v>196.93</v>
      </c>
      <c r="R755">
        <v>24.81</v>
      </c>
      <c r="S755">
        <v>24.209999999999997</v>
      </c>
      <c r="T755">
        <v>24.509999999999998</v>
      </c>
      <c r="U755">
        <v>15.89</v>
      </c>
      <c r="V755">
        <v>15.290000000000001</v>
      </c>
      <c r="W755">
        <v>15.59</v>
      </c>
      <c r="X755">
        <v>17.43</v>
      </c>
      <c r="Y755">
        <v>16.63</v>
      </c>
      <c r="Z755">
        <v>17.03</v>
      </c>
      <c r="AA755">
        <v>107.57</v>
      </c>
      <c r="AB755">
        <v>103.57</v>
      </c>
      <c r="AC755">
        <v>105.57</v>
      </c>
      <c r="AD755">
        <v>92.66</v>
      </c>
      <c r="AE755">
        <v>88.66</v>
      </c>
      <c r="AF755">
        <v>90.66</v>
      </c>
      <c r="AG755">
        <v>20.55</v>
      </c>
      <c r="AH755">
        <v>19.690000000000001</v>
      </c>
      <c r="AI755">
        <v>20.12</v>
      </c>
      <c r="AM755">
        <v>123.24</v>
      </c>
      <c r="AN755">
        <v>121.58</v>
      </c>
      <c r="AO755">
        <v>122.41</v>
      </c>
      <c r="AP755">
        <v>42.65</v>
      </c>
      <c r="AQ755">
        <v>41.05</v>
      </c>
      <c r="AR755">
        <v>41.849999999999994</v>
      </c>
      <c r="AS755">
        <v>43.42</v>
      </c>
      <c r="AT755">
        <v>42.06</v>
      </c>
      <c r="AU755">
        <v>42.74</v>
      </c>
      <c r="AV755">
        <v>22.75</v>
      </c>
      <c r="AW755">
        <v>22.15</v>
      </c>
      <c r="AX755">
        <v>22.45</v>
      </c>
      <c r="AY755">
        <v>5.0999999999999996</v>
      </c>
      <c r="AZ755">
        <v>4.9399999999999995</v>
      </c>
      <c r="BA755">
        <v>5.0199999999999996</v>
      </c>
      <c r="BB755">
        <v>1.9</v>
      </c>
      <c r="BC755">
        <v>1.5999999999999999</v>
      </c>
      <c r="BD755">
        <v>1.75</v>
      </c>
      <c r="BE755">
        <v>0.72</v>
      </c>
      <c r="BF755">
        <v>0.42</v>
      </c>
      <c r="BG755">
        <v>0.56999999999999995</v>
      </c>
      <c r="BH755">
        <v>518.79</v>
      </c>
      <c r="BI755">
        <v>502.78999999999996</v>
      </c>
      <c r="BJ755">
        <v>510.78999999999996</v>
      </c>
      <c r="BK755">
        <v>43.74</v>
      </c>
      <c r="BL755">
        <v>42.38</v>
      </c>
      <c r="BM755">
        <v>43.06</v>
      </c>
      <c r="BN755">
        <v>1.06</v>
      </c>
      <c r="BO755">
        <v>0.82000000000000006</v>
      </c>
      <c r="BP755">
        <v>0.94000000000000006</v>
      </c>
      <c r="BQ755">
        <v>9.7100000000000009</v>
      </c>
      <c r="BR755">
        <v>7.7100000000000009</v>
      </c>
      <c r="BS755">
        <v>8.7100000000000009</v>
      </c>
      <c r="BT755">
        <v>11.02</v>
      </c>
      <c r="BU755">
        <v>10.62</v>
      </c>
      <c r="BV755">
        <v>10.82</v>
      </c>
      <c r="BW755">
        <v>2.8</v>
      </c>
      <c r="BX755">
        <v>2.5199999999999996</v>
      </c>
      <c r="BY755">
        <v>2.6599999999999997</v>
      </c>
      <c r="BZ755">
        <v>11.09</v>
      </c>
      <c r="CA755">
        <v>8.09</v>
      </c>
      <c r="CB755">
        <v>9.59</v>
      </c>
      <c r="CC755">
        <v>7.7</v>
      </c>
      <c r="CD755">
        <v>7.46</v>
      </c>
      <c r="CE755">
        <v>7.58</v>
      </c>
      <c r="CF755">
        <v>2.2000000000000002</v>
      </c>
      <c r="CG755">
        <v>1.7000000000000002</v>
      </c>
      <c r="CH755">
        <v>1.9500000000000002</v>
      </c>
      <c r="CI755">
        <v>0.5</v>
      </c>
      <c r="CJ755">
        <v>0.46</v>
      </c>
      <c r="CK755">
        <v>0.48</v>
      </c>
      <c r="CL755">
        <v>44.71</v>
      </c>
      <c r="CM755">
        <v>42.31</v>
      </c>
      <c r="CN755">
        <v>43.510000000000005</v>
      </c>
      <c r="CO755">
        <v>6.14</v>
      </c>
      <c r="CP755">
        <v>1.1399999999999997</v>
      </c>
      <c r="CQ755">
        <v>3.6399999999999997</v>
      </c>
    </row>
    <row r="756" spans="1:95">
      <c r="A756" s="642">
        <v>46030</v>
      </c>
      <c r="B756" t="s">
        <v>217</v>
      </c>
      <c r="C756">
        <v>157.85</v>
      </c>
      <c r="D756">
        <v>155.85</v>
      </c>
      <c r="E756">
        <v>156.85</v>
      </c>
      <c r="F756">
        <v>184.61</v>
      </c>
      <c r="G756">
        <v>181.61</v>
      </c>
      <c r="H756">
        <v>183.11</v>
      </c>
      <c r="I756">
        <v>114.78</v>
      </c>
      <c r="J756">
        <v>111.58</v>
      </c>
      <c r="K756">
        <v>113.18</v>
      </c>
      <c r="L756">
        <v>215.14</v>
      </c>
      <c r="M756">
        <v>207.14</v>
      </c>
      <c r="N756">
        <v>211.14</v>
      </c>
      <c r="O756">
        <v>197.48</v>
      </c>
      <c r="P756">
        <v>195.67999999999998</v>
      </c>
      <c r="Q756">
        <v>196.57999999999998</v>
      </c>
      <c r="R756">
        <v>24.8</v>
      </c>
      <c r="S756">
        <v>24.2</v>
      </c>
      <c r="T756">
        <v>24.5</v>
      </c>
      <c r="U756">
        <v>15.85</v>
      </c>
      <c r="V756">
        <v>15.25</v>
      </c>
      <c r="W756">
        <v>15.55</v>
      </c>
      <c r="X756">
        <v>17.48</v>
      </c>
      <c r="Y756">
        <v>16.68</v>
      </c>
      <c r="Z756">
        <v>17.079999999999998</v>
      </c>
      <c r="AA756">
        <v>107.42</v>
      </c>
      <c r="AB756">
        <v>103.42</v>
      </c>
      <c r="AC756">
        <v>105.42</v>
      </c>
      <c r="AD756">
        <v>92.49</v>
      </c>
      <c r="AE756">
        <v>88.49</v>
      </c>
      <c r="AF756">
        <v>90.49</v>
      </c>
      <c r="AG756">
        <v>20.57</v>
      </c>
      <c r="AH756">
        <v>19.71</v>
      </c>
      <c r="AI756">
        <v>20.14</v>
      </c>
      <c r="AM756">
        <v>123.09</v>
      </c>
      <c r="AN756">
        <v>121.43</v>
      </c>
      <c r="AO756">
        <v>122.26</v>
      </c>
      <c r="AP756">
        <v>42.7</v>
      </c>
      <c r="AQ756">
        <v>41.1</v>
      </c>
      <c r="AR756">
        <v>41.900000000000006</v>
      </c>
      <c r="AS756">
        <v>43.48</v>
      </c>
      <c r="AT756">
        <v>42.12</v>
      </c>
      <c r="AU756">
        <v>42.8</v>
      </c>
      <c r="AV756">
        <v>22.73</v>
      </c>
      <c r="AW756">
        <v>22.13</v>
      </c>
      <c r="AX756">
        <v>22.43</v>
      </c>
      <c r="AY756">
        <v>5.09</v>
      </c>
      <c r="AZ756">
        <v>4.93</v>
      </c>
      <c r="BA756">
        <v>5.01</v>
      </c>
      <c r="BB756">
        <v>1.91</v>
      </c>
      <c r="BC756">
        <v>1.6099999999999999</v>
      </c>
      <c r="BD756">
        <v>1.7599999999999998</v>
      </c>
      <c r="BE756">
        <v>0.72</v>
      </c>
      <c r="BF756">
        <v>0.42</v>
      </c>
      <c r="BG756">
        <v>0.56999999999999995</v>
      </c>
      <c r="BH756">
        <v>520.91999999999996</v>
      </c>
      <c r="BI756">
        <v>504.91999999999996</v>
      </c>
      <c r="BJ756">
        <v>512.91999999999996</v>
      </c>
      <c r="BK756">
        <v>43.79</v>
      </c>
      <c r="BL756">
        <v>42.43</v>
      </c>
      <c r="BM756">
        <v>43.11</v>
      </c>
      <c r="BN756">
        <v>1.05</v>
      </c>
      <c r="BO756">
        <v>0.81</v>
      </c>
      <c r="BP756">
        <v>0.93</v>
      </c>
      <c r="BQ756">
        <v>9.73</v>
      </c>
      <c r="BR756">
        <v>7.73</v>
      </c>
      <c r="BS756">
        <v>8.73</v>
      </c>
      <c r="BT756">
        <v>11.04</v>
      </c>
      <c r="BU756">
        <v>10.639999999999999</v>
      </c>
      <c r="BV756">
        <v>10.84</v>
      </c>
      <c r="BW756">
        <v>2.79</v>
      </c>
      <c r="BX756">
        <v>2.5099999999999998</v>
      </c>
      <c r="BY756">
        <v>2.65</v>
      </c>
      <c r="BZ756">
        <v>11.03</v>
      </c>
      <c r="CA756">
        <v>8.0299999999999994</v>
      </c>
      <c r="CB756">
        <v>9.5299999999999994</v>
      </c>
      <c r="CC756">
        <v>7.66</v>
      </c>
      <c r="CD756">
        <v>7.42</v>
      </c>
      <c r="CE756">
        <v>7.54</v>
      </c>
      <c r="CF756">
        <v>2.21</v>
      </c>
      <c r="CG756">
        <v>1.71</v>
      </c>
      <c r="CH756">
        <v>1.96</v>
      </c>
      <c r="CI756">
        <v>0.5</v>
      </c>
      <c r="CJ756">
        <v>0.46</v>
      </c>
      <c r="CK756">
        <v>0.48</v>
      </c>
      <c r="CL756">
        <v>44.72</v>
      </c>
      <c r="CM756">
        <v>42.32</v>
      </c>
      <c r="CN756">
        <v>43.519999999999996</v>
      </c>
      <c r="CO756">
        <v>6.15</v>
      </c>
      <c r="CP756">
        <v>1.1500000000000004</v>
      </c>
      <c r="CQ756">
        <v>3.6500000000000004</v>
      </c>
    </row>
    <row r="757" spans="1:95">
      <c r="A757" s="642">
        <v>46031</v>
      </c>
      <c r="B757" t="s">
        <v>218</v>
      </c>
      <c r="C757">
        <v>158.13999999999999</v>
      </c>
      <c r="D757">
        <v>156.13999999999999</v>
      </c>
      <c r="E757">
        <v>157.13999999999999</v>
      </c>
      <c r="F757">
        <v>184.63</v>
      </c>
      <c r="G757">
        <v>181.63</v>
      </c>
      <c r="H757">
        <v>183.13</v>
      </c>
      <c r="I757">
        <v>114.89</v>
      </c>
      <c r="J757">
        <v>111.69</v>
      </c>
      <c r="K757">
        <v>113.28999999999999</v>
      </c>
      <c r="L757">
        <v>215.12</v>
      </c>
      <c r="M757">
        <v>207.12</v>
      </c>
      <c r="N757">
        <v>211.12</v>
      </c>
      <c r="O757">
        <v>197.45</v>
      </c>
      <c r="P757">
        <v>195.64999999999998</v>
      </c>
      <c r="Q757">
        <v>196.54999999999998</v>
      </c>
      <c r="R757">
        <v>24.81</v>
      </c>
      <c r="S757">
        <v>24.209999999999997</v>
      </c>
      <c r="T757">
        <v>24.509999999999998</v>
      </c>
      <c r="U757">
        <v>15.88</v>
      </c>
      <c r="V757">
        <v>15.280000000000001</v>
      </c>
      <c r="W757">
        <v>15.580000000000002</v>
      </c>
      <c r="X757">
        <v>17.43</v>
      </c>
      <c r="Y757">
        <v>16.63</v>
      </c>
      <c r="Z757">
        <v>17.03</v>
      </c>
      <c r="AA757">
        <v>107.24</v>
      </c>
      <c r="AB757">
        <v>103.24</v>
      </c>
      <c r="AC757">
        <v>105.24</v>
      </c>
      <c r="AD757">
        <v>92.28</v>
      </c>
      <c r="AE757">
        <v>88.28</v>
      </c>
      <c r="AF757">
        <v>90.28</v>
      </c>
      <c r="AG757">
        <v>20.59</v>
      </c>
      <c r="AH757">
        <v>19.73</v>
      </c>
      <c r="AI757">
        <v>20.16</v>
      </c>
      <c r="AM757">
        <v>123.07</v>
      </c>
      <c r="AN757">
        <v>121.41</v>
      </c>
      <c r="AO757">
        <v>122.24</v>
      </c>
      <c r="AP757">
        <v>42.78</v>
      </c>
      <c r="AQ757">
        <v>41.18</v>
      </c>
      <c r="AR757">
        <v>41.980000000000004</v>
      </c>
      <c r="AS757">
        <v>43.38</v>
      </c>
      <c r="AT757">
        <v>42.02</v>
      </c>
      <c r="AU757">
        <v>42.7</v>
      </c>
      <c r="AV757">
        <v>22.81</v>
      </c>
      <c r="AW757">
        <v>22.209999999999997</v>
      </c>
      <c r="AX757">
        <v>22.509999999999998</v>
      </c>
      <c r="AY757">
        <v>5.08</v>
      </c>
      <c r="AZ757">
        <v>4.92</v>
      </c>
      <c r="BA757">
        <v>5</v>
      </c>
      <c r="BB757">
        <v>1.91</v>
      </c>
      <c r="BC757">
        <v>1.6099999999999999</v>
      </c>
      <c r="BD757">
        <v>1.7599999999999998</v>
      </c>
      <c r="BE757">
        <v>0.72</v>
      </c>
      <c r="BF757">
        <v>0.42</v>
      </c>
      <c r="BG757">
        <v>0.56999999999999995</v>
      </c>
      <c r="BH757">
        <v>523.21</v>
      </c>
      <c r="BI757">
        <v>507.21000000000004</v>
      </c>
      <c r="BJ757">
        <v>515.21</v>
      </c>
      <c r="BK757">
        <v>43.87</v>
      </c>
      <c r="BL757">
        <v>42.51</v>
      </c>
      <c r="BM757">
        <v>43.19</v>
      </c>
      <c r="BN757">
        <v>1.06</v>
      </c>
      <c r="BO757">
        <v>0.82000000000000006</v>
      </c>
      <c r="BP757">
        <v>0.94000000000000006</v>
      </c>
      <c r="BQ757">
        <v>9.74</v>
      </c>
      <c r="BR757">
        <v>7.74</v>
      </c>
      <c r="BS757">
        <v>8.74</v>
      </c>
      <c r="BT757">
        <v>11.02</v>
      </c>
      <c r="BU757">
        <v>10.62</v>
      </c>
      <c r="BV757">
        <v>10.82</v>
      </c>
      <c r="BW757">
        <v>2.81</v>
      </c>
      <c r="BX757">
        <v>2.5300000000000002</v>
      </c>
      <c r="BY757">
        <v>2.67</v>
      </c>
      <c r="BZ757">
        <v>11.02</v>
      </c>
      <c r="CA757">
        <v>8.02</v>
      </c>
      <c r="CB757">
        <v>9.52</v>
      </c>
      <c r="CC757">
        <v>7.67</v>
      </c>
      <c r="CD757">
        <v>7.43</v>
      </c>
      <c r="CE757">
        <v>7.55</v>
      </c>
      <c r="CF757">
        <v>2.2200000000000002</v>
      </c>
      <c r="CG757">
        <v>1.7200000000000002</v>
      </c>
      <c r="CH757">
        <v>1.9700000000000002</v>
      </c>
      <c r="CI757">
        <v>0.5</v>
      </c>
      <c r="CJ757">
        <v>0.46</v>
      </c>
      <c r="CK757">
        <v>0.48</v>
      </c>
      <c r="CL757">
        <v>44.7</v>
      </c>
      <c r="CM757">
        <v>42.300000000000004</v>
      </c>
      <c r="CN757">
        <v>43.5</v>
      </c>
      <c r="CO757">
        <v>6.15</v>
      </c>
      <c r="CP757">
        <v>1.1500000000000004</v>
      </c>
      <c r="CQ757">
        <v>3.6500000000000004</v>
      </c>
    </row>
    <row r="758" spans="1:95">
      <c r="A758" s="642">
        <v>46032</v>
      </c>
      <c r="B758" t="s">
        <v>219</v>
      </c>
    </row>
    <row r="759" spans="1:95">
      <c r="A759" s="642">
        <v>46033</v>
      </c>
      <c r="B759" t="s">
        <v>220</v>
      </c>
    </row>
    <row r="760" spans="1:95">
      <c r="A760" s="642">
        <v>46034</v>
      </c>
      <c r="B760" t="s">
        <v>214</v>
      </c>
    </row>
    <row r="761" spans="1:95">
      <c r="A761" s="642">
        <v>46035</v>
      </c>
      <c r="B761" t="s">
        <v>215</v>
      </c>
      <c r="C761">
        <v>159.28</v>
      </c>
      <c r="D761">
        <v>157.28</v>
      </c>
      <c r="E761">
        <v>158.28</v>
      </c>
      <c r="F761">
        <v>186.09</v>
      </c>
      <c r="G761">
        <v>183.09</v>
      </c>
      <c r="H761">
        <v>184.59</v>
      </c>
      <c r="I761">
        <v>115.63</v>
      </c>
      <c r="J761">
        <v>112.42999999999999</v>
      </c>
      <c r="K761">
        <v>114.03</v>
      </c>
      <c r="L761">
        <v>217.2</v>
      </c>
      <c r="M761">
        <v>209.2</v>
      </c>
      <c r="N761">
        <v>213.2</v>
      </c>
      <c r="O761">
        <v>199.32</v>
      </c>
      <c r="P761">
        <v>197.51999999999998</v>
      </c>
      <c r="Q761">
        <v>198.42</v>
      </c>
      <c r="R761">
        <v>25</v>
      </c>
      <c r="S761">
        <v>24.4</v>
      </c>
      <c r="T761">
        <v>24.7</v>
      </c>
      <c r="U761">
        <v>16.03</v>
      </c>
      <c r="V761">
        <v>15.430000000000001</v>
      </c>
      <c r="W761">
        <v>15.73</v>
      </c>
      <c r="X761">
        <v>17.670000000000002</v>
      </c>
      <c r="Y761">
        <v>16.87</v>
      </c>
      <c r="Z761">
        <v>17.270000000000003</v>
      </c>
      <c r="AA761">
        <v>108.19</v>
      </c>
      <c r="AB761">
        <v>104.19</v>
      </c>
      <c r="AC761">
        <v>106.19</v>
      </c>
      <c r="AD761">
        <v>93.42</v>
      </c>
      <c r="AE761">
        <v>89.42</v>
      </c>
      <c r="AF761">
        <v>91.42</v>
      </c>
      <c r="AG761">
        <v>20.73</v>
      </c>
      <c r="AH761">
        <v>19.87</v>
      </c>
      <c r="AI761">
        <v>20.3</v>
      </c>
      <c r="AM761">
        <v>123.89</v>
      </c>
      <c r="AN761">
        <v>122.23</v>
      </c>
      <c r="AO761">
        <v>123.06</v>
      </c>
      <c r="AP761">
        <v>43.09</v>
      </c>
      <c r="AQ761">
        <v>41.49</v>
      </c>
      <c r="AR761">
        <v>42.290000000000006</v>
      </c>
      <c r="AS761">
        <v>43.87</v>
      </c>
      <c r="AT761">
        <v>42.51</v>
      </c>
      <c r="AU761">
        <v>43.19</v>
      </c>
      <c r="AV761">
        <v>23.01</v>
      </c>
      <c r="AW761">
        <v>22.41</v>
      </c>
      <c r="AX761">
        <v>22.71</v>
      </c>
      <c r="AY761">
        <v>5.14</v>
      </c>
      <c r="AZ761">
        <v>4.9799999999999995</v>
      </c>
      <c r="BA761">
        <v>5.0599999999999996</v>
      </c>
      <c r="BB761">
        <v>1.92</v>
      </c>
      <c r="BC761">
        <v>1.6199999999999999</v>
      </c>
      <c r="BD761">
        <v>1.77</v>
      </c>
      <c r="BE761">
        <v>0.65</v>
      </c>
      <c r="BF761">
        <v>0.49</v>
      </c>
      <c r="BG761">
        <v>0.57000000000000006</v>
      </c>
      <c r="BH761">
        <v>526.61</v>
      </c>
      <c r="BI761">
        <v>510.61</v>
      </c>
      <c r="BJ761">
        <v>518.61</v>
      </c>
      <c r="BK761">
        <v>44.19</v>
      </c>
      <c r="BL761">
        <v>42.83</v>
      </c>
      <c r="BM761">
        <v>43.51</v>
      </c>
      <c r="BN761">
        <v>1.06</v>
      </c>
      <c r="BO761">
        <v>0.82000000000000006</v>
      </c>
      <c r="BP761">
        <v>0.94000000000000006</v>
      </c>
      <c r="BQ761">
        <v>9.83</v>
      </c>
      <c r="BR761">
        <v>7.83</v>
      </c>
      <c r="BS761">
        <v>8.83</v>
      </c>
      <c r="BT761">
        <v>10.95</v>
      </c>
      <c r="BU761">
        <v>10.549999999999999</v>
      </c>
      <c r="BV761">
        <v>10.75</v>
      </c>
      <c r="BW761">
        <v>2.82</v>
      </c>
      <c r="BX761">
        <v>2.54</v>
      </c>
      <c r="BY761">
        <v>2.6799999999999997</v>
      </c>
      <c r="BZ761">
        <v>11.16</v>
      </c>
      <c r="CA761">
        <v>8.16</v>
      </c>
      <c r="CB761">
        <v>9.66</v>
      </c>
      <c r="CC761">
        <v>7.73</v>
      </c>
      <c r="CD761">
        <v>7.49</v>
      </c>
      <c r="CE761">
        <v>7.61</v>
      </c>
      <c r="CF761">
        <v>2.2799999999999998</v>
      </c>
      <c r="CG761">
        <v>1.7799999999999998</v>
      </c>
      <c r="CH761">
        <v>2.0299999999999998</v>
      </c>
      <c r="CI761">
        <v>0.5</v>
      </c>
      <c r="CJ761">
        <v>0.46</v>
      </c>
      <c r="CK761">
        <v>0.48</v>
      </c>
      <c r="CL761">
        <v>45.05</v>
      </c>
      <c r="CM761">
        <v>42.65</v>
      </c>
      <c r="CN761">
        <v>43.849999999999994</v>
      </c>
      <c r="CO761">
        <v>4.2699999999999996</v>
      </c>
      <c r="CP761">
        <v>3.0699999999999994</v>
      </c>
      <c r="CQ761">
        <v>3.6699999999999995</v>
      </c>
    </row>
    <row r="762" spans="1:95">
      <c r="A762" s="642">
        <v>46036</v>
      </c>
      <c r="B762" t="s">
        <v>216</v>
      </c>
      <c r="C762">
        <v>160.26</v>
      </c>
      <c r="D762">
        <v>158.26</v>
      </c>
      <c r="E762">
        <v>159.26</v>
      </c>
      <c r="F762">
        <v>186.91</v>
      </c>
      <c r="G762">
        <v>183.91</v>
      </c>
      <c r="H762">
        <v>185.41</v>
      </c>
      <c r="I762">
        <v>116.23</v>
      </c>
      <c r="J762">
        <v>113.03</v>
      </c>
      <c r="K762">
        <v>114.63</v>
      </c>
      <c r="L762">
        <v>217.85</v>
      </c>
      <c r="M762">
        <v>209.85</v>
      </c>
      <c r="N762">
        <v>213.85</v>
      </c>
      <c r="O762">
        <v>199.63</v>
      </c>
      <c r="P762">
        <v>197.82999999999998</v>
      </c>
      <c r="Q762">
        <v>198.73</v>
      </c>
      <c r="R762">
        <v>25.11</v>
      </c>
      <c r="S762">
        <v>24.509999999999998</v>
      </c>
      <c r="T762">
        <v>24.81</v>
      </c>
      <c r="U762">
        <v>16.100000000000001</v>
      </c>
      <c r="V762">
        <v>15.500000000000002</v>
      </c>
      <c r="W762">
        <v>15.8</v>
      </c>
      <c r="X762">
        <v>17.670000000000002</v>
      </c>
      <c r="Y762">
        <v>16.87</v>
      </c>
      <c r="Z762">
        <v>17.270000000000003</v>
      </c>
      <c r="AA762">
        <v>108.42</v>
      </c>
      <c r="AB762">
        <v>104.42</v>
      </c>
      <c r="AC762">
        <v>106.42</v>
      </c>
      <c r="AD762">
        <v>93.38</v>
      </c>
      <c r="AE762">
        <v>89.38</v>
      </c>
      <c r="AF762">
        <v>91.38</v>
      </c>
      <c r="AG762">
        <v>20.85</v>
      </c>
      <c r="AH762">
        <v>19.990000000000002</v>
      </c>
      <c r="AI762">
        <v>20.420000000000002</v>
      </c>
      <c r="AM762">
        <v>124.38</v>
      </c>
      <c r="AN762">
        <v>122.72</v>
      </c>
      <c r="AO762">
        <v>123.55</v>
      </c>
      <c r="AP762">
        <v>43.35</v>
      </c>
      <c r="AQ762">
        <v>41.75</v>
      </c>
      <c r="AR762">
        <v>42.55</v>
      </c>
      <c r="AS762">
        <v>44.13</v>
      </c>
      <c r="AT762">
        <v>42.77</v>
      </c>
      <c r="AU762">
        <v>43.45</v>
      </c>
      <c r="AV762">
        <v>23.13</v>
      </c>
      <c r="AW762">
        <v>22.529999999999998</v>
      </c>
      <c r="AX762">
        <v>22.83</v>
      </c>
      <c r="AY762">
        <v>5.14</v>
      </c>
      <c r="AZ762">
        <v>4.9799999999999995</v>
      </c>
      <c r="BA762">
        <v>5.0599999999999996</v>
      </c>
      <c r="BB762">
        <v>1.93</v>
      </c>
      <c r="BC762">
        <v>1.63</v>
      </c>
      <c r="BD762">
        <v>1.7799999999999998</v>
      </c>
      <c r="BE762">
        <v>0.66</v>
      </c>
      <c r="BF762">
        <v>0.5</v>
      </c>
      <c r="BG762">
        <v>0.58000000000000007</v>
      </c>
      <c r="BH762">
        <v>527.78</v>
      </c>
      <c r="BI762">
        <v>511.78</v>
      </c>
      <c r="BJ762">
        <v>519.78</v>
      </c>
      <c r="BK762">
        <v>44.43</v>
      </c>
      <c r="BL762">
        <v>43.07</v>
      </c>
      <c r="BM762">
        <v>43.75</v>
      </c>
      <c r="BN762">
        <v>1.07</v>
      </c>
      <c r="BO762">
        <v>0.83000000000000007</v>
      </c>
      <c r="BP762">
        <v>0.95000000000000007</v>
      </c>
      <c r="BQ762">
        <v>9.93</v>
      </c>
      <c r="BR762">
        <v>7.93</v>
      </c>
      <c r="BS762">
        <v>8.93</v>
      </c>
      <c r="BT762">
        <v>11</v>
      </c>
      <c r="BU762">
        <v>10.6</v>
      </c>
      <c r="BV762">
        <v>10.8</v>
      </c>
      <c r="BW762">
        <v>2.84</v>
      </c>
      <c r="BX762">
        <v>2.5599999999999996</v>
      </c>
      <c r="BY762">
        <v>2.6999999999999997</v>
      </c>
      <c r="BZ762">
        <v>11.22</v>
      </c>
      <c r="CA762">
        <v>8.2200000000000006</v>
      </c>
      <c r="CB762">
        <v>9.7200000000000006</v>
      </c>
      <c r="CC762">
        <v>7.78</v>
      </c>
      <c r="CD762">
        <v>7.54</v>
      </c>
      <c r="CE762">
        <v>7.66</v>
      </c>
      <c r="CF762">
        <v>2.2799999999999998</v>
      </c>
      <c r="CG762">
        <v>1.7799999999999998</v>
      </c>
      <c r="CH762">
        <v>2.0299999999999998</v>
      </c>
      <c r="CI762">
        <v>0.5</v>
      </c>
      <c r="CJ762">
        <v>0.46</v>
      </c>
      <c r="CK762">
        <v>0.48</v>
      </c>
      <c r="CL762">
        <v>45.24</v>
      </c>
      <c r="CM762">
        <v>42.84</v>
      </c>
      <c r="CN762">
        <v>44.040000000000006</v>
      </c>
      <c r="CO762">
        <v>4.3</v>
      </c>
      <c r="CP762">
        <v>3.0999999999999996</v>
      </c>
      <c r="CQ762">
        <v>3.6999999999999997</v>
      </c>
    </row>
    <row r="763" spans="1:95">
      <c r="A763" s="642">
        <v>46037</v>
      </c>
      <c r="B763" t="s">
        <v>217</v>
      </c>
      <c r="C763">
        <v>159.58000000000001</v>
      </c>
      <c r="D763">
        <v>157.58000000000001</v>
      </c>
      <c r="E763">
        <v>158.58000000000001</v>
      </c>
      <c r="F763">
        <v>186.04</v>
      </c>
      <c r="G763">
        <v>183.04</v>
      </c>
      <c r="H763">
        <v>184.54</v>
      </c>
      <c r="I763">
        <v>115.75</v>
      </c>
      <c r="J763">
        <v>112.55</v>
      </c>
      <c r="K763">
        <v>114.15</v>
      </c>
      <c r="L763">
        <v>217.1</v>
      </c>
      <c r="M763">
        <v>209.1</v>
      </c>
      <c r="N763">
        <v>213.1</v>
      </c>
      <c r="O763">
        <v>199.08</v>
      </c>
      <c r="P763">
        <v>197.28</v>
      </c>
      <c r="Q763">
        <v>198.18</v>
      </c>
      <c r="R763">
        <v>25</v>
      </c>
      <c r="S763">
        <v>24.4</v>
      </c>
      <c r="T763">
        <v>24.7</v>
      </c>
      <c r="U763">
        <v>16.07</v>
      </c>
      <c r="V763">
        <v>15.47</v>
      </c>
      <c r="W763">
        <v>15.77</v>
      </c>
      <c r="X763">
        <v>17.62</v>
      </c>
      <c r="Y763">
        <v>16.82</v>
      </c>
      <c r="Z763">
        <v>17.22</v>
      </c>
      <c r="AA763">
        <v>107.98</v>
      </c>
      <c r="AB763">
        <v>103.98</v>
      </c>
      <c r="AC763">
        <v>105.98</v>
      </c>
      <c r="AD763">
        <v>93.06</v>
      </c>
      <c r="AE763">
        <v>89.06</v>
      </c>
      <c r="AF763">
        <v>91.06</v>
      </c>
      <c r="AG763">
        <v>20.77</v>
      </c>
      <c r="AH763">
        <v>19.91</v>
      </c>
      <c r="AI763">
        <v>20.34</v>
      </c>
      <c r="AM763">
        <v>123.97</v>
      </c>
      <c r="AN763">
        <v>122.31</v>
      </c>
      <c r="AO763">
        <v>123.14</v>
      </c>
      <c r="AP763">
        <v>43.17</v>
      </c>
      <c r="AQ763">
        <v>41.57</v>
      </c>
      <c r="AR763">
        <v>42.370000000000005</v>
      </c>
      <c r="AS763">
        <v>43.88</v>
      </c>
      <c r="AT763">
        <v>42.52</v>
      </c>
      <c r="AU763">
        <v>43.2</v>
      </c>
      <c r="AV763">
        <v>23.06</v>
      </c>
      <c r="AW763">
        <v>22.459999999999997</v>
      </c>
      <c r="AX763">
        <v>22.759999999999998</v>
      </c>
      <c r="AY763">
        <v>5.12</v>
      </c>
      <c r="AZ763">
        <v>4.96</v>
      </c>
      <c r="BA763">
        <v>5.04</v>
      </c>
      <c r="BB763">
        <v>1.92</v>
      </c>
      <c r="BC763">
        <v>1.6199999999999999</v>
      </c>
      <c r="BD763">
        <v>1.77</v>
      </c>
      <c r="BE763">
        <v>0.66</v>
      </c>
      <c r="BF763">
        <v>0.5</v>
      </c>
      <c r="BG763">
        <v>0.58000000000000007</v>
      </c>
      <c r="BH763">
        <v>527.59</v>
      </c>
      <c r="BI763">
        <v>511.59000000000003</v>
      </c>
      <c r="BJ763">
        <v>519.59</v>
      </c>
      <c r="BK763">
        <v>44.28</v>
      </c>
      <c r="BL763">
        <v>42.92</v>
      </c>
      <c r="BM763">
        <v>43.6</v>
      </c>
      <c r="BN763">
        <v>1.06</v>
      </c>
      <c r="BO763">
        <v>0.82000000000000006</v>
      </c>
      <c r="BP763">
        <v>0.94000000000000006</v>
      </c>
      <c r="BQ763">
        <v>9.91</v>
      </c>
      <c r="BR763">
        <v>7.91</v>
      </c>
      <c r="BS763">
        <v>8.91</v>
      </c>
      <c r="BT763">
        <v>11.03</v>
      </c>
      <c r="BU763">
        <v>10.629999999999999</v>
      </c>
      <c r="BV763">
        <v>10.829999999999998</v>
      </c>
      <c r="BW763">
        <v>2.82</v>
      </c>
      <c r="BX763">
        <v>2.54</v>
      </c>
      <c r="BY763">
        <v>2.6799999999999997</v>
      </c>
      <c r="BZ763">
        <v>11.17</v>
      </c>
      <c r="CA763">
        <v>8.17</v>
      </c>
      <c r="CB763">
        <v>9.67</v>
      </c>
      <c r="CC763">
        <v>7.73</v>
      </c>
      <c r="CD763">
        <v>7.49</v>
      </c>
      <c r="CE763">
        <v>7.61</v>
      </c>
      <c r="CF763">
        <v>2.27</v>
      </c>
      <c r="CG763">
        <v>1.77</v>
      </c>
      <c r="CH763">
        <v>2.02</v>
      </c>
      <c r="CI763">
        <v>0.5</v>
      </c>
      <c r="CJ763">
        <v>0.46</v>
      </c>
      <c r="CK763">
        <v>0.48</v>
      </c>
      <c r="CL763">
        <v>45.04</v>
      </c>
      <c r="CM763">
        <v>42.64</v>
      </c>
      <c r="CN763">
        <v>43.84</v>
      </c>
      <c r="CO763">
        <v>4.28</v>
      </c>
      <c r="CP763">
        <v>3.08</v>
      </c>
      <c r="CQ763">
        <v>3.68</v>
      </c>
    </row>
    <row r="764" spans="1:95">
      <c r="A764" s="642">
        <v>46038</v>
      </c>
      <c r="B764" t="s">
        <v>218</v>
      </c>
      <c r="C764">
        <v>159.77000000000001</v>
      </c>
      <c r="D764">
        <v>157.77000000000001</v>
      </c>
      <c r="E764">
        <v>158.77000000000001</v>
      </c>
      <c r="F764">
        <v>185.69</v>
      </c>
      <c r="G764">
        <v>182.69</v>
      </c>
      <c r="H764">
        <v>184.19</v>
      </c>
      <c r="I764">
        <v>115.83</v>
      </c>
      <c r="J764">
        <v>112.63</v>
      </c>
      <c r="K764">
        <v>114.22999999999999</v>
      </c>
      <c r="L764">
        <v>216.35</v>
      </c>
      <c r="M764">
        <v>208.35</v>
      </c>
      <c r="N764">
        <v>212.35</v>
      </c>
      <c r="O764">
        <v>198.35</v>
      </c>
      <c r="P764">
        <v>196.54999999999998</v>
      </c>
      <c r="Q764">
        <v>197.45</v>
      </c>
      <c r="R764">
        <v>24.95</v>
      </c>
      <c r="S764">
        <v>24.349999999999998</v>
      </c>
      <c r="T764">
        <v>24.65</v>
      </c>
      <c r="U764">
        <v>15.99</v>
      </c>
      <c r="V764">
        <v>15.39</v>
      </c>
      <c r="W764">
        <v>15.690000000000001</v>
      </c>
      <c r="X764">
        <v>17.600000000000001</v>
      </c>
      <c r="Y764">
        <v>16.8</v>
      </c>
      <c r="Z764">
        <v>17.200000000000003</v>
      </c>
      <c r="AA764">
        <v>108.36</v>
      </c>
      <c r="AB764">
        <v>104.36</v>
      </c>
      <c r="AC764">
        <v>106.36</v>
      </c>
      <c r="AD764">
        <v>93.21</v>
      </c>
      <c r="AE764">
        <v>89.21</v>
      </c>
      <c r="AF764">
        <v>91.21</v>
      </c>
      <c r="AG764">
        <v>20.79</v>
      </c>
      <c r="AH764">
        <v>19.93</v>
      </c>
      <c r="AI764">
        <v>20.36</v>
      </c>
      <c r="AM764">
        <v>124.04</v>
      </c>
      <c r="AN764">
        <v>122.38000000000001</v>
      </c>
      <c r="AO764">
        <v>123.21000000000001</v>
      </c>
      <c r="AP764">
        <v>43.22</v>
      </c>
      <c r="AQ764">
        <v>41.62</v>
      </c>
      <c r="AR764">
        <v>42.42</v>
      </c>
      <c r="AS764">
        <v>44</v>
      </c>
      <c r="AT764">
        <v>42.64</v>
      </c>
      <c r="AU764">
        <v>43.32</v>
      </c>
      <c r="AV764">
        <v>23.09</v>
      </c>
      <c r="AW764">
        <v>22.49</v>
      </c>
      <c r="AX764">
        <v>22.79</v>
      </c>
      <c r="AY764">
        <v>5.14</v>
      </c>
      <c r="AZ764">
        <v>4.9799999999999995</v>
      </c>
      <c r="BA764">
        <v>5.0599999999999996</v>
      </c>
      <c r="BB764">
        <v>1.92</v>
      </c>
      <c r="BC764">
        <v>1.6199999999999999</v>
      </c>
      <c r="BD764">
        <v>1.77</v>
      </c>
      <c r="BE764">
        <v>0.65</v>
      </c>
      <c r="BF764">
        <v>0.49</v>
      </c>
      <c r="BG764">
        <v>0.57000000000000006</v>
      </c>
      <c r="BH764">
        <v>528.22</v>
      </c>
      <c r="BI764">
        <v>512.22</v>
      </c>
      <c r="BJ764">
        <v>520.22</v>
      </c>
      <c r="BK764">
        <v>44.3</v>
      </c>
      <c r="BL764">
        <v>42.94</v>
      </c>
      <c r="BM764">
        <v>43.62</v>
      </c>
      <c r="BN764">
        <v>1.06</v>
      </c>
      <c r="BO764">
        <v>0.82000000000000006</v>
      </c>
      <c r="BP764">
        <v>0.94000000000000006</v>
      </c>
      <c r="BQ764">
        <v>9.99</v>
      </c>
      <c r="BR764">
        <v>7.99</v>
      </c>
      <c r="BS764">
        <v>8.99</v>
      </c>
      <c r="BT764">
        <v>10.99</v>
      </c>
      <c r="BU764">
        <v>10.59</v>
      </c>
      <c r="BV764">
        <v>10.79</v>
      </c>
      <c r="BW764">
        <v>2.82</v>
      </c>
      <c r="BX764">
        <v>2.54</v>
      </c>
      <c r="BY764">
        <v>2.6799999999999997</v>
      </c>
      <c r="BZ764">
        <v>11.22</v>
      </c>
      <c r="CA764">
        <v>8.2200000000000006</v>
      </c>
      <c r="CB764">
        <v>9.7200000000000006</v>
      </c>
      <c r="CC764">
        <v>7.71</v>
      </c>
      <c r="CD764">
        <v>7.47</v>
      </c>
      <c r="CE764">
        <v>7.59</v>
      </c>
      <c r="CF764">
        <v>2.29</v>
      </c>
      <c r="CG764">
        <v>1.79</v>
      </c>
      <c r="CH764">
        <v>2.04</v>
      </c>
      <c r="CI764">
        <v>0.5</v>
      </c>
      <c r="CJ764">
        <v>0.46</v>
      </c>
      <c r="CK764">
        <v>0.48</v>
      </c>
      <c r="CL764">
        <v>44.93</v>
      </c>
      <c r="CM764">
        <v>42.53</v>
      </c>
      <c r="CN764">
        <v>43.730000000000004</v>
      </c>
      <c r="CO764">
        <v>4.28</v>
      </c>
      <c r="CP764">
        <v>3.08</v>
      </c>
      <c r="CQ764">
        <v>3.68</v>
      </c>
    </row>
    <row r="765" spans="1:95">
      <c r="A765" s="642">
        <v>46039</v>
      </c>
      <c r="B765" t="s">
        <v>219</v>
      </c>
    </row>
    <row r="766" spans="1:95">
      <c r="A766" s="642">
        <v>46040</v>
      </c>
      <c r="B766" t="s">
        <v>220</v>
      </c>
    </row>
    <row r="767" spans="1:95">
      <c r="A767" s="642">
        <v>46041</v>
      </c>
      <c r="B767" t="s">
        <v>214</v>
      </c>
      <c r="C767">
        <v>158.55000000000001</v>
      </c>
      <c r="D767">
        <v>156.55000000000001</v>
      </c>
      <c r="E767">
        <v>157.55000000000001</v>
      </c>
      <c r="F767">
        <v>184.71</v>
      </c>
      <c r="G767">
        <v>181.71</v>
      </c>
      <c r="H767">
        <v>183.21</v>
      </c>
      <c r="I767">
        <v>115</v>
      </c>
      <c r="J767">
        <v>111.8</v>
      </c>
      <c r="K767">
        <v>113.4</v>
      </c>
      <c r="L767">
        <v>215.2</v>
      </c>
      <c r="M767">
        <v>207.2</v>
      </c>
      <c r="N767">
        <v>211.2</v>
      </c>
      <c r="O767">
        <v>198.21</v>
      </c>
      <c r="P767">
        <v>196.41</v>
      </c>
      <c r="Q767">
        <v>197.31</v>
      </c>
      <c r="R767">
        <v>24.82</v>
      </c>
      <c r="S767">
        <v>24.22</v>
      </c>
      <c r="T767">
        <v>24.52</v>
      </c>
      <c r="U767">
        <v>15.96</v>
      </c>
      <c r="V767">
        <v>15.360000000000001</v>
      </c>
      <c r="W767">
        <v>15.66</v>
      </c>
      <c r="X767">
        <v>17.54</v>
      </c>
      <c r="Y767">
        <v>16.739999999999998</v>
      </c>
      <c r="Z767">
        <v>17.14</v>
      </c>
      <c r="AA767">
        <v>107.43</v>
      </c>
      <c r="AB767">
        <v>103.43</v>
      </c>
      <c r="AC767">
        <v>105.43</v>
      </c>
      <c r="AD767">
        <v>92.84</v>
      </c>
      <c r="AE767">
        <v>88.84</v>
      </c>
      <c r="AF767">
        <v>90.84</v>
      </c>
      <c r="AG767">
        <v>20.63</v>
      </c>
      <c r="AH767">
        <v>19.77</v>
      </c>
      <c r="AI767">
        <v>20.2</v>
      </c>
      <c r="AM767">
        <v>123.33</v>
      </c>
      <c r="AN767">
        <v>121.67</v>
      </c>
      <c r="AO767">
        <v>122.5</v>
      </c>
      <c r="AP767">
        <v>42.9</v>
      </c>
      <c r="AQ767">
        <v>41.3</v>
      </c>
      <c r="AR767">
        <v>42.099999999999994</v>
      </c>
      <c r="AS767">
        <v>43.67</v>
      </c>
      <c r="AT767">
        <v>42.31</v>
      </c>
      <c r="AU767">
        <v>42.99</v>
      </c>
      <c r="AV767">
        <v>22.94</v>
      </c>
      <c r="AW767">
        <v>22.34</v>
      </c>
      <c r="AX767">
        <v>22.64</v>
      </c>
      <c r="AY767">
        <v>5.1100000000000003</v>
      </c>
      <c r="AZ767">
        <v>4.95</v>
      </c>
      <c r="BA767">
        <v>5.03</v>
      </c>
      <c r="BB767">
        <v>1.9</v>
      </c>
      <c r="BC767">
        <v>1.5999999999999999</v>
      </c>
      <c r="BD767">
        <v>1.75</v>
      </c>
      <c r="BE767">
        <v>0.65</v>
      </c>
      <c r="BF767">
        <v>0.49</v>
      </c>
      <c r="BG767">
        <v>0.57000000000000006</v>
      </c>
      <c r="BH767">
        <v>524.22</v>
      </c>
      <c r="BI767">
        <v>508.22</v>
      </c>
      <c r="BJ767">
        <v>516.22</v>
      </c>
      <c r="BK767">
        <v>43.97</v>
      </c>
      <c r="BL767">
        <v>42.61</v>
      </c>
      <c r="BM767">
        <v>43.29</v>
      </c>
      <c r="BN767">
        <v>1.06</v>
      </c>
      <c r="BO767">
        <v>0.82000000000000006</v>
      </c>
      <c r="BP767">
        <v>0.94000000000000006</v>
      </c>
      <c r="BQ767">
        <v>9.94</v>
      </c>
      <c r="BR767">
        <v>7.9399999999999995</v>
      </c>
      <c r="BS767">
        <v>8.94</v>
      </c>
      <c r="BT767">
        <v>10.91</v>
      </c>
      <c r="BU767">
        <v>10.51</v>
      </c>
      <c r="BV767">
        <v>10.71</v>
      </c>
      <c r="BW767">
        <v>2.81</v>
      </c>
      <c r="BX767">
        <v>2.5300000000000002</v>
      </c>
      <c r="BY767">
        <v>2.67</v>
      </c>
      <c r="BZ767">
        <v>11.11</v>
      </c>
      <c r="CA767">
        <v>8.11</v>
      </c>
      <c r="CB767">
        <v>9.61</v>
      </c>
      <c r="CC767">
        <v>7.67</v>
      </c>
      <c r="CD767">
        <v>7.43</v>
      </c>
      <c r="CE767">
        <v>7.55</v>
      </c>
      <c r="CF767">
        <v>2.27</v>
      </c>
      <c r="CG767">
        <v>1.77</v>
      </c>
      <c r="CH767">
        <v>2.02</v>
      </c>
      <c r="CI767">
        <v>0.5</v>
      </c>
      <c r="CJ767">
        <v>0.46</v>
      </c>
      <c r="CK767">
        <v>0.48</v>
      </c>
      <c r="CL767">
        <v>44.61</v>
      </c>
      <c r="CM767">
        <v>42.21</v>
      </c>
      <c r="CN767">
        <v>43.41</v>
      </c>
      <c r="CO767">
        <v>4.24</v>
      </c>
      <c r="CP767">
        <v>3.04</v>
      </c>
      <c r="CQ767">
        <v>3.64</v>
      </c>
    </row>
    <row r="768" spans="1:95">
      <c r="A768" s="642">
        <v>46042</v>
      </c>
      <c r="B768" t="s">
        <v>215</v>
      </c>
      <c r="C768">
        <v>159.19</v>
      </c>
      <c r="D768">
        <v>157.19</v>
      </c>
      <c r="E768">
        <v>158.19</v>
      </c>
      <c r="F768">
        <v>185.59</v>
      </c>
      <c r="G768">
        <v>182.59</v>
      </c>
      <c r="H768">
        <v>184.09</v>
      </c>
      <c r="I768">
        <v>115.59</v>
      </c>
      <c r="J768">
        <v>112.39</v>
      </c>
      <c r="K768">
        <v>113.99000000000001</v>
      </c>
      <c r="L768">
        <v>216.26</v>
      </c>
      <c r="M768">
        <v>208.26</v>
      </c>
      <c r="N768">
        <v>212.26</v>
      </c>
      <c r="O768">
        <v>199.11</v>
      </c>
      <c r="P768">
        <v>197.31</v>
      </c>
      <c r="Q768">
        <v>198.21</v>
      </c>
      <c r="R768">
        <v>24.94</v>
      </c>
      <c r="S768">
        <v>24.34</v>
      </c>
      <c r="T768">
        <v>24.64</v>
      </c>
      <c r="U768">
        <v>16.010000000000002</v>
      </c>
      <c r="V768">
        <v>15.410000000000002</v>
      </c>
      <c r="W768">
        <v>15.71</v>
      </c>
      <c r="X768">
        <v>17.57</v>
      </c>
      <c r="Y768">
        <v>16.77</v>
      </c>
      <c r="Z768">
        <v>17.170000000000002</v>
      </c>
      <c r="AA768">
        <v>108.11</v>
      </c>
      <c r="AB768">
        <v>104.11</v>
      </c>
      <c r="AC768">
        <v>106.11</v>
      </c>
      <c r="AD768">
        <v>93.7</v>
      </c>
      <c r="AE768">
        <v>89.7</v>
      </c>
      <c r="AF768">
        <v>91.7</v>
      </c>
      <c r="AG768">
        <v>20.71</v>
      </c>
      <c r="AH768">
        <v>19.850000000000001</v>
      </c>
      <c r="AI768">
        <v>20.28</v>
      </c>
      <c r="AM768">
        <v>123.89</v>
      </c>
      <c r="AN768">
        <v>122.23</v>
      </c>
      <c r="AO768">
        <v>123.06</v>
      </c>
      <c r="AP768">
        <v>43.06</v>
      </c>
      <c r="AQ768">
        <v>41.46</v>
      </c>
      <c r="AR768">
        <v>42.260000000000005</v>
      </c>
      <c r="AS768">
        <v>43.83</v>
      </c>
      <c r="AT768">
        <v>42.47</v>
      </c>
      <c r="AU768">
        <v>43.15</v>
      </c>
      <c r="AV768">
        <v>23.04</v>
      </c>
      <c r="AW768">
        <v>22.439999999999998</v>
      </c>
      <c r="AX768">
        <v>22.74</v>
      </c>
      <c r="AY768">
        <v>5.15</v>
      </c>
      <c r="AZ768">
        <v>4.99</v>
      </c>
      <c r="BA768">
        <v>5.07</v>
      </c>
      <c r="BB768">
        <v>1.9</v>
      </c>
      <c r="BC768">
        <v>1.5999999999999999</v>
      </c>
      <c r="BD768">
        <v>1.75</v>
      </c>
      <c r="BE768">
        <v>0.65</v>
      </c>
      <c r="BF768">
        <v>0.49</v>
      </c>
      <c r="BG768">
        <v>0.57000000000000006</v>
      </c>
      <c r="BH768">
        <v>526.32000000000005</v>
      </c>
      <c r="BI768">
        <v>510.32000000000005</v>
      </c>
      <c r="BJ768">
        <v>518.32000000000005</v>
      </c>
      <c r="BK768">
        <v>44.16</v>
      </c>
      <c r="BL768">
        <v>42.8</v>
      </c>
      <c r="BM768">
        <v>43.48</v>
      </c>
      <c r="BN768">
        <v>1.06</v>
      </c>
      <c r="BO768">
        <v>0.82000000000000006</v>
      </c>
      <c r="BP768">
        <v>0.94000000000000006</v>
      </c>
      <c r="BQ768">
        <v>9.99</v>
      </c>
      <c r="BR768">
        <v>7.99</v>
      </c>
      <c r="BS768">
        <v>8.99</v>
      </c>
      <c r="BT768">
        <v>10.93</v>
      </c>
      <c r="BU768">
        <v>10.53</v>
      </c>
      <c r="BV768">
        <v>10.73</v>
      </c>
      <c r="BW768">
        <v>2.81</v>
      </c>
      <c r="BX768">
        <v>2.5300000000000002</v>
      </c>
      <c r="BY768">
        <v>2.67</v>
      </c>
      <c r="BZ768">
        <v>11.14</v>
      </c>
      <c r="CA768">
        <v>8.14</v>
      </c>
      <c r="CB768">
        <v>9.64</v>
      </c>
      <c r="CC768">
        <v>7.7</v>
      </c>
      <c r="CD768">
        <v>7.46</v>
      </c>
      <c r="CE768">
        <v>7.58</v>
      </c>
      <c r="CF768">
        <v>2.2999999999999998</v>
      </c>
      <c r="CG768">
        <v>1.7999999999999998</v>
      </c>
      <c r="CH768">
        <v>2.0499999999999998</v>
      </c>
      <c r="CI768">
        <v>0.5</v>
      </c>
      <c r="CJ768">
        <v>0.46</v>
      </c>
      <c r="CK768">
        <v>0.48</v>
      </c>
      <c r="CL768">
        <v>44.8</v>
      </c>
      <c r="CM768">
        <v>42.4</v>
      </c>
      <c r="CN768">
        <v>43.599999999999994</v>
      </c>
      <c r="CO768">
        <v>4.26</v>
      </c>
      <c r="CP768">
        <v>3.0599999999999996</v>
      </c>
      <c r="CQ768">
        <v>3.6599999999999997</v>
      </c>
    </row>
    <row r="769" spans="1:95">
      <c r="A769" s="642">
        <v>46043</v>
      </c>
      <c r="B769" t="s">
        <v>216</v>
      </c>
      <c r="C769">
        <v>159.25</v>
      </c>
      <c r="D769">
        <v>157.25</v>
      </c>
      <c r="E769">
        <v>158.25</v>
      </c>
      <c r="F769">
        <v>186.92</v>
      </c>
      <c r="G769">
        <v>183.92</v>
      </c>
      <c r="H769">
        <v>185.42</v>
      </c>
      <c r="I769">
        <v>115.97</v>
      </c>
      <c r="J769">
        <v>112.77</v>
      </c>
      <c r="K769">
        <v>114.37</v>
      </c>
      <c r="L769">
        <v>216.66</v>
      </c>
      <c r="M769">
        <v>208.66</v>
      </c>
      <c r="N769">
        <v>212.66</v>
      </c>
      <c r="O769">
        <v>201.12</v>
      </c>
      <c r="P769">
        <v>199.32</v>
      </c>
      <c r="Q769">
        <v>200.22</v>
      </c>
      <c r="R769">
        <v>25.12</v>
      </c>
      <c r="S769">
        <v>24.52</v>
      </c>
      <c r="T769">
        <v>24.82</v>
      </c>
      <c r="U769">
        <v>16.14</v>
      </c>
      <c r="V769">
        <v>15.540000000000001</v>
      </c>
      <c r="W769">
        <v>15.84</v>
      </c>
      <c r="X769">
        <v>17.739999999999998</v>
      </c>
      <c r="Y769">
        <v>16.939999999999998</v>
      </c>
      <c r="Z769">
        <v>17.339999999999996</v>
      </c>
      <c r="AA769">
        <v>108.52</v>
      </c>
      <c r="AB769">
        <v>104.52</v>
      </c>
      <c r="AC769">
        <v>106.52</v>
      </c>
      <c r="AD769">
        <v>94.13</v>
      </c>
      <c r="AE769">
        <v>90.13</v>
      </c>
      <c r="AF769">
        <v>92.13</v>
      </c>
      <c r="AG769">
        <v>20.72</v>
      </c>
      <c r="AH769">
        <v>19.86</v>
      </c>
      <c r="AI769">
        <v>20.29</v>
      </c>
      <c r="AM769">
        <v>124.06</v>
      </c>
      <c r="AN769">
        <v>122.4</v>
      </c>
      <c r="AO769">
        <v>123.23</v>
      </c>
      <c r="AP769">
        <v>43.08</v>
      </c>
      <c r="AQ769">
        <v>41.48</v>
      </c>
      <c r="AR769">
        <v>42.28</v>
      </c>
      <c r="AS769">
        <v>43.86</v>
      </c>
      <c r="AT769">
        <v>42.5</v>
      </c>
      <c r="AU769">
        <v>43.18</v>
      </c>
      <c r="AV769">
        <v>23.05</v>
      </c>
      <c r="AW769">
        <v>22.45</v>
      </c>
      <c r="AX769">
        <v>22.75</v>
      </c>
      <c r="AY769">
        <v>5.19</v>
      </c>
      <c r="AZ769">
        <v>5.03</v>
      </c>
      <c r="BA769">
        <v>5.1100000000000003</v>
      </c>
      <c r="BB769">
        <v>1.9</v>
      </c>
      <c r="BC769">
        <v>1.5999999999999999</v>
      </c>
      <c r="BD769">
        <v>1.75</v>
      </c>
      <c r="BE769">
        <v>0.65</v>
      </c>
      <c r="BF769">
        <v>0.49</v>
      </c>
      <c r="BG769">
        <v>0.57000000000000006</v>
      </c>
      <c r="BH769">
        <v>526.67999999999995</v>
      </c>
      <c r="BI769">
        <v>510.67999999999995</v>
      </c>
      <c r="BJ769">
        <v>518.67999999999995</v>
      </c>
      <c r="BK769">
        <v>44.19</v>
      </c>
      <c r="BL769">
        <v>42.83</v>
      </c>
      <c r="BM769">
        <v>43.51</v>
      </c>
      <c r="BN769">
        <v>1.06</v>
      </c>
      <c r="BO769">
        <v>0.82000000000000006</v>
      </c>
      <c r="BP769">
        <v>0.94000000000000006</v>
      </c>
      <c r="BQ769">
        <v>10</v>
      </c>
      <c r="BR769">
        <v>8</v>
      </c>
      <c r="BS769">
        <v>9</v>
      </c>
      <c r="BT769">
        <v>10.9</v>
      </c>
      <c r="BU769">
        <v>10.5</v>
      </c>
      <c r="BV769">
        <v>10.7</v>
      </c>
      <c r="BW769">
        <v>2.81</v>
      </c>
      <c r="BX769">
        <v>2.5300000000000002</v>
      </c>
      <c r="BY769">
        <v>2.67</v>
      </c>
      <c r="BZ769">
        <v>11.14</v>
      </c>
      <c r="CA769">
        <v>8.14</v>
      </c>
      <c r="CB769">
        <v>9.64</v>
      </c>
      <c r="CC769">
        <v>7.75</v>
      </c>
      <c r="CD769">
        <v>7.51</v>
      </c>
      <c r="CE769">
        <v>7.63</v>
      </c>
      <c r="CF769">
        <v>2.2799999999999998</v>
      </c>
      <c r="CG769">
        <v>1.7799999999999998</v>
      </c>
      <c r="CH769">
        <v>2.0299999999999998</v>
      </c>
      <c r="CI769">
        <v>0.5</v>
      </c>
      <c r="CJ769">
        <v>0.46</v>
      </c>
      <c r="CK769">
        <v>0.48</v>
      </c>
      <c r="CL769">
        <v>45.12</v>
      </c>
      <c r="CM769">
        <v>42.72</v>
      </c>
      <c r="CN769">
        <v>43.92</v>
      </c>
      <c r="CO769">
        <v>4.26</v>
      </c>
      <c r="CP769">
        <v>3.0599999999999996</v>
      </c>
      <c r="CQ769">
        <v>3.6599999999999997</v>
      </c>
    </row>
    <row r="770" spans="1:95">
      <c r="A770" s="642">
        <v>46044</v>
      </c>
      <c r="B770" t="s">
        <v>217</v>
      </c>
      <c r="C770">
        <v>159.27000000000001</v>
      </c>
      <c r="D770">
        <v>157.27000000000001</v>
      </c>
      <c r="E770">
        <v>158.27000000000001</v>
      </c>
      <c r="F770">
        <v>186.45</v>
      </c>
      <c r="G770">
        <v>183.45</v>
      </c>
      <c r="H770">
        <v>184.95</v>
      </c>
      <c r="I770">
        <v>116.06</v>
      </c>
      <c r="J770">
        <v>112.86</v>
      </c>
      <c r="K770">
        <v>114.46000000000001</v>
      </c>
      <c r="L770">
        <v>216.57</v>
      </c>
      <c r="M770">
        <v>208.57</v>
      </c>
      <c r="N770">
        <v>212.57</v>
      </c>
      <c r="O770">
        <v>199.88</v>
      </c>
      <c r="P770">
        <v>198.07999999999998</v>
      </c>
      <c r="Q770">
        <v>198.98</v>
      </c>
      <c r="R770">
        <v>25.06</v>
      </c>
      <c r="S770">
        <v>24.459999999999997</v>
      </c>
      <c r="T770">
        <v>24.759999999999998</v>
      </c>
      <c r="U770">
        <v>16.190000000000001</v>
      </c>
      <c r="V770">
        <v>15.590000000000002</v>
      </c>
      <c r="W770">
        <v>15.89</v>
      </c>
      <c r="X770">
        <v>17.78</v>
      </c>
      <c r="Y770">
        <v>16.98</v>
      </c>
      <c r="Z770">
        <v>17.380000000000003</v>
      </c>
      <c r="AA770">
        <v>109.4</v>
      </c>
      <c r="AB770">
        <v>105.4</v>
      </c>
      <c r="AC770">
        <v>107.4</v>
      </c>
      <c r="AD770">
        <v>94.54</v>
      </c>
      <c r="AE770">
        <v>90.54</v>
      </c>
      <c r="AF770">
        <v>92.54</v>
      </c>
      <c r="AG770">
        <v>20.73</v>
      </c>
      <c r="AH770">
        <v>19.87</v>
      </c>
      <c r="AI770">
        <v>20.3</v>
      </c>
      <c r="AM770">
        <v>124.02</v>
      </c>
      <c r="AN770">
        <v>122.36</v>
      </c>
      <c r="AO770">
        <v>123.19</v>
      </c>
      <c r="AP770">
        <v>43.08</v>
      </c>
      <c r="AQ770">
        <v>41.48</v>
      </c>
      <c r="AR770">
        <v>42.28</v>
      </c>
      <c r="AS770">
        <v>43.86</v>
      </c>
      <c r="AT770">
        <v>42.5</v>
      </c>
      <c r="AU770">
        <v>43.18</v>
      </c>
      <c r="AV770">
        <v>23.05</v>
      </c>
      <c r="AW770">
        <v>22.45</v>
      </c>
      <c r="AX770">
        <v>22.75</v>
      </c>
      <c r="AY770">
        <v>5.15</v>
      </c>
      <c r="AZ770">
        <v>4.99</v>
      </c>
      <c r="BA770">
        <v>5.07</v>
      </c>
      <c r="BB770">
        <v>1.89</v>
      </c>
      <c r="BC770">
        <v>1.5899999999999999</v>
      </c>
      <c r="BD770">
        <v>1.7399999999999998</v>
      </c>
      <c r="BE770">
        <v>0.65</v>
      </c>
      <c r="BF770">
        <v>0.49</v>
      </c>
      <c r="BG770">
        <v>0.57000000000000006</v>
      </c>
      <c r="BH770">
        <v>527.09</v>
      </c>
      <c r="BI770">
        <v>511.09000000000003</v>
      </c>
      <c r="BJ770">
        <v>519.09</v>
      </c>
      <c r="BK770">
        <v>44.2</v>
      </c>
      <c r="BL770">
        <v>42.84</v>
      </c>
      <c r="BM770">
        <v>43.52</v>
      </c>
      <c r="BN770">
        <v>1.06</v>
      </c>
      <c r="BO770">
        <v>0.82000000000000006</v>
      </c>
      <c r="BP770">
        <v>0.94000000000000006</v>
      </c>
      <c r="BQ770">
        <v>10.050000000000001</v>
      </c>
      <c r="BR770">
        <v>8.0500000000000007</v>
      </c>
      <c r="BS770">
        <v>9.0500000000000007</v>
      </c>
      <c r="BT770">
        <v>11.02</v>
      </c>
      <c r="BU770">
        <v>10.62</v>
      </c>
      <c r="BV770">
        <v>10.82</v>
      </c>
      <c r="BW770">
        <v>2.82</v>
      </c>
      <c r="BX770">
        <v>2.54</v>
      </c>
      <c r="BY770">
        <v>2.6799999999999997</v>
      </c>
      <c r="BZ770">
        <v>11.25</v>
      </c>
      <c r="CA770">
        <v>8.25</v>
      </c>
      <c r="CB770">
        <v>9.75</v>
      </c>
      <c r="CC770">
        <v>7.73</v>
      </c>
      <c r="CD770">
        <v>7.49</v>
      </c>
      <c r="CE770">
        <v>7.61</v>
      </c>
      <c r="CF770">
        <v>2.31</v>
      </c>
      <c r="CG770">
        <v>1.81</v>
      </c>
      <c r="CH770">
        <v>2.06</v>
      </c>
      <c r="CI770">
        <v>0.5</v>
      </c>
      <c r="CJ770">
        <v>0.46</v>
      </c>
      <c r="CK770">
        <v>0.48</v>
      </c>
      <c r="CL770">
        <v>45.14</v>
      </c>
      <c r="CM770">
        <v>42.74</v>
      </c>
      <c r="CN770">
        <v>43.94</v>
      </c>
      <c r="CO770">
        <v>4.26</v>
      </c>
      <c r="CP770">
        <v>3.0599999999999996</v>
      </c>
      <c r="CQ770">
        <v>3.6599999999999997</v>
      </c>
    </row>
    <row r="771" spans="1:95">
      <c r="A771" s="642">
        <v>46045</v>
      </c>
      <c r="B771" t="s">
        <v>218</v>
      </c>
      <c r="C771">
        <v>159.62</v>
      </c>
      <c r="D771">
        <v>157.62</v>
      </c>
      <c r="E771">
        <v>158.62</v>
      </c>
      <c r="F771">
        <v>187.83</v>
      </c>
      <c r="G771">
        <v>184.83</v>
      </c>
      <c r="H771">
        <v>186.33</v>
      </c>
      <c r="I771">
        <v>116.61</v>
      </c>
      <c r="J771">
        <v>113.41</v>
      </c>
      <c r="K771">
        <v>115.00999999999999</v>
      </c>
      <c r="L771">
        <v>218.12</v>
      </c>
      <c r="M771">
        <v>210.12</v>
      </c>
      <c r="N771">
        <v>214.12</v>
      </c>
      <c r="O771">
        <v>201.79</v>
      </c>
      <c r="P771">
        <v>199.98999999999998</v>
      </c>
      <c r="Q771">
        <v>200.89</v>
      </c>
      <c r="R771">
        <v>25.25</v>
      </c>
      <c r="S771">
        <v>24.65</v>
      </c>
      <c r="T771">
        <v>24.95</v>
      </c>
      <c r="U771">
        <v>16.41</v>
      </c>
      <c r="V771">
        <v>15.81</v>
      </c>
      <c r="W771">
        <v>16.11</v>
      </c>
      <c r="X771">
        <v>18.02</v>
      </c>
      <c r="Y771">
        <v>17.22</v>
      </c>
      <c r="Z771">
        <v>17.619999999999997</v>
      </c>
      <c r="AA771">
        <v>110.54</v>
      </c>
      <c r="AB771">
        <v>106.54</v>
      </c>
      <c r="AC771">
        <v>108.54</v>
      </c>
      <c r="AD771">
        <v>95.81</v>
      </c>
      <c r="AE771">
        <v>91.81</v>
      </c>
      <c r="AF771">
        <v>93.81</v>
      </c>
      <c r="AG771">
        <v>20.77</v>
      </c>
      <c r="AH771">
        <v>19.91</v>
      </c>
      <c r="AI771">
        <v>20.34</v>
      </c>
      <c r="AM771">
        <v>124.66</v>
      </c>
      <c r="AN771">
        <v>123</v>
      </c>
      <c r="AO771">
        <v>123.83</v>
      </c>
      <c r="AP771">
        <v>43.18</v>
      </c>
      <c r="AQ771">
        <v>41.58</v>
      </c>
      <c r="AR771">
        <v>42.379999999999995</v>
      </c>
      <c r="AS771">
        <v>43.96</v>
      </c>
      <c r="AT771">
        <v>42.6</v>
      </c>
      <c r="AU771">
        <v>43.28</v>
      </c>
      <c r="AV771">
        <v>23.07</v>
      </c>
      <c r="AW771">
        <v>22.47</v>
      </c>
      <c r="AX771">
        <v>22.77</v>
      </c>
      <c r="AY771">
        <v>5.18</v>
      </c>
      <c r="AZ771">
        <v>5.0199999999999996</v>
      </c>
      <c r="BA771">
        <v>5.0999999999999996</v>
      </c>
      <c r="BB771">
        <v>1.9</v>
      </c>
      <c r="BC771">
        <v>1.5999999999999999</v>
      </c>
      <c r="BD771">
        <v>1.75</v>
      </c>
      <c r="BE771">
        <v>0.65</v>
      </c>
      <c r="BF771">
        <v>0.49</v>
      </c>
      <c r="BG771">
        <v>0.57000000000000006</v>
      </c>
      <c r="BH771">
        <v>528.07000000000005</v>
      </c>
      <c r="BI771">
        <v>512.07000000000005</v>
      </c>
      <c r="BJ771">
        <v>520.07000000000005</v>
      </c>
      <c r="BK771">
        <v>44.29</v>
      </c>
      <c r="BL771">
        <v>42.93</v>
      </c>
      <c r="BM771">
        <v>43.61</v>
      </c>
      <c r="BN771">
        <v>1.06</v>
      </c>
      <c r="BO771">
        <v>0.82000000000000006</v>
      </c>
      <c r="BP771">
        <v>0.94000000000000006</v>
      </c>
      <c r="BQ771">
        <v>10.09</v>
      </c>
      <c r="BR771">
        <v>8.09</v>
      </c>
      <c r="BS771">
        <v>9.09</v>
      </c>
      <c r="BT771">
        <v>11.03</v>
      </c>
      <c r="BU771">
        <v>10.629999999999999</v>
      </c>
      <c r="BV771">
        <v>10.829999999999998</v>
      </c>
      <c r="BW771">
        <v>2.83</v>
      </c>
      <c r="BX771">
        <v>2.5499999999999998</v>
      </c>
      <c r="BY771">
        <v>2.69</v>
      </c>
      <c r="BZ771">
        <v>11.34</v>
      </c>
      <c r="CA771">
        <v>8.34</v>
      </c>
      <c r="CB771">
        <v>9.84</v>
      </c>
      <c r="CC771">
        <v>7.8</v>
      </c>
      <c r="CD771">
        <v>7.56</v>
      </c>
      <c r="CE771">
        <v>7.68</v>
      </c>
      <c r="CF771">
        <v>2.34</v>
      </c>
      <c r="CG771">
        <v>1.8399999999999999</v>
      </c>
      <c r="CH771">
        <v>2.09</v>
      </c>
      <c r="CI771">
        <v>0.51</v>
      </c>
      <c r="CJ771">
        <v>0.47000000000000003</v>
      </c>
      <c r="CK771">
        <v>0.49</v>
      </c>
      <c r="CL771">
        <v>45.59</v>
      </c>
      <c r="CM771">
        <v>43.190000000000005</v>
      </c>
      <c r="CN771">
        <v>44.39</v>
      </c>
      <c r="CO771">
        <v>4.26</v>
      </c>
      <c r="CP771">
        <v>3.0599999999999996</v>
      </c>
      <c r="CQ771">
        <v>3.6599999999999997</v>
      </c>
    </row>
    <row r="772" spans="1:95">
      <c r="A772" s="642">
        <v>46046</v>
      </c>
      <c r="B772" t="s">
        <v>219</v>
      </c>
    </row>
    <row r="773" spans="1:95">
      <c r="A773" s="642">
        <v>46047</v>
      </c>
      <c r="B773" t="s">
        <v>220</v>
      </c>
    </row>
    <row r="774" spans="1:95">
      <c r="A774" s="642">
        <v>46048</v>
      </c>
      <c r="B774" t="s">
        <v>214</v>
      </c>
      <c r="C774">
        <v>155.85</v>
      </c>
      <c r="D774">
        <v>153.85</v>
      </c>
      <c r="E774">
        <v>154.85</v>
      </c>
      <c r="F774">
        <v>185.18</v>
      </c>
      <c r="G774">
        <v>182.18</v>
      </c>
      <c r="H774">
        <v>183.68</v>
      </c>
      <c r="I774">
        <v>114.7</v>
      </c>
      <c r="J774">
        <v>111.5</v>
      </c>
      <c r="K774">
        <v>113.1</v>
      </c>
      <c r="L774">
        <v>215.51</v>
      </c>
      <c r="M774">
        <v>207.51</v>
      </c>
      <c r="N774">
        <v>211.51</v>
      </c>
      <c r="O774">
        <v>200.22</v>
      </c>
      <c r="P774">
        <v>198.42</v>
      </c>
      <c r="Q774">
        <v>199.32</v>
      </c>
      <c r="R774">
        <v>24.9</v>
      </c>
      <c r="S774">
        <v>24.299999999999997</v>
      </c>
      <c r="T774">
        <v>24.599999999999998</v>
      </c>
      <c r="U774">
        <v>16.22</v>
      </c>
      <c r="V774">
        <v>15.62</v>
      </c>
      <c r="W774">
        <v>15.919999999999998</v>
      </c>
      <c r="X774">
        <v>17.8</v>
      </c>
      <c r="Y774">
        <v>17</v>
      </c>
      <c r="Z774">
        <v>17.399999999999999</v>
      </c>
      <c r="AA774">
        <v>109.09</v>
      </c>
      <c r="AB774">
        <v>105.09</v>
      </c>
      <c r="AC774">
        <v>107.09</v>
      </c>
      <c r="AD774">
        <v>94.31</v>
      </c>
      <c r="AE774">
        <v>90.31</v>
      </c>
      <c r="AF774">
        <v>92.31</v>
      </c>
      <c r="AG774">
        <v>20.29</v>
      </c>
      <c r="AH774">
        <v>19.43</v>
      </c>
      <c r="AI774">
        <v>19.86</v>
      </c>
      <c r="AM774">
        <v>122.71</v>
      </c>
      <c r="AN774">
        <v>121.05</v>
      </c>
      <c r="AO774">
        <v>121.88</v>
      </c>
      <c r="AP774">
        <v>42.17</v>
      </c>
      <c r="AQ774">
        <v>40.57</v>
      </c>
      <c r="AR774">
        <v>41.370000000000005</v>
      </c>
      <c r="AS774">
        <v>42.92</v>
      </c>
      <c r="AT774">
        <v>41.56</v>
      </c>
      <c r="AU774">
        <v>42.24</v>
      </c>
      <c r="AV774">
        <v>22.59</v>
      </c>
      <c r="AW774">
        <v>21.99</v>
      </c>
      <c r="AX774">
        <v>22.29</v>
      </c>
      <c r="AY774">
        <v>5.08</v>
      </c>
      <c r="AZ774">
        <v>4.92</v>
      </c>
      <c r="BA774">
        <v>5</v>
      </c>
      <c r="BB774">
        <v>1.85</v>
      </c>
      <c r="BC774">
        <v>1.55</v>
      </c>
      <c r="BD774">
        <v>1.7000000000000002</v>
      </c>
      <c r="BE774">
        <v>0.64</v>
      </c>
      <c r="BF774">
        <v>0.48</v>
      </c>
      <c r="BG774">
        <v>0.56000000000000005</v>
      </c>
      <c r="BH774">
        <v>516.20000000000005</v>
      </c>
      <c r="BI774">
        <v>500.20000000000005</v>
      </c>
      <c r="BJ774">
        <v>508.20000000000005</v>
      </c>
      <c r="BK774">
        <v>43.24</v>
      </c>
      <c r="BL774">
        <v>41.88</v>
      </c>
      <c r="BM774">
        <v>42.56</v>
      </c>
      <c r="BN774">
        <v>1.04</v>
      </c>
      <c r="BO774">
        <v>0.8</v>
      </c>
      <c r="BP774">
        <v>0.92</v>
      </c>
      <c r="BQ774">
        <v>9.93</v>
      </c>
      <c r="BR774">
        <v>7.93</v>
      </c>
      <c r="BS774">
        <v>8.93</v>
      </c>
      <c r="BT774">
        <v>10.91</v>
      </c>
      <c r="BU774">
        <v>10.51</v>
      </c>
      <c r="BV774">
        <v>10.71</v>
      </c>
      <c r="BW774">
        <v>2.77</v>
      </c>
      <c r="BX774">
        <v>2.4900000000000002</v>
      </c>
      <c r="BY774">
        <v>2.63</v>
      </c>
      <c r="BZ774">
        <v>11.14</v>
      </c>
      <c r="CA774">
        <v>8.14</v>
      </c>
      <c r="CB774">
        <v>9.64</v>
      </c>
      <c r="CC774">
        <v>7.7</v>
      </c>
      <c r="CD774">
        <v>7.46</v>
      </c>
      <c r="CE774">
        <v>7.58</v>
      </c>
      <c r="CF774">
        <v>2.31</v>
      </c>
      <c r="CG774">
        <v>1.81</v>
      </c>
      <c r="CH774">
        <v>2.06</v>
      </c>
      <c r="CI774">
        <v>0.5</v>
      </c>
      <c r="CJ774">
        <v>0.46</v>
      </c>
      <c r="CK774">
        <v>0.48</v>
      </c>
      <c r="CL774">
        <v>44.85</v>
      </c>
      <c r="CM774">
        <v>42.45</v>
      </c>
      <c r="CN774">
        <v>43.650000000000006</v>
      </c>
      <c r="CO774">
        <v>4.17</v>
      </c>
      <c r="CP774">
        <v>2.9699999999999998</v>
      </c>
      <c r="CQ774">
        <v>3.57</v>
      </c>
    </row>
    <row r="775" spans="1:95">
      <c r="A775" s="642">
        <v>46049</v>
      </c>
      <c r="B775" t="s">
        <v>215</v>
      </c>
      <c r="C775">
        <v>155.33000000000001</v>
      </c>
      <c r="D775">
        <v>153.33000000000001</v>
      </c>
      <c r="E775">
        <v>154.33000000000001</v>
      </c>
      <c r="F775">
        <v>184.75</v>
      </c>
      <c r="G775">
        <v>181.75</v>
      </c>
      <c r="H775">
        <v>183.25</v>
      </c>
      <c r="I775">
        <v>114.12</v>
      </c>
      <c r="J775">
        <v>110.92</v>
      </c>
      <c r="K775">
        <v>112.52000000000001</v>
      </c>
      <c r="L775">
        <v>215.05</v>
      </c>
      <c r="M775">
        <v>207.05</v>
      </c>
      <c r="N775">
        <v>211.05</v>
      </c>
      <c r="O775">
        <v>199.47</v>
      </c>
      <c r="P775">
        <v>197.67</v>
      </c>
      <c r="Q775">
        <v>198.57</v>
      </c>
      <c r="R775">
        <v>24.84</v>
      </c>
      <c r="S775">
        <v>24.24</v>
      </c>
      <c r="T775">
        <v>24.54</v>
      </c>
      <c r="U775">
        <v>16.09</v>
      </c>
      <c r="V775">
        <v>15.49</v>
      </c>
      <c r="W775">
        <v>15.79</v>
      </c>
      <c r="X775">
        <v>17.66</v>
      </c>
      <c r="Y775">
        <v>16.86</v>
      </c>
      <c r="Z775">
        <v>17.259999999999998</v>
      </c>
      <c r="AA775">
        <v>108.6</v>
      </c>
      <c r="AB775">
        <v>104.6</v>
      </c>
      <c r="AC775">
        <v>106.6</v>
      </c>
      <c r="AD775">
        <v>94.01</v>
      </c>
      <c r="AE775">
        <v>90.01</v>
      </c>
      <c r="AF775">
        <v>92.01</v>
      </c>
      <c r="AG775">
        <v>20.22</v>
      </c>
      <c r="AH775">
        <v>19.36</v>
      </c>
      <c r="AI775">
        <v>19.79</v>
      </c>
      <c r="AM775">
        <v>122.3</v>
      </c>
      <c r="AN775">
        <v>120.64</v>
      </c>
      <c r="AO775">
        <v>121.47</v>
      </c>
      <c r="AP775">
        <v>42.03</v>
      </c>
      <c r="AQ775">
        <v>40.43</v>
      </c>
      <c r="AR775">
        <v>41.230000000000004</v>
      </c>
      <c r="AS775">
        <v>42.62</v>
      </c>
      <c r="AT775">
        <v>41.26</v>
      </c>
      <c r="AU775">
        <v>41.94</v>
      </c>
      <c r="AV775">
        <v>22.49</v>
      </c>
      <c r="AW775">
        <v>21.889999999999997</v>
      </c>
      <c r="AX775">
        <v>22.189999999999998</v>
      </c>
      <c r="AY775">
        <v>5.0199999999999996</v>
      </c>
      <c r="AZ775">
        <v>4.8599999999999994</v>
      </c>
      <c r="BA775">
        <v>4.9399999999999995</v>
      </c>
      <c r="BB775">
        <v>1.85</v>
      </c>
      <c r="BC775">
        <v>1.55</v>
      </c>
      <c r="BD775">
        <v>1.7000000000000002</v>
      </c>
      <c r="BE775">
        <v>0.64</v>
      </c>
      <c r="BF775">
        <v>0.48</v>
      </c>
      <c r="BG775">
        <v>0.56000000000000005</v>
      </c>
      <c r="BH775">
        <v>514.83000000000004</v>
      </c>
      <c r="BI775">
        <v>498.83000000000004</v>
      </c>
      <c r="BJ775">
        <v>506.83000000000004</v>
      </c>
      <c r="BK775">
        <v>43.09</v>
      </c>
      <c r="BL775">
        <v>41.730000000000004</v>
      </c>
      <c r="BM775">
        <v>42.410000000000004</v>
      </c>
      <c r="BN775">
        <v>1.04</v>
      </c>
      <c r="BO775">
        <v>0.8</v>
      </c>
      <c r="BP775">
        <v>0.92</v>
      </c>
      <c r="BQ775">
        <v>9.9</v>
      </c>
      <c r="BR775">
        <v>7.9</v>
      </c>
      <c r="BS775">
        <v>8.9</v>
      </c>
      <c r="BT775">
        <v>10.84</v>
      </c>
      <c r="BU775">
        <v>10.44</v>
      </c>
      <c r="BV775">
        <v>10.64</v>
      </c>
      <c r="BW775">
        <v>2.77</v>
      </c>
      <c r="BX775">
        <v>2.4900000000000002</v>
      </c>
      <c r="BY775">
        <v>2.63</v>
      </c>
      <c r="BZ775">
        <v>11.13</v>
      </c>
      <c r="CA775">
        <v>8.1300000000000008</v>
      </c>
      <c r="CB775">
        <v>9.6300000000000008</v>
      </c>
      <c r="CC775">
        <v>7.67</v>
      </c>
      <c r="CD775">
        <v>7.43</v>
      </c>
      <c r="CE775">
        <v>7.55</v>
      </c>
      <c r="CF775">
        <v>2.27</v>
      </c>
      <c r="CG775">
        <v>1.77</v>
      </c>
      <c r="CH775">
        <v>2.02</v>
      </c>
      <c r="CI775">
        <v>0.5</v>
      </c>
      <c r="CJ775">
        <v>0.46</v>
      </c>
      <c r="CK775">
        <v>0.48</v>
      </c>
      <c r="CL775">
        <v>44.8</v>
      </c>
      <c r="CM775">
        <v>42.4</v>
      </c>
      <c r="CN775">
        <v>43.599999999999994</v>
      </c>
      <c r="CO775">
        <v>4.16</v>
      </c>
      <c r="CP775">
        <v>2.96</v>
      </c>
      <c r="CQ775">
        <v>3.56</v>
      </c>
    </row>
    <row r="776" spans="1:95">
      <c r="A776" s="642">
        <v>46050</v>
      </c>
      <c r="B776" t="s">
        <v>216</v>
      </c>
      <c r="C776">
        <v>153.47</v>
      </c>
      <c r="D776">
        <v>151.47</v>
      </c>
      <c r="E776">
        <v>152.47</v>
      </c>
      <c r="F776">
        <v>184.63</v>
      </c>
      <c r="G776">
        <v>181.63</v>
      </c>
      <c r="H776">
        <v>183.13</v>
      </c>
      <c r="I776">
        <v>113.65</v>
      </c>
      <c r="J776">
        <v>110.45</v>
      </c>
      <c r="K776">
        <v>112.05000000000001</v>
      </c>
      <c r="L776">
        <v>214.59</v>
      </c>
      <c r="M776">
        <v>206.59</v>
      </c>
      <c r="N776">
        <v>210.59</v>
      </c>
      <c r="O776">
        <v>200.6</v>
      </c>
      <c r="P776">
        <v>198.79999999999998</v>
      </c>
      <c r="Q776">
        <v>199.7</v>
      </c>
      <c r="R776">
        <v>24.83</v>
      </c>
      <c r="S776">
        <v>24.229999999999997</v>
      </c>
      <c r="T776">
        <v>24.529999999999998</v>
      </c>
      <c r="U776">
        <v>16.2</v>
      </c>
      <c r="V776">
        <v>15.6</v>
      </c>
      <c r="W776">
        <v>15.899999999999999</v>
      </c>
      <c r="X776">
        <v>17.75</v>
      </c>
      <c r="Y776">
        <v>16.95</v>
      </c>
      <c r="Z776">
        <v>17.350000000000001</v>
      </c>
      <c r="AA776">
        <v>108.61</v>
      </c>
      <c r="AB776">
        <v>104.61</v>
      </c>
      <c r="AC776">
        <v>106.61</v>
      </c>
      <c r="AD776">
        <v>93.8</v>
      </c>
      <c r="AE776">
        <v>89.8</v>
      </c>
      <c r="AF776">
        <v>91.8</v>
      </c>
      <c r="AG776">
        <v>19.97</v>
      </c>
      <c r="AH776">
        <v>19.11</v>
      </c>
      <c r="AI776">
        <v>19.54</v>
      </c>
      <c r="AM776">
        <v>121.68</v>
      </c>
      <c r="AN776">
        <v>120.02000000000001</v>
      </c>
      <c r="AO776">
        <v>120.85000000000001</v>
      </c>
      <c r="AP776">
        <v>41.55</v>
      </c>
      <c r="AQ776">
        <v>39.949999999999996</v>
      </c>
      <c r="AR776">
        <v>40.75</v>
      </c>
      <c r="AS776">
        <v>42.11</v>
      </c>
      <c r="AT776">
        <v>40.75</v>
      </c>
      <c r="AU776">
        <v>41.43</v>
      </c>
      <c r="AV776">
        <v>22.27</v>
      </c>
      <c r="AW776">
        <v>21.669999999999998</v>
      </c>
      <c r="AX776">
        <v>21.97</v>
      </c>
      <c r="AY776">
        <v>5.0199999999999996</v>
      </c>
      <c r="AZ776">
        <v>4.8599999999999994</v>
      </c>
      <c r="BA776">
        <v>4.9399999999999995</v>
      </c>
      <c r="BB776">
        <v>1.83</v>
      </c>
      <c r="BC776">
        <v>1.53</v>
      </c>
      <c r="BD776">
        <v>1.6800000000000002</v>
      </c>
      <c r="BE776">
        <v>0.63</v>
      </c>
      <c r="BF776">
        <v>0.47</v>
      </c>
      <c r="BG776">
        <v>0.55000000000000004</v>
      </c>
      <c r="BH776">
        <v>508.89</v>
      </c>
      <c r="BI776">
        <v>492.89</v>
      </c>
      <c r="BJ776">
        <v>500.89</v>
      </c>
      <c r="BK776">
        <v>42.59</v>
      </c>
      <c r="BL776">
        <v>41.230000000000004</v>
      </c>
      <c r="BM776">
        <v>41.910000000000004</v>
      </c>
      <c r="BN776">
        <v>1.03</v>
      </c>
      <c r="BO776">
        <v>0.79</v>
      </c>
      <c r="BP776">
        <v>0.91</v>
      </c>
      <c r="BQ776">
        <v>9.8800000000000008</v>
      </c>
      <c r="BR776">
        <v>7.8800000000000008</v>
      </c>
      <c r="BS776">
        <v>8.8800000000000008</v>
      </c>
      <c r="BT776">
        <v>10.85</v>
      </c>
      <c r="BU776">
        <v>10.45</v>
      </c>
      <c r="BV776">
        <v>10.649999999999999</v>
      </c>
      <c r="BW776">
        <v>2.73</v>
      </c>
      <c r="BX776">
        <v>2.4500000000000002</v>
      </c>
      <c r="BY776">
        <v>2.59</v>
      </c>
      <c r="BZ776">
        <v>11.09</v>
      </c>
      <c r="CA776">
        <v>8.09</v>
      </c>
      <c r="CB776">
        <v>9.59</v>
      </c>
      <c r="CC776">
        <v>7.68</v>
      </c>
      <c r="CD776">
        <v>7.4399999999999995</v>
      </c>
      <c r="CE776">
        <v>7.56</v>
      </c>
      <c r="CF776">
        <v>2.25</v>
      </c>
      <c r="CG776">
        <v>1.75</v>
      </c>
      <c r="CH776">
        <v>2</v>
      </c>
      <c r="CI776">
        <v>0.5</v>
      </c>
      <c r="CJ776">
        <v>0.46</v>
      </c>
      <c r="CK776">
        <v>0.48</v>
      </c>
      <c r="CL776">
        <v>44.84</v>
      </c>
      <c r="CM776">
        <v>42.440000000000005</v>
      </c>
      <c r="CN776">
        <v>43.64</v>
      </c>
      <c r="CO776">
        <v>4.1100000000000003</v>
      </c>
      <c r="CP776">
        <v>2.91</v>
      </c>
      <c r="CQ776">
        <v>3.5100000000000002</v>
      </c>
    </row>
    <row r="777" spans="1:95">
      <c r="A777" s="642">
        <v>46051</v>
      </c>
      <c r="B777" t="s">
        <v>217</v>
      </c>
      <c r="C777">
        <v>154.15</v>
      </c>
      <c r="D777">
        <v>152.15</v>
      </c>
      <c r="E777">
        <v>153.15</v>
      </c>
      <c r="F777">
        <v>184.9</v>
      </c>
      <c r="G777">
        <v>181.9</v>
      </c>
      <c r="H777">
        <v>183.4</v>
      </c>
      <c r="I777">
        <v>114.71</v>
      </c>
      <c r="J777">
        <v>111.50999999999999</v>
      </c>
      <c r="K777">
        <v>113.10999999999999</v>
      </c>
      <c r="L777">
        <v>215.68</v>
      </c>
      <c r="M777">
        <v>207.68</v>
      </c>
      <c r="N777">
        <v>211.68</v>
      </c>
      <c r="O777">
        <v>200.91</v>
      </c>
      <c r="P777">
        <v>199.10999999999999</v>
      </c>
      <c r="Q777">
        <v>200.01</v>
      </c>
      <c r="R777">
        <v>24.86</v>
      </c>
      <c r="S777">
        <v>24.259999999999998</v>
      </c>
      <c r="T777">
        <v>24.56</v>
      </c>
      <c r="U777">
        <v>16.309999999999999</v>
      </c>
      <c r="V777">
        <v>15.709999999999999</v>
      </c>
      <c r="W777">
        <v>16.009999999999998</v>
      </c>
      <c r="X777">
        <v>17.760000000000002</v>
      </c>
      <c r="Y777">
        <v>16.96</v>
      </c>
      <c r="Z777">
        <v>17.36</v>
      </c>
      <c r="AA777">
        <v>109.77</v>
      </c>
      <c r="AB777">
        <v>105.77</v>
      </c>
      <c r="AC777">
        <v>107.77</v>
      </c>
      <c r="AD777">
        <v>94.76</v>
      </c>
      <c r="AE777">
        <v>90.76</v>
      </c>
      <c r="AF777">
        <v>92.76</v>
      </c>
      <c r="AG777">
        <v>20.059999999999999</v>
      </c>
      <c r="AH777">
        <v>19.2</v>
      </c>
      <c r="AI777">
        <v>19.63</v>
      </c>
      <c r="AM777">
        <v>122.17</v>
      </c>
      <c r="AN777">
        <v>120.51</v>
      </c>
      <c r="AO777">
        <v>121.34</v>
      </c>
      <c r="AP777">
        <v>41.72</v>
      </c>
      <c r="AQ777">
        <v>40.119999999999997</v>
      </c>
      <c r="AR777">
        <v>40.92</v>
      </c>
      <c r="AS777">
        <v>42.46</v>
      </c>
      <c r="AT777">
        <v>41.1</v>
      </c>
      <c r="AU777">
        <v>41.78</v>
      </c>
      <c r="AV777">
        <v>22.36</v>
      </c>
      <c r="AW777">
        <v>21.759999999999998</v>
      </c>
      <c r="AX777">
        <v>22.06</v>
      </c>
      <c r="AY777">
        <v>5</v>
      </c>
      <c r="AZ777">
        <v>4.84</v>
      </c>
      <c r="BA777">
        <v>4.92</v>
      </c>
      <c r="BB777">
        <v>1.83</v>
      </c>
      <c r="BC777">
        <v>1.53</v>
      </c>
      <c r="BD777">
        <v>1.6800000000000002</v>
      </c>
      <c r="BE777">
        <v>0.64</v>
      </c>
      <c r="BF777">
        <v>0.48</v>
      </c>
      <c r="BG777">
        <v>0.56000000000000005</v>
      </c>
      <c r="BH777">
        <v>511.62</v>
      </c>
      <c r="BI777">
        <v>495.62</v>
      </c>
      <c r="BJ777">
        <v>503.62</v>
      </c>
      <c r="BK777">
        <v>42.79</v>
      </c>
      <c r="BL777">
        <v>41.43</v>
      </c>
      <c r="BM777">
        <v>42.11</v>
      </c>
      <c r="BN777">
        <v>1.04</v>
      </c>
      <c r="BO777">
        <v>0.8</v>
      </c>
      <c r="BP777">
        <v>0.92</v>
      </c>
      <c r="BQ777">
        <v>9.92</v>
      </c>
      <c r="BR777">
        <v>7.92</v>
      </c>
      <c r="BS777">
        <v>8.92</v>
      </c>
      <c r="BT777">
        <v>10.94</v>
      </c>
      <c r="BU777">
        <v>10.54</v>
      </c>
      <c r="BV777">
        <v>10.739999999999998</v>
      </c>
      <c r="BW777">
        <v>2.76</v>
      </c>
      <c r="BX777">
        <v>2.4799999999999995</v>
      </c>
      <c r="BY777">
        <v>2.6199999999999997</v>
      </c>
      <c r="BZ777">
        <v>11.24</v>
      </c>
      <c r="CA777">
        <v>8.24</v>
      </c>
      <c r="CB777">
        <v>9.74</v>
      </c>
      <c r="CC777">
        <v>7.67</v>
      </c>
      <c r="CD777">
        <v>7.43</v>
      </c>
      <c r="CE777">
        <v>7.55</v>
      </c>
      <c r="CF777">
        <v>2.2599999999999998</v>
      </c>
      <c r="CG777">
        <v>1.7599999999999998</v>
      </c>
      <c r="CH777">
        <v>2.0099999999999998</v>
      </c>
      <c r="CI777">
        <v>0.5</v>
      </c>
      <c r="CJ777">
        <v>0.46</v>
      </c>
      <c r="CK777">
        <v>0.48</v>
      </c>
      <c r="CL777">
        <v>44.82</v>
      </c>
      <c r="CM777">
        <v>42.42</v>
      </c>
      <c r="CN777">
        <v>43.620000000000005</v>
      </c>
      <c r="CO777">
        <v>4.13</v>
      </c>
      <c r="CP777">
        <v>2.9299999999999997</v>
      </c>
      <c r="CQ777">
        <v>3.53</v>
      </c>
    </row>
    <row r="778" spans="1:95">
      <c r="A778" s="642">
        <v>46052</v>
      </c>
      <c r="B778" t="s">
        <v>218</v>
      </c>
      <c r="C778">
        <v>154.66</v>
      </c>
      <c r="D778">
        <v>152.66</v>
      </c>
      <c r="E778">
        <v>153.66</v>
      </c>
      <c r="F778">
        <v>184.86</v>
      </c>
      <c r="G778">
        <v>181.86</v>
      </c>
      <c r="H778">
        <v>183.36</v>
      </c>
      <c r="I778">
        <v>115.28</v>
      </c>
      <c r="J778">
        <v>112.08</v>
      </c>
      <c r="K778">
        <v>113.68</v>
      </c>
      <c r="L778">
        <v>215.74</v>
      </c>
      <c r="M778">
        <v>207.74</v>
      </c>
      <c r="N778">
        <v>211.74</v>
      </c>
      <c r="O778">
        <v>201.21</v>
      </c>
      <c r="P778">
        <v>199.41</v>
      </c>
      <c r="Q778">
        <v>200.31</v>
      </c>
      <c r="R778">
        <v>24.85</v>
      </c>
      <c r="S778">
        <v>24.25</v>
      </c>
      <c r="T778">
        <v>24.55</v>
      </c>
      <c r="U778">
        <v>16.38</v>
      </c>
      <c r="V778">
        <v>15.78</v>
      </c>
      <c r="W778">
        <v>16.079999999999998</v>
      </c>
      <c r="X778">
        <v>17.809999999999999</v>
      </c>
      <c r="Y778">
        <v>17.009999999999998</v>
      </c>
      <c r="Z778">
        <v>17.409999999999997</v>
      </c>
      <c r="AA778">
        <v>109.96</v>
      </c>
      <c r="AB778">
        <v>105.96</v>
      </c>
      <c r="AC778">
        <v>107.96</v>
      </c>
      <c r="AD778">
        <v>95.03</v>
      </c>
      <c r="AE778">
        <v>91.03</v>
      </c>
      <c r="AF778">
        <v>93.03</v>
      </c>
      <c r="AG778">
        <v>20.11</v>
      </c>
      <c r="AH778">
        <v>19.25</v>
      </c>
      <c r="AI778">
        <v>19.68</v>
      </c>
      <c r="AM778">
        <v>122.13</v>
      </c>
      <c r="AN778">
        <v>120.47</v>
      </c>
      <c r="AO778">
        <v>121.3</v>
      </c>
      <c r="AP778">
        <v>41.85</v>
      </c>
      <c r="AQ778">
        <v>40.25</v>
      </c>
      <c r="AR778">
        <v>41.05</v>
      </c>
      <c r="AS778">
        <v>42.61</v>
      </c>
      <c r="AT778">
        <v>41.25</v>
      </c>
      <c r="AU778">
        <v>41.93</v>
      </c>
      <c r="AV778">
        <v>22.41</v>
      </c>
      <c r="AW778">
        <v>21.81</v>
      </c>
      <c r="AX778">
        <v>22.11</v>
      </c>
      <c r="AY778">
        <v>4.9800000000000004</v>
      </c>
      <c r="AZ778">
        <v>4.82</v>
      </c>
      <c r="BA778">
        <v>4.9000000000000004</v>
      </c>
      <c r="BB778">
        <v>1.84</v>
      </c>
      <c r="BC778">
        <v>1.54</v>
      </c>
      <c r="BD778">
        <v>1.69</v>
      </c>
      <c r="BE778">
        <v>0.64</v>
      </c>
      <c r="BF778">
        <v>0.48</v>
      </c>
      <c r="BG778">
        <v>0.56000000000000005</v>
      </c>
      <c r="BH778">
        <v>510.81</v>
      </c>
      <c r="BI778">
        <v>494.81</v>
      </c>
      <c r="BJ778">
        <v>502.81</v>
      </c>
      <c r="BK778">
        <v>42.93</v>
      </c>
      <c r="BL778">
        <v>41.57</v>
      </c>
      <c r="BM778">
        <v>42.25</v>
      </c>
      <c r="BN778">
        <v>1.04</v>
      </c>
      <c r="BO778">
        <v>0.8</v>
      </c>
      <c r="BP778">
        <v>0.92</v>
      </c>
      <c r="BQ778">
        <v>9.9</v>
      </c>
      <c r="BR778">
        <v>7.9</v>
      </c>
      <c r="BS778">
        <v>8.9</v>
      </c>
      <c r="BT778">
        <v>10.92</v>
      </c>
      <c r="BU778">
        <v>10.52</v>
      </c>
      <c r="BV778">
        <v>10.719999999999999</v>
      </c>
      <c r="BW778">
        <v>2.76</v>
      </c>
      <c r="BX778">
        <v>2.4799999999999995</v>
      </c>
      <c r="BY778">
        <v>2.6199999999999997</v>
      </c>
      <c r="BZ778">
        <v>11.23</v>
      </c>
      <c r="CA778">
        <v>8.23</v>
      </c>
      <c r="CB778">
        <v>9.73</v>
      </c>
      <c r="CC778">
        <v>7.66</v>
      </c>
      <c r="CD778">
        <v>7.42</v>
      </c>
      <c r="CE778">
        <v>7.54</v>
      </c>
      <c r="CF778">
        <v>2.2799999999999998</v>
      </c>
      <c r="CG778">
        <v>1.7799999999999998</v>
      </c>
      <c r="CH778">
        <v>2.0299999999999998</v>
      </c>
      <c r="CI778">
        <v>0.5</v>
      </c>
      <c r="CJ778">
        <v>0.46</v>
      </c>
      <c r="CK778">
        <v>0.48</v>
      </c>
      <c r="CL778">
        <v>44.83</v>
      </c>
      <c r="CM778">
        <v>42.43</v>
      </c>
      <c r="CN778">
        <v>43.629999999999995</v>
      </c>
      <c r="CO778">
        <v>4.1399999999999997</v>
      </c>
      <c r="CP778">
        <v>2.9399999999999995</v>
      </c>
      <c r="CQ778">
        <v>3.5399999999999996</v>
      </c>
    </row>
    <row r="779" spans="1:95">
      <c r="A779" s="642">
        <v>46053</v>
      </c>
      <c r="B779" t="s">
        <v>219</v>
      </c>
    </row>
    <row r="780" spans="1:95">
      <c r="A780" s="642">
        <v>46054</v>
      </c>
      <c r="B780" t="s">
        <v>220</v>
      </c>
    </row>
    <row r="781" spans="1:95">
      <c r="A781" s="642">
        <v>46055</v>
      </c>
      <c r="B781" t="s">
        <v>214</v>
      </c>
      <c r="C781">
        <v>156.29</v>
      </c>
      <c r="D781">
        <v>154.29</v>
      </c>
      <c r="E781">
        <v>155.29</v>
      </c>
      <c r="F781">
        <v>185.72</v>
      </c>
      <c r="G781">
        <v>182.72</v>
      </c>
      <c r="H781">
        <v>184.22</v>
      </c>
      <c r="I781">
        <v>115.62</v>
      </c>
      <c r="J781">
        <v>112.42</v>
      </c>
      <c r="K781">
        <v>114.02000000000001</v>
      </c>
      <c r="L781">
        <v>216.65</v>
      </c>
      <c r="M781">
        <v>208.65</v>
      </c>
      <c r="N781">
        <v>212.65</v>
      </c>
      <c r="O781">
        <v>201.84</v>
      </c>
      <c r="P781">
        <v>200.04</v>
      </c>
      <c r="Q781">
        <v>200.94</v>
      </c>
      <c r="R781">
        <v>24.97</v>
      </c>
      <c r="S781">
        <v>24.369999999999997</v>
      </c>
      <c r="T781">
        <v>24.669999999999998</v>
      </c>
      <c r="U781">
        <v>16.420000000000002</v>
      </c>
      <c r="V781">
        <v>15.820000000000002</v>
      </c>
      <c r="W781">
        <v>16.12</v>
      </c>
      <c r="X781">
        <v>17.86</v>
      </c>
      <c r="Y781">
        <v>17.059999999999999</v>
      </c>
      <c r="Z781">
        <v>17.46</v>
      </c>
      <c r="AA781">
        <v>110.19</v>
      </c>
      <c r="AB781">
        <v>106.19</v>
      </c>
      <c r="AC781">
        <v>108.19</v>
      </c>
      <c r="AD781">
        <v>95.64</v>
      </c>
      <c r="AE781">
        <v>91.64</v>
      </c>
      <c r="AF781">
        <v>93.64</v>
      </c>
      <c r="AG781">
        <v>20.309999999999999</v>
      </c>
      <c r="AH781">
        <v>19.45</v>
      </c>
      <c r="AI781">
        <v>19.88</v>
      </c>
      <c r="AM781">
        <v>122.91</v>
      </c>
      <c r="AN781">
        <v>121.25</v>
      </c>
      <c r="AO781">
        <v>122.08</v>
      </c>
      <c r="AP781">
        <v>42.28</v>
      </c>
      <c r="AQ781">
        <v>40.68</v>
      </c>
      <c r="AR781">
        <v>41.480000000000004</v>
      </c>
      <c r="AS781">
        <v>43.05</v>
      </c>
      <c r="AT781">
        <v>41.69</v>
      </c>
      <c r="AU781">
        <v>42.37</v>
      </c>
      <c r="AV781">
        <v>22.63</v>
      </c>
      <c r="AW781">
        <v>22.029999999999998</v>
      </c>
      <c r="AX781">
        <v>22.33</v>
      </c>
      <c r="AY781">
        <v>5</v>
      </c>
      <c r="AZ781">
        <v>4.84</v>
      </c>
      <c r="BA781">
        <v>4.92</v>
      </c>
      <c r="BB781">
        <v>1.86</v>
      </c>
      <c r="BC781">
        <v>1.56</v>
      </c>
      <c r="BD781">
        <v>1.71</v>
      </c>
      <c r="BE781">
        <v>0.64</v>
      </c>
      <c r="BF781">
        <v>0.48</v>
      </c>
      <c r="BG781">
        <v>0.56000000000000005</v>
      </c>
      <c r="BH781">
        <v>517.65</v>
      </c>
      <c r="BI781">
        <v>501.65</v>
      </c>
      <c r="BJ781">
        <v>509.65</v>
      </c>
      <c r="BK781">
        <v>43.35</v>
      </c>
      <c r="BL781">
        <v>41.99</v>
      </c>
      <c r="BM781">
        <v>42.67</v>
      </c>
      <c r="BN781">
        <v>1.05</v>
      </c>
      <c r="BO781">
        <v>0.81</v>
      </c>
      <c r="BP781">
        <v>0.93</v>
      </c>
      <c r="BQ781">
        <v>9.9</v>
      </c>
      <c r="BR781">
        <v>7.9</v>
      </c>
      <c r="BS781">
        <v>8.9</v>
      </c>
      <c r="BT781">
        <v>10.91</v>
      </c>
      <c r="BU781">
        <v>10.51</v>
      </c>
      <c r="BV781">
        <v>10.71</v>
      </c>
      <c r="BW781">
        <v>2.79</v>
      </c>
      <c r="BX781">
        <v>2.5099999999999998</v>
      </c>
      <c r="BY781">
        <v>2.65</v>
      </c>
      <c r="BZ781">
        <v>11.1</v>
      </c>
      <c r="CA781">
        <v>8.1</v>
      </c>
      <c r="CB781">
        <v>9.6</v>
      </c>
      <c r="CC781">
        <v>7.7</v>
      </c>
      <c r="CD781">
        <v>7.46</v>
      </c>
      <c r="CE781">
        <v>7.58</v>
      </c>
      <c r="CF781">
        <v>2.2999999999999998</v>
      </c>
      <c r="CG781">
        <v>1.7999999999999998</v>
      </c>
      <c r="CH781">
        <v>2.0499999999999998</v>
      </c>
      <c r="CI781">
        <v>0.5</v>
      </c>
      <c r="CJ781">
        <v>0.46</v>
      </c>
      <c r="CK781">
        <v>0.48</v>
      </c>
      <c r="CL781">
        <v>44.94</v>
      </c>
      <c r="CM781">
        <v>42.54</v>
      </c>
      <c r="CN781">
        <v>43.739999999999995</v>
      </c>
      <c r="CO781">
        <v>4.17</v>
      </c>
      <c r="CP781">
        <v>2.9699999999999998</v>
      </c>
      <c r="CQ781">
        <v>3.57</v>
      </c>
    </row>
    <row r="782" spans="1:95">
      <c r="A782" s="642">
        <v>46056</v>
      </c>
      <c r="B782" t="s">
        <v>215</v>
      </c>
      <c r="C782">
        <v>156.6</v>
      </c>
      <c r="D782">
        <v>154.6</v>
      </c>
      <c r="E782">
        <v>155.6</v>
      </c>
      <c r="F782">
        <v>185.14</v>
      </c>
      <c r="G782">
        <v>182.14</v>
      </c>
      <c r="H782">
        <v>183.64</v>
      </c>
      <c r="I782">
        <v>115.48</v>
      </c>
      <c r="J782">
        <v>112.28</v>
      </c>
      <c r="K782">
        <v>113.88</v>
      </c>
      <c r="L782">
        <v>216.88</v>
      </c>
      <c r="M782">
        <v>208.88</v>
      </c>
      <c r="N782">
        <v>212.88</v>
      </c>
      <c r="O782">
        <v>200.72</v>
      </c>
      <c r="P782">
        <v>198.92</v>
      </c>
      <c r="Q782">
        <v>199.82</v>
      </c>
      <c r="R782">
        <v>24.89</v>
      </c>
      <c r="S782">
        <v>24.29</v>
      </c>
      <c r="T782">
        <v>24.59</v>
      </c>
      <c r="U782">
        <v>16.37</v>
      </c>
      <c r="V782">
        <v>15.770000000000001</v>
      </c>
      <c r="W782">
        <v>16.07</v>
      </c>
      <c r="X782">
        <v>17.79</v>
      </c>
      <c r="Y782">
        <v>16.989999999999998</v>
      </c>
      <c r="Z782">
        <v>17.39</v>
      </c>
      <c r="AA782">
        <v>110.47</v>
      </c>
      <c r="AB782">
        <v>106.47</v>
      </c>
      <c r="AC782">
        <v>108.47</v>
      </c>
      <c r="AD782">
        <v>95.67</v>
      </c>
      <c r="AE782">
        <v>91.67</v>
      </c>
      <c r="AF782">
        <v>93.67</v>
      </c>
      <c r="AG782">
        <v>20.350000000000001</v>
      </c>
      <c r="AH782">
        <v>19.490000000000002</v>
      </c>
      <c r="AI782">
        <v>19.920000000000002</v>
      </c>
      <c r="AM782">
        <v>123.23</v>
      </c>
      <c r="AN782">
        <v>121.57000000000001</v>
      </c>
      <c r="AO782">
        <v>122.4</v>
      </c>
      <c r="AP782">
        <v>42.37</v>
      </c>
      <c r="AQ782">
        <v>40.769999999999996</v>
      </c>
      <c r="AR782">
        <v>41.569999999999993</v>
      </c>
      <c r="AS782">
        <v>43.14</v>
      </c>
      <c r="AT782">
        <v>41.78</v>
      </c>
      <c r="AU782">
        <v>42.46</v>
      </c>
      <c r="AV782">
        <v>22.72</v>
      </c>
      <c r="AW782">
        <v>22.119999999999997</v>
      </c>
      <c r="AX782">
        <v>22.419999999999998</v>
      </c>
      <c r="AY782">
        <v>5.03</v>
      </c>
      <c r="AZ782">
        <v>4.87</v>
      </c>
      <c r="BA782">
        <v>4.95</v>
      </c>
      <c r="BB782">
        <v>1.89</v>
      </c>
      <c r="BC782">
        <v>1.5899999999999999</v>
      </c>
      <c r="BD782">
        <v>1.7399999999999998</v>
      </c>
      <c r="BE782">
        <v>0.64</v>
      </c>
      <c r="BF782">
        <v>0.48</v>
      </c>
      <c r="BG782">
        <v>0.56000000000000005</v>
      </c>
      <c r="BH782">
        <v>518.66999999999996</v>
      </c>
      <c r="BI782">
        <v>502.66999999999996</v>
      </c>
      <c r="BJ782">
        <v>510.66999999999996</v>
      </c>
      <c r="BK782">
        <v>43.44</v>
      </c>
      <c r="BL782">
        <v>42.08</v>
      </c>
      <c r="BM782">
        <v>42.76</v>
      </c>
      <c r="BN782">
        <v>1.05</v>
      </c>
      <c r="BO782">
        <v>0.81</v>
      </c>
      <c r="BP782">
        <v>0.93</v>
      </c>
      <c r="BQ782">
        <v>9.9600000000000009</v>
      </c>
      <c r="BR782">
        <v>7.9600000000000009</v>
      </c>
      <c r="BS782">
        <v>8.9600000000000009</v>
      </c>
      <c r="BT782">
        <v>10.95</v>
      </c>
      <c r="BU782">
        <v>10.549999999999999</v>
      </c>
      <c r="BV782">
        <v>10.75</v>
      </c>
      <c r="BW782">
        <v>2.79</v>
      </c>
      <c r="BX782">
        <v>2.5099999999999998</v>
      </c>
      <c r="BY782">
        <v>2.65</v>
      </c>
      <c r="BZ782">
        <v>11.23</v>
      </c>
      <c r="CA782">
        <v>8.23</v>
      </c>
      <c r="CB782">
        <v>9.73</v>
      </c>
      <c r="CC782">
        <v>7.68</v>
      </c>
      <c r="CD782">
        <v>7.4399999999999995</v>
      </c>
      <c r="CE782">
        <v>7.56</v>
      </c>
      <c r="CF782">
        <v>2.2799999999999998</v>
      </c>
      <c r="CG782">
        <v>1.7799999999999998</v>
      </c>
      <c r="CH782">
        <v>2.0299999999999998</v>
      </c>
      <c r="CI782">
        <v>0.5</v>
      </c>
      <c r="CJ782">
        <v>0.46</v>
      </c>
      <c r="CK782">
        <v>0.48</v>
      </c>
      <c r="CL782">
        <v>44.71</v>
      </c>
      <c r="CM782">
        <v>42.31</v>
      </c>
      <c r="CN782">
        <v>43.510000000000005</v>
      </c>
      <c r="CO782">
        <v>4.18</v>
      </c>
      <c r="CP782">
        <v>2.9799999999999995</v>
      </c>
      <c r="CQ782">
        <v>3.5799999999999996</v>
      </c>
    </row>
    <row r="783" spans="1:95">
      <c r="A783" s="642">
        <v>46057</v>
      </c>
      <c r="B783" t="s">
        <v>216</v>
      </c>
      <c r="C783">
        <v>157.07</v>
      </c>
      <c r="D783">
        <v>155.07</v>
      </c>
      <c r="E783">
        <v>156.07</v>
      </c>
      <c r="F783">
        <v>185.9</v>
      </c>
      <c r="G783">
        <v>182.9</v>
      </c>
      <c r="H783">
        <v>184.4</v>
      </c>
      <c r="I783">
        <v>116</v>
      </c>
      <c r="J783">
        <v>112.8</v>
      </c>
      <c r="K783">
        <v>114.4</v>
      </c>
      <c r="L783">
        <v>217.74</v>
      </c>
      <c r="M783">
        <v>209.74</v>
      </c>
      <c r="N783">
        <v>213.74</v>
      </c>
      <c r="O783">
        <v>201.94</v>
      </c>
      <c r="P783">
        <v>200.14</v>
      </c>
      <c r="Q783">
        <v>201.04</v>
      </c>
      <c r="R783">
        <v>24.99</v>
      </c>
      <c r="S783">
        <v>24.389999999999997</v>
      </c>
      <c r="T783">
        <v>24.689999999999998</v>
      </c>
      <c r="U783">
        <v>16.5</v>
      </c>
      <c r="V783">
        <v>15.9</v>
      </c>
      <c r="W783">
        <v>16.2</v>
      </c>
      <c r="X783">
        <v>17.93</v>
      </c>
      <c r="Y783">
        <v>17.13</v>
      </c>
      <c r="Z783">
        <v>17.53</v>
      </c>
      <c r="AA783">
        <v>111.56</v>
      </c>
      <c r="AB783">
        <v>107.56</v>
      </c>
      <c r="AC783">
        <v>109.56</v>
      </c>
      <c r="AD783">
        <v>96.2</v>
      </c>
      <c r="AE783">
        <v>92.2</v>
      </c>
      <c r="AF783">
        <v>94.2</v>
      </c>
      <c r="AG783">
        <v>20.399999999999999</v>
      </c>
      <c r="AH783">
        <v>19.54</v>
      </c>
      <c r="AI783">
        <v>19.97</v>
      </c>
      <c r="AM783">
        <v>123.69</v>
      </c>
      <c r="AN783">
        <v>122.03</v>
      </c>
      <c r="AO783">
        <v>122.86</v>
      </c>
      <c r="AP783">
        <v>42.51</v>
      </c>
      <c r="AQ783">
        <v>40.909999999999997</v>
      </c>
      <c r="AR783">
        <v>41.709999999999994</v>
      </c>
      <c r="AS783">
        <v>43.26</v>
      </c>
      <c r="AT783">
        <v>41.9</v>
      </c>
      <c r="AU783">
        <v>42.58</v>
      </c>
      <c r="AV783">
        <v>22.81</v>
      </c>
      <c r="AW783">
        <v>22.209999999999997</v>
      </c>
      <c r="AX783">
        <v>22.509999999999998</v>
      </c>
      <c r="AY783">
        <v>5.01</v>
      </c>
      <c r="AZ783">
        <v>4.8499999999999996</v>
      </c>
      <c r="BA783">
        <v>4.93</v>
      </c>
      <c r="BB783">
        <v>1.89</v>
      </c>
      <c r="BC783">
        <v>1.5899999999999999</v>
      </c>
      <c r="BD783">
        <v>1.7399999999999998</v>
      </c>
      <c r="BE783">
        <v>0.65</v>
      </c>
      <c r="BF783">
        <v>0.49</v>
      </c>
      <c r="BG783">
        <v>0.57000000000000006</v>
      </c>
      <c r="BH783">
        <v>520.04</v>
      </c>
      <c r="BI783">
        <v>504.03999999999996</v>
      </c>
      <c r="BJ783">
        <v>512.04</v>
      </c>
      <c r="BK783">
        <v>43.57</v>
      </c>
      <c r="BL783">
        <v>42.21</v>
      </c>
      <c r="BM783">
        <v>42.89</v>
      </c>
      <c r="BN783">
        <v>1.05</v>
      </c>
      <c r="BO783">
        <v>0.81</v>
      </c>
      <c r="BP783">
        <v>0.93</v>
      </c>
      <c r="BQ783">
        <v>10.050000000000001</v>
      </c>
      <c r="BR783">
        <v>8.0500000000000007</v>
      </c>
      <c r="BS783">
        <v>9.0500000000000007</v>
      </c>
      <c r="BT783">
        <v>10.95</v>
      </c>
      <c r="BU783">
        <v>10.549999999999999</v>
      </c>
      <c r="BV783">
        <v>10.75</v>
      </c>
      <c r="BW783">
        <v>2.8</v>
      </c>
      <c r="BX783">
        <v>2.5199999999999996</v>
      </c>
      <c r="BY783">
        <v>2.6599999999999997</v>
      </c>
      <c r="BZ783">
        <v>11.29</v>
      </c>
      <c r="CA783">
        <v>8.2899999999999991</v>
      </c>
      <c r="CB783">
        <v>9.7899999999999991</v>
      </c>
      <c r="CC783">
        <v>7.7</v>
      </c>
      <c r="CD783">
        <v>7.46</v>
      </c>
      <c r="CE783">
        <v>7.58</v>
      </c>
      <c r="CF783">
        <v>2.2799999999999998</v>
      </c>
      <c r="CG783">
        <v>1.7799999999999998</v>
      </c>
      <c r="CH783">
        <v>2.0299999999999998</v>
      </c>
      <c r="CI783">
        <v>0.5</v>
      </c>
      <c r="CJ783">
        <v>0.46</v>
      </c>
      <c r="CK783">
        <v>0.48</v>
      </c>
      <c r="CL783">
        <v>44.86</v>
      </c>
      <c r="CM783">
        <v>42.46</v>
      </c>
      <c r="CN783">
        <v>43.66</v>
      </c>
      <c r="CO783">
        <v>4.1900000000000004</v>
      </c>
      <c r="CP783">
        <v>2.99</v>
      </c>
      <c r="CQ783">
        <v>3.5900000000000003</v>
      </c>
    </row>
    <row r="784" spans="1:95">
      <c r="A784" s="642">
        <v>46058</v>
      </c>
      <c r="B784" t="s">
        <v>217</v>
      </c>
      <c r="C784">
        <v>157.85</v>
      </c>
      <c r="D784">
        <v>155.85</v>
      </c>
      <c r="E784">
        <v>156.85</v>
      </c>
      <c r="F784">
        <v>186.63</v>
      </c>
      <c r="G784">
        <v>183.63</v>
      </c>
      <c r="H784">
        <v>185.13</v>
      </c>
      <c r="I784">
        <v>116.36</v>
      </c>
      <c r="J784">
        <v>113.16</v>
      </c>
      <c r="K784">
        <v>114.75999999999999</v>
      </c>
      <c r="L784">
        <v>218.12</v>
      </c>
      <c r="M784">
        <v>210.12</v>
      </c>
      <c r="N784">
        <v>214.12</v>
      </c>
      <c r="O784">
        <v>202.69</v>
      </c>
      <c r="P784">
        <v>200.89</v>
      </c>
      <c r="Q784">
        <v>201.79</v>
      </c>
      <c r="R784">
        <v>25.09</v>
      </c>
      <c r="S784">
        <v>24.49</v>
      </c>
      <c r="T784">
        <v>24.79</v>
      </c>
      <c r="U784">
        <v>16.53</v>
      </c>
      <c r="V784">
        <v>15.930000000000001</v>
      </c>
      <c r="W784">
        <v>16.23</v>
      </c>
      <c r="X784">
        <v>17.86</v>
      </c>
      <c r="Y784">
        <v>17.059999999999999</v>
      </c>
      <c r="Z784">
        <v>17.46</v>
      </c>
      <c r="AA784">
        <v>111.83</v>
      </c>
      <c r="AB784">
        <v>107.83</v>
      </c>
      <c r="AC784">
        <v>109.83</v>
      </c>
      <c r="AD784">
        <v>96.2</v>
      </c>
      <c r="AE784">
        <v>92.2</v>
      </c>
      <c r="AF784">
        <v>94.2</v>
      </c>
      <c r="AG784">
        <v>20.51</v>
      </c>
      <c r="AH784">
        <v>19.650000000000002</v>
      </c>
      <c r="AI784">
        <v>20.080000000000002</v>
      </c>
      <c r="AM784">
        <v>124.09</v>
      </c>
      <c r="AN784">
        <v>122.43</v>
      </c>
      <c r="AO784">
        <v>123.26</v>
      </c>
      <c r="AP784">
        <v>42.7</v>
      </c>
      <c r="AQ784">
        <v>41.1</v>
      </c>
      <c r="AR784">
        <v>41.900000000000006</v>
      </c>
      <c r="AS784">
        <v>43.48</v>
      </c>
      <c r="AT784">
        <v>42.12</v>
      </c>
      <c r="AU784">
        <v>42.8</v>
      </c>
      <c r="AV784">
        <v>22.9</v>
      </c>
      <c r="AW784">
        <v>22.299999999999997</v>
      </c>
      <c r="AX784">
        <v>22.599999999999998</v>
      </c>
      <c r="AY784">
        <v>5.03</v>
      </c>
      <c r="AZ784">
        <v>4.87</v>
      </c>
      <c r="BA784">
        <v>4.95</v>
      </c>
      <c r="BB784">
        <v>1.9</v>
      </c>
      <c r="BC784">
        <v>1.5999999999999999</v>
      </c>
      <c r="BD784">
        <v>1.75</v>
      </c>
      <c r="BE784">
        <v>0.65</v>
      </c>
      <c r="BF784">
        <v>0.49</v>
      </c>
      <c r="BG784">
        <v>0.57000000000000006</v>
      </c>
      <c r="BH784">
        <v>516.76</v>
      </c>
      <c r="BI784">
        <v>500.76</v>
      </c>
      <c r="BJ784">
        <v>508.76</v>
      </c>
      <c r="BK784">
        <v>43.81</v>
      </c>
      <c r="BL784">
        <v>42.45</v>
      </c>
      <c r="BM784">
        <v>43.13</v>
      </c>
      <c r="BN784">
        <v>1.05</v>
      </c>
      <c r="BO784">
        <v>0.81</v>
      </c>
      <c r="BP784">
        <v>0.93</v>
      </c>
      <c r="BQ784">
        <v>10.06</v>
      </c>
      <c r="BR784">
        <v>8.06</v>
      </c>
      <c r="BS784">
        <v>9.06</v>
      </c>
      <c r="BT784">
        <v>10.96</v>
      </c>
      <c r="BU784">
        <v>10.56</v>
      </c>
      <c r="BV784">
        <v>10.760000000000002</v>
      </c>
      <c r="BW784">
        <v>2.81</v>
      </c>
      <c r="BX784">
        <v>2.5300000000000002</v>
      </c>
      <c r="BY784">
        <v>2.67</v>
      </c>
      <c r="BZ784">
        <v>11.26</v>
      </c>
      <c r="CA784">
        <v>8.26</v>
      </c>
      <c r="CB784">
        <v>9.76</v>
      </c>
      <c r="CC784">
        <v>7.71</v>
      </c>
      <c r="CD784">
        <v>7.47</v>
      </c>
      <c r="CE784">
        <v>7.59</v>
      </c>
      <c r="CF784">
        <v>2.2999999999999998</v>
      </c>
      <c r="CG784">
        <v>1.7999999999999998</v>
      </c>
      <c r="CH784">
        <v>2.0499999999999998</v>
      </c>
      <c r="CI784">
        <v>0.51</v>
      </c>
      <c r="CJ784">
        <v>0.47000000000000003</v>
      </c>
      <c r="CK784">
        <v>0.49</v>
      </c>
      <c r="CL784">
        <v>45.09</v>
      </c>
      <c r="CM784">
        <v>42.690000000000005</v>
      </c>
      <c r="CN784">
        <v>43.89</v>
      </c>
      <c r="CO784">
        <v>4.21</v>
      </c>
      <c r="CP784">
        <v>3.01</v>
      </c>
      <c r="CQ784">
        <v>3.61</v>
      </c>
    </row>
    <row r="785" spans="1:95">
      <c r="A785" s="642">
        <v>46059</v>
      </c>
      <c r="B785" t="s">
        <v>218</v>
      </c>
      <c r="C785">
        <v>157.82</v>
      </c>
      <c r="D785">
        <v>155.82</v>
      </c>
      <c r="E785">
        <v>156.82</v>
      </c>
      <c r="F785">
        <v>186.16</v>
      </c>
      <c r="G785">
        <v>183.16</v>
      </c>
      <c r="H785">
        <v>184.66</v>
      </c>
      <c r="I785">
        <v>115.98</v>
      </c>
      <c r="J785">
        <v>112.78</v>
      </c>
      <c r="K785">
        <v>114.38</v>
      </c>
      <c r="L785">
        <v>216.1</v>
      </c>
      <c r="M785">
        <v>208.1</v>
      </c>
      <c r="N785">
        <v>212.1</v>
      </c>
      <c r="O785">
        <v>202.52</v>
      </c>
      <c r="P785">
        <v>200.72</v>
      </c>
      <c r="Q785">
        <v>201.62</v>
      </c>
      <c r="R785">
        <v>25.03</v>
      </c>
      <c r="S785">
        <v>24.43</v>
      </c>
      <c r="T785">
        <v>24.73</v>
      </c>
      <c r="U785">
        <v>16.260000000000002</v>
      </c>
      <c r="V785">
        <v>15.660000000000002</v>
      </c>
      <c r="W785">
        <v>15.96</v>
      </c>
      <c r="X785">
        <v>17.690000000000001</v>
      </c>
      <c r="Y785">
        <v>16.89</v>
      </c>
      <c r="Z785">
        <v>17.29</v>
      </c>
      <c r="AA785">
        <v>110.46</v>
      </c>
      <c r="AB785">
        <v>106.46</v>
      </c>
      <c r="AC785">
        <v>108.46</v>
      </c>
      <c r="AD785">
        <v>95.14</v>
      </c>
      <c r="AE785">
        <v>91.14</v>
      </c>
      <c r="AF785">
        <v>93.14</v>
      </c>
      <c r="AG785">
        <v>20.5</v>
      </c>
      <c r="AH785">
        <v>19.64</v>
      </c>
      <c r="AI785">
        <v>20.07</v>
      </c>
      <c r="AM785">
        <v>123.74</v>
      </c>
      <c r="AN785">
        <v>122.08</v>
      </c>
      <c r="AO785">
        <v>122.91</v>
      </c>
      <c r="AP785">
        <v>42.7</v>
      </c>
      <c r="AQ785">
        <v>41.1</v>
      </c>
      <c r="AR785">
        <v>41.900000000000006</v>
      </c>
      <c r="AS785">
        <v>43.47</v>
      </c>
      <c r="AT785">
        <v>42.11</v>
      </c>
      <c r="AU785">
        <v>42.79</v>
      </c>
      <c r="AV785">
        <v>22.9</v>
      </c>
      <c r="AW785">
        <v>22.299999999999997</v>
      </c>
      <c r="AX785">
        <v>22.599999999999998</v>
      </c>
      <c r="AY785">
        <v>5.01</v>
      </c>
      <c r="AZ785">
        <v>4.8499999999999996</v>
      </c>
      <c r="BA785">
        <v>4.93</v>
      </c>
      <c r="BB785">
        <v>1.9</v>
      </c>
      <c r="BC785">
        <v>1.5999999999999999</v>
      </c>
      <c r="BD785">
        <v>1.75</v>
      </c>
      <c r="BE785">
        <v>0.65</v>
      </c>
      <c r="BF785">
        <v>0.49</v>
      </c>
      <c r="BG785">
        <v>0.57000000000000006</v>
      </c>
      <c r="BH785">
        <v>522.16</v>
      </c>
      <c r="BI785">
        <v>506.15999999999997</v>
      </c>
      <c r="BJ785">
        <v>514.16</v>
      </c>
      <c r="BK785">
        <v>43.77</v>
      </c>
      <c r="BL785">
        <v>42.410000000000004</v>
      </c>
      <c r="BM785">
        <v>43.09</v>
      </c>
      <c r="BN785">
        <v>1.06</v>
      </c>
      <c r="BO785">
        <v>0.82000000000000006</v>
      </c>
      <c r="BP785">
        <v>0.94000000000000006</v>
      </c>
      <c r="BQ785">
        <v>9.9499999999999993</v>
      </c>
      <c r="BR785">
        <v>7.9499999999999993</v>
      </c>
      <c r="BS785">
        <v>8.9499999999999993</v>
      </c>
      <c r="BT785">
        <v>10.87</v>
      </c>
      <c r="BU785">
        <v>10.469999999999999</v>
      </c>
      <c r="BV785">
        <v>10.669999999999998</v>
      </c>
      <c r="BW785">
        <v>2.82</v>
      </c>
      <c r="BX785">
        <v>2.54</v>
      </c>
      <c r="BY785">
        <v>2.6799999999999997</v>
      </c>
      <c r="BZ785">
        <v>11.09</v>
      </c>
      <c r="CA785">
        <v>8.09</v>
      </c>
      <c r="CB785">
        <v>9.59</v>
      </c>
      <c r="CC785">
        <v>7.73</v>
      </c>
      <c r="CD785">
        <v>7.49</v>
      </c>
      <c r="CE785">
        <v>7.61</v>
      </c>
      <c r="CF785">
        <v>2.2999999999999998</v>
      </c>
      <c r="CG785">
        <v>1.7999999999999998</v>
      </c>
      <c r="CH785">
        <v>2.0499999999999998</v>
      </c>
      <c r="CI785">
        <v>0.51</v>
      </c>
      <c r="CJ785">
        <v>0.47000000000000003</v>
      </c>
      <c r="CK785">
        <v>0.49</v>
      </c>
      <c r="CL785">
        <v>44.94</v>
      </c>
      <c r="CM785">
        <v>42.54</v>
      </c>
      <c r="CN785">
        <v>43.739999999999995</v>
      </c>
      <c r="CO785">
        <v>4.2</v>
      </c>
      <c r="CP785">
        <v>3</v>
      </c>
      <c r="CQ785">
        <v>3.6</v>
      </c>
    </row>
    <row r="786" spans="1:95">
      <c r="A786" s="642">
        <v>46060</v>
      </c>
      <c r="B786" t="s">
        <v>219</v>
      </c>
    </row>
    <row r="787" spans="1:95">
      <c r="A787" s="642">
        <v>46061</v>
      </c>
      <c r="B787" t="s">
        <v>220</v>
      </c>
    </row>
    <row r="788" spans="1:95">
      <c r="A788" s="642">
        <v>46062</v>
      </c>
      <c r="B788" t="s">
        <v>214</v>
      </c>
      <c r="C788">
        <v>157.96</v>
      </c>
      <c r="D788">
        <v>155.96</v>
      </c>
      <c r="E788">
        <v>156.96</v>
      </c>
      <c r="F788">
        <v>187.15</v>
      </c>
      <c r="G788">
        <v>184.15</v>
      </c>
      <c r="H788">
        <v>185.65</v>
      </c>
      <c r="I788">
        <v>116.52</v>
      </c>
      <c r="J788">
        <v>113.32</v>
      </c>
      <c r="K788">
        <v>114.91999999999999</v>
      </c>
      <c r="L788">
        <v>217.64</v>
      </c>
      <c r="M788">
        <v>209.64</v>
      </c>
      <c r="N788">
        <v>213.64</v>
      </c>
      <c r="O788">
        <v>203.25</v>
      </c>
      <c r="P788">
        <v>201.45</v>
      </c>
      <c r="Q788">
        <v>202.35</v>
      </c>
      <c r="R788">
        <v>25.16</v>
      </c>
      <c r="S788">
        <v>24.56</v>
      </c>
      <c r="T788">
        <v>24.86</v>
      </c>
      <c r="U788">
        <v>16.55</v>
      </c>
      <c r="V788">
        <v>15.950000000000001</v>
      </c>
      <c r="W788">
        <v>16.25</v>
      </c>
      <c r="X788">
        <v>17.829999999999998</v>
      </c>
      <c r="Y788">
        <v>17.029999999999998</v>
      </c>
      <c r="Z788">
        <v>17.43</v>
      </c>
      <c r="AA788">
        <v>112.23</v>
      </c>
      <c r="AB788">
        <v>108.23</v>
      </c>
      <c r="AC788">
        <v>110.23</v>
      </c>
      <c r="AD788">
        <v>96.47</v>
      </c>
      <c r="AE788">
        <v>92.47</v>
      </c>
      <c r="AF788">
        <v>94.47</v>
      </c>
      <c r="AG788">
        <v>20.52</v>
      </c>
      <c r="AH788">
        <v>19.66</v>
      </c>
      <c r="AI788">
        <v>20.09</v>
      </c>
      <c r="AM788">
        <v>124.32</v>
      </c>
      <c r="AN788">
        <v>122.66</v>
      </c>
      <c r="AO788">
        <v>123.49</v>
      </c>
      <c r="AP788">
        <v>42.73</v>
      </c>
      <c r="AQ788">
        <v>41.129999999999995</v>
      </c>
      <c r="AR788">
        <v>41.929999999999993</v>
      </c>
      <c r="AS788">
        <v>43.5</v>
      </c>
      <c r="AT788">
        <v>42.14</v>
      </c>
      <c r="AU788">
        <v>42.82</v>
      </c>
      <c r="AV788">
        <v>22.94</v>
      </c>
      <c r="AW788">
        <v>22.34</v>
      </c>
      <c r="AX788">
        <v>22.64</v>
      </c>
      <c r="AY788">
        <v>5.08</v>
      </c>
      <c r="AZ788">
        <v>4.92</v>
      </c>
      <c r="BA788">
        <v>5</v>
      </c>
      <c r="BB788">
        <v>1.9</v>
      </c>
      <c r="BC788">
        <v>1.5999999999999999</v>
      </c>
      <c r="BD788">
        <v>1.75</v>
      </c>
      <c r="BE788">
        <v>0.65</v>
      </c>
      <c r="BF788">
        <v>0.49</v>
      </c>
      <c r="BG788">
        <v>0.57000000000000006</v>
      </c>
      <c r="BH788">
        <v>520.27</v>
      </c>
      <c r="BI788">
        <v>504.27</v>
      </c>
      <c r="BJ788">
        <v>512.27</v>
      </c>
      <c r="BK788">
        <v>43.82</v>
      </c>
      <c r="BL788">
        <v>42.46</v>
      </c>
      <c r="BM788">
        <v>43.14</v>
      </c>
      <c r="BN788">
        <v>1.05</v>
      </c>
      <c r="BO788">
        <v>0.81</v>
      </c>
      <c r="BP788">
        <v>0.93</v>
      </c>
      <c r="BQ788">
        <v>10.1</v>
      </c>
      <c r="BR788">
        <v>8.1</v>
      </c>
      <c r="BS788">
        <v>9.1</v>
      </c>
      <c r="BT788">
        <v>10.93</v>
      </c>
      <c r="BU788">
        <v>10.53</v>
      </c>
      <c r="BV788">
        <v>10.73</v>
      </c>
      <c r="BW788">
        <v>2.83</v>
      </c>
      <c r="BX788">
        <v>2.5499999999999998</v>
      </c>
      <c r="BY788">
        <v>2.69</v>
      </c>
      <c r="BZ788">
        <v>11.31</v>
      </c>
      <c r="CA788">
        <v>8.31</v>
      </c>
      <c r="CB788">
        <v>9.81</v>
      </c>
      <c r="CC788">
        <v>7.78</v>
      </c>
      <c r="CD788">
        <v>7.54</v>
      </c>
      <c r="CE788">
        <v>7.66</v>
      </c>
      <c r="CF788">
        <v>2.29</v>
      </c>
      <c r="CG788">
        <v>1.79</v>
      </c>
      <c r="CH788">
        <v>2.04</v>
      </c>
      <c r="CI788">
        <v>0.51</v>
      </c>
      <c r="CJ788">
        <v>0.47000000000000003</v>
      </c>
      <c r="CK788">
        <v>0.49</v>
      </c>
      <c r="CL788">
        <v>45.26</v>
      </c>
      <c r="CM788">
        <v>42.86</v>
      </c>
      <c r="CN788">
        <v>44.06</v>
      </c>
      <c r="CO788">
        <v>4.21</v>
      </c>
      <c r="CP788">
        <v>3.01</v>
      </c>
      <c r="CQ788">
        <v>3.61</v>
      </c>
    </row>
    <row r="789" spans="1:95">
      <c r="A789" s="642">
        <v>46063</v>
      </c>
      <c r="B789" t="s">
        <v>215</v>
      </c>
      <c r="C789">
        <v>157.16999999999999</v>
      </c>
      <c r="D789">
        <v>155.16999999999999</v>
      </c>
      <c r="E789">
        <v>156.16999999999999</v>
      </c>
      <c r="F789">
        <v>187.34</v>
      </c>
      <c r="G789">
        <v>184.34</v>
      </c>
      <c r="H789">
        <v>185.84</v>
      </c>
      <c r="I789">
        <v>116.74</v>
      </c>
      <c r="J789">
        <v>113.53999999999999</v>
      </c>
      <c r="K789">
        <v>115.13999999999999</v>
      </c>
      <c r="L789">
        <v>217.59</v>
      </c>
      <c r="M789">
        <v>209.59</v>
      </c>
      <c r="N789">
        <v>213.59</v>
      </c>
      <c r="O789">
        <v>204.38</v>
      </c>
      <c r="P789">
        <v>202.57999999999998</v>
      </c>
      <c r="Q789">
        <v>203.48</v>
      </c>
      <c r="R789">
        <v>25.17</v>
      </c>
      <c r="S789">
        <v>24.57</v>
      </c>
      <c r="T789">
        <v>24.87</v>
      </c>
      <c r="U789">
        <v>16.59</v>
      </c>
      <c r="V789">
        <v>15.99</v>
      </c>
      <c r="W789">
        <v>16.29</v>
      </c>
      <c r="X789">
        <v>17.899999999999999</v>
      </c>
      <c r="Y789">
        <v>17.099999999999998</v>
      </c>
      <c r="Z789">
        <v>17.5</v>
      </c>
      <c r="AA789">
        <v>112.58</v>
      </c>
      <c r="AB789">
        <v>108.58</v>
      </c>
      <c r="AC789">
        <v>110.58</v>
      </c>
      <c r="AD789">
        <v>96.44</v>
      </c>
      <c r="AE789">
        <v>92.44</v>
      </c>
      <c r="AF789">
        <v>94.44</v>
      </c>
      <c r="AG789">
        <v>20.41</v>
      </c>
      <c r="AH789">
        <v>19.55</v>
      </c>
      <c r="AI789">
        <v>19.98</v>
      </c>
      <c r="AM789">
        <v>124.15</v>
      </c>
      <c r="AN789">
        <v>122.49000000000001</v>
      </c>
      <c r="AO789">
        <v>123.32000000000001</v>
      </c>
      <c r="AP789">
        <v>42.52</v>
      </c>
      <c r="AQ789">
        <v>40.92</v>
      </c>
      <c r="AR789">
        <v>41.72</v>
      </c>
      <c r="AS789">
        <v>43.29</v>
      </c>
      <c r="AT789">
        <v>41.93</v>
      </c>
      <c r="AU789">
        <v>42.61</v>
      </c>
      <c r="AV789">
        <v>22.87</v>
      </c>
      <c r="AW789">
        <v>22.27</v>
      </c>
      <c r="AX789">
        <v>22.57</v>
      </c>
      <c r="AY789">
        <v>5.09</v>
      </c>
      <c r="AZ789">
        <v>4.93</v>
      </c>
      <c r="BA789">
        <v>5.01</v>
      </c>
      <c r="BB789">
        <v>1.88</v>
      </c>
      <c r="BC789">
        <v>1.5799999999999998</v>
      </c>
      <c r="BD789">
        <v>1.73</v>
      </c>
      <c r="BE789">
        <v>0.65</v>
      </c>
      <c r="BF789">
        <v>0.49</v>
      </c>
      <c r="BG789">
        <v>0.57000000000000006</v>
      </c>
      <c r="BH789">
        <v>518.19000000000005</v>
      </c>
      <c r="BI789">
        <v>502.19000000000005</v>
      </c>
      <c r="BJ789">
        <v>510.19000000000005</v>
      </c>
      <c r="BK789">
        <v>43.61</v>
      </c>
      <c r="BL789">
        <v>42.25</v>
      </c>
      <c r="BM789">
        <v>42.93</v>
      </c>
      <c r="BN789">
        <v>1.05</v>
      </c>
      <c r="BO789">
        <v>0.81</v>
      </c>
      <c r="BP789">
        <v>0.93</v>
      </c>
      <c r="BQ789">
        <v>10.08</v>
      </c>
      <c r="BR789">
        <v>8.08</v>
      </c>
      <c r="BS789">
        <v>9.08</v>
      </c>
      <c r="BT789">
        <v>10.91</v>
      </c>
      <c r="BU789">
        <v>10.51</v>
      </c>
      <c r="BV789">
        <v>10.71</v>
      </c>
      <c r="BW789">
        <v>2.82</v>
      </c>
      <c r="BX789">
        <v>2.54</v>
      </c>
      <c r="BY789">
        <v>2.6799999999999997</v>
      </c>
      <c r="BZ789">
        <v>11.31</v>
      </c>
      <c r="CA789">
        <v>8.31</v>
      </c>
      <c r="CB789">
        <v>9.81</v>
      </c>
      <c r="CC789">
        <v>7.8</v>
      </c>
      <c r="CD789">
        <v>7.56</v>
      </c>
      <c r="CE789">
        <v>7.68</v>
      </c>
      <c r="CF789">
        <v>2.2799999999999998</v>
      </c>
      <c r="CG789">
        <v>1.7799999999999998</v>
      </c>
      <c r="CH789">
        <v>2.0299999999999998</v>
      </c>
      <c r="CI789">
        <v>0.51</v>
      </c>
      <c r="CJ789">
        <v>0.47000000000000003</v>
      </c>
      <c r="CK789">
        <v>0.49</v>
      </c>
      <c r="CL789">
        <v>45.39</v>
      </c>
      <c r="CM789">
        <v>42.99</v>
      </c>
      <c r="CN789">
        <v>44.19</v>
      </c>
      <c r="CO789">
        <v>4.1900000000000004</v>
      </c>
      <c r="CP789">
        <v>2.99</v>
      </c>
      <c r="CQ789">
        <v>3.5900000000000003</v>
      </c>
    </row>
    <row r="790" spans="1:95">
      <c r="A790" s="642">
        <v>46064</v>
      </c>
      <c r="B790" t="s">
        <v>216</v>
      </c>
    </row>
    <row r="791" spans="1:95">
      <c r="A791" s="642">
        <v>46065</v>
      </c>
      <c r="B791" t="s">
        <v>217</v>
      </c>
      <c r="C791">
        <v>154.33000000000001</v>
      </c>
      <c r="D791">
        <v>152.33000000000001</v>
      </c>
      <c r="E791">
        <v>153.33000000000001</v>
      </c>
      <c r="F791">
        <v>183.56</v>
      </c>
      <c r="G791">
        <v>180.56</v>
      </c>
      <c r="H791">
        <v>182.06</v>
      </c>
      <c r="I791">
        <v>114.54</v>
      </c>
      <c r="J791">
        <v>111.34</v>
      </c>
      <c r="K791">
        <v>112.94</v>
      </c>
      <c r="L791">
        <v>212.97</v>
      </c>
      <c r="M791">
        <v>204.97</v>
      </c>
      <c r="N791">
        <v>208.97</v>
      </c>
      <c r="O791">
        <v>199.82</v>
      </c>
      <c r="P791">
        <v>198.01999999999998</v>
      </c>
      <c r="Q791">
        <v>198.92</v>
      </c>
      <c r="R791">
        <v>24.67</v>
      </c>
      <c r="S791">
        <v>24.07</v>
      </c>
      <c r="T791">
        <v>24.37</v>
      </c>
      <c r="U791">
        <v>16.47</v>
      </c>
      <c r="V791">
        <v>15.87</v>
      </c>
      <c r="W791">
        <v>16.169999999999998</v>
      </c>
      <c r="X791">
        <v>17.649999999999999</v>
      </c>
      <c r="Y791">
        <v>16.849999999999998</v>
      </c>
      <c r="Z791">
        <v>17.25</v>
      </c>
      <c r="AA791">
        <v>111.4</v>
      </c>
      <c r="AB791">
        <v>107.4</v>
      </c>
      <c r="AC791">
        <v>109.4</v>
      </c>
      <c r="AD791">
        <v>94.75</v>
      </c>
      <c r="AE791">
        <v>90.75</v>
      </c>
      <c r="AF791">
        <v>92.75</v>
      </c>
      <c r="AG791">
        <v>20.05</v>
      </c>
      <c r="AH791">
        <v>19.190000000000001</v>
      </c>
      <c r="AI791">
        <v>19.62</v>
      </c>
      <c r="AM791">
        <v>122.35</v>
      </c>
      <c r="AN791">
        <v>120.69</v>
      </c>
      <c r="AO791">
        <v>121.52</v>
      </c>
      <c r="AP791">
        <v>41.76</v>
      </c>
      <c r="AQ791">
        <v>40.159999999999997</v>
      </c>
      <c r="AR791">
        <v>40.959999999999994</v>
      </c>
      <c r="AS791">
        <v>42.52</v>
      </c>
      <c r="AT791">
        <v>41.160000000000004</v>
      </c>
      <c r="AU791">
        <v>41.84</v>
      </c>
      <c r="AV791">
        <v>22.51</v>
      </c>
      <c r="AW791">
        <v>21.91</v>
      </c>
      <c r="AX791">
        <v>22.21</v>
      </c>
      <c r="AY791">
        <v>5.0199999999999996</v>
      </c>
      <c r="AZ791">
        <v>4.8599999999999994</v>
      </c>
      <c r="BA791">
        <v>4.9399999999999995</v>
      </c>
      <c r="BB791">
        <v>1.85</v>
      </c>
      <c r="BC791">
        <v>1.55</v>
      </c>
      <c r="BD791">
        <v>1.7000000000000002</v>
      </c>
      <c r="BE791">
        <v>0.64</v>
      </c>
      <c r="BF791">
        <v>0.48</v>
      </c>
      <c r="BG791">
        <v>0.56000000000000005</v>
      </c>
      <c r="BH791">
        <v>506.15</v>
      </c>
      <c r="BI791">
        <v>490.15</v>
      </c>
      <c r="BJ791">
        <v>498.15</v>
      </c>
      <c r="BK791">
        <v>42.84</v>
      </c>
      <c r="BL791">
        <v>41.480000000000004</v>
      </c>
      <c r="BM791">
        <v>42.160000000000004</v>
      </c>
      <c r="BN791">
        <v>1.04</v>
      </c>
      <c r="BO791">
        <v>0.8</v>
      </c>
      <c r="BP791">
        <v>0.92</v>
      </c>
      <c r="BQ791">
        <v>9.92</v>
      </c>
      <c r="BR791">
        <v>7.92</v>
      </c>
      <c r="BS791">
        <v>8.92</v>
      </c>
      <c r="BT791">
        <v>10.81</v>
      </c>
      <c r="BU791">
        <v>10.41</v>
      </c>
      <c r="BV791">
        <v>10.61</v>
      </c>
      <c r="BW791">
        <v>2.78</v>
      </c>
      <c r="BX791">
        <v>2.5</v>
      </c>
      <c r="BY791">
        <v>2.6399999999999997</v>
      </c>
      <c r="BZ791">
        <v>11.17</v>
      </c>
      <c r="CA791">
        <v>8.17</v>
      </c>
      <c r="CB791">
        <v>9.67</v>
      </c>
      <c r="CC791">
        <v>7.63</v>
      </c>
      <c r="CD791">
        <v>7.39</v>
      </c>
      <c r="CE791">
        <v>7.51</v>
      </c>
      <c r="CF791">
        <v>2.2400000000000002</v>
      </c>
      <c r="CG791">
        <v>1.7400000000000002</v>
      </c>
      <c r="CH791">
        <v>1.9900000000000002</v>
      </c>
      <c r="CI791">
        <v>0.5</v>
      </c>
      <c r="CJ791">
        <v>0.46</v>
      </c>
      <c r="CK791">
        <v>0.48</v>
      </c>
      <c r="CL791">
        <v>44.41</v>
      </c>
      <c r="CM791">
        <v>42.01</v>
      </c>
      <c r="CN791">
        <v>43.209999999999994</v>
      </c>
      <c r="CO791">
        <v>4.12</v>
      </c>
      <c r="CP791">
        <v>2.92</v>
      </c>
      <c r="CQ791">
        <v>3.52</v>
      </c>
    </row>
    <row r="792" spans="1:95">
      <c r="A792" s="642">
        <v>46066</v>
      </c>
      <c r="B792" t="s">
        <v>218</v>
      </c>
      <c r="C792">
        <v>153.94999999999999</v>
      </c>
      <c r="D792">
        <v>151.94999999999999</v>
      </c>
      <c r="E792">
        <v>152.94999999999999</v>
      </c>
      <c r="F792">
        <v>183.02</v>
      </c>
      <c r="G792">
        <v>180.02</v>
      </c>
      <c r="H792">
        <v>181.52</v>
      </c>
      <c r="I792">
        <v>113.95</v>
      </c>
      <c r="J792">
        <v>110.75</v>
      </c>
      <c r="K792">
        <v>112.35</v>
      </c>
      <c r="L792">
        <v>212.32</v>
      </c>
      <c r="M792">
        <v>204.32</v>
      </c>
      <c r="N792">
        <v>208.32</v>
      </c>
      <c r="O792">
        <v>199.67</v>
      </c>
      <c r="P792">
        <v>197.86999999999998</v>
      </c>
      <c r="Q792">
        <v>198.76999999999998</v>
      </c>
      <c r="R792">
        <v>24.6</v>
      </c>
      <c r="S792">
        <v>24</v>
      </c>
      <c r="T792">
        <v>24.3</v>
      </c>
      <c r="U792">
        <v>16.34</v>
      </c>
      <c r="V792">
        <v>15.74</v>
      </c>
      <c r="W792">
        <v>16.04</v>
      </c>
      <c r="X792">
        <v>17.54</v>
      </c>
      <c r="Y792">
        <v>16.739999999999998</v>
      </c>
      <c r="Z792">
        <v>17.14</v>
      </c>
      <c r="AA792">
        <v>110.35</v>
      </c>
      <c r="AB792">
        <v>106.35</v>
      </c>
      <c r="AC792">
        <v>108.35</v>
      </c>
      <c r="AD792">
        <v>94.24</v>
      </c>
      <c r="AE792">
        <v>90.24</v>
      </c>
      <c r="AF792">
        <v>92.24</v>
      </c>
      <c r="AG792">
        <v>19.989999999999998</v>
      </c>
      <c r="AH792">
        <v>19.13</v>
      </c>
      <c r="AI792">
        <v>19.559999999999999</v>
      </c>
      <c r="AM792">
        <v>121.94</v>
      </c>
      <c r="AN792">
        <v>120.28</v>
      </c>
      <c r="AO792">
        <v>121.11</v>
      </c>
      <c r="AP792">
        <v>41.66</v>
      </c>
      <c r="AQ792">
        <v>40.059999999999995</v>
      </c>
      <c r="AR792">
        <v>40.86</v>
      </c>
      <c r="AS792">
        <v>42.41</v>
      </c>
      <c r="AT792">
        <v>41.05</v>
      </c>
      <c r="AU792">
        <v>41.73</v>
      </c>
      <c r="AV792">
        <v>22.46</v>
      </c>
      <c r="AW792">
        <v>21.86</v>
      </c>
      <c r="AX792">
        <v>22.16</v>
      </c>
      <c r="AY792">
        <v>5.01</v>
      </c>
      <c r="AZ792">
        <v>4.8499999999999996</v>
      </c>
      <c r="BA792">
        <v>4.93</v>
      </c>
      <c r="BB792">
        <v>1.85</v>
      </c>
      <c r="BC792">
        <v>1.55</v>
      </c>
      <c r="BD792">
        <v>1.7000000000000002</v>
      </c>
      <c r="BE792">
        <v>0.64</v>
      </c>
      <c r="BF792">
        <v>0.48</v>
      </c>
      <c r="BG792">
        <v>0.56000000000000005</v>
      </c>
      <c r="BH792">
        <v>505.08</v>
      </c>
      <c r="BI792">
        <v>489.08</v>
      </c>
      <c r="BJ792">
        <v>497.08</v>
      </c>
      <c r="BK792">
        <v>42.72</v>
      </c>
      <c r="BL792">
        <v>41.36</v>
      </c>
      <c r="BM792">
        <v>42.04</v>
      </c>
      <c r="BN792">
        <v>1.03</v>
      </c>
      <c r="BO792">
        <v>0.79</v>
      </c>
      <c r="BP792">
        <v>0.91</v>
      </c>
      <c r="BQ792">
        <v>9.8800000000000008</v>
      </c>
      <c r="BR792">
        <v>7.8800000000000008</v>
      </c>
      <c r="BS792">
        <v>8.8800000000000008</v>
      </c>
      <c r="BT792">
        <v>10.82</v>
      </c>
      <c r="BU792">
        <v>10.42</v>
      </c>
      <c r="BV792">
        <v>10.620000000000001</v>
      </c>
      <c r="BW792">
        <v>2.79</v>
      </c>
      <c r="BX792">
        <v>2.5099999999999998</v>
      </c>
      <c r="BY792">
        <v>2.65</v>
      </c>
      <c r="BZ792">
        <v>11.08</v>
      </c>
      <c r="CA792">
        <v>8.08</v>
      </c>
      <c r="CB792">
        <v>9.58</v>
      </c>
      <c r="CC792">
        <v>7.61</v>
      </c>
      <c r="CD792">
        <v>7.37</v>
      </c>
      <c r="CE792">
        <v>7.49</v>
      </c>
      <c r="CF792">
        <v>2.2400000000000002</v>
      </c>
      <c r="CG792">
        <v>1.7400000000000002</v>
      </c>
      <c r="CH792">
        <v>1.9900000000000002</v>
      </c>
      <c r="CI792">
        <v>0.5</v>
      </c>
      <c r="CJ792">
        <v>0.46</v>
      </c>
      <c r="CK792">
        <v>0.48</v>
      </c>
      <c r="CL792">
        <v>44.29</v>
      </c>
      <c r="CM792">
        <v>41.89</v>
      </c>
      <c r="CN792">
        <v>43.09</v>
      </c>
      <c r="CO792">
        <v>4.1100000000000003</v>
      </c>
      <c r="CP792">
        <v>2.91</v>
      </c>
      <c r="CQ792">
        <v>3.5100000000000002</v>
      </c>
    </row>
    <row r="793" spans="1:95">
      <c r="A793" s="642">
        <v>46067</v>
      </c>
      <c r="B793" t="s">
        <v>219</v>
      </c>
    </row>
    <row r="794" spans="1:95">
      <c r="A794" s="642">
        <v>46068</v>
      </c>
      <c r="B794" t="s">
        <v>220</v>
      </c>
    </row>
    <row r="795" spans="1:95">
      <c r="A795" s="642">
        <v>46069</v>
      </c>
      <c r="B795" t="s">
        <v>214</v>
      </c>
      <c r="C795">
        <v>154.09</v>
      </c>
      <c r="D795">
        <v>152.09</v>
      </c>
      <c r="E795">
        <v>153.09</v>
      </c>
      <c r="F795">
        <v>183.11</v>
      </c>
      <c r="G795">
        <v>180.11</v>
      </c>
      <c r="H795">
        <v>181.61</v>
      </c>
      <c r="I795">
        <v>114.06</v>
      </c>
      <c r="J795">
        <v>110.86</v>
      </c>
      <c r="K795">
        <v>112.46000000000001</v>
      </c>
      <c r="L795">
        <v>212.92</v>
      </c>
      <c r="M795">
        <v>204.92</v>
      </c>
      <c r="N795">
        <v>208.92</v>
      </c>
      <c r="O795">
        <v>200.08</v>
      </c>
      <c r="P795">
        <v>198.28</v>
      </c>
      <c r="Q795">
        <v>199.18</v>
      </c>
      <c r="R795">
        <v>24.61</v>
      </c>
      <c r="S795">
        <v>24.009999999999998</v>
      </c>
      <c r="T795">
        <v>24.31</v>
      </c>
      <c r="U795">
        <v>16.37</v>
      </c>
      <c r="V795">
        <v>15.770000000000001</v>
      </c>
      <c r="W795">
        <v>16.07</v>
      </c>
      <c r="X795">
        <v>17.559999999999999</v>
      </c>
      <c r="Y795">
        <v>16.759999999999998</v>
      </c>
      <c r="Z795">
        <v>17.159999999999997</v>
      </c>
      <c r="AA795">
        <v>110.37</v>
      </c>
      <c r="AB795">
        <v>106.37</v>
      </c>
      <c r="AC795">
        <v>108.37</v>
      </c>
      <c r="AD795">
        <v>94.37</v>
      </c>
      <c r="AE795">
        <v>90.37</v>
      </c>
      <c r="AF795">
        <v>92.37</v>
      </c>
      <c r="AG795">
        <v>20.010000000000002</v>
      </c>
      <c r="AH795">
        <v>19.150000000000002</v>
      </c>
      <c r="AI795">
        <v>19.580000000000002</v>
      </c>
      <c r="AM795">
        <v>122</v>
      </c>
      <c r="AN795">
        <v>120.34</v>
      </c>
      <c r="AO795">
        <v>121.17</v>
      </c>
      <c r="AP795">
        <v>41.69</v>
      </c>
      <c r="AQ795">
        <v>40.089999999999996</v>
      </c>
      <c r="AR795">
        <v>40.89</v>
      </c>
      <c r="AS795">
        <v>42.45</v>
      </c>
      <c r="AT795">
        <v>41.09</v>
      </c>
      <c r="AU795">
        <v>41.77</v>
      </c>
      <c r="AV795">
        <v>22.46</v>
      </c>
      <c r="AW795">
        <v>21.86</v>
      </c>
      <c r="AX795">
        <v>22.16</v>
      </c>
      <c r="AY795">
        <v>5</v>
      </c>
      <c r="AZ795">
        <v>4.84</v>
      </c>
      <c r="BA795">
        <v>4.92</v>
      </c>
      <c r="BB795">
        <v>1.85</v>
      </c>
      <c r="BC795">
        <v>1.55</v>
      </c>
      <c r="BD795">
        <v>1.7000000000000002</v>
      </c>
      <c r="BE795">
        <v>0.64</v>
      </c>
      <c r="BF795">
        <v>0.48</v>
      </c>
      <c r="BG795">
        <v>0.56000000000000005</v>
      </c>
      <c r="BH795">
        <v>505.53</v>
      </c>
      <c r="BI795">
        <v>489.53</v>
      </c>
      <c r="BJ795">
        <v>497.53</v>
      </c>
      <c r="BK795">
        <v>42.76</v>
      </c>
      <c r="BL795">
        <v>41.4</v>
      </c>
      <c r="BM795">
        <v>42.08</v>
      </c>
      <c r="BN795">
        <v>1.03</v>
      </c>
      <c r="BO795">
        <v>0.79</v>
      </c>
      <c r="BP795">
        <v>0.91</v>
      </c>
      <c r="BQ795">
        <v>9.92</v>
      </c>
      <c r="BR795">
        <v>7.92</v>
      </c>
      <c r="BS795">
        <v>8.92</v>
      </c>
      <c r="BT795">
        <v>10.82</v>
      </c>
      <c r="BU795">
        <v>10.42</v>
      </c>
      <c r="BV795">
        <v>10.620000000000001</v>
      </c>
      <c r="BW795">
        <v>2.79</v>
      </c>
      <c r="BX795">
        <v>2.5099999999999998</v>
      </c>
      <c r="BY795">
        <v>2.65</v>
      </c>
      <c r="BZ795">
        <v>11.11</v>
      </c>
      <c r="CA795">
        <v>8.11</v>
      </c>
      <c r="CB795">
        <v>9.61</v>
      </c>
      <c r="CC795">
        <v>7.61</v>
      </c>
      <c r="CD795">
        <v>7.37</v>
      </c>
      <c r="CE795">
        <v>7.49</v>
      </c>
      <c r="CF795">
        <v>2.25</v>
      </c>
      <c r="CG795">
        <v>1.75</v>
      </c>
      <c r="CH795">
        <v>2</v>
      </c>
      <c r="CI795">
        <v>0.5</v>
      </c>
      <c r="CJ795">
        <v>0.46</v>
      </c>
      <c r="CK795">
        <v>0.48</v>
      </c>
      <c r="CL795">
        <v>44.37</v>
      </c>
      <c r="CM795">
        <v>41.97</v>
      </c>
      <c r="CN795">
        <v>43.17</v>
      </c>
      <c r="CO795">
        <v>4.0999999999999996</v>
      </c>
      <c r="CP795">
        <v>2.8999999999999995</v>
      </c>
      <c r="CQ795">
        <v>3.4999999999999996</v>
      </c>
    </row>
    <row r="796" spans="1:95">
      <c r="A796" s="642">
        <v>46070</v>
      </c>
      <c r="B796" t="s">
        <v>215</v>
      </c>
      <c r="C796">
        <v>154.34</v>
      </c>
      <c r="D796">
        <v>152.34</v>
      </c>
      <c r="E796">
        <v>153.34</v>
      </c>
      <c r="F796">
        <v>183.07</v>
      </c>
      <c r="G796">
        <v>180.07</v>
      </c>
      <c r="H796">
        <v>181.57</v>
      </c>
      <c r="I796">
        <v>114.01</v>
      </c>
      <c r="J796">
        <v>110.81</v>
      </c>
      <c r="K796">
        <v>112.41</v>
      </c>
      <c r="L796">
        <v>212.88</v>
      </c>
      <c r="M796">
        <v>204.88</v>
      </c>
      <c r="N796">
        <v>208.88</v>
      </c>
      <c r="O796">
        <v>200.07</v>
      </c>
      <c r="P796">
        <v>198.26999999999998</v>
      </c>
      <c r="Q796">
        <v>199.17</v>
      </c>
      <c r="R796">
        <v>24.6</v>
      </c>
      <c r="S796">
        <v>24</v>
      </c>
      <c r="T796">
        <v>24.3</v>
      </c>
      <c r="U796">
        <v>16.440000000000001</v>
      </c>
      <c r="V796">
        <v>15.840000000000002</v>
      </c>
      <c r="W796">
        <v>16.14</v>
      </c>
      <c r="X796">
        <v>17.53</v>
      </c>
      <c r="Y796">
        <v>16.73</v>
      </c>
      <c r="Z796">
        <v>17.130000000000003</v>
      </c>
      <c r="AA796">
        <v>110.38</v>
      </c>
      <c r="AB796">
        <v>106.38</v>
      </c>
      <c r="AC796">
        <v>108.38</v>
      </c>
      <c r="AD796">
        <v>94.45</v>
      </c>
      <c r="AE796">
        <v>90.45</v>
      </c>
      <c r="AF796">
        <v>92.45</v>
      </c>
      <c r="AG796">
        <v>20.04</v>
      </c>
      <c r="AH796">
        <v>19.18</v>
      </c>
      <c r="AI796">
        <v>19.61</v>
      </c>
      <c r="AM796">
        <v>122.29</v>
      </c>
      <c r="AN796">
        <v>120.63000000000001</v>
      </c>
      <c r="AO796">
        <v>121.46000000000001</v>
      </c>
      <c r="AP796">
        <v>41.77</v>
      </c>
      <c r="AQ796">
        <v>40.17</v>
      </c>
      <c r="AR796">
        <v>40.97</v>
      </c>
      <c r="AS796">
        <v>42.51</v>
      </c>
      <c r="AT796">
        <v>41.15</v>
      </c>
      <c r="AU796">
        <v>41.83</v>
      </c>
      <c r="AV796">
        <v>22.56</v>
      </c>
      <c r="AW796">
        <v>21.959999999999997</v>
      </c>
      <c r="AX796">
        <v>22.259999999999998</v>
      </c>
      <c r="AY796">
        <v>4.99</v>
      </c>
      <c r="AZ796">
        <v>4.83</v>
      </c>
      <c r="BA796">
        <v>4.91</v>
      </c>
      <c r="BB796">
        <v>1.85</v>
      </c>
      <c r="BC796">
        <v>1.55</v>
      </c>
      <c r="BD796">
        <v>1.7000000000000002</v>
      </c>
      <c r="BE796">
        <v>0.64</v>
      </c>
      <c r="BF796">
        <v>0.48</v>
      </c>
      <c r="BG796">
        <v>0.56000000000000005</v>
      </c>
      <c r="BH796">
        <v>509.77</v>
      </c>
      <c r="BI796">
        <v>493.77</v>
      </c>
      <c r="BJ796">
        <v>501.77</v>
      </c>
      <c r="BK796">
        <v>42.83</v>
      </c>
      <c r="BL796">
        <v>41.47</v>
      </c>
      <c r="BM796">
        <v>42.15</v>
      </c>
      <c r="BN796">
        <v>1.03</v>
      </c>
      <c r="BO796">
        <v>0.79</v>
      </c>
      <c r="BP796">
        <v>0.91</v>
      </c>
      <c r="BQ796">
        <v>9.93</v>
      </c>
      <c r="BR796">
        <v>7.93</v>
      </c>
      <c r="BS796">
        <v>8.93</v>
      </c>
      <c r="BT796">
        <v>10.85</v>
      </c>
      <c r="BU796">
        <v>10.45</v>
      </c>
      <c r="BV796">
        <v>10.649999999999999</v>
      </c>
      <c r="BW796">
        <v>2.8</v>
      </c>
      <c r="BX796">
        <v>2.5199999999999996</v>
      </c>
      <c r="BY796">
        <v>2.6599999999999997</v>
      </c>
      <c r="BZ796">
        <v>11.1</v>
      </c>
      <c r="CA796">
        <v>8.1</v>
      </c>
      <c r="CB796">
        <v>9.6</v>
      </c>
      <c r="CC796">
        <v>7.61</v>
      </c>
      <c r="CD796">
        <v>7.37</v>
      </c>
      <c r="CE796">
        <v>7.49</v>
      </c>
      <c r="CF796">
        <v>2.25</v>
      </c>
      <c r="CG796">
        <v>1.75</v>
      </c>
      <c r="CH796">
        <v>2</v>
      </c>
      <c r="CI796">
        <v>0.5</v>
      </c>
      <c r="CJ796">
        <v>0.46</v>
      </c>
      <c r="CK796">
        <v>0.48</v>
      </c>
      <c r="CL796">
        <v>44.3</v>
      </c>
      <c r="CM796">
        <v>41.9</v>
      </c>
      <c r="CN796">
        <v>43.099999999999994</v>
      </c>
      <c r="CO796">
        <v>4.1100000000000003</v>
      </c>
      <c r="CP796">
        <v>2.91</v>
      </c>
      <c r="CQ796">
        <v>3.5100000000000002</v>
      </c>
    </row>
    <row r="797" spans="1:95">
      <c r="A797" s="642">
        <v>46071</v>
      </c>
      <c r="B797" t="s">
        <v>216</v>
      </c>
      <c r="C797">
        <v>154.24</v>
      </c>
      <c r="D797">
        <v>152.24</v>
      </c>
      <c r="E797">
        <v>153.24</v>
      </c>
      <c r="F797">
        <v>183.03</v>
      </c>
      <c r="G797">
        <v>180.03</v>
      </c>
      <c r="H797">
        <v>181.53</v>
      </c>
      <c r="I797">
        <v>113.92</v>
      </c>
      <c r="J797">
        <v>110.72</v>
      </c>
      <c r="K797">
        <v>112.32</v>
      </c>
      <c r="L797">
        <v>211.84</v>
      </c>
      <c r="M797">
        <v>203.84</v>
      </c>
      <c r="N797">
        <v>207.84</v>
      </c>
      <c r="O797">
        <v>199.91</v>
      </c>
      <c r="P797">
        <v>198.10999999999999</v>
      </c>
      <c r="Q797">
        <v>199.01</v>
      </c>
      <c r="R797">
        <v>24.6</v>
      </c>
      <c r="S797">
        <v>24</v>
      </c>
      <c r="T797">
        <v>24.3</v>
      </c>
      <c r="U797">
        <v>16.37</v>
      </c>
      <c r="V797">
        <v>15.770000000000001</v>
      </c>
      <c r="W797">
        <v>16.07</v>
      </c>
      <c r="X797">
        <v>17.489999999999998</v>
      </c>
      <c r="Y797">
        <v>16.689999999999998</v>
      </c>
      <c r="Z797">
        <v>17.089999999999996</v>
      </c>
      <c r="AA797">
        <v>110.48</v>
      </c>
      <c r="AB797">
        <v>106.48</v>
      </c>
      <c r="AC797">
        <v>108.48</v>
      </c>
      <c r="AD797">
        <v>94.65</v>
      </c>
      <c r="AE797">
        <v>90.65</v>
      </c>
      <c r="AF797">
        <v>92.65</v>
      </c>
      <c r="AG797">
        <v>20.03</v>
      </c>
      <c r="AH797">
        <v>19.170000000000002</v>
      </c>
      <c r="AI797">
        <v>19.600000000000001</v>
      </c>
      <c r="AM797">
        <v>122.14</v>
      </c>
      <c r="AN797">
        <v>120.48</v>
      </c>
      <c r="AO797">
        <v>121.31</v>
      </c>
      <c r="AP797">
        <v>41.74</v>
      </c>
      <c r="AQ797">
        <v>40.14</v>
      </c>
      <c r="AR797">
        <v>40.94</v>
      </c>
      <c r="AS797">
        <v>42.49</v>
      </c>
      <c r="AT797">
        <v>41.13</v>
      </c>
      <c r="AU797">
        <v>41.81</v>
      </c>
      <c r="AV797">
        <v>22.55</v>
      </c>
      <c r="AW797">
        <v>21.95</v>
      </c>
      <c r="AX797">
        <v>22.25</v>
      </c>
      <c r="AY797">
        <v>4.9800000000000004</v>
      </c>
      <c r="AZ797">
        <v>4.82</v>
      </c>
      <c r="BA797">
        <v>4.9000000000000004</v>
      </c>
      <c r="BB797">
        <v>1.86</v>
      </c>
      <c r="BC797">
        <v>1.56</v>
      </c>
      <c r="BD797">
        <v>1.71</v>
      </c>
      <c r="BE797">
        <v>0.64</v>
      </c>
      <c r="BF797">
        <v>0.48</v>
      </c>
      <c r="BG797">
        <v>0.56000000000000005</v>
      </c>
      <c r="BH797">
        <v>507.97</v>
      </c>
      <c r="BI797">
        <v>491.97</v>
      </c>
      <c r="BJ797">
        <v>499.97</v>
      </c>
      <c r="BK797">
        <v>42.81</v>
      </c>
      <c r="BL797">
        <v>41.45</v>
      </c>
      <c r="BM797">
        <v>42.13</v>
      </c>
      <c r="BN797">
        <v>1.03</v>
      </c>
      <c r="BO797">
        <v>0.79</v>
      </c>
      <c r="BP797">
        <v>0.91</v>
      </c>
      <c r="BQ797">
        <v>9.94</v>
      </c>
      <c r="BR797">
        <v>7.9399999999999995</v>
      </c>
      <c r="BS797">
        <v>8.94</v>
      </c>
      <c r="BT797">
        <v>10.82</v>
      </c>
      <c r="BU797">
        <v>10.42</v>
      </c>
      <c r="BV797">
        <v>10.620000000000001</v>
      </c>
      <c r="BW797">
        <v>2.79</v>
      </c>
      <c r="BX797">
        <v>2.5099999999999998</v>
      </c>
      <c r="BY797">
        <v>2.65</v>
      </c>
      <c r="BZ797">
        <v>11.06</v>
      </c>
      <c r="CA797">
        <v>8.06</v>
      </c>
      <c r="CB797">
        <v>9.56</v>
      </c>
      <c r="CC797">
        <v>7.6</v>
      </c>
      <c r="CD797">
        <v>7.3599999999999994</v>
      </c>
      <c r="CE797">
        <v>7.4799999999999995</v>
      </c>
      <c r="CF797">
        <v>2.2599999999999998</v>
      </c>
      <c r="CG797">
        <v>1.7599999999999998</v>
      </c>
      <c r="CH797">
        <v>2.0099999999999998</v>
      </c>
      <c r="CI797">
        <v>0.5</v>
      </c>
      <c r="CJ797">
        <v>0.46</v>
      </c>
      <c r="CK797">
        <v>0.48</v>
      </c>
      <c r="CL797">
        <v>44.26</v>
      </c>
      <c r="CM797">
        <v>41.86</v>
      </c>
      <c r="CN797">
        <v>43.06</v>
      </c>
      <c r="CO797">
        <v>4.1100000000000003</v>
      </c>
      <c r="CP797">
        <v>2.91</v>
      </c>
      <c r="CQ797">
        <v>3.5100000000000002</v>
      </c>
    </row>
    <row r="798" spans="1:95">
      <c r="A798" s="642">
        <v>46072</v>
      </c>
      <c r="B798" t="s">
        <v>216</v>
      </c>
      <c r="C798">
        <v>155.79</v>
      </c>
      <c r="D798">
        <v>153.79</v>
      </c>
      <c r="E798">
        <v>154.79</v>
      </c>
      <c r="F798">
        <v>183.95</v>
      </c>
      <c r="G798">
        <v>180.95</v>
      </c>
      <c r="H798">
        <v>182.45</v>
      </c>
      <c r="I798">
        <v>114.59</v>
      </c>
      <c r="J798">
        <v>111.39</v>
      </c>
      <c r="K798">
        <v>112.99000000000001</v>
      </c>
      <c r="L798">
        <v>212.8</v>
      </c>
      <c r="M798">
        <v>204.8</v>
      </c>
      <c r="N798">
        <v>208.8</v>
      </c>
      <c r="O798">
        <v>201.17</v>
      </c>
      <c r="P798">
        <v>199.36999999999998</v>
      </c>
      <c r="Q798">
        <v>200.26999999999998</v>
      </c>
      <c r="R798">
        <v>24.72</v>
      </c>
      <c r="S798">
        <v>24.119999999999997</v>
      </c>
      <c r="T798">
        <v>24.419999999999998</v>
      </c>
      <c r="U798">
        <v>16.55</v>
      </c>
      <c r="V798">
        <v>15.950000000000001</v>
      </c>
      <c r="W798">
        <v>16.25</v>
      </c>
      <c r="X798">
        <v>17.510000000000002</v>
      </c>
      <c r="Y798">
        <v>16.71</v>
      </c>
      <c r="Z798">
        <v>17.11</v>
      </c>
      <c r="AA798">
        <v>111.11</v>
      </c>
      <c r="AB798">
        <v>107.11</v>
      </c>
      <c r="AC798">
        <v>109.11</v>
      </c>
      <c r="AD798">
        <v>94.32</v>
      </c>
      <c r="AE798">
        <v>90.32</v>
      </c>
      <c r="AF798">
        <v>92.32</v>
      </c>
      <c r="AG798">
        <v>20.239999999999998</v>
      </c>
      <c r="AH798">
        <v>19.38</v>
      </c>
      <c r="AI798">
        <v>19.809999999999999</v>
      </c>
      <c r="AM798">
        <v>122.98</v>
      </c>
      <c r="AN798">
        <v>121.32000000000001</v>
      </c>
      <c r="AO798">
        <v>122.15</v>
      </c>
      <c r="AP798">
        <v>42.15</v>
      </c>
      <c r="AQ798">
        <v>40.549999999999997</v>
      </c>
      <c r="AR798">
        <v>41.349999999999994</v>
      </c>
      <c r="AS798">
        <v>42.78</v>
      </c>
      <c r="AT798">
        <v>41.42</v>
      </c>
      <c r="AU798">
        <v>42.1</v>
      </c>
      <c r="AV798">
        <v>22.76</v>
      </c>
      <c r="AW798">
        <v>22.16</v>
      </c>
      <c r="AX798">
        <v>22.46</v>
      </c>
      <c r="AY798">
        <v>5.04</v>
      </c>
      <c r="AZ798">
        <v>4.88</v>
      </c>
      <c r="BA798">
        <v>4.96</v>
      </c>
      <c r="BB798">
        <v>1.87</v>
      </c>
      <c r="BC798">
        <v>1.57</v>
      </c>
      <c r="BD798">
        <v>1.7200000000000002</v>
      </c>
      <c r="BE798">
        <v>0.64</v>
      </c>
      <c r="BF798">
        <v>0.48</v>
      </c>
      <c r="BG798">
        <v>0.56000000000000005</v>
      </c>
      <c r="BH798">
        <v>514.35</v>
      </c>
      <c r="BI798">
        <v>498.35</v>
      </c>
      <c r="BJ798">
        <v>506.35</v>
      </c>
      <c r="BK798">
        <v>43.24</v>
      </c>
      <c r="BL798">
        <v>41.88</v>
      </c>
      <c r="BM798">
        <v>42.56</v>
      </c>
      <c r="BN798">
        <v>1.04</v>
      </c>
      <c r="BO798">
        <v>0.8</v>
      </c>
      <c r="BP798">
        <v>0.92</v>
      </c>
      <c r="BQ798">
        <v>9.99</v>
      </c>
      <c r="BR798">
        <v>7.99</v>
      </c>
      <c r="BS798">
        <v>8.99</v>
      </c>
      <c r="BT798">
        <v>10.88</v>
      </c>
      <c r="BU798">
        <v>10.48</v>
      </c>
      <c r="BV798">
        <v>10.68</v>
      </c>
      <c r="BW798">
        <v>2.83</v>
      </c>
      <c r="BX798">
        <v>2.5499999999999998</v>
      </c>
      <c r="BY798">
        <v>2.69</v>
      </c>
      <c r="BZ798">
        <v>11.13</v>
      </c>
      <c r="CA798">
        <v>8.1300000000000008</v>
      </c>
      <c r="CB798">
        <v>9.6300000000000008</v>
      </c>
      <c r="CC798">
        <v>7.65</v>
      </c>
      <c r="CD798">
        <v>7.41</v>
      </c>
      <c r="CE798">
        <v>7.53</v>
      </c>
      <c r="CF798">
        <v>2.27</v>
      </c>
      <c r="CG798">
        <v>1.77</v>
      </c>
      <c r="CH798">
        <v>2.02</v>
      </c>
      <c r="CI798">
        <v>0.5</v>
      </c>
      <c r="CJ798">
        <v>0.46</v>
      </c>
      <c r="CK798">
        <v>0.48</v>
      </c>
      <c r="CL798">
        <v>44.47</v>
      </c>
      <c r="CM798">
        <v>42.07</v>
      </c>
      <c r="CN798">
        <v>43.269999999999996</v>
      </c>
      <c r="CO798">
        <v>4.1399999999999997</v>
      </c>
      <c r="CP798">
        <v>2.9399999999999995</v>
      </c>
      <c r="CQ798">
        <v>3.5399999999999996</v>
      </c>
    </row>
    <row r="799" spans="1:95">
      <c r="A799" s="642">
        <v>46073</v>
      </c>
      <c r="B799" t="s">
        <v>218</v>
      </c>
      <c r="C799">
        <v>156.15</v>
      </c>
      <c r="D799">
        <v>154.15</v>
      </c>
      <c r="E799">
        <v>155.15</v>
      </c>
      <c r="F799">
        <v>184.08</v>
      </c>
      <c r="G799">
        <v>181.08</v>
      </c>
      <c r="H799">
        <v>182.58</v>
      </c>
      <c r="I799">
        <v>114.94</v>
      </c>
      <c r="J799">
        <v>111.74</v>
      </c>
      <c r="K799">
        <v>113.34</v>
      </c>
      <c r="L799">
        <v>212.88</v>
      </c>
      <c r="M799">
        <v>204.88</v>
      </c>
      <c r="N799">
        <v>208.88</v>
      </c>
      <c r="O799">
        <v>200.96</v>
      </c>
      <c r="P799">
        <v>199.16</v>
      </c>
      <c r="Q799">
        <v>200.06</v>
      </c>
      <c r="R799">
        <v>24.74</v>
      </c>
      <c r="S799">
        <v>24.139999999999997</v>
      </c>
      <c r="T799">
        <v>24.439999999999998</v>
      </c>
      <c r="U799">
        <v>16.559999999999999</v>
      </c>
      <c r="V799">
        <v>15.959999999999999</v>
      </c>
      <c r="W799">
        <v>16.259999999999998</v>
      </c>
      <c r="X799">
        <v>17.510000000000002</v>
      </c>
      <c r="Y799">
        <v>16.71</v>
      </c>
      <c r="Z799">
        <v>17.11</v>
      </c>
      <c r="AA799">
        <v>111.46</v>
      </c>
      <c r="AB799">
        <v>107.46</v>
      </c>
      <c r="AC799">
        <v>109.46</v>
      </c>
      <c r="AD799">
        <v>94.53</v>
      </c>
      <c r="AE799">
        <v>90.53</v>
      </c>
      <c r="AF799">
        <v>92.53</v>
      </c>
      <c r="AG799">
        <v>20.28</v>
      </c>
      <c r="AH799">
        <v>19.420000000000002</v>
      </c>
      <c r="AI799">
        <v>19.850000000000001</v>
      </c>
      <c r="AM799">
        <v>123.15</v>
      </c>
      <c r="AN799">
        <v>121.49000000000001</v>
      </c>
      <c r="AO799">
        <v>122.32000000000001</v>
      </c>
      <c r="AP799">
        <v>42.25</v>
      </c>
      <c r="AQ799">
        <v>40.65</v>
      </c>
      <c r="AR799">
        <v>41.45</v>
      </c>
      <c r="AS799">
        <v>43.01</v>
      </c>
      <c r="AT799">
        <v>41.65</v>
      </c>
      <c r="AU799">
        <v>42.33</v>
      </c>
      <c r="AV799">
        <v>22.78</v>
      </c>
      <c r="AW799">
        <v>22.18</v>
      </c>
      <c r="AX799">
        <v>22.48</v>
      </c>
      <c r="AY799">
        <v>5.0599999999999996</v>
      </c>
      <c r="AZ799">
        <v>4.8999999999999995</v>
      </c>
      <c r="BA799">
        <v>4.9799999999999995</v>
      </c>
      <c r="BB799">
        <v>1.87</v>
      </c>
      <c r="BC799">
        <v>1.57</v>
      </c>
      <c r="BD799">
        <v>1.7200000000000002</v>
      </c>
      <c r="BE799">
        <v>0.64</v>
      </c>
      <c r="BF799">
        <v>0.48</v>
      </c>
      <c r="BG799">
        <v>0.56000000000000005</v>
      </c>
      <c r="BH799">
        <v>515.52</v>
      </c>
      <c r="BI799">
        <v>499.52</v>
      </c>
      <c r="BJ799">
        <v>507.52</v>
      </c>
      <c r="BK799">
        <v>43.34</v>
      </c>
      <c r="BL799">
        <v>41.980000000000004</v>
      </c>
      <c r="BM799">
        <v>42.660000000000004</v>
      </c>
      <c r="BN799">
        <v>1.04</v>
      </c>
      <c r="BO799">
        <v>0.8</v>
      </c>
      <c r="BP799">
        <v>0.92</v>
      </c>
      <c r="BQ799">
        <v>9.99</v>
      </c>
      <c r="BR799">
        <v>7.99</v>
      </c>
      <c r="BS799">
        <v>8.99</v>
      </c>
      <c r="BT799">
        <v>10.92</v>
      </c>
      <c r="BU799">
        <v>10.52</v>
      </c>
      <c r="BV799">
        <v>10.719999999999999</v>
      </c>
      <c r="BW799">
        <v>2.83</v>
      </c>
      <c r="BX799">
        <v>2.5499999999999998</v>
      </c>
      <c r="BY799">
        <v>2.69</v>
      </c>
      <c r="BZ799">
        <v>11.11</v>
      </c>
      <c r="CA799">
        <v>8.11</v>
      </c>
      <c r="CB799">
        <v>9.61</v>
      </c>
      <c r="CC799">
        <v>7.66</v>
      </c>
      <c r="CD799">
        <v>7.42</v>
      </c>
      <c r="CE799">
        <v>7.54</v>
      </c>
      <c r="CF799">
        <v>2.2799999999999998</v>
      </c>
      <c r="CG799">
        <v>1.7799999999999998</v>
      </c>
      <c r="CH799">
        <v>2.0299999999999998</v>
      </c>
      <c r="CI799">
        <v>0.5</v>
      </c>
      <c r="CJ799">
        <v>0.46</v>
      </c>
      <c r="CK799">
        <v>0.48</v>
      </c>
      <c r="CL799">
        <v>44.46</v>
      </c>
      <c r="CM799">
        <v>42.06</v>
      </c>
      <c r="CN799">
        <v>43.260000000000005</v>
      </c>
      <c r="CO799">
        <v>4.1500000000000004</v>
      </c>
      <c r="CP799">
        <v>2.95</v>
      </c>
      <c r="CQ799">
        <v>3.5500000000000003</v>
      </c>
    </row>
    <row r="800" spans="1:95">
      <c r="A800" s="642">
        <v>46074</v>
      </c>
      <c r="B800" t="s">
        <v>219</v>
      </c>
    </row>
    <row r="801" spans="1:95">
      <c r="A801" s="642">
        <v>46075</v>
      </c>
      <c r="B801" t="s">
        <v>220</v>
      </c>
    </row>
    <row r="802" spans="1:95">
      <c r="A802" s="642">
        <v>46076</v>
      </c>
      <c r="B802" t="s">
        <v>214</v>
      </c>
    </row>
    <row r="803" spans="1:95">
      <c r="A803" s="642">
        <v>46077</v>
      </c>
      <c r="B803" t="s">
        <v>215</v>
      </c>
      <c r="C803">
        <v>155.86000000000001</v>
      </c>
      <c r="D803">
        <v>153.86000000000001</v>
      </c>
      <c r="E803">
        <v>154.86000000000001</v>
      </c>
      <c r="F803">
        <v>184.05</v>
      </c>
      <c r="G803">
        <v>181.05</v>
      </c>
      <c r="H803">
        <v>182.55</v>
      </c>
      <c r="I803">
        <v>114.65</v>
      </c>
      <c r="J803">
        <v>111.45</v>
      </c>
      <c r="K803">
        <v>113.05000000000001</v>
      </c>
      <c r="L803">
        <v>213.01</v>
      </c>
      <c r="M803">
        <v>205.01</v>
      </c>
      <c r="N803">
        <v>209.01</v>
      </c>
      <c r="O803">
        <v>200.85</v>
      </c>
      <c r="P803">
        <v>199.04999999999998</v>
      </c>
      <c r="Q803">
        <v>199.95</v>
      </c>
      <c r="R803">
        <v>24.74</v>
      </c>
      <c r="S803">
        <v>24.139999999999997</v>
      </c>
      <c r="T803">
        <v>24.439999999999998</v>
      </c>
      <c r="U803">
        <v>16.489999999999998</v>
      </c>
      <c r="V803">
        <v>15.889999999999999</v>
      </c>
      <c r="W803">
        <v>16.189999999999998</v>
      </c>
      <c r="X803">
        <v>17.489999999999998</v>
      </c>
      <c r="Y803">
        <v>16.689999999999998</v>
      </c>
      <c r="Z803">
        <v>17.089999999999996</v>
      </c>
      <c r="AA803">
        <v>111.39</v>
      </c>
      <c r="AB803">
        <v>107.39</v>
      </c>
      <c r="AC803">
        <v>109.39</v>
      </c>
      <c r="AD803">
        <v>94.33</v>
      </c>
      <c r="AE803">
        <v>90.33</v>
      </c>
      <c r="AF803">
        <v>92.33</v>
      </c>
      <c r="AG803">
        <v>20.23</v>
      </c>
      <c r="AH803">
        <v>19.37</v>
      </c>
      <c r="AI803">
        <v>19.8</v>
      </c>
      <c r="AM803">
        <v>123.12</v>
      </c>
      <c r="AN803">
        <v>121.46000000000001</v>
      </c>
      <c r="AO803">
        <v>122.29</v>
      </c>
      <c r="AP803">
        <v>42.16</v>
      </c>
      <c r="AQ803">
        <v>40.559999999999995</v>
      </c>
      <c r="AR803">
        <v>41.36</v>
      </c>
      <c r="AS803">
        <v>42.92</v>
      </c>
      <c r="AT803">
        <v>41.56</v>
      </c>
      <c r="AU803">
        <v>42.24</v>
      </c>
      <c r="AV803">
        <v>22.78</v>
      </c>
      <c r="AW803">
        <v>22.18</v>
      </c>
      <c r="AX803">
        <v>22.48</v>
      </c>
      <c r="AY803">
        <v>5.07</v>
      </c>
      <c r="AZ803">
        <v>4.91</v>
      </c>
      <c r="BA803">
        <v>4.99</v>
      </c>
      <c r="BB803">
        <v>1.87</v>
      </c>
      <c r="BC803">
        <v>1.57</v>
      </c>
      <c r="BD803">
        <v>1.7200000000000002</v>
      </c>
      <c r="BE803">
        <v>0.64</v>
      </c>
      <c r="BF803">
        <v>0.48</v>
      </c>
      <c r="BG803">
        <v>0.56000000000000005</v>
      </c>
      <c r="BH803">
        <v>514.58000000000004</v>
      </c>
      <c r="BI803">
        <v>498.58000000000004</v>
      </c>
      <c r="BJ803">
        <v>506.58000000000004</v>
      </c>
      <c r="BK803">
        <v>43.25</v>
      </c>
      <c r="BL803">
        <v>41.89</v>
      </c>
      <c r="BM803">
        <v>42.57</v>
      </c>
      <c r="BN803">
        <v>1.05</v>
      </c>
      <c r="BO803">
        <v>0.81</v>
      </c>
      <c r="BP803">
        <v>0.93</v>
      </c>
      <c r="BQ803">
        <v>9.98</v>
      </c>
      <c r="BR803">
        <v>7.98</v>
      </c>
      <c r="BS803">
        <v>8.98</v>
      </c>
      <c r="BT803">
        <v>10.92</v>
      </c>
      <c r="BU803">
        <v>10.52</v>
      </c>
      <c r="BV803">
        <v>10.719999999999999</v>
      </c>
      <c r="BW803">
        <v>2.84</v>
      </c>
      <c r="BX803">
        <v>2.5599999999999996</v>
      </c>
      <c r="BY803">
        <v>2.6999999999999997</v>
      </c>
      <c r="BZ803">
        <v>11.18</v>
      </c>
      <c r="CA803">
        <v>8.18</v>
      </c>
      <c r="CB803">
        <v>9.68</v>
      </c>
      <c r="CC803">
        <v>7.66</v>
      </c>
      <c r="CD803">
        <v>7.42</v>
      </c>
      <c r="CE803">
        <v>7.54</v>
      </c>
      <c r="CF803">
        <v>2.27</v>
      </c>
      <c r="CG803">
        <v>1.77</v>
      </c>
      <c r="CH803">
        <v>2.02</v>
      </c>
      <c r="CI803">
        <v>0.5</v>
      </c>
      <c r="CJ803">
        <v>0.46</v>
      </c>
      <c r="CK803">
        <v>0.48</v>
      </c>
      <c r="CL803">
        <v>44.49</v>
      </c>
      <c r="CM803">
        <v>42.09</v>
      </c>
      <c r="CN803">
        <v>43.290000000000006</v>
      </c>
      <c r="CO803">
        <v>4.13</v>
      </c>
      <c r="CP803">
        <v>2.9299999999999997</v>
      </c>
      <c r="CQ803">
        <v>3.53</v>
      </c>
    </row>
    <row r="804" spans="1:95">
      <c r="A804" s="642">
        <v>46078</v>
      </c>
      <c r="B804" t="s">
        <v>216</v>
      </c>
      <c r="C804">
        <v>156.83000000000001</v>
      </c>
      <c r="D804">
        <v>154.83000000000001</v>
      </c>
      <c r="E804">
        <v>155.83000000000001</v>
      </c>
      <c r="F804">
        <v>184.96</v>
      </c>
      <c r="G804">
        <v>181.96</v>
      </c>
      <c r="H804">
        <v>183.46</v>
      </c>
      <c r="I804">
        <v>115.34</v>
      </c>
      <c r="J804">
        <v>112.14</v>
      </c>
      <c r="K804">
        <v>113.74000000000001</v>
      </c>
      <c r="L804">
        <v>214.4</v>
      </c>
      <c r="M804">
        <v>206.4</v>
      </c>
      <c r="N804">
        <v>210.4</v>
      </c>
      <c r="O804">
        <v>202.36</v>
      </c>
      <c r="P804">
        <v>200.56</v>
      </c>
      <c r="Q804">
        <v>201.46</v>
      </c>
      <c r="R804">
        <v>24.86</v>
      </c>
      <c r="S804">
        <v>24.259999999999998</v>
      </c>
      <c r="T804">
        <v>24.56</v>
      </c>
      <c r="U804">
        <v>16.579999999999998</v>
      </c>
      <c r="V804">
        <v>15.979999999999999</v>
      </c>
      <c r="W804">
        <v>16.279999999999998</v>
      </c>
      <c r="X804">
        <v>17.63</v>
      </c>
      <c r="Y804">
        <v>16.829999999999998</v>
      </c>
      <c r="Z804">
        <v>17.229999999999997</v>
      </c>
      <c r="AA804">
        <v>112.25</v>
      </c>
      <c r="AB804">
        <v>108.25</v>
      </c>
      <c r="AC804">
        <v>110.25</v>
      </c>
      <c r="AD804">
        <v>95.01</v>
      </c>
      <c r="AE804">
        <v>91.01</v>
      </c>
      <c r="AF804">
        <v>93.01</v>
      </c>
      <c r="AG804">
        <v>20.350000000000001</v>
      </c>
      <c r="AH804">
        <v>19.490000000000002</v>
      </c>
      <c r="AI804">
        <v>19.920000000000002</v>
      </c>
      <c r="AM804">
        <v>123.82</v>
      </c>
      <c r="AN804">
        <v>122.16</v>
      </c>
      <c r="AO804">
        <v>122.99</v>
      </c>
      <c r="AP804">
        <v>42.43</v>
      </c>
      <c r="AQ804">
        <v>40.83</v>
      </c>
      <c r="AR804">
        <v>41.629999999999995</v>
      </c>
      <c r="AS804">
        <v>43.2</v>
      </c>
      <c r="AT804">
        <v>41.84</v>
      </c>
      <c r="AU804">
        <v>42.52</v>
      </c>
      <c r="AV804">
        <v>22.95</v>
      </c>
      <c r="AW804">
        <v>22.349999999999998</v>
      </c>
      <c r="AX804">
        <v>22.65</v>
      </c>
      <c r="AY804">
        <v>5.1100000000000003</v>
      </c>
      <c r="AZ804">
        <v>4.95</v>
      </c>
      <c r="BA804">
        <v>5.03</v>
      </c>
      <c r="BB804">
        <v>1.88</v>
      </c>
      <c r="BC804">
        <v>1.5799999999999998</v>
      </c>
      <c r="BD804">
        <v>1.73</v>
      </c>
      <c r="BE804">
        <v>0.65</v>
      </c>
      <c r="BF804">
        <v>0.49</v>
      </c>
      <c r="BG804">
        <v>0.57000000000000006</v>
      </c>
      <c r="BH804">
        <v>514.76</v>
      </c>
      <c r="BI804">
        <v>498.76</v>
      </c>
      <c r="BJ804">
        <v>506.76</v>
      </c>
      <c r="BK804">
        <v>43.53</v>
      </c>
      <c r="BL804">
        <v>42.17</v>
      </c>
      <c r="BM804">
        <v>42.85</v>
      </c>
      <c r="BN804">
        <v>1.05</v>
      </c>
      <c r="BO804">
        <v>0.81</v>
      </c>
      <c r="BP804">
        <v>0.93</v>
      </c>
      <c r="BQ804">
        <v>10.07</v>
      </c>
      <c r="BR804">
        <v>8.07</v>
      </c>
      <c r="BS804">
        <v>9.07</v>
      </c>
      <c r="BT804">
        <v>11.02</v>
      </c>
      <c r="BU804">
        <v>10.62</v>
      </c>
      <c r="BV804">
        <v>10.82</v>
      </c>
      <c r="BW804">
        <v>2.85</v>
      </c>
      <c r="BX804">
        <v>2.5700000000000003</v>
      </c>
      <c r="BY804">
        <v>2.71</v>
      </c>
      <c r="BZ804">
        <v>11.26</v>
      </c>
      <c r="CA804">
        <v>8.26</v>
      </c>
      <c r="CB804">
        <v>9.76</v>
      </c>
      <c r="CC804">
        <v>7.7</v>
      </c>
      <c r="CD804">
        <v>7.46</v>
      </c>
      <c r="CE804">
        <v>7.58</v>
      </c>
      <c r="CF804">
        <v>2.29</v>
      </c>
      <c r="CG804">
        <v>1.79</v>
      </c>
      <c r="CH804">
        <v>2.04</v>
      </c>
      <c r="CI804">
        <v>0.51</v>
      </c>
      <c r="CJ804">
        <v>0.47000000000000003</v>
      </c>
      <c r="CK804">
        <v>0.49</v>
      </c>
      <c r="CL804">
        <v>44.73</v>
      </c>
      <c r="CM804">
        <v>42.33</v>
      </c>
      <c r="CN804">
        <v>43.53</v>
      </c>
      <c r="CO804">
        <v>4.16</v>
      </c>
      <c r="CP804">
        <v>2.96</v>
      </c>
      <c r="CQ804">
        <v>3.56</v>
      </c>
    </row>
    <row r="805" spans="1:95">
      <c r="A805" s="642">
        <v>46079</v>
      </c>
      <c r="B805" t="s">
        <v>217</v>
      </c>
      <c r="C805">
        <v>157.16</v>
      </c>
      <c r="D805">
        <v>155.16</v>
      </c>
      <c r="E805">
        <v>156.16</v>
      </c>
      <c r="F805">
        <v>185.97</v>
      </c>
      <c r="G805">
        <v>182.97</v>
      </c>
      <c r="H805">
        <v>184.47</v>
      </c>
      <c r="I805">
        <v>115.78</v>
      </c>
      <c r="J805">
        <v>112.58</v>
      </c>
      <c r="K805">
        <v>114.18</v>
      </c>
      <c r="L805">
        <v>215.75</v>
      </c>
      <c r="M805">
        <v>207.75</v>
      </c>
      <c r="N805">
        <v>211.75</v>
      </c>
      <c r="O805">
        <v>203.1</v>
      </c>
      <c r="P805">
        <v>201.29999999999998</v>
      </c>
      <c r="Q805">
        <v>202.2</v>
      </c>
      <c r="R805">
        <v>24.99</v>
      </c>
      <c r="S805">
        <v>24.389999999999997</v>
      </c>
      <c r="T805">
        <v>24.689999999999998</v>
      </c>
      <c r="U805">
        <v>16.649999999999999</v>
      </c>
      <c r="V805">
        <v>16.049999999999997</v>
      </c>
      <c r="W805">
        <v>16.349999999999998</v>
      </c>
      <c r="X805">
        <v>17.72</v>
      </c>
      <c r="Y805">
        <v>16.919999999999998</v>
      </c>
      <c r="Z805">
        <v>17.32</v>
      </c>
      <c r="AA805">
        <v>113.26</v>
      </c>
      <c r="AB805">
        <v>109.26</v>
      </c>
      <c r="AC805">
        <v>111.26</v>
      </c>
      <c r="AD805">
        <v>95.68</v>
      </c>
      <c r="AE805">
        <v>91.68</v>
      </c>
      <c r="AF805">
        <v>93.68</v>
      </c>
      <c r="AG805">
        <v>20.399999999999999</v>
      </c>
      <c r="AH805">
        <v>19.54</v>
      </c>
      <c r="AI805">
        <v>19.97</v>
      </c>
      <c r="AM805">
        <v>124.47</v>
      </c>
      <c r="AN805">
        <v>122.81</v>
      </c>
      <c r="AO805">
        <v>123.64</v>
      </c>
      <c r="AP805">
        <v>42.52</v>
      </c>
      <c r="AQ805">
        <v>40.92</v>
      </c>
      <c r="AR805">
        <v>41.72</v>
      </c>
      <c r="AS805">
        <v>43.29</v>
      </c>
      <c r="AT805">
        <v>41.93</v>
      </c>
      <c r="AU805">
        <v>42.61</v>
      </c>
      <c r="AV805">
        <v>23.08</v>
      </c>
      <c r="AW805">
        <v>22.479999999999997</v>
      </c>
      <c r="AX805">
        <v>22.779999999999998</v>
      </c>
      <c r="AY805">
        <v>5.1100000000000003</v>
      </c>
      <c r="AZ805">
        <v>4.95</v>
      </c>
      <c r="BA805">
        <v>5.03</v>
      </c>
      <c r="BB805">
        <v>1.88</v>
      </c>
      <c r="BC805">
        <v>1.5799999999999998</v>
      </c>
      <c r="BD805">
        <v>1.73</v>
      </c>
      <c r="BE805">
        <v>0.65</v>
      </c>
      <c r="BF805">
        <v>0.49</v>
      </c>
      <c r="BG805">
        <v>0.57000000000000006</v>
      </c>
      <c r="BH805">
        <v>518.66</v>
      </c>
      <c r="BI805">
        <v>502.65999999999997</v>
      </c>
      <c r="BJ805">
        <v>510.65999999999997</v>
      </c>
      <c r="BK805">
        <v>43.6</v>
      </c>
      <c r="BL805">
        <v>42.24</v>
      </c>
      <c r="BM805">
        <v>42.92</v>
      </c>
      <c r="BN805">
        <v>1.05</v>
      </c>
      <c r="BO805">
        <v>0.81</v>
      </c>
      <c r="BP805">
        <v>0.93</v>
      </c>
      <c r="BQ805">
        <v>10.1</v>
      </c>
      <c r="BR805">
        <v>8.1</v>
      </c>
      <c r="BS805">
        <v>9.1</v>
      </c>
      <c r="BT805">
        <v>11.18</v>
      </c>
      <c r="BU805">
        <v>10.78</v>
      </c>
      <c r="BV805">
        <v>10.98</v>
      </c>
      <c r="BW805">
        <v>2.87</v>
      </c>
      <c r="BX805">
        <v>2.59</v>
      </c>
      <c r="BY805">
        <v>2.73</v>
      </c>
      <c r="BZ805">
        <v>11.36</v>
      </c>
      <c r="CA805">
        <v>8.36</v>
      </c>
      <c r="CB805">
        <v>9.86</v>
      </c>
      <c r="CC805">
        <v>7.74</v>
      </c>
      <c r="CD805">
        <v>7.5</v>
      </c>
      <c r="CE805">
        <v>7.62</v>
      </c>
      <c r="CF805">
        <v>2.29</v>
      </c>
      <c r="CG805">
        <v>1.79</v>
      </c>
      <c r="CH805">
        <v>2.04</v>
      </c>
      <c r="CI805">
        <v>0.51</v>
      </c>
      <c r="CJ805">
        <v>0.47000000000000003</v>
      </c>
      <c r="CK805">
        <v>0.49</v>
      </c>
      <c r="CL805">
        <v>44.96</v>
      </c>
      <c r="CM805">
        <v>42.56</v>
      </c>
      <c r="CN805">
        <v>43.760000000000005</v>
      </c>
      <c r="CO805">
        <v>4.16</v>
      </c>
      <c r="CP805">
        <v>2.96</v>
      </c>
      <c r="CQ805">
        <v>3.56</v>
      </c>
    </row>
    <row r="806" spans="1:95">
      <c r="A806" s="642">
        <v>46080</v>
      </c>
      <c r="B806" t="s">
        <v>218</v>
      </c>
      <c r="C806">
        <v>156.81</v>
      </c>
      <c r="D806">
        <v>154.81</v>
      </c>
      <c r="E806">
        <v>155.81</v>
      </c>
      <c r="F806">
        <v>185.32</v>
      </c>
      <c r="G806">
        <v>182.32</v>
      </c>
      <c r="H806">
        <v>183.82</v>
      </c>
      <c r="I806">
        <v>115.49</v>
      </c>
      <c r="J806">
        <v>112.28999999999999</v>
      </c>
      <c r="K806">
        <v>113.88999999999999</v>
      </c>
      <c r="L806">
        <v>214.13</v>
      </c>
      <c r="M806">
        <v>206.13</v>
      </c>
      <c r="N806">
        <v>210.13</v>
      </c>
      <c r="O806">
        <v>202.36</v>
      </c>
      <c r="P806">
        <v>200.56</v>
      </c>
      <c r="Q806">
        <v>201.46</v>
      </c>
      <c r="R806">
        <v>24.9</v>
      </c>
      <c r="S806">
        <v>24.299999999999997</v>
      </c>
      <c r="T806">
        <v>24.599999999999998</v>
      </c>
      <c r="U806">
        <v>16.61</v>
      </c>
      <c r="V806">
        <v>16.009999999999998</v>
      </c>
      <c r="W806">
        <v>16.309999999999999</v>
      </c>
      <c r="X806">
        <v>17.61</v>
      </c>
      <c r="Y806">
        <v>16.809999999999999</v>
      </c>
      <c r="Z806">
        <v>17.21</v>
      </c>
      <c r="AA806">
        <v>112.59</v>
      </c>
      <c r="AB806">
        <v>108.59</v>
      </c>
      <c r="AC806">
        <v>110.59</v>
      </c>
      <c r="AD806">
        <v>95.1</v>
      </c>
      <c r="AE806">
        <v>91.1</v>
      </c>
      <c r="AF806">
        <v>93.1</v>
      </c>
      <c r="AG806">
        <v>20.34</v>
      </c>
      <c r="AH806">
        <v>19.48</v>
      </c>
      <c r="AI806">
        <v>19.91</v>
      </c>
      <c r="AM806">
        <v>123.99</v>
      </c>
      <c r="AN806">
        <v>122.33</v>
      </c>
      <c r="AO806">
        <v>123.16</v>
      </c>
      <c r="AP806">
        <v>42.43</v>
      </c>
      <c r="AQ806">
        <v>40.83</v>
      </c>
      <c r="AR806">
        <v>41.629999999999995</v>
      </c>
      <c r="AS806">
        <v>43.19</v>
      </c>
      <c r="AT806">
        <v>41.83</v>
      </c>
      <c r="AU806">
        <v>42.51</v>
      </c>
      <c r="AV806">
        <v>23.01</v>
      </c>
      <c r="AW806">
        <v>22.41</v>
      </c>
      <c r="AX806">
        <v>22.71</v>
      </c>
      <c r="AY806">
        <v>5.09</v>
      </c>
      <c r="AZ806">
        <v>4.93</v>
      </c>
      <c r="BA806">
        <v>5.01</v>
      </c>
      <c r="BB806">
        <v>1.88</v>
      </c>
      <c r="BC806">
        <v>1.5799999999999998</v>
      </c>
      <c r="BD806">
        <v>1.73</v>
      </c>
      <c r="BE806">
        <v>0.65</v>
      </c>
      <c r="BF806">
        <v>0.49</v>
      </c>
      <c r="BG806">
        <v>0.57000000000000006</v>
      </c>
      <c r="BH806">
        <v>517.67999999999995</v>
      </c>
      <c r="BI806">
        <v>501.67999999999995</v>
      </c>
      <c r="BJ806">
        <v>509.67999999999995</v>
      </c>
      <c r="BK806">
        <v>43.52</v>
      </c>
      <c r="BL806">
        <v>42.160000000000004</v>
      </c>
      <c r="BM806">
        <v>42.84</v>
      </c>
      <c r="BN806">
        <v>1.05</v>
      </c>
      <c r="BO806">
        <v>0.81</v>
      </c>
      <c r="BP806">
        <v>0.93</v>
      </c>
      <c r="BQ806">
        <v>10.050000000000001</v>
      </c>
      <c r="BR806">
        <v>8.0500000000000007</v>
      </c>
      <c r="BS806">
        <v>9.0500000000000007</v>
      </c>
      <c r="BT806">
        <v>11.08</v>
      </c>
      <c r="BU806">
        <v>10.68</v>
      </c>
      <c r="BV806">
        <v>10.879999999999999</v>
      </c>
      <c r="BW806">
        <v>2.86</v>
      </c>
      <c r="BX806">
        <v>2.58</v>
      </c>
      <c r="BY806">
        <v>2.7199999999999998</v>
      </c>
      <c r="BZ806">
        <v>11.27</v>
      </c>
      <c r="CA806">
        <v>8.27</v>
      </c>
      <c r="CB806">
        <v>9.77</v>
      </c>
      <c r="CC806">
        <v>7.71</v>
      </c>
      <c r="CD806">
        <v>7.47</v>
      </c>
      <c r="CE806">
        <v>7.59</v>
      </c>
      <c r="CF806">
        <v>2.2799999999999998</v>
      </c>
      <c r="CG806">
        <v>1.7799999999999998</v>
      </c>
      <c r="CH806">
        <v>2.0299999999999998</v>
      </c>
      <c r="CI806">
        <v>0.51</v>
      </c>
      <c r="CJ806">
        <v>0.47000000000000003</v>
      </c>
      <c r="CK806">
        <v>0.49</v>
      </c>
      <c r="CL806">
        <v>44.75</v>
      </c>
      <c r="CM806">
        <v>42.35</v>
      </c>
      <c r="CN806">
        <v>43.55</v>
      </c>
      <c r="CO806">
        <v>4.1500000000000004</v>
      </c>
      <c r="CP806">
        <v>2.95</v>
      </c>
      <c r="CQ806">
        <v>3.5500000000000003</v>
      </c>
    </row>
    <row r="807" spans="1:95">
      <c r="A807" s="642">
        <v>46081</v>
      </c>
      <c r="B807" t="s">
        <v>219</v>
      </c>
    </row>
    <row r="808" spans="1:95">
      <c r="A808" s="642">
        <v>46082</v>
      </c>
      <c r="B808" t="s">
        <v>220</v>
      </c>
    </row>
    <row r="809" spans="1:95">
      <c r="A809" s="642">
        <v>46083</v>
      </c>
      <c r="B809" t="s">
        <v>214</v>
      </c>
    </row>
    <row r="810" spans="1:95">
      <c r="A810" s="642">
        <v>46084</v>
      </c>
      <c r="B810" t="s">
        <v>215</v>
      </c>
    </row>
    <row r="811" spans="1:95">
      <c r="A811" s="642">
        <v>46085</v>
      </c>
      <c r="B811" t="s">
        <v>216</v>
      </c>
    </row>
    <row r="812" spans="1:95">
      <c r="A812" s="642">
        <v>46086</v>
      </c>
      <c r="B812" t="s">
        <v>217</v>
      </c>
    </row>
    <row r="813" spans="1:95">
      <c r="A813" s="642">
        <v>46087</v>
      </c>
      <c r="B813" t="s">
        <v>218</v>
      </c>
    </row>
    <row r="814" spans="1:95">
      <c r="A814" s="642">
        <v>46088</v>
      </c>
      <c r="B814" t="s">
        <v>219</v>
      </c>
    </row>
    <row r="815" spans="1:95">
      <c r="A815" s="642">
        <v>46089</v>
      </c>
      <c r="B815" t="s">
        <v>220</v>
      </c>
    </row>
    <row r="816" spans="1:95">
      <c r="A816" s="642">
        <v>46090</v>
      </c>
      <c r="B816" t="s">
        <v>214</v>
      </c>
    </row>
    <row r="817" spans="1:2">
      <c r="A817" s="642">
        <v>46091</v>
      </c>
      <c r="B817" t="s">
        <v>215</v>
      </c>
    </row>
    <row r="818" spans="1:2">
      <c r="A818" s="642">
        <v>46092</v>
      </c>
      <c r="B818" t="s">
        <v>216</v>
      </c>
    </row>
    <row r="819" spans="1:2">
      <c r="A819" s="642">
        <v>46093</v>
      </c>
      <c r="B819" t="s">
        <v>217</v>
      </c>
    </row>
    <row r="820" spans="1:2">
      <c r="A820" s="642">
        <v>46094</v>
      </c>
      <c r="B820" t="s">
        <v>218</v>
      </c>
    </row>
    <row r="821" spans="1:2">
      <c r="A821" s="642">
        <v>46095</v>
      </c>
      <c r="B821" t="s">
        <v>219</v>
      </c>
    </row>
    <row r="822" spans="1:2">
      <c r="A822" s="642">
        <v>46096</v>
      </c>
      <c r="B822" t="s">
        <v>220</v>
      </c>
    </row>
    <row r="823" spans="1:2">
      <c r="A823" s="642">
        <v>46097</v>
      </c>
      <c r="B823" t="s">
        <v>214</v>
      </c>
    </row>
    <row r="824" spans="1:2">
      <c r="A824" s="642">
        <v>46098</v>
      </c>
      <c r="B824" t="s">
        <v>215</v>
      </c>
    </row>
    <row r="825" spans="1:2">
      <c r="A825" s="642">
        <v>46099</v>
      </c>
      <c r="B825" t="s">
        <v>216</v>
      </c>
    </row>
    <row r="826" spans="1:2">
      <c r="A826" s="642">
        <v>46100</v>
      </c>
      <c r="B826" t="s">
        <v>217</v>
      </c>
    </row>
    <row r="827" spans="1:2">
      <c r="A827" s="642">
        <v>46101</v>
      </c>
      <c r="B827" t="s">
        <v>218</v>
      </c>
    </row>
    <row r="828" spans="1:2">
      <c r="A828" s="642">
        <v>46102</v>
      </c>
      <c r="B828" t="s">
        <v>219</v>
      </c>
    </row>
    <row r="829" spans="1:2">
      <c r="A829" s="642">
        <v>46103</v>
      </c>
      <c r="B829" t="s">
        <v>220</v>
      </c>
    </row>
    <row r="830" spans="1:2">
      <c r="A830" s="642">
        <v>46104</v>
      </c>
      <c r="B830" t="s">
        <v>214</v>
      </c>
    </row>
    <row r="831" spans="1:2">
      <c r="A831" s="642">
        <v>46105</v>
      </c>
      <c r="B831" t="s">
        <v>215</v>
      </c>
    </row>
    <row r="832" spans="1:2">
      <c r="A832" s="642">
        <v>46106</v>
      </c>
      <c r="B832" t="s">
        <v>216</v>
      </c>
    </row>
    <row r="833" spans="1:2">
      <c r="A833" s="642">
        <v>46107</v>
      </c>
      <c r="B833" t="s">
        <v>217</v>
      </c>
    </row>
    <row r="834" spans="1:2">
      <c r="A834" s="642">
        <v>46108</v>
      </c>
      <c r="B834" t="s">
        <v>218</v>
      </c>
    </row>
    <row r="835" spans="1:2">
      <c r="A835" s="642">
        <v>46109</v>
      </c>
      <c r="B835" t="s">
        <v>219</v>
      </c>
    </row>
    <row r="836" spans="1:2">
      <c r="A836" s="642">
        <v>46110</v>
      </c>
      <c r="B836" t="s">
        <v>220</v>
      </c>
    </row>
    <row r="837" spans="1:2">
      <c r="A837" s="642">
        <v>46111</v>
      </c>
      <c r="B837" t="s">
        <v>214</v>
      </c>
    </row>
    <row r="838" spans="1:2">
      <c r="A838" s="642">
        <v>46112</v>
      </c>
      <c r="B838" t="s">
        <v>215</v>
      </c>
    </row>
    <row r="839" spans="1:2">
      <c r="A839" s="642">
        <v>46113</v>
      </c>
      <c r="B839" t="s">
        <v>216</v>
      </c>
    </row>
    <row r="840" spans="1:2">
      <c r="A840" s="642">
        <v>46114</v>
      </c>
      <c r="B840" t="s">
        <v>217</v>
      </c>
    </row>
    <row r="841" spans="1:2">
      <c r="A841" s="642">
        <v>46115</v>
      </c>
      <c r="B841" t="s">
        <v>218</v>
      </c>
    </row>
    <row r="842" spans="1:2">
      <c r="A842" s="642">
        <v>46116</v>
      </c>
      <c r="B842" t="s">
        <v>219</v>
      </c>
    </row>
    <row r="843" spans="1:2">
      <c r="A843" s="642">
        <v>46117</v>
      </c>
      <c r="B843" t="s">
        <v>220</v>
      </c>
    </row>
    <row r="844" spans="1:2">
      <c r="A844" s="642">
        <v>46118</v>
      </c>
      <c r="B844" t="s">
        <v>214</v>
      </c>
    </row>
    <row r="845" spans="1:2">
      <c r="A845" s="642">
        <v>46119</v>
      </c>
      <c r="B845" t="s">
        <v>215</v>
      </c>
    </row>
    <row r="846" spans="1:2">
      <c r="A846" s="642">
        <v>46120</v>
      </c>
      <c r="B846" t="s">
        <v>216</v>
      </c>
    </row>
    <row r="847" spans="1:2">
      <c r="A847" s="642">
        <v>46121</v>
      </c>
      <c r="B847" t="s">
        <v>217</v>
      </c>
    </row>
    <row r="848" spans="1:2">
      <c r="A848" s="642">
        <v>46122</v>
      </c>
      <c r="B848" t="s">
        <v>218</v>
      </c>
    </row>
    <row r="849" spans="1:2">
      <c r="A849" s="642">
        <v>46123</v>
      </c>
      <c r="B849" t="s">
        <v>219</v>
      </c>
    </row>
    <row r="850" spans="1:2">
      <c r="A850" s="642">
        <v>46124</v>
      </c>
      <c r="B850" t="s">
        <v>220</v>
      </c>
    </row>
    <row r="851" spans="1:2">
      <c r="A851" s="642">
        <v>46125</v>
      </c>
      <c r="B851" t="s">
        <v>214</v>
      </c>
    </row>
    <row r="852" spans="1:2">
      <c r="A852" s="642">
        <v>46126</v>
      </c>
      <c r="B852" t="s">
        <v>215</v>
      </c>
    </row>
    <row r="853" spans="1:2">
      <c r="A853" s="642">
        <v>46127</v>
      </c>
      <c r="B853" t="s">
        <v>216</v>
      </c>
    </row>
    <row r="854" spans="1:2">
      <c r="A854" s="642">
        <v>46128</v>
      </c>
      <c r="B854" t="s">
        <v>217</v>
      </c>
    </row>
    <row r="855" spans="1:2">
      <c r="A855" s="642">
        <v>46129</v>
      </c>
      <c r="B855" t="s">
        <v>218</v>
      </c>
    </row>
    <row r="856" spans="1:2">
      <c r="A856" s="642">
        <v>46130</v>
      </c>
      <c r="B856" t="s">
        <v>219</v>
      </c>
    </row>
    <row r="857" spans="1:2">
      <c r="A857" s="642">
        <v>46131</v>
      </c>
      <c r="B857" t="s">
        <v>220</v>
      </c>
    </row>
    <row r="858" spans="1:2">
      <c r="A858" s="642">
        <v>46132</v>
      </c>
      <c r="B858" t="s">
        <v>214</v>
      </c>
    </row>
    <row r="859" spans="1:2">
      <c r="A859" s="642">
        <v>46133</v>
      </c>
      <c r="B859" t="s">
        <v>215</v>
      </c>
    </row>
    <row r="860" spans="1:2">
      <c r="A860" s="642">
        <v>46134</v>
      </c>
      <c r="B860" t="s">
        <v>216</v>
      </c>
    </row>
    <row r="861" spans="1:2">
      <c r="A861" s="642">
        <v>46135</v>
      </c>
      <c r="B861" t="s">
        <v>217</v>
      </c>
    </row>
    <row r="862" spans="1:2">
      <c r="A862" s="642">
        <v>46136</v>
      </c>
      <c r="B862" t="s">
        <v>218</v>
      </c>
    </row>
    <row r="863" spans="1:2">
      <c r="A863" s="642">
        <v>46137</v>
      </c>
      <c r="B863" t="s">
        <v>219</v>
      </c>
    </row>
    <row r="864" spans="1:2">
      <c r="A864" s="642">
        <v>46138</v>
      </c>
      <c r="B864" t="s">
        <v>220</v>
      </c>
    </row>
    <row r="865" spans="1:2">
      <c r="A865" s="642">
        <v>46139</v>
      </c>
      <c r="B865" t="s">
        <v>214</v>
      </c>
    </row>
    <row r="866" spans="1:2">
      <c r="A866" s="642">
        <v>46140</v>
      </c>
      <c r="B866" t="s">
        <v>215</v>
      </c>
    </row>
    <row r="867" spans="1:2">
      <c r="A867" s="642">
        <v>46141</v>
      </c>
      <c r="B867" t="s">
        <v>216</v>
      </c>
    </row>
    <row r="868" spans="1:2">
      <c r="A868" s="642">
        <v>46142</v>
      </c>
      <c r="B868" t="s">
        <v>217</v>
      </c>
    </row>
    <row r="869" spans="1:2">
      <c r="A869" s="642">
        <v>46143</v>
      </c>
      <c r="B869" t="s">
        <v>218</v>
      </c>
    </row>
    <row r="870" spans="1:2">
      <c r="A870" s="642">
        <v>46144</v>
      </c>
      <c r="B870" t="s">
        <v>219</v>
      </c>
    </row>
    <row r="871" spans="1:2">
      <c r="A871" s="642">
        <v>46145</v>
      </c>
      <c r="B871" t="s">
        <v>220</v>
      </c>
    </row>
    <row r="872" spans="1:2">
      <c r="A872" s="642">
        <v>46146</v>
      </c>
      <c r="B872" t="s">
        <v>214</v>
      </c>
    </row>
    <row r="873" spans="1:2">
      <c r="A873" s="642">
        <v>46147</v>
      </c>
      <c r="B873" t="s">
        <v>215</v>
      </c>
    </row>
    <row r="874" spans="1:2">
      <c r="A874" s="642">
        <v>46148</v>
      </c>
      <c r="B874" t="s">
        <v>216</v>
      </c>
    </row>
    <row r="875" spans="1:2">
      <c r="A875" s="642">
        <v>46149</v>
      </c>
      <c r="B875" t="s">
        <v>217</v>
      </c>
    </row>
    <row r="876" spans="1:2">
      <c r="A876" s="642">
        <v>46150</v>
      </c>
      <c r="B876" t="s">
        <v>218</v>
      </c>
    </row>
    <row r="877" spans="1:2">
      <c r="A877" s="642">
        <v>46151</v>
      </c>
      <c r="B877" t="s">
        <v>219</v>
      </c>
    </row>
    <row r="878" spans="1:2">
      <c r="A878" s="642">
        <v>46152</v>
      </c>
      <c r="B878" t="s">
        <v>220</v>
      </c>
    </row>
    <row r="879" spans="1:2">
      <c r="A879" s="642">
        <v>46153</v>
      </c>
      <c r="B879" t="s">
        <v>214</v>
      </c>
    </row>
    <row r="880" spans="1:2">
      <c r="A880" s="642">
        <v>46154</v>
      </c>
      <c r="B880" t="s">
        <v>215</v>
      </c>
    </row>
    <row r="881" spans="1:2">
      <c r="A881" s="642">
        <v>46155</v>
      </c>
      <c r="B881" t="s">
        <v>216</v>
      </c>
    </row>
    <row r="882" spans="1:2">
      <c r="A882" s="642">
        <v>46156</v>
      </c>
      <c r="B882" t="s">
        <v>217</v>
      </c>
    </row>
    <row r="883" spans="1:2">
      <c r="A883" s="642">
        <v>46157</v>
      </c>
      <c r="B883" t="s">
        <v>218</v>
      </c>
    </row>
    <row r="884" spans="1:2">
      <c r="A884" s="642">
        <v>46158</v>
      </c>
      <c r="B884" t="s">
        <v>219</v>
      </c>
    </row>
    <row r="885" spans="1:2">
      <c r="A885" s="642">
        <v>46159</v>
      </c>
      <c r="B885" t="s">
        <v>220</v>
      </c>
    </row>
    <row r="886" spans="1:2">
      <c r="A886" s="642">
        <v>46160</v>
      </c>
      <c r="B886" t="s">
        <v>214</v>
      </c>
    </row>
    <row r="887" spans="1:2">
      <c r="A887" s="642">
        <v>46161</v>
      </c>
      <c r="B887" t="s">
        <v>215</v>
      </c>
    </row>
    <row r="888" spans="1:2">
      <c r="A888" s="642">
        <v>46162</v>
      </c>
      <c r="B888" t="s">
        <v>216</v>
      </c>
    </row>
    <row r="889" spans="1:2">
      <c r="A889" s="642">
        <v>46163</v>
      </c>
      <c r="B889" t="s">
        <v>217</v>
      </c>
    </row>
    <row r="890" spans="1:2">
      <c r="A890" s="642">
        <v>46164</v>
      </c>
      <c r="B890" t="s">
        <v>218</v>
      </c>
    </row>
    <row r="891" spans="1:2">
      <c r="A891" s="642">
        <v>46165</v>
      </c>
      <c r="B891" t="s">
        <v>219</v>
      </c>
    </row>
    <row r="892" spans="1:2">
      <c r="A892" s="642">
        <v>46166</v>
      </c>
      <c r="B892" t="s">
        <v>220</v>
      </c>
    </row>
    <row r="893" spans="1:2">
      <c r="A893" s="642">
        <v>46167</v>
      </c>
      <c r="B893" t="s">
        <v>214</v>
      </c>
    </row>
    <row r="894" spans="1:2">
      <c r="A894" s="642">
        <v>46168</v>
      </c>
      <c r="B894" t="s">
        <v>215</v>
      </c>
    </row>
    <row r="895" spans="1:2">
      <c r="A895" s="642">
        <v>46169</v>
      </c>
      <c r="B895" t="s">
        <v>216</v>
      </c>
    </row>
    <row r="896" spans="1:2">
      <c r="A896" s="642">
        <v>46170</v>
      </c>
      <c r="B896" t="s">
        <v>217</v>
      </c>
    </row>
    <row r="897" spans="1:2">
      <c r="A897" s="642">
        <v>46171</v>
      </c>
      <c r="B897" t="s">
        <v>218</v>
      </c>
    </row>
    <row r="898" spans="1:2">
      <c r="A898" s="642">
        <v>46172</v>
      </c>
      <c r="B898" t="s">
        <v>219</v>
      </c>
    </row>
    <row r="899" spans="1:2">
      <c r="A899" s="642">
        <v>46173</v>
      </c>
      <c r="B899" t="s">
        <v>220</v>
      </c>
    </row>
    <row r="900" spans="1:2">
      <c r="A900" s="642">
        <v>46174</v>
      </c>
      <c r="B900" t="s">
        <v>214</v>
      </c>
    </row>
    <row r="901" spans="1:2">
      <c r="A901" s="642">
        <v>46175</v>
      </c>
      <c r="B901" t="s">
        <v>215</v>
      </c>
    </row>
    <row r="902" spans="1:2">
      <c r="A902" s="642">
        <v>46176</v>
      </c>
      <c r="B902" t="s">
        <v>216</v>
      </c>
    </row>
    <row r="903" spans="1:2">
      <c r="A903" s="642">
        <v>46177</v>
      </c>
      <c r="B903" t="s">
        <v>217</v>
      </c>
    </row>
    <row r="904" spans="1:2">
      <c r="A904" s="642">
        <v>46178</v>
      </c>
      <c r="B904" t="s">
        <v>218</v>
      </c>
    </row>
    <row r="905" spans="1:2">
      <c r="A905" s="642">
        <v>46179</v>
      </c>
      <c r="B905" t="s">
        <v>219</v>
      </c>
    </row>
    <row r="906" spans="1:2">
      <c r="A906" s="642">
        <v>46180</v>
      </c>
      <c r="B906" t="s">
        <v>220</v>
      </c>
    </row>
    <row r="907" spans="1:2">
      <c r="A907" s="642">
        <v>46181</v>
      </c>
      <c r="B907" t="s">
        <v>214</v>
      </c>
    </row>
    <row r="908" spans="1:2">
      <c r="A908" s="642">
        <v>46182</v>
      </c>
      <c r="B908" t="s">
        <v>215</v>
      </c>
    </row>
    <row r="909" spans="1:2">
      <c r="A909" s="642">
        <v>46183</v>
      </c>
      <c r="B909" t="s">
        <v>216</v>
      </c>
    </row>
    <row r="910" spans="1:2">
      <c r="A910" s="642">
        <v>46184</v>
      </c>
      <c r="B910" t="s">
        <v>217</v>
      </c>
    </row>
    <row r="911" spans="1:2">
      <c r="A911" s="642">
        <v>46185</v>
      </c>
      <c r="B911" t="s">
        <v>218</v>
      </c>
    </row>
    <row r="912" spans="1:2">
      <c r="A912" s="642">
        <v>46186</v>
      </c>
      <c r="B912" t="s">
        <v>219</v>
      </c>
    </row>
    <row r="913" spans="1:2">
      <c r="A913" s="642">
        <v>46187</v>
      </c>
      <c r="B913" t="s">
        <v>220</v>
      </c>
    </row>
    <row r="914" spans="1:2">
      <c r="A914" s="642">
        <v>46188</v>
      </c>
      <c r="B914" t="s">
        <v>214</v>
      </c>
    </row>
    <row r="915" spans="1:2">
      <c r="A915" s="642">
        <v>46189</v>
      </c>
      <c r="B915" t="s">
        <v>215</v>
      </c>
    </row>
    <row r="916" spans="1:2">
      <c r="A916" s="642">
        <v>46190</v>
      </c>
      <c r="B916" t="s">
        <v>216</v>
      </c>
    </row>
    <row r="917" spans="1:2">
      <c r="A917" s="642">
        <v>46191</v>
      </c>
      <c r="B917" t="s">
        <v>217</v>
      </c>
    </row>
    <row r="918" spans="1:2">
      <c r="A918" s="642">
        <v>46192</v>
      </c>
      <c r="B918" t="s">
        <v>218</v>
      </c>
    </row>
    <row r="919" spans="1:2">
      <c r="A919" s="642">
        <v>46193</v>
      </c>
      <c r="B919" t="s">
        <v>219</v>
      </c>
    </row>
    <row r="920" spans="1:2">
      <c r="A920" s="642">
        <v>46194</v>
      </c>
      <c r="B920" t="s">
        <v>220</v>
      </c>
    </row>
    <row r="921" spans="1:2">
      <c r="A921" s="642">
        <v>46195</v>
      </c>
      <c r="B921" t="s">
        <v>214</v>
      </c>
    </row>
    <row r="922" spans="1:2">
      <c r="A922" s="642">
        <v>46196</v>
      </c>
      <c r="B922" t="s">
        <v>215</v>
      </c>
    </row>
    <row r="923" spans="1:2">
      <c r="A923" s="642">
        <v>46197</v>
      </c>
      <c r="B923" t="s">
        <v>216</v>
      </c>
    </row>
    <row r="924" spans="1:2">
      <c r="A924" s="642">
        <v>46198</v>
      </c>
      <c r="B924" t="s">
        <v>217</v>
      </c>
    </row>
    <row r="925" spans="1:2">
      <c r="A925" s="642">
        <v>46199</v>
      </c>
      <c r="B925" t="s">
        <v>218</v>
      </c>
    </row>
    <row r="926" spans="1:2">
      <c r="A926" s="642">
        <v>46200</v>
      </c>
      <c r="B926" t="s">
        <v>219</v>
      </c>
    </row>
    <row r="927" spans="1:2">
      <c r="A927" s="642">
        <v>46201</v>
      </c>
      <c r="B927" t="s">
        <v>220</v>
      </c>
    </row>
    <row r="928" spans="1:2">
      <c r="A928" s="642">
        <v>46202</v>
      </c>
      <c r="B928" t="s">
        <v>214</v>
      </c>
    </row>
    <row r="929" spans="1:2">
      <c r="A929" s="642">
        <v>46203</v>
      </c>
      <c r="B929" t="s">
        <v>215</v>
      </c>
    </row>
    <row r="930" spans="1:2">
      <c r="A930" s="642">
        <v>46204</v>
      </c>
      <c r="B930" t="s">
        <v>216</v>
      </c>
    </row>
    <row r="931" spans="1:2">
      <c r="A931" s="642">
        <v>46205</v>
      </c>
      <c r="B931" t="s">
        <v>217</v>
      </c>
    </row>
    <row r="932" spans="1:2">
      <c r="A932" s="642">
        <v>46206</v>
      </c>
      <c r="B932" t="s">
        <v>218</v>
      </c>
    </row>
    <row r="933" spans="1:2">
      <c r="A933" s="642">
        <v>46207</v>
      </c>
      <c r="B933" t="s">
        <v>219</v>
      </c>
    </row>
    <row r="934" spans="1:2">
      <c r="A934" s="642">
        <v>46208</v>
      </c>
      <c r="B934" t="s">
        <v>220</v>
      </c>
    </row>
    <row r="935" spans="1:2">
      <c r="A935" s="642">
        <v>46209</v>
      </c>
      <c r="B935" t="s">
        <v>214</v>
      </c>
    </row>
    <row r="936" spans="1:2">
      <c r="A936" s="642">
        <v>46210</v>
      </c>
      <c r="B936" t="s">
        <v>215</v>
      </c>
    </row>
    <row r="937" spans="1:2">
      <c r="A937" s="642">
        <v>46211</v>
      </c>
      <c r="B937" t="s">
        <v>216</v>
      </c>
    </row>
    <row r="938" spans="1:2">
      <c r="A938" s="642">
        <v>46212</v>
      </c>
      <c r="B938" t="s">
        <v>217</v>
      </c>
    </row>
    <row r="939" spans="1:2">
      <c r="A939" s="642">
        <v>46213</v>
      </c>
      <c r="B939" t="s">
        <v>218</v>
      </c>
    </row>
    <row r="940" spans="1:2">
      <c r="A940" s="642">
        <v>46214</v>
      </c>
      <c r="B940" t="s">
        <v>219</v>
      </c>
    </row>
    <row r="941" spans="1:2">
      <c r="A941" s="642">
        <v>46215</v>
      </c>
      <c r="B941" t="s">
        <v>220</v>
      </c>
    </row>
    <row r="942" spans="1:2">
      <c r="A942" s="642">
        <v>46216</v>
      </c>
      <c r="B942" t="s">
        <v>214</v>
      </c>
    </row>
    <row r="943" spans="1:2">
      <c r="A943" s="642">
        <v>46217</v>
      </c>
      <c r="B943" t="s">
        <v>215</v>
      </c>
    </row>
    <row r="944" spans="1:2">
      <c r="A944" s="642">
        <v>46218</v>
      </c>
      <c r="B944" t="s">
        <v>216</v>
      </c>
    </row>
    <row r="945" spans="1:2">
      <c r="A945" s="642">
        <v>46219</v>
      </c>
      <c r="B945" t="s">
        <v>217</v>
      </c>
    </row>
    <row r="946" spans="1:2">
      <c r="A946" s="642">
        <v>46220</v>
      </c>
      <c r="B946" t="s">
        <v>218</v>
      </c>
    </row>
    <row r="947" spans="1:2">
      <c r="A947" s="642">
        <v>46221</v>
      </c>
      <c r="B947" t="s">
        <v>219</v>
      </c>
    </row>
    <row r="948" spans="1:2">
      <c r="A948" s="642">
        <v>46222</v>
      </c>
      <c r="B948" t="s">
        <v>220</v>
      </c>
    </row>
    <row r="949" spans="1:2">
      <c r="A949" s="642">
        <v>46223</v>
      </c>
      <c r="B949" t="s">
        <v>214</v>
      </c>
    </row>
    <row r="950" spans="1:2">
      <c r="A950" s="642">
        <v>46224</v>
      </c>
      <c r="B950" t="s">
        <v>215</v>
      </c>
    </row>
    <row r="951" spans="1:2">
      <c r="A951" s="642">
        <v>46225</v>
      </c>
      <c r="B951" t="s">
        <v>216</v>
      </c>
    </row>
    <row r="952" spans="1:2">
      <c r="A952" s="642">
        <v>46226</v>
      </c>
      <c r="B952" t="s">
        <v>217</v>
      </c>
    </row>
    <row r="953" spans="1:2">
      <c r="A953" s="642">
        <v>46227</v>
      </c>
      <c r="B953" t="s">
        <v>218</v>
      </c>
    </row>
    <row r="954" spans="1:2">
      <c r="A954" s="642">
        <v>46228</v>
      </c>
      <c r="B954" t="s">
        <v>219</v>
      </c>
    </row>
    <row r="955" spans="1:2">
      <c r="A955" s="642">
        <v>46229</v>
      </c>
      <c r="B955" t="s">
        <v>220</v>
      </c>
    </row>
    <row r="956" spans="1:2">
      <c r="A956" s="642">
        <v>46230</v>
      </c>
      <c r="B956" t="s">
        <v>214</v>
      </c>
    </row>
    <row r="957" spans="1:2">
      <c r="A957" s="642">
        <v>46231</v>
      </c>
      <c r="B957" t="s">
        <v>215</v>
      </c>
    </row>
    <row r="958" spans="1:2">
      <c r="A958" s="642">
        <v>46232</v>
      </c>
      <c r="B958" t="s">
        <v>216</v>
      </c>
    </row>
    <row r="959" spans="1:2">
      <c r="A959" s="642">
        <v>46233</v>
      </c>
      <c r="B959" t="s">
        <v>217</v>
      </c>
    </row>
    <row r="960" spans="1:2">
      <c r="A960" s="642">
        <v>46234</v>
      </c>
      <c r="B960" t="s">
        <v>218</v>
      </c>
    </row>
    <row r="961" spans="1:2">
      <c r="A961" s="642">
        <v>46235</v>
      </c>
      <c r="B961" t="s">
        <v>219</v>
      </c>
    </row>
    <row r="962" spans="1:2">
      <c r="A962" s="642">
        <v>46236</v>
      </c>
      <c r="B962" t="s">
        <v>220</v>
      </c>
    </row>
    <row r="963" spans="1:2">
      <c r="A963" s="642">
        <v>46237</v>
      </c>
      <c r="B963" t="s">
        <v>214</v>
      </c>
    </row>
    <row r="964" spans="1:2">
      <c r="A964" s="642">
        <v>46238</v>
      </c>
      <c r="B964" t="s">
        <v>215</v>
      </c>
    </row>
    <row r="965" spans="1:2">
      <c r="A965" s="642">
        <v>46239</v>
      </c>
      <c r="B965" t="s">
        <v>216</v>
      </c>
    </row>
    <row r="966" spans="1:2">
      <c r="A966" s="642">
        <v>46240</v>
      </c>
      <c r="B966" t="s">
        <v>217</v>
      </c>
    </row>
    <row r="967" spans="1:2">
      <c r="A967" s="642">
        <v>46241</v>
      </c>
      <c r="B967" t="s">
        <v>218</v>
      </c>
    </row>
    <row r="968" spans="1:2">
      <c r="A968" s="642">
        <v>46242</v>
      </c>
      <c r="B968" t="s">
        <v>219</v>
      </c>
    </row>
    <row r="969" spans="1:2">
      <c r="A969" s="642">
        <v>46243</v>
      </c>
      <c r="B969" t="s">
        <v>220</v>
      </c>
    </row>
    <row r="970" spans="1:2">
      <c r="A970" s="642">
        <v>46244</v>
      </c>
      <c r="B970" t="s">
        <v>214</v>
      </c>
    </row>
    <row r="971" spans="1:2">
      <c r="A971" s="642">
        <v>46245</v>
      </c>
      <c r="B971" t="s">
        <v>215</v>
      </c>
    </row>
    <row r="972" spans="1:2">
      <c r="A972" s="642">
        <v>46246</v>
      </c>
      <c r="B972" t="s">
        <v>216</v>
      </c>
    </row>
    <row r="973" spans="1:2">
      <c r="A973" s="642">
        <v>46247</v>
      </c>
      <c r="B973" t="s">
        <v>217</v>
      </c>
    </row>
    <row r="974" spans="1:2">
      <c r="A974" s="642">
        <v>46248</v>
      </c>
      <c r="B974" t="s">
        <v>218</v>
      </c>
    </row>
    <row r="975" spans="1:2">
      <c r="A975" s="642">
        <v>46249</v>
      </c>
      <c r="B975" t="s">
        <v>219</v>
      </c>
    </row>
    <row r="976" spans="1:2">
      <c r="A976" s="642">
        <v>46250</v>
      </c>
      <c r="B976" t="s">
        <v>220</v>
      </c>
    </row>
    <row r="977" spans="1:2">
      <c r="A977" s="642">
        <v>46251</v>
      </c>
      <c r="B977" t="s">
        <v>214</v>
      </c>
    </row>
    <row r="978" spans="1:2">
      <c r="A978" s="642">
        <v>46252</v>
      </c>
      <c r="B978" t="s">
        <v>215</v>
      </c>
    </row>
    <row r="979" spans="1:2">
      <c r="A979" s="642">
        <v>46253</v>
      </c>
      <c r="B979" t="s">
        <v>216</v>
      </c>
    </row>
    <row r="980" spans="1:2">
      <c r="A980" s="642">
        <v>46254</v>
      </c>
      <c r="B980" t="s">
        <v>217</v>
      </c>
    </row>
    <row r="981" spans="1:2">
      <c r="A981" s="642">
        <v>46255</v>
      </c>
      <c r="B981" t="s">
        <v>218</v>
      </c>
    </row>
    <row r="982" spans="1:2">
      <c r="A982" s="642">
        <v>46256</v>
      </c>
      <c r="B982" t="s">
        <v>219</v>
      </c>
    </row>
    <row r="983" spans="1:2">
      <c r="A983" s="642">
        <v>46257</v>
      </c>
      <c r="B983" t="s">
        <v>220</v>
      </c>
    </row>
    <row r="984" spans="1:2">
      <c r="A984" s="642">
        <v>46258</v>
      </c>
      <c r="B984" t="s">
        <v>214</v>
      </c>
    </row>
    <row r="985" spans="1:2">
      <c r="A985" s="642">
        <v>46259</v>
      </c>
      <c r="B985" t="s">
        <v>215</v>
      </c>
    </row>
    <row r="986" spans="1:2">
      <c r="A986" s="642">
        <v>46260</v>
      </c>
      <c r="B986" t="s">
        <v>216</v>
      </c>
    </row>
    <row r="987" spans="1:2">
      <c r="A987" s="642">
        <v>46261</v>
      </c>
      <c r="B987" t="s">
        <v>217</v>
      </c>
    </row>
    <row r="988" spans="1:2">
      <c r="A988" s="642">
        <v>46262</v>
      </c>
      <c r="B988" t="s">
        <v>218</v>
      </c>
    </row>
    <row r="989" spans="1:2">
      <c r="A989" s="642">
        <v>46263</v>
      </c>
      <c r="B989" t="s">
        <v>219</v>
      </c>
    </row>
    <row r="990" spans="1:2">
      <c r="A990" s="642">
        <v>46264</v>
      </c>
      <c r="B990" t="s">
        <v>220</v>
      </c>
    </row>
    <row r="991" spans="1:2">
      <c r="A991" s="642">
        <v>46265</v>
      </c>
      <c r="B991" t="s">
        <v>214</v>
      </c>
    </row>
    <row r="992" spans="1:2">
      <c r="A992" s="642">
        <v>46266</v>
      </c>
      <c r="B992" t="s">
        <v>215</v>
      </c>
    </row>
    <row r="993" spans="1:2">
      <c r="A993" s="642">
        <v>46267</v>
      </c>
      <c r="B993" t="s">
        <v>216</v>
      </c>
    </row>
    <row r="994" spans="1:2">
      <c r="A994" s="642">
        <v>46268</v>
      </c>
      <c r="B994" t="s">
        <v>217</v>
      </c>
    </row>
    <row r="995" spans="1:2">
      <c r="A995" s="642">
        <v>46269</v>
      </c>
      <c r="B995" t="s">
        <v>218</v>
      </c>
    </row>
    <row r="996" spans="1:2">
      <c r="A996" s="642">
        <v>46270</v>
      </c>
      <c r="B996" t="s">
        <v>219</v>
      </c>
    </row>
    <row r="997" spans="1:2">
      <c r="A997" s="642">
        <v>46271</v>
      </c>
      <c r="B997" t="s">
        <v>220</v>
      </c>
    </row>
    <row r="998" spans="1:2">
      <c r="A998" s="642">
        <v>46272</v>
      </c>
      <c r="B998" t="s">
        <v>214</v>
      </c>
    </row>
    <row r="999" spans="1:2">
      <c r="A999" s="642">
        <v>46273</v>
      </c>
      <c r="B999" t="s">
        <v>215</v>
      </c>
    </row>
    <row r="1000" spans="1:2">
      <c r="A1000" s="642">
        <v>46274</v>
      </c>
      <c r="B1000" t="s">
        <v>216</v>
      </c>
    </row>
    <row r="1001" spans="1:2">
      <c r="A1001" s="642">
        <v>46275</v>
      </c>
      <c r="B1001" t="s">
        <v>217</v>
      </c>
    </row>
    <row r="1002" spans="1:2">
      <c r="A1002" s="642">
        <v>46276</v>
      </c>
      <c r="B1002" t="s">
        <v>218</v>
      </c>
    </row>
    <row r="1003" spans="1:2">
      <c r="A1003" s="642">
        <v>46277</v>
      </c>
      <c r="B1003" t="s">
        <v>219</v>
      </c>
    </row>
    <row r="1004" spans="1:2">
      <c r="A1004" s="642">
        <v>46278</v>
      </c>
      <c r="B1004" t="s">
        <v>220</v>
      </c>
    </row>
    <row r="1005" spans="1:2">
      <c r="A1005" s="642">
        <v>46279</v>
      </c>
      <c r="B1005" t="s">
        <v>214</v>
      </c>
    </row>
    <row r="1006" spans="1:2">
      <c r="A1006" s="642">
        <v>46280</v>
      </c>
      <c r="B1006" t="s">
        <v>215</v>
      </c>
    </row>
    <row r="1007" spans="1:2">
      <c r="A1007" s="642">
        <v>46281</v>
      </c>
      <c r="B1007" t="s">
        <v>216</v>
      </c>
    </row>
    <row r="1008" spans="1:2">
      <c r="A1008" s="642">
        <v>46282</v>
      </c>
      <c r="B1008" t="s">
        <v>217</v>
      </c>
    </row>
    <row r="1009" spans="1:2">
      <c r="A1009" s="642">
        <v>46283</v>
      </c>
      <c r="B1009" t="s">
        <v>218</v>
      </c>
    </row>
    <row r="1010" spans="1:2">
      <c r="A1010" s="642">
        <v>46284</v>
      </c>
      <c r="B1010" t="s">
        <v>219</v>
      </c>
    </row>
    <row r="1011" spans="1:2">
      <c r="A1011" s="642">
        <v>46285</v>
      </c>
      <c r="B1011" t="s">
        <v>220</v>
      </c>
    </row>
    <row r="1012" spans="1:2">
      <c r="A1012" s="642">
        <v>46286</v>
      </c>
      <c r="B1012" t="s">
        <v>214</v>
      </c>
    </row>
    <row r="1013" spans="1:2">
      <c r="A1013" s="642">
        <v>46287</v>
      </c>
      <c r="B1013" t="s">
        <v>215</v>
      </c>
    </row>
    <row r="1014" spans="1:2">
      <c r="A1014" s="642">
        <v>46288</v>
      </c>
      <c r="B1014" t="s">
        <v>216</v>
      </c>
    </row>
    <row r="1015" spans="1:2">
      <c r="A1015" s="642">
        <v>46289</v>
      </c>
      <c r="B1015" t="s">
        <v>217</v>
      </c>
    </row>
    <row r="1016" spans="1:2">
      <c r="A1016" s="642">
        <v>46290</v>
      </c>
      <c r="B1016" t="s">
        <v>218</v>
      </c>
    </row>
    <row r="1017" spans="1:2">
      <c r="A1017" s="642">
        <v>46291</v>
      </c>
      <c r="B1017" t="s">
        <v>219</v>
      </c>
    </row>
    <row r="1018" spans="1:2">
      <c r="A1018" s="642">
        <v>46292</v>
      </c>
      <c r="B1018" t="s">
        <v>220</v>
      </c>
    </row>
    <row r="1019" spans="1:2">
      <c r="A1019" s="642">
        <v>46293</v>
      </c>
      <c r="B1019" t="s">
        <v>214</v>
      </c>
    </row>
    <row r="1020" spans="1:2">
      <c r="A1020" s="642">
        <v>46294</v>
      </c>
      <c r="B1020" t="s">
        <v>215</v>
      </c>
    </row>
    <row r="1021" spans="1:2">
      <c r="A1021" s="642">
        <v>46295</v>
      </c>
      <c r="B1021" t="s">
        <v>216</v>
      </c>
    </row>
    <row r="1022" spans="1:2">
      <c r="A1022" s="642">
        <v>46296</v>
      </c>
      <c r="B1022" t="s">
        <v>217</v>
      </c>
    </row>
    <row r="1023" spans="1:2">
      <c r="A1023" s="642">
        <v>46297</v>
      </c>
      <c r="B1023" t="s">
        <v>218</v>
      </c>
    </row>
    <row r="1024" spans="1:2">
      <c r="A1024" s="642">
        <v>46298</v>
      </c>
      <c r="B1024" t="s">
        <v>219</v>
      </c>
    </row>
    <row r="1025" spans="1:2">
      <c r="A1025" s="642">
        <v>46299</v>
      </c>
      <c r="B1025" t="s">
        <v>220</v>
      </c>
    </row>
    <row r="1026" spans="1:2">
      <c r="A1026" s="642">
        <v>46300</v>
      </c>
      <c r="B1026" t="s">
        <v>214</v>
      </c>
    </row>
    <row r="1027" spans="1:2">
      <c r="A1027" s="642">
        <v>46301</v>
      </c>
      <c r="B1027" t="s">
        <v>215</v>
      </c>
    </row>
    <row r="1028" spans="1:2">
      <c r="A1028" s="642">
        <v>46302</v>
      </c>
      <c r="B1028" t="s">
        <v>216</v>
      </c>
    </row>
    <row r="1029" spans="1:2">
      <c r="A1029" s="642">
        <v>46303</v>
      </c>
      <c r="B1029" t="s">
        <v>217</v>
      </c>
    </row>
    <row r="1030" spans="1:2">
      <c r="A1030" s="642">
        <v>46304</v>
      </c>
      <c r="B1030" t="s">
        <v>218</v>
      </c>
    </row>
    <row r="1031" spans="1:2">
      <c r="A1031" s="642">
        <v>46305</v>
      </c>
      <c r="B1031" t="s">
        <v>219</v>
      </c>
    </row>
    <row r="1032" spans="1:2">
      <c r="A1032" s="642">
        <v>46306</v>
      </c>
      <c r="B1032" t="s">
        <v>220</v>
      </c>
    </row>
    <row r="1033" spans="1:2">
      <c r="A1033" s="642">
        <v>46307</v>
      </c>
      <c r="B1033" t="s">
        <v>214</v>
      </c>
    </row>
    <row r="1034" spans="1:2">
      <c r="A1034" s="642">
        <v>46308</v>
      </c>
      <c r="B1034" t="s">
        <v>215</v>
      </c>
    </row>
    <row r="1035" spans="1:2">
      <c r="A1035" s="642">
        <v>46309</v>
      </c>
      <c r="B1035" t="s">
        <v>216</v>
      </c>
    </row>
    <row r="1036" spans="1:2">
      <c r="A1036" s="642">
        <v>46310</v>
      </c>
      <c r="B1036" t="s">
        <v>217</v>
      </c>
    </row>
    <row r="1037" spans="1:2">
      <c r="A1037" s="642">
        <v>46311</v>
      </c>
      <c r="B1037" t="s">
        <v>218</v>
      </c>
    </row>
    <row r="1038" spans="1:2">
      <c r="A1038" s="642">
        <v>46312</v>
      </c>
      <c r="B1038" t="s">
        <v>219</v>
      </c>
    </row>
    <row r="1039" spans="1:2">
      <c r="A1039" s="642">
        <v>46313</v>
      </c>
      <c r="B1039" t="s">
        <v>220</v>
      </c>
    </row>
    <row r="1040" spans="1:2">
      <c r="A1040" s="642">
        <v>46314</v>
      </c>
      <c r="B1040" t="s">
        <v>214</v>
      </c>
    </row>
    <row r="1041" spans="1:2">
      <c r="A1041" s="642">
        <v>46315</v>
      </c>
      <c r="B1041" t="s">
        <v>215</v>
      </c>
    </row>
    <row r="1042" spans="1:2">
      <c r="A1042" s="642">
        <v>46316</v>
      </c>
      <c r="B1042" t="s">
        <v>216</v>
      </c>
    </row>
    <row r="1043" spans="1:2">
      <c r="A1043" s="642">
        <v>46317</v>
      </c>
      <c r="B1043" t="s">
        <v>217</v>
      </c>
    </row>
    <row r="1044" spans="1:2">
      <c r="A1044" s="642">
        <v>46318</v>
      </c>
      <c r="B1044" t="s">
        <v>218</v>
      </c>
    </row>
    <row r="1045" spans="1:2">
      <c r="A1045" s="642">
        <v>46319</v>
      </c>
      <c r="B1045" t="s">
        <v>219</v>
      </c>
    </row>
    <row r="1046" spans="1:2">
      <c r="A1046" s="642">
        <v>46320</v>
      </c>
      <c r="B1046" t="s">
        <v>220</v>
      </c>
    </row>
    <row r="1047" spans="1:2">
      <c r="A1047" s="642">
        <v>46321</v>
      </c>
      <c r="B1047" t="s">
        <v>214</v>
      </c>
    </row>
    <row r="1048" spans="1:2">
      <c r="A1048" s="642">
        <v>46322</v>
      </c>
      <c r="B1048" t="s">
        <v>215</v>
      </c>
    </row>
    <row r="1049" spans="1:2">
      <c r="A1049" s="642">
        <v>46323</v>
      </c>
      <c r="B1049" t="s">
        <v>216</v>
      </c>
    </row>
    <row r="1050" spans="1:2">
      <c r="A1050" s="642">
        <v>46324</v>
      </c>
      <c r="B1050" t="s">
        <v>217</v>
      </c>
    </row>
    <row r="1051" spans="1:2">
      <c r="A1051" s="642">
        <v>46325</v>
      </c>
      <c r="B1051" t="s">
        <v>218</v>
      </c>
    </row>
    <row r="1052" spans="1:2">
      <c r="A1052" s="642">
        <v>46326</v>
      </c>
      <c r="B1052" t="s">
        <v>219</v>
      </c>
    </row>
    <row r="1053" spans="1:2">
      <c r="A1053" s="642">
        <v>46327</v>
      </c>
      <c r="B1053" t="s">
        <v>220</v>
      </c>
    </row>
    <row r="1054" spans="1:2">
      <c r="A1054" s="642">
        <v>46328</v>
      </c>
      <c r="B1054" t="s">
        <v>214</v>
      </c>
    </row>
    <row r="1055" spans="1:2">
      <c r="A1055" s="642">
        <v>46329</v>
      </c>
      <c r="B1055" t="s">
        <v>215</v>
      </c>
    </row>
    <row r="1056" spans="1:2">
      <c r="A1056" s="642">
        <v>46330</v>
      </c>
      <c r="B1056" t="s">
        <v>216</v>
      </c>
    </row>
    <row r="1057" spans="1:2">
      <c r="A1057" s="642">
        <v>46331</v>
      </c>
      <c r="B1057" t="s">
        <v>217</v>
      </c>
    </row>
    <row r="1058" spans="1:2">
      <c r="A1058" s="642">
        <v>46332</v>
      </c>
      <c r="B1058" t="s">
        <v>218</v>
      </c>
    </row>
    <row r="1059" spans="1:2">
      <c r="A1059" s="642">
        <v>46333</v>
      </c>
      <c r="B1059" t="s">
        <v>219</v>
      </c>
    </row>
    <row r="1060" spans="1:2">
      <c r="A1060" s="642">
        <v>46334</v>
      </c>
      <c r="B1060" t="s">
        <v>220</v>
      </c>
    </row>
    <row r="1061" spans="1:2">
      <c r="A1061" s="642">
        <v>46335</v>
      </c>
      <c r="B1061" t="s">
        <v>214</v>
      </c>
    </row>
    <row r="1062" spans="1:2">
      <c r="A1062" s="642">
        <v>46336</v>
      </c>
      <c r="B1062" t="s">
        <v>215</v>
      </c>
    </row>
    <row r="1063" spans="1:2">
      <c r="A1063" s="642">
        <v>46337</v>
      </c>
      <c r="B1063" t="s">
        <v>216</v>
      </c>
    </row>
    <row r="1064" spans="1:2">
      <c r="A1064" s="642">
        <v>46338</v>
      </c>
      <c r="B1064" t="s">
        <v>217</v>
      </c>
    </row>
    <row r="1065" spans="1:2">
      <c r="A1065" s="642">
        <v>46339</v>
      </c>
      <c r="B1065" t="s">
        <v>218</v>
      </c>
    </row>
    <row r="1066" spans="1:2">
      <c r="A1066" s="642">
        <v>46340</v>
      </c>
      <c r="B1066" t="s">
        <v>219</v>
      </c>
    </row>
    <row r="1067" spans="1:2">
      <c r="A1067" s="642">
        <v>46341</v>
      </c>
      <c r="B1067" t="s">
        <v>220</v>
      </c>
    </row>
    <row r="1068" spans="1:2">
      <c r="A1068" s="642">
        <v>46342</v>
      </c>
      <c r="B1068" t="s">
        <v>214</v>
      </c>
    </row>
    <row r="1069" spans="1:2">
      <c r="A1069" s="642">
        <v>46343</v>
      </c>
      <c r="B1069" t="s">
        <v>215</v>
      </c>
    </row>
    <row r="1070" spans="1:2">
      <c r="A1070" s="642">
        <v>46344</v>
      </c>
      <c r="B1070" t="s">
        <v>216</v>
      </c>
    </row>
    <row r="1071" spans="1:2">
      <c r="A1071" s="642">
        <v>46345</v>
      </c>
      <c r="B1071" t="s">
        <v>217</v>
      </c>
    </row>
    <row r="1072" spans="1:2">
      <c r="A1072" s="642">
        <v>46346</v>
      </c>
      <c r="B1072" t="s">
        <v>218</v>
      </c>
    </row>
    <row r="1073" spans="1:2">
      <c r="A1073" s="642">
        <v>46347</v>
      </c>
      <c r="B1073" t="s">
        <v>219</v>
      </c>
    </row>
    <row r="1074" spans="1:2">
      <c r="A1074" s="642">
        <v>46348</v>
      </c>
      <c r="B1074" t="s">
        <v>220</v>
      </c>
    </row>
    <row r="1075" spans="1:2">
      <c r="A1075" s="642">
        <v>46349</v>
      </c>
      <c r="B1075" t="s">
        <v>214</v>
      </c>
    </row>
    <row r="1076" spans="1:2">
      <c r="A1076" s="642">
        <v>46350</v>
      </c>
      <c r="B1076" t="s">
        <v>215</v>
      </c>
    </row>
    <row r="1077" spans="1:2">
      <c r="A1077" s="642">
        <v>46351</v>
      </c>
      <c r="B1077" t="s">
        <v>216</v>
      </c>
    </row>
    <row r="1078" spans="1:2">
      <c r="A1078" s="642">
        <v>46352</v>
      </c>
      <c r="B1078" t="s">
        <v>217</v>
      </c>
    </row>
    <row r="1079" spans="1:2">
      <c r="A1079" s="642">
        <v>46353</v>
      </c>
      <c r="B1079" t="s">
        <v>218</v>
      </c>
    </row>
    <row r="1080" spans="1:2">
      <c r="A1080" s="642">
        <v>46354</v>
      </c>
      <c r="B1080" t="s">
        <v>219</v>
      </c>
    </row>
    <row r="1081" spans="1:2">
      <c r="A1081" s="642">
        <v>46355</v>
      </c>
      <c r="B1081" t="s">
        <v>220</v>
      </c>
    </row>
    <row r="1082" spans="1:2">
      <c r="A1082" s="642">
        <v>46356</v>
      </c>
      <c r="B1082" t="s">
        <v>214</v>
      </c>
    </row>
    <row r="1083" spans="1:2">
      <c r="A1083" s="642">
        <v>46357</v>
      </c>
      <c r="B1083" t="s">
        <v>215</v>
      </c>
    </row>
    <row r="1084" spans="1:2">
      <c r="A1084" s="642">
        <v>46358</v>
      </c>
      <c r="B1084" t="s">
        <v>216</v>
      </c>
    </row>
    <row r="1085" spans="1:2">
      <c r="A1085" s="642">
        <v>46359</v>
      </c>
      <c r="B1085" t="s">
        <v>217</v>
      </c>
    </row>
    <row r="1086" spans="1:2">
      <c r="A1086" s="642">
        <v>46360</v>
      </c>
      <c r="B1086" t="s">
        <v>218</v>
      </c>
    </row>
    <row r="1087" spans="1:2">
      <c r="A1087" s="642">
        <v>46361</v>
      </c>
      <c r="B1087" t="s">
        <v>219</v>
      </c>
    </row>
    <row r="1088" spans="1:2">
      <c r="A1088" s="642">
        <v>46362</v>
      </c>
      <c r="B1088" t="s">
        <v>220</v>
      </c>
    </row>
    <row r="1089" spans="1:2">
      <c r="A1089" s="642">
        <v>46363</v>
      </c>
      <c r="B1089" t="s">
        <v>214</v>
      </c>
    </row>
    <row r="1090" spans="1:2">
      <c r="A1090" s="642">
        <v>46364</v>
      </c>
      <c r="B1090" t="s">
        <v>215</v>
      </c>
    </row>
    <row r="1091" spans="1:2">
      <c r="A1091" s="642">
        <v>46365</v>
      </c>
      <c r="B1091" t="s">
        <v>216</v>
      </c>
    </row>
    <row r="1092" spans="1:2">
      <c r="A1092" s="642">
        <v>46366</v>
      </c>
      <c r="B1092" t="s">
        <v>217</v>
      </c>
    </row>
    <row r="1093" spans="1:2">
      <c r="A1093" s="642">
        <v>46367</v>
      </c>
      <c r="B1093" t="s">
        <v>218</v>
      </c>
    </row>
    <row r="1094" spans="1:2">
      <c r="A1094" s="642">
        <v>46368</v>
      </c>
      <c r="B1094" t="s">
        <v>219</v>
      </c>
    </row>
    <row r="1095" spans="1:2">
      <c r="A1095" s="642">
        <v>46369</v>
      </c>
      <c r="B1095" t="s">
        <v>220</v>
      </c>
    </row>
    <row r="1096" spans="1:2">
      <c r="A1096" s="642">
        <v>46370</v>
      </c>
      <c r="B1096" t="s">
        <v>214</v>
      </c>
    </row>
    <row r="1097" spans="1:2">
      <c r="A1097" s="642">
        <v>46371</v>
      </c>
      <c r="B1097" t="s">
        <v>215</v>
      </c>
    </row>
    <row r="1098" spans="1:2">
      <c r="A1098" s="642">
        <v>46372</v>
      </c>
      <c r="B1098" t="s">
        <v>216</v>
      </c>
    </row>
    <row r="1099" spans="1:2">
      <c r="A1099" s="642">
        <v>46373</v>
      </c>
      <c r="B1099" t="s">
        <v>217</v>
      </c>
    </row>
    <row r="1100" spans="1:2">
      <c r="A1100" s="642">
        <v>46374</v>
      </c>
      <c r="B1100" t="s">
        <v>218</v>
      </c>
    </row>
    <row r="1101" spans="1:2">
      <c r="A1101" s="642">
        <v>46375</v>
      </c>
      <c r="B1101" t="s">
        <v>219</v>
      </c>
    </row>
    <row r="1102" spans="1:2">
      <c r="A1102" s="642">
        <v>46376</v>
      </c>
      <c r="B1102" t="s">
        <v>220</v>
      </c>
    </row>
    <row r="1103" spans="1:2">
      <c r="A1103" s="642">
        <v>46377</v>
      </c>
      <c r="B1103" t="s">
        <v>214</v>
      </c>
    </row>
    <row r="1104" spans="1:2">
      <c r="A1104" s="642">
        <v>46378</v>
      </c>
      <c r="B1104" t="s">
        <v>215</v>
      </c>
    </row>
    <row r="1105" spans="1:2">
      <c r="A1105" s="642">
        <v>46379</v>
      </c>
      <c r="B1105" t="s">
        <v>216</v>
      </c>
    </row>
    <row r="1106" spans="1:2">
      <c r="A1106" s="642">
        <v>46380</v>
      </c>
      <c r="B1106" t="s">
        <v>217</v>
      </c>
    </row>
    <row r="1107" spans="1:2">
      <c r="A1107" s="642">
        <v>46381</v>
      </c>
      <c r="B1107" t="s">
        <v>218</v>
      </c>
    </row>
    <row r="1108" spans="1:2">
      <c r="A1108" s="642">
        <v>46382</v>
      </c>
      <c r="B1108" t="s">
        <v>219</v>
      </c>
    </row>
    <row r="1109" spans="1:2">
      <c r="A1109" s="642">
        <v>46383</v>
      </c>
      <c r="B1109" t="s">
        <v>220</v>
      </c>
    </row>
    <row r="1110" spans="1:2">
      <c r="A1110" s="642">
        <v>46384</v>
      </c>
      <c r="B1110" t="s">
        <v>214</v>
      </c>
    </row>
    <row r="1111" spans="1:2">
      <c r="A1111" s="642">
        <v>46385</v>
      </c>
      <c r="B1111" t="s">
        <v>215</v>
      </c>
    </row>
    <row r="1112" spans="1:2">
      <c r="A1112" s="642">
        <v>46386</v>
      </c>
      <c r="B1112" t="s">
        <v>216</v>
      </c>
    </row>
    <row r="1113" spans="1:2">
      <c r="A1113" s="642">
        <v>46387</v>
      </c>
      <c r="B1113" t="s">
        <v>217</v>
      </c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opy_MURC_Data">
                <anchor moveWithCells="1" sizeWithCells="1">
                  <from>
                    <xdr:col>0</xdr:col>
                    <xdr:colOff>38100</xdr:colOff>
                    <xdr:row>0</xdr:row>
                    <xdr:rowOff>76200</xdr:rowOff>
                  </from>
                  <to>
                    <xdr:col>1</xdr:col>
                    <xdr:colOff>660400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E4B37-3349-4DD6-BBE1-3F37BC405CEB}">
  <sheetPr codeName="Sheet20"/>
  <dimension ref="A1:B3"/>
  <sheetViews>
    <sheetView workbookViewId="0">
      <selection activeCell="B3" sqref="B3"/>
    </sheetView>
  </sheetViews>
  <sheetFormatPr defaultRowHeight="18"/>
  <sheetData>
    <row r="1" spans="1:2">
      <c r="A1" t="s">
        <v>169</v>
      </c>
      <c r="B1" t="str" cm="1">
        <f t="array" aca="1" ref="B1" ca="1">LEFT(MID(CELL("filename"),10,99),FIND("B",MID(CELL("filename"),10,99))-2)</f>
        <v>higashi</v>
      </c>
    </row>
    <row r="2" spans="1:2">
      <c r="A2" t="s">
        <v>170</v>
      </c>
      <c r="B2" t="str" cm="1">
        <f t="array" aca="1" ref="B2" ca="1">LEFT(MID(CELL("filename"),10,99),FIND("[",MID(CELL("filename"),10,99))-2)</f>
        <v>higashi\Box\東\000. 事業計画関係\2026年5月期(第51期) 営業計画</v>
      </c>
    </row>
    <row r="3" spans="1:2">
      <c r="A3" t="s">
        <v>171</v>
      </c>
      <c r="B3" t="str" cm="1">
        <f t="array" aca="1" ref="B3" ca="1">RIGHT(CELL("filename"),LEN(CELL("filename"))-FIND("]",CELL("filename")))</f>
        <v>前川</v>
      </c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28</vt:i4>
      </vt:variant>
      <vt:variant>
        <vt:lpstr>名前付き一覧</vt:lpstr>
      </vt:variant>
      <vt:variant>
        <vt:i4>2</vt:i4>
      </vt:variant>
    </vt:vector>
  </HeadingPairs>
  <TitlesOfParts>
    <vt:vector size="30" baseType="lpstr">
      <vt:lpstr>PL</vt:lpstr>
      <vt:lpstr>BS</vt:lpstr>
      <vt:lpstr>第50期販管費予算</vt:lpstr>
      <vt:lpstr>金融機関報告用</vt:lpstr>
      <vt:lpstr>月次進捗</vt:lpstr>
      <vt:lpstr>計画集計</vt:lpstr>
      <vt:lpstr>実績集計</vt:lpstr>
      <vt:lpstr>松岡</vt:lpstr>
      <vt:lpstr>大谷</vt:lpstr>
      <vt:lpstr>宮本</vt:lpstr>
      <vt:lpstr>深串</vt:lpstr>
      <vt:lpstr>深串INV</vt:lpstr>
      <vt:lpstr>前川</vt:lpstr>
      <vt:lpstr>前川INV</vt:lpstr>
      <vt:lpstr>千葉</vt:lpstr>
      <vt:lpstr>Sheet1</vt:lpstr>
      <vt:lpstr>千葉INV</vt:lpstr>
      <vt:lpstr>中国</vt:lpstr>
      <vt:lpstr>中国INV</vt:lpstr>
      <vt:lpstr>VVR</vt:lpstr>
      <vt:lpstr>VVRINV</vt:lpstr>
      <vt:lpstr>新規1</vt:lpstr>
      <vt:lpstr>新規1INV</vt:lpstr>
      <vt:lpstr>新規2</vt:lpstr>
      <vt:lpstr>Sheet2</vt:lpstr>
      <vt:lpstr>新規2INV</vt:lpstr>
      <vt:lpstr>為替</vt:lpstr>
      <vt:lpstr>Macro</vt:lpstr>
      <vt:lpstr>PL!Print_Area</vt:lpstr>
      <vt:lpstr>金融機関報告用!Print_Area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拓也 東</dc:creator>
  <cp:lastModifiedBy>東(拓)</cp:lastModifiedBy>
  <cp:lastPrinted>2026-01-20T06:04:35Z</cp:lastPrinted>
  <dcterms:created xsi:type="dcterms:W3CDTF">2024-07-01T08:57:13Z</dcterms:created>
  <dcterms:modified xsi:type="dcterms:W3CDTF">2026-03-02T15:25:24Z</dcterms:modified>
</cp:coreProperties>
</file>